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ukaveckas\Desktop\Bukaveckas-Old-PC\Reservoirs\DEQ AAC\MC Survey\"/>
    </mc:Choice>
  </mc:AlternateContent>
  <xr:revisionPtr revIDLastSave="0" documentId="13_ncr:1_{478D71A3-B2AF-422B-9CBF-BAFCD5BD6A5E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Cover" sheetId="2" r:id="rId1"/>
    <sheet name="MC vs Nearshore" sheetId="4" r:id="rId2"/>
    <sheet name="Inter-annual" sheetId="3" r:id="rId3"/>
    <sheet name="Integrated Dataset 2023-24 Rese" sheetId="1" r:id="rId4"/>
  </sheets>
  <calcPr calcId="191029"/>
</workbook>
</file>

<file path=xl/calcChain.xml><?xml version="1.0" encoding="utf-8"?>
<calcChain xmlns="http://schemas.openxmlformats.org/spreadsheetml/2006/main">
  <c r="I45" i="3" l="1"/>
  <c r="H45" i="3"/>
  <c r="I42" i="3"/>
  <c r="H42" i="3"/>
  <c r="I56" i="3"/>
  <c r="H56" i="3"/>
  <c r="I52" i="3"/>
  <c r="H52" i="3"/>
  <c r="I48" i="3"/>
  <c r="H48" i="3"/>
  <c r="I38" i="3"/>
  <c r="H38" i="3"/>
  <c r="I34" i="3"/>
  <c r="H34" i="3"/>
  <c r="I30" i="3"/>
  <c r="H30" i="3"/>
  <c r="I26" i="3"/>
  <c r="H26" i="3"/>
  <c r="I22" i="3"/>
  <c r="H22" i="3"/>
  <c r="I18" i="3"/>
  <c r="H18" i="3"/>
  <c r="I14" i="3"/>
  <c r="H14" i="3"/>
  <c r="I10" i="3"/>
  <c r="H10" i="3"/>
  <c r="I6" i="3"/>
  <c r="H6" i="3"/>
  <c r="I2" i="3"/>
  <c r="H2" i="3"/>
  <c r="G62" i="3" l="1"/>
  <c r="G61" i="3"/>
  <c r="F62" i="3"/>
  <c r="F61" i="3"/>
  <c r="U24" i="2"/>
  <c r="U19" i="2"/>
  <c r="U17" i="2"/>
  <c r="S188" i="1" l="1"/>
  <c r="R188" i="1"/>
  <c r="Q188" i="1"/>
  <c r="P188" i="1"/>
  <c r="O195" i="1"/>
  <c r="N195" i="1"/>
  <c r="M195" i="1"/>
  <c r="L195" i="1"/>
  <c r="O192" i="1"/>
  <c r="O188" i="1"/>
  <c r="N188" i="1"/>
  <c r="M188" i="1"/>
  <c r="L188" i="1"/>
  <c r="O275" i="1"/>
  <c r="N275" i="1"/>
  <c r="M275" i="1"/>
  <c r="L275" i="1"/>
  <c r="O271" i="1"/>
  <c r="S267" i="1"/>
  <c r="R267" i="1"/>
  <c r="Q267" i="1"/>
  <c r="P267" i="1"/>
  <c r="O267" i="1"/>
  <c r="N267" i="1"/>
  <c r="M267" i="1"/>
  <c r="L267" i="1"/>
  <c r="S261" i="1"/>
  <c r="R261" i="1"/>
  <c r="Q261" i="1"/>
  <c r="P261" i="1"/>
  <c r="O264" i="1"/>
  <c r="O261" i="1"/>
  <c r="N261" i="1"/>
  <c r="M261" i="1"/>
  <c r="L261" i="1"/>
  <c r="S231" i="1"/>
  <c r="R231" i="1"/>
  <c r="Q231" i="1"/>
  <c r="P231" i="1"/>
  <c r="O242" i="1"/>
  <c r="O239" i="1"/>
  <c r="N239" i="1"/>
  <c r="M239" i="1"/>
  <c r="L239" i="1"/>
  <c r="O235" i="1"/>
  <c r="O231" i="1"/>
  <c r="N231" i="1"/>
  <c r="M231" i="1"/>
  <c r="L231" i="1"/>
  <c r="L245" i="1"/>
  <c r="M245" i="1"/>
  <c r="N245" i="1"/>
  <c r="O245" i="1"/>
  <c r="P245" i="1"/>
  <c r="Q245" i="1"/>
  <c r="R245" i="1"/>
  <c r="S245" i="1"/>
  <c r="O227" i="1"/>
  <c r="S223" i="1"/>
  <c r="R223" i="1"/>
  <c r="Q223" i="1"/>
  <c r="P223" i="1"/>
  <c r="O223" i="1"/>
  <c r="N223" i="1"/>
  <c r="M223" i="1"/>
  <c r="L223" i="1"/>
  <c r="O219" i="1"/>
  <c r="S215" i="1"/>
  <c r="R215" i="1"/>
  <c r="Q215" i="1"/>
  <c r="P215" i="1"/>
  <c r="O215" i="1"/>
  <c r="N215" i="1"/>
  <c r="M215" i="1"/>
  <c r="L215" i="1"/>
  <c r="O211" i="1"/>
  <c r="S207" i="1"/>
  <c r="R207" i="1"/>
  <c r="Q207" i="1"/>
  <c r="P207" i="1"/>
  <c r="O207" i="1"/>
  <c r="N207" i="1"/>
  <c r="M207" i="1"/>
  <c r="L207" i="1"/>
  <c r="O203" i="1"/>
  <c r="S199" i="1"/>
  <c r="R199" i="1"/>
  <c r="Q199" i="1"/>
  <c r="P199" i="1"/>
  <c r="O199" i="1"/>
  <c r="N199" i="1"/>
  <c r="M199" i="1"/>
  <c r="L199" i="1"/>
  <c r="O184" i="1"/>
  <c r="S180" i="1"/>
  <c r="R180" i="1"/>
  <c r="Q180" i="1"/>
  <c r="P180" i="1"/>
  <c r="O180" i="1"/>
  <c r="N180" i="1"/>
  <c r="M180" i="1"/>
  <c r="L180" i="1"/>
  <c r="K179" i="1"/>
  <c r="K178" i="1"/>
  <c r="K177" i="1"/>
  <c r="O176" i="1"/>
  <c r="N176" i="1"/>
  <c r="M176" i="1"/>
  <c r="L176" i="1"/>
  <c r="K176" i="1"/>
  <c r="K175" i="1"/>
  <c r="K174" i="1"/>
  <c r="K173" i="1"/>
  <c r="O172" i="1"/>
  <c r="K172" i="1"/>
  <c r="K171" i="1"/>
  <c r="K170" i="1"/>
  <c r="K169" i="1"/>
  <c r="S168" i="1"/>
  <c r="R168" i="1"/>
  <c r="Q168" i="1"/>
  <c r="P168" i="1"/>
  <c r="O168" i="1"/>
  <c r="N168" i="1"/>
  <c r="M168" i="1"/>
  <c r="L168" i="1"/>
  <c r="K168" i="1"/>
  <c r="O164" i="1"/>
  <c r="N164" i="1"/>
  <c r="M164" i="1"/>
  <c r="L164" i="1"/>
  <c r="O160" i="1"/>
  <c r="S156" i="1"/>
  <c r="R156" i="1"/>
  <c r="Q156" i="1"/>
  <c r="P156" i="1"/>
  <c r="O156" i="1"/>
  <c r="N156" i="1"/>
  <c r="M156" i="1"/>
  <c r="L156" i="1"/>
  <c r="O152" i="1"/>
  <c r="S148" i="1"/>
  <c r="R148" i="1"/>
  <c r="Q148" i="1"/>
  <c r="P148" i="1"/>
  <c r="O148" i="1"/>
  <c r="N148" i="1"/>
  <c r="M148" i="1"/>
  <c r="L148" i="1"/>
  <c r="S136" i="1"/>
  <c r="R136" i="1"/>
  <c r="Q136" i="1"/>
  <c r="P136" i="1"/>
  <c r="N140" i="1"/>
  <c r="M140" i="1"/>
  <c r="L140" i="1"/>
  <c r="O144" i="1"/>
  <c r="O140" i="1"/>
  <c r="O136" i="1"/>
  <c r="N136" i="1"/>
  <c r="M136" i="1"/>
  <c r="L136" i="1"/>
  <c r="N132" i="1"/>
  <c r="M132" i="1"/>
  <c r="L132" i="1"/>
  <c r="O132" i="1"/>
  <c r="O128" i="1"/>
  <c r="S124" i="1"/>
  <c r="R124" i="1"/>
  <c r="Q124" i="1"/>
  <c r="P124" i="1"/>
  <c r="O124" i="1"/>
  <c r="N124" i="1"/>
  <c r="M124" i="1"/>
  <c r="L124" i="1"/>
  <c r="S108" i="1"/>
  <c r="R108" i="1"/>
  <c r="Q108" i="1"/>
  <c r="P108" i="1"/>
  <c r="O120" i="1"/>
  <c r="O116" i="1"/>
  <c r="N116" i="1"/>
  <c r="M116" i="1"/>
  <c r="L116" i="1"/>
  <c r="O112" i="1"/>
  <c r="N112" i="1"/>
  <c r="M112" i="1"/>
  <c r="L112" i="1"/>
  <c r="O108" i="1"/>
  <c r="N108" i="1"/>
  <c r="M108" i="1"/>
  <c r="L108" i="1"/>
  <c r="S100" i="1"/>
  <c r="R100" i="1"/>
  <c r="Q100" i="1"/>
  <c r="P100" i="1"/>
  <c r="O104" i="1"/>
  <c r="O100" i="1"/>
  <c r="N100" i="1"/>
  <c r="M100" i="1"/>
  <c r="L100" i="1"/>
  <c r="S72" i="1"/>
  <c r="R72" i="1"/>
  <c r="Q72" i="1"/>
  <c r="P72" i="1"/>
  <c r="O80" i="1"/>
  <c r="O76" i="1"/>
  <c r="N76" i="1"/>
  <c r="M76" i="1"/>
  <c r="L76" i="1"/>
  <c r="O72" i="1"/>
  <c r="N72" i="1"/>
  <c r="M72" i="1"/>
  <c r="L72" i="1"/>
  <c r="S62" i="1"/>
  <c r="R62" i="1"/>
  <c r="Q62" i="1"/>
  <c r="P62" i="1"/>
  <c r="O67" i="1"/>
  <c r="O62" i="1"/>
  <c r="N62" i="1"/>
  <c r="M62" i="1"/>
  <c r="L62" i="1"/>
  <c r="S35" i="1"/>
  <c r="R35" i="1"/>
  <c r="Q35" i="1"/>
  <c r="P35" i="1"/>
  <c r="O41" i="1"/>
  <c r="O35" i="1"/>
  <c r="N35" i="1"/>
  <c r="M35" i="1"/>
  <c r="L35" i="1"/>
  <c r="O257" i="1"/>
  <c r="O253" i="1"/>
  <c r="N253" i="1"/>
  <c r="M253" i="1"/>
  <c r="L253" i="1"/>
  <c r="O249" i="1"/>
  <c r="O96" i="1"/>
  <c r="O92" i="1"/>
  <c r="N92" i="1"/>
  <c r="M92" i="1"/>
  <c r="L92" i="1"/>
  <c r="O88" i="1"/>
  <c r="S84" i="1"/>
  <c r="R84" i="1"/>
  <c r="Q84" i="1"/>
  <c r="P84" i="1"/>
  <c r="O84" i="1"/>
  <c r="N84" i="1"/>
  <c r="M84" i="1"/>
  <c r="L84" i="1"/>
  <c r="O58" i="1"/>
  <c r="O54" i="1"/>
  <c r="N54" i="1"/>
  <c r="M54" i="1"/>
  <c r="L54" i="1"/>
  <c r="O50" i="1"/>
  <c r="S46" i="1"/>
  <c r="R46" i="1"/>
  <c r="Q46" i="1"/>
  <c r="P46" i="1"/>
  <c r="O46" i="1"/>
  <c r="N46" i="1"/>
  <c r="M46" i="1"/>
  <c r="L46" i="1"/>
  <c r="O31" i="1"/>
  <c r="O27" i="1"/>
  <c r="N27" i="1"/>
  <c r="M27" i="1"/>
  <c r="L27" i="1"/>
  <c r="O23" i="1"/>
  <c r="S19" i="1"/>
  <c r="R19" i="1"/>
  <c r="Q19" i="1"/>
  <c r="P19" i="1"/>
  <c r="O19" i="1"/>
  <c r="N19" i="1"/>
  <c r="M19" i="1"/>
  <c r="L19" i="1"/>
  <c r="S3" i="1"/>
  <c r="R3" i="1"/>
  <c r="Q3" i="1"/>
  <c r="P3" i="1"/>
  <c r="O15" i="1"/>
  <c r="O7" i="1"/>
  <c r="O11" i="1"/>
  <c r="N11" i="1"/>
  <c r="M11" i="1"/>
  <c r="O3" i="1"/>
  <c r="N3" i="1"/>
  <c r="M3" i="1"/>
  <c r="L11" i="1"/>
  <c r="L3" i="1"/>
  <c r="K8" i="2"/>
  <c r="K9" i="2"/>
  <c r="J280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80" i="1" s="1"/>
  <c r="K281" i="1" s="1"/>
  <c r="K4" i="1"/>
</calcChain>
</file>

<file path=xl/sharedStrings.xml><?xml version="1.0" encoding="utf-8"?>
<sst xmlns="http://schemas.openxmlformats.org/spreadsheetml/2006/main" count="2423" uniqueCount="218">
  <si>
    <t>StationID</t>
  </si>
  <si>
    <t>Lake.Name</t>
  </si>
  <si>
    <t>StationName</t>
  </si>
  <si>
    <t>RegionalOffice</t>
  </si>
  <si>
    <t>Date</t>
  </si>
  <si>
    <t>Depth</t>
  </si>
  <si>
    <t>CHLa</t>
  </si>
  <si>
    <t>TN</t>
  </si>
  <si>
    <t>TP</t>
  </si>
  <si>
    <t>1-ALOH007.93</t>
  </si>
  <si>
    <t>NA</t>
  </si>
  <si>
    <t>1-ALOH008.01</t>
  </si>
  <si>
    <t>1-BCNG003.13</t>
  </si>
  <si>
    <t>1-BCNG003.46</t>
  </si>
  <si>
    <t>Curtis Lake</t>
  </si>
  <si>
    <t>CURTIS LAKE - 100' FROM DAM</t>
  </si>
  <si>
    <t>NRO</t>
  </si>
  <si>
    <t>VRO</t>
  </si>
  <si>
    <t>2-APP020.23</t>
  </si>
  <si>
    <t>Lake Chesdin</t>
  </si>
  <si>
    <t>LAKE CHESDIN STA #1 - NEAR DAM CHESTERFI</t>
  </si>
  <si>
    <t>2-BVR002.19</t>
  </si>
  <si>
    <t>Beaver Creek</t>
  </si>
  <si>
    <t>Above Dam - Beaver Creek Reservoir</t>
  </si>
  <si>
    <t>2-BVR002.33</t>
  </si>
  <si>
    <t>2-CHK025.15</t>
  </si>
  <si>
    <t>Chickahominy Lake</t>
  </si>
  <si>
    <t>Chickahominy Reservoir, Station 1</t>
  </si>
  <si>
    <t>PRO</t>
  </si>
  <si>
    <t>2-CHK027.10</t>
  </si>
  <si>
    <t>TRO</t>
  </si>
  <si>
    <t>2-LMD000.02</t>
  </si>
  <si>
    <t>Lake Meade</t>
  </si>
  <si>
    <t>LAKE MEADE STA #1-100 M FROM SPILLWAY-SU</t>
  </si>
  <si>
    <t>2-LMD001.41</t>
  </si>
  <si>
    <t>LAKE MEADE STA #2 - 50 M. S. OF RT. 638</t>
  </si>
  <si>
    <t>2-LMD002.57</t>
  </si>
  <si>
    <t>2-MBN000.96</t>
  </si>
  <si>
    <t>Sandy River</t>
  </si>
  <si>
    <t>SANDY RIVER RESERVOIR, MARROWBONE CR AR</t>
  </si>
  <si>
    <t>2-MIN000.98</t>
  </si>
  <si>
    <t>Mills Creek Reservoir</t>
  </si>
  <si>
    <t>Mill Cr Reservoir- Main Lake site @ dam</t>
  </si>
  <si>
    <t>2-MIN001.34</t>
  </si>
  <si>
    <t>2-NWB002.93</t>
  </si>
  <si>
    <t>Western Branch</t>
  </si>
  <si>
    <t>WESTERN BRANCH RESERV.STA #3 100 M FROM</t>
  </si>
  <si>
    <t>2-NWB004.62</t>
  </si>
  <si>
    <t>2-NWB004.67</t>
  </si>
  <si>
    <t>WESTERN BRANCH RESERV. STA #2 100 M W RU</t>
  </si>
  <si>
    <t>2-NWB006.06</t>
  </si>
  <si>
    <t>WESTERN BRANCH RESERV.STA #1 2 1/2 KM NW</t>
  </si>
  <si>
    <t>2-SDY004.27</t>
  </si>
  <si>
    <t>SANDY RIVER, RESERVOIR, NEAR DAM</t>
  </si>
  <si>
    <t>2-SDY004.50</t>
  </si>
  <si>
    <t>2-SDY005.85</t>
  </si>
  <si>
    <t>SANDY RIVER, RESRVOIR, UPPER LAKE STATIO</t>
  </si>
  <si>
    <t>2-SHS001.00</t>
  </si>
  <si>
    <t>Stonehouse Creek Reservoir</t>
  </si>
  <si>
    <t>STONEHOUSE CREEK RESERVOIR-STA 100 FT FR</t>
  </si>
  <si>
    <t>BRRO</t>
  </si>
  <si>
    <t>2-SHS001.05</t>
  </si>
  <si>
    <t>2-SPE000.07</t>
  </si>
  <si>
    <t>2-SPE000.17</t>
  </si>
  <si>
    <t>SPEIGHTS RUN-STA #1-MIDLAKE, 100M FR RT.</t>
  </si>
  <si>
    <t>2-SPE001.18</t>
  </si>
  <si>
    <t>SPEIGHTS RUN-STA#2,MIDLAKE, 300M W RT. 6</t>
  </si>
  <si>
    <t>2-STG000.21</t>
  </si>
  <si>
    <t>Powhatan Lakes</t>
  </si>
  <si>
    <t>POWHATAN LAKE (LOWER) NEAR DAM - POWHATA</t>
  </si>
  <si>
    <t>2-STG000.55</t>
  </si>
  <si>
    <t>2-TRH000.40</t>
  </si>
  <si>
    <t>Thrashers Creek Reservoir</t>
  </si>
  <si>
    <t>THRASHERS CREEK RESERVOIR-STA 100' FROM</t>
  </si>
  <si>
    <t>2-TRH000.48</t>
  </si>
  <si>
    <t>2-XLU000.10</t>
  </si>
  <si>
    <t>Lake Nelson</t>
  </si>
  <si>
    <t>LAKE NELSON - NEAR DAM</t>
  </si>
  <si>
    <t>2-XLU000.15</t>
  </si>
  <si>
    <t>2-XLW000.60</t>
  </si>
  <si>
    <t>Amelia Lake</t>
  </si>
  <si>
    <t>NEAR THE DAM - AMELIA LAKE- AMELIA CO</t>
  </si>
  <si>
    <t>2-XLW001.16</t>
  </si>
  <si>
    <t>Cherrystone Creek</t>
  </si>
  <si>
    <t>STATION #1 AT DAM - PITTSYLVANIA COUNTY</t>
  </si>
  <si>
    <t>5-ANTW127.14</t>
  </si>
  <si>
    <t>5-ANTW127.30</t>
  </si>
  <si>
    <t>Fort Pickett Reservoir</t>
  </si>
  <si>
    <t>Ft Pickett RESERVOIR AT DAM</t>
  </si>
  <si>
    <t>6-APNK001.26</t>
  </si>
  <si>
    <t>6-APNK001.59</t>
  </si>
  <si>
    <t>North Fork Pound</t>
  </si>
  <si>
    <t>North Fork Pound Reservoir@DAM - WIS</t>
  </si>
  <si>
    <t>SWRO</t>
  </si>
  <si>
    <t>7-LAS000.01</t>
  </si>
  <si>
    <t>7-LAS000.06</t>
  </si>
  <si>
    <t>LAKE SMITH</t>
  </si>
  <si>
    <t>STA #1 - 200 SOUTH OF RT. 13 BRIDGE</t>
  </si>
  <si>
    <t>7-LTR000.04</t>
  </si>
  <si>
    <t>LITTLE CREEK RESERVOIR</t>
  </si>
  <si>
    <t>STA #2 - MIDLAKE, 200 M SOUTH OF RT. 60</t>
  </si>
  <si>
    <t>7-LTR001.05</t>
  </si>
  <si>
    <t>8-CLC003.48</t>
  </si>
  <si>
    <t>Lake Orange</t>
  </si>
  <si>
    <t>LAKE ORANGE- 100' From Dam</t>
  </si>
  <si>
    <t>8-CLC003.80</t>
  </si>
  <si>
    <t>8-NIR012.99</t>
  </si>
  <si>
    <t>Ni River Reservoir</t>
  </si>
  <si>
    <t>NI RESERVOIR -  100' from Spillway</t>
  </si>
  <si>
    <t>8-NIR013.36</t>
  </si>
  <si>
    <t>8-NTH003.92</t>
  </si>
  <si>
    <t>Northeast Reservoir</t>
  </si>
  <si>
    <t>Northeast Creek Reservoir - 100' spillwa</t>
  </si>
  <si>
    <t>8-NTH003.95</t>
  </si>
  <si>
    <t>9-XBL000.20</t>
  </si>
  <si>
    <t>Rural Retreat Lake</t>
  </si>
  <si>
    <t>RURAL RETREAT LAKE - STA #1 DAM (WYTHE C</t>
  </si>
  <si>
    <t>9-XBL000.98</t>
  </si>
  <si>
    <t>Ft Pickett RESERVOIR AT BOAT RAMP</t>
  </si>
  <si>
    <t>North Fork Pound Reservoir AT BOAT RAMP</t>
  </si>
  <si>
    <t>Beaver Creek Reservoir at Boat Ramp</t>
  </si>
  <si>
    <t>LAKE MEADE AT BOAT RAMP</t>
  </si>
  <si>
    <t>CURTIS LAKE - NEARSHORE</t>
  </si>
  <si>
    <t>2-DAPP019.68</t>
  </si>
  <si>
    <t>Lake Chesdin at boat launch near Dam (Littoral)</t>
  </si>
  <si>
    <t>Chickahominy Reservoir at Eagles Landing Ramp (Littoral)</t>
  </si>
  <si>
    <t>Mill Cr Reservoir- Littoral</t>
  </si>
  <si>
    <t>STONEHOUSE CREEK RESERVOIR-Littoral</t>
  </si>
  <si>
    <t>SPEIGHTS RUN-BOAT RAMP</t>
  </si>
  <si>
    <t>Speights Run</t>
  </si>
  <si>
    <t>POWHATAN LAKE BOAT RAMP</t>
  </si>
  <si>
    <t>THRASHERS CREEK RESERVOIR- Littoral</t>
  </si>
  <si>
    <t>LAKE NELSON - Littoral</t>
  </si>
  <si>
    <t>Amelia Lake Boat Ramp</t>
  </si>
  <si>
    <t>4-ACRR008.32</t>
  </si>
  <si>
    <t>4-ACRR008.37</t>
  </si>
  <si>
    <t>Cherrystone Reservoir - Littoral</t>
  </si>
  <si>
    <t>Lake Smith - Littoral</t>
  </si>
  <si>
    <t>Little Creek Reservoir -Littoral</t>
  </si>
  <si>
    <t>LAKE ORANGE- Littoral</t>
  </si>
  <si>
    <t>NI RESERVOIR -  Littoral</t>
  </si>
  <si>
    <t>Northeast Creek Reservoir Boat Ramp</t>
  </si>
  <si>
    <t>RURAL RETREAT LAKE - STA 3 SOUTHWEST ARM (Littoral)</t>
  </si>
  <si>
    <t>SANDY RIVER, RESRVOIR, BOAT RAMP</t>
  </si>
  <si>
    <t>WESTERN BRANCH RESERV. BOAT RAMP</t>
  </si>
  <si>
    <t>MC&gt;MDL?</t>
  </si>
  <si>
    <t>Microcystin Survey Lakes</t>
  </si>
  <si>
    <t>Nearshore</t>
  </si>
  <si>
    <t>X</t>
  </si>
  <si>
    <t>2023.2024</t>
  </si>
  <si>
    <t>Lakes sampled in 2023 (only) =</t>
  </si>
  <si>
    <t>Lakes sampled in 2024 (only)</t>
  </si>
  <si>
    <t>Lakes sampled in 2023 &amp;2024=</t>
  </si>
  <si>
    <t>Total lakes =</t>
  </si>
  <si>
    <t>Total samples =</t>
  </si>
  <si>
    <t>Total stations =</t>
  </si>
  <si>
    <t>Questions:</t>
  </si>
  <si>
    <t>Was there a consistent seasonal pattern?</t>
  </si>
  <si>
    <t>(box plot of monthly values across stations)</t>
  </si>
  <si>
    <t>Relationships between MC, TN, TP and CHLa.</t>
  </si>
  <si>
    <t>SHENANDOAH LAKE STA. #A 50 FT UPSTREAM O</t>
  </si>
  <si>
    <t>Shenandoah Lake</t>
  </si>
  <si>
    <t>Shenandoah Lake Boat Ramp</t>
  </si>
  <si>
    <t>Count</t>
  </si>
  <si>
    <t>MC&gt;MDL</t>
  </si>
  <si>
    <t>proportion of samples &gt;MDL</t>
  </si>
  <si>
    <t>proportion of stations with at least 1 sample &gt;MDL</t>
  </si>
  <si>
    <t>proportion of lakes with at least 1 sample &gt;MDL</t>
  </si>
  <si>
    <t>Total</t>
  </si>
  <si>
    <t>MC</t>
  </si>
  <si>
    <t>Station Average</t>
  </si>
  <si>
    <t>Lake Average</t>
  </si>
  <si>
    <t>Which lakes/stations/samples had the lowest/highest MC?</t>
  </si>
  <si>
    <t xml:space="preserve">STA #1 </t>
  </si>
  <si>
    <t>BOAT RAMP</t>
  </si>
  <si>
    <t>100' from Spillway</t>
  </si>
  <si>
    <t>Littoral</t>
  </si>
  <si>
    <t>MC ug/L</t>
  </si>
  <si>
    <t>Jun-Sep Mean</t>
  </si>
  <si>
    <t>Samples with highest microcystin (&gt;1.0 ug/L):</t>
  </si>
  <si>
    <t>Stations with highest average MC (&gt;0.5 ug/L):</t>
  </si>
  <si>
    <t>2023-24</t>
  </si>
  <si>
    <t>Lakes with highest average MC (&gt;0.3 ug/L):</t>
  </si>
  <si>
    <t>Lakes with lowest average MC (&lt;0.05 ug/L):</t>
  </si>
  <si>
    <t>CHLa ug/L</t>
  </si>
  <si>
    <t>TN mg/L</t>
  </si>
  <si>
    <t>TP mg/L</t>
  </si>
  <si>
    <t>% Samples &gt;MDL</t>
  </si>
  <si>
    <t>Jun</t>
  </si>
  <si>
    <t>Jul</t>
  </si>
  <si>
    <t>Aug</t>
  </si>
  <si>
    <t>Sep</t>
  </si>
  <si>
    <t>Mean</t>
  </si>
  <si>
    <t>SE</t>
  </si>
  <si>
    <t>t-Test: Paired Two Sample for Means</t>
  </si>
  <si>
    <t>Variable 1</t>
  </si>
  <si>
    <t>Variable 2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</si>
  <si>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</si>
  <si>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</si>
  <si>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</si>
  <si>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</si>
  <si>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</si>
  <si>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</si>
  <si>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</si>
  <si>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</si>
  <si>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</si>
  <si>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</si>
  <si>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Individual Samples</t>
  </si>
  <si>
    <t>Station Means</t>
  </si>
  <si>
    <t>No significant difference between years.</t>
  </si>
  <si>
    <t>For lakes sampled in both 2023 &amp; 2024 was there a consistent difference?</t>
  </si>
  <si>
    <t>Year</t>
  </si>
  <si>
    <t>Month</t>
  </si>
  <si>
    <t>Oct</t>
  </si>
  <si>
    <t>All Samples</t>
  </si>
  <si>
    <t>Samples &gt;MDL</t>
  </si>
  <si>
    <t>No significant difference between main station and near-shore samples.</t>
  </si>
  <si>
    <t>Was there a difference between main channel and nearshore samples?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</si>
</sst>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0" fillId="34" borderId="10" xfId="0" applyFill="1" applyBorder="1"/>
    <xf numFmtId="0" fontId="0" fillId="34" borderId="11" xfId="0" applyFill="1" applyBorder="1"/>
    <xf numFmtId="0" fontId="0" fillId="34" borderId="11" xfId="0" applyFill="1" applyBorder="1" applyAlignment="1">
      <alignment horizontal="center"/>
    </xf>
    <xf numFmtId="2" fontId="0" fillId="34" borderId="12" xfId="0" applyNumberFormat="1" applyFill="1" applyBorder="1" applyAlignment="1">
      <alignment horizontal="center"/>
    </xf>
    <xf numFmtId="0" fontId="0" fillId="34" borderId="13" xfId="0" applyFill="1" applyBorder="1"/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2" fontId="0" fillId="34" borderId="14" xfId="0" applyNumberFormat="1" applyFill="1" applyBorder="1" applyAlignment="1">
      <alignment horizontal="center"/>
    </xf>
    <xf numFmtId="0" fontId="0" fillId="34" borderId="15" xfId="0" applyFill="1" applyBorder="1"/>
    <xf numFmtId="0" fontId="0" fillId="34" borderId="16" xfId="0" applyFill="1" applyBorder="1"/>
    <xf numFmtId="0" fontId="0" fillId="34" borderId="16" xfId="0" applyFill="1" applyBorder="1" applyAlignment="1">
      <alignment horizontal="center"/>
    </xf>
    <xf numFmtId="2" fontId="0" fillId="34" borderId="17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Border="1"/>
    <xf numFmtId="0" fontId="0" fillId="0" borderId="0" xfId="0" applyFill="1" applyBorder="1"/>
    <xf numFmtId="0" fontId="0" fillId="0" borderId="0" xfId="0" applyFill="1"/>
    <xf numFmtId="0" fontId="0" fillId="35" borderId="0" xfId="0" applyFill="1"/>
    <xf numFmtId="0" fontId="0" fillId="35" borderId="18" xfId="0" applyFill="1" applyBorder="1" applyAlignment="1">
      <alignment horizontal="center"/>
    </xf>
    <xf numFmtId="0" fontId="0" fillId="36" borderId="0" xfId="0" applyFill="1"/>
    <xf numFmtId="0" fontId="0" fillId="36" borderId="18" xfId="0" applyFill="1" applyBorder="1" applyAlignment="1">
      <alignment horizontal="center"/>
    </xf>
    <xf numFmtId="0" fontId="0" fillId="37" borderId="0" xfId="0" applyFill="1"/>
    <xf numFmtId="0" fontId="0" fillId="37" borderId="18" xfId="0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2" fontId="0" fillId="34" borderId="14" xfId="0" applyNumberFormat="1" applyFont="1" applyFill="1" applyBorder="1" applyAlignment="1">
      <alignment horizontal="center"/>
    </xf>
    <xf numFmtId="2" fontId="19" fillId="34" borderId="0" xfId="0" applyNumberFormat="1" applyFont="1" applyFill="1" applyAlignment="1">
      <alignment horizontal="center"/>
    </xf>
    <xf numFmtId="2" fontId="20" fillId="34" borderId="0" xfId="0" applyNumberFormat="1" applyFont="1" applyFill="1" applyAlignment="1">
      <alignment horizontal="center"/>
    </xf>
    <xf numFmtId="0" fontId="0" fillId="34" borderId="11" xfId="0" applyFont="1" applyFill="1" applyBorder="1" applyAlignment="1">
      <alignment horizontal="center"/>
    </xf>
    <xf numFmtId="2" fontId="20" fillId="34" borderId="11" xfId="0" applyNumberFormat="1" applyFont="1" applyFill="1" applyBorder="1" applyAlignment="1">
      <alignment horizontal="center"/>
    </xf>
    <xf numFmtId="2" fontId="20" fillId="34" borderId="0" xfId="0" applyNumberFormat="1" applyFont="1" applyFill="1" applyBorder="1" applyAlignment="1">
      <alignment horizontal="center"/>
    </xf>
    <xf numFmtId="2" fontId="20" fillId="34" borderId="16" xfId="0" applyNumberFormat="1" applyFont="1" applyFill="1" applyBorder="1" applyAlignment="1">
      <alignment horizontal="center"/>
    </xf>
    <xf numFmtId="0" fontId="0" fillId="34" borderId="0" xfId="0" applyFont="1" applyFill="1" applyBorder="1"/>
    <xf numFmtId="2" fontId="0" fillId="34" borderId="0" xfId="0" applyNumberFormat="1" applyFill="1" applyBorder="1" applyAlignment="1">
      <alignment horizontal="center"/>
    </xf>
    <xf numFmtId="0" fontId="19" fillId="34" borderId="11" xfId="0" applyFont="1" applyFill="1" applyBorder="1"/>
    <xf numFmtId="0" fontId="19" fillId="34" borderId="0" xfId="0" applyFont="1" applyFill="1" applyBorder="1"/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42" applyFont="1" applyAlignment="1">
      <alignment horizontal="center"/>
    </xf>
    <xf numFmtId="0" fontId="0" fillId="38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2" fontId="0" fillId="34" borderId="16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2" fontId="0" fillId="0" borderId="21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0" borderId="15" xfId="0" applyBorder="1"/>
    <xf numFmtId="2" fontId="0" fillId="0" borderId="12" xfId="0" applyNumberFormat="1" applyBorder="1" applyAlignment="1">
      <alignment horizontal="center"/>
    </xf>
    <xf numFmtId="0" fontId="0" fillId="0" borderId="13" xfId="0" applyBorder="1"/>
    <xf numFmtId="0" fontId="0" fillId="39" borderId="13" xfId="0" applyFill="1" applyBorder="1"/>
    <xf numFmtId="0" fontId="0" fillId="39" borderId="0" xfId="0" applyFill="1" applyBorder="1"/>
    <xf numFmtId="0" fontId="0" fillId="39" borderId="0" xfId="0" applyFill="1" applyBorder="1" applyAlignment="1">
      <alignment horizontal="center"/>
    </xf>
    <xf numFmtId="14" fontId="0" fillId="39" borderId="0" xfId="0" applyNumberFormat="1" applyFill="1" applyBorder="1" applyAlignment="1">
      <alignment horizontal="center"/>
    </xf>
    <xf numFmtId="0" fontId="0" fillId="39" borderId="15" xfId="0" applyFill="1" applyBorder="1"/>
    <xf numFmtId="0" fontId="0" fillId="39" borderId="16" xfId="0" applyFill="1" applyBorder="1"/>
    <xf numFmtId="0" fontId="0" fillId="39" borderId="16" xfId="0" applyFill="1" applyBorder="1" applyAlignment="1">
      <alignment horizontal="center"/>
    </xf>
    <xf numFmtId="14" fontId="0" fillId="39" borderId="16" xfId="0" applyNumberFormat="1" applyFill="1" applyBorder="1" applyAlignment="1">
      <alignment horizontal="center"/>
    </xf>
    <xf numFmtId="2" fontId="0" fillId="39" borderId="17" xfId="0" applyNumberFormat="1" applyFill="1" applyBorder="1" applyAlignment="1">
      <alignment horizontal="center"/>
    </xf>
    <xf numFmtId="2" fontId="0" fillId="39" borderId="14" xfId="0" applyNumberFormat="1" applyFill="1" applyBorder="1" applyAlignment="1">
      <alignment horizontal="center"/>
    </xf>
    <xf numFmtId="0" fontId="0" fillId="39" borderId="10" xfId="0" applyFill="1" applyBorder="1"/>
    <xf numFmtId="0" fontId="0" fillId="39" borderId="11" xfId="0" applyFill="1" applyBorder="1"/>
    <xf numFmtId="0" fontId="0" fillId="39" borderId="11" xfId="0" applyFill="1" applyBorder="1" applyAlignment="1">
      <alignment horizontal="center"/>
    </xf>
    <xf numFmtId="14" fontId="0" fillId="39" borderId="11" xfId="0" applyNumberFormat="1" applyFill="1" applyBorder="1" applyAlignment="1">
      <alignment horizontal="center"/>
    </xf>
    <xf numFmtId="2" fontId="0" fillId="39" borderId="12" xfId="0" applyNumberFormat="1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/>
    <xf numFmtId="0" fontId="0" fillId="39" borderId="17" xfId="0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164" fontId="18" fillId="34" borderId="0" xfId="0" applyNumberFormat="1" applyFont="1" applyFill="1" applyBorder="1" applyAlignment="1">
      <alignment horizontal="center"/>
    </xf>
    <xf numFmtId="164" fontId="0" fillId="34" borderId="16" xfId="0" applyNumberFormat="1" applyFill="1" applyBorder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18" xfId="0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0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39" borderId="11" xfId="42" applyFont="1" applyFill="1" applyBorder="1" applyAlignment="1">
      <alignment horizontal="center"/>
    </xf>
    <xf numFmtId="9" fontId="0" fillId="39" borderId="0" xfId="42" applyFont="1" applyFill="1" applyBorder="1" applyAlignment="1">
      <alignment horizontal="center"/>
    </xf>
    <xf numFmtId="9" fontId="0" fillId="39" borderId="16" xfId="42" applyFont="1" applyFill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2" xfId="0" applyFill="1" applyBorder="1" applyAlignment="1"/>
    <xf numFmtId="0" fontId="21" fillId="0" borderId="23" xfId="0" applyFont="1" applyFill="1" applyBorder="1" applyAlignment="1">
      <alignment horizontal="center"/>
    </xf>
    <xf numFmtId="167" fontId="0" fillId="0" borderId="0" xfId="0" applyNumberFormat="1" applyFill="1" applyBorder="1" applyAlignment="1"/>
    <xf numFmtId="2" fontId="0" fillId="0" borderId="0" xfId="0" applyNumberFormat="1" applyFill="1" applyBorder="1" applyAlignment="1"/>
    <xf numFmtId="167" fontId="0" fillId="0" borderId="22" xfId="0" applyNumberFormat="1" applyFill="1" applyBorder="1" applyAlignment="1"/>
    <xf numFmtId="0" fontId="22" fillId="0" borderId="0" xfId="0" applyFont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0" fillId="41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'Inter-annual'!$F$2:$F$59</c:f>
              <c:numCache>
                <c:formatCode>0.00</c:formatCode>
                <c:ptCount val="58"/>
                <c:pt idx="0">
                  <c:v>0.12056666666666667</c:v>
                </c:pt>
                <c:pt idx="1">
                  <c:v>8.1733333333333325E-2</c:v>
                </c:pt>
                <c:pt idx="2">
                  <c:v>7.8625367839121343E-2</c:v>
                </c:pt>
                <c:pt idx="3">
                  <c:v>0.25348519264436531</c:v>
                </c:pt>
                <c:pt idx="4">
                  <c:v>0.18093333333333331</c:v>
                </c:pt>
                <c:pt idx="5">
                  <c:v>6.7726666666666671E-2</c:v>
                </c:pt>
                <c:pt idx="6">
                  <c:v>8.3494402499019113E-2</c:v>
                </c:pt>
                <c:pt idx="7">
                  <c:v>0.16523950788150929</c:v>
                </c:pt>
                <c:pt idx="8">
                  <c:v>2.9014130759766599E-2</c:v>
                </c:pt>
                <c:pt idx="9">
                  <c:v>1.8407465142361201E-2</c:v>
                </c:pt>
                <c:pt idx="10">
                  <c:v>1.9003465481676699E-2</c:v>
                </c:pt>
                <c:pt idx="11">
                  <c:v>2.4173842744029402E-2</c:v>
                </c:pt>
                <c:pt idx="12">
                  <c:v>1.71257739956229E-2</c:v>
                </c:pt>
                <c:pt idx="13">
                  <c:v>4.0481925474279298E-2</c:v>
                </c:pt>
                <c:pt idx="14">
                  <c:v>2.9586076708684302E-2</c:v>
                </c:pt>
                <c:pt idx="15">
                  <c:v>3.65341627997132E-2</c:v>
                </c:pt>
                <c:pt idx="16">
                  <c:v>2.8129988580277099E-2</c:v>
                </c:pt>
                <c:pt idx="17">
                  <c:v>2.42018729677979E-2</c:v>
                </c:pt>
                <c:pt idx="18">
                  <c:v>1.95964554857723E-2</c:v>
                </c:pt>
                <c:pt idx="19">
                  <c:v>2.25181470713718E-2</c:v>
                </c:pt>
                <c:pt idx="20">
                  <c:v>1.7214426746359299E-2</c:v>
                </c:pt>
                <c:pt idx="21">
                  <c:v>2.3146850157618099E-2</c:v>
                </c:pt>
                <c:pt idx="22">
                  <c:v>1.74655566749931E-2</c:v>
                </c:pt>
                <c:pt idx="23">
                  <c:v>2.2034104339559098E-2</c:v>
                </c:pt>
                <c:pt idx="24">
                  <c:v>2.43250159481983E-2</c:v>
                </c:pt>
                <c:pt idx="25">
                  <c:v>4.7703221240234198E-2</c:v>
                </c:pt>
                <c:pt idx="26">
                  <c:v>2.31030419673348E-2</c:v>
                </c:pt>
                <c:pt idx="27">
                  <c:v>8.9842242869300898E-2</c:v>
                </c:pt>
                <c:pt idx="28">
                  <c:v>2.7959206812034301E-2</c:v>
                </c:pt>
                <c:pt idx="29">
                  <c:v>0.19246235111260901</c:v>
                </c:pt>
                <c:pt idx="30">
                  <c:v>5.2200967288665398E-2</c:v>
                </c:pt>
                <c:pt idx="31">
                  <c:v>0.14868984707396199</c:v>
                </c:pt>
                <c:pt idx="32">
                  <c:v>0.13332615055532801</c:v>
                </c:pt>
                <c:pt idx="33">
                  <c:v>0.12879190428697601</c:v>
                </c:pt>
                <c:pt idx="34">
                  <c:v>0.66521104110025797</c:v>
                </c:pt>
                <c:pt idx="35">
                  <c:v>0.65544061978748103</c:v>
                </c:pt>
                <c:pt idx="36">
                  <c:v>4.2960688775884798E-2</c:v>
                </c:pt>
                <c:pt idx="37">
                  <c:v>7.6578009591564203E-2</c:v>
                </c:pt>
                <c:pt idx="38">
                  <c:v>6.4015345488300096E-2</c:v>
                </c:pt>
                <c:pt idx="39">
                  <c:v>3.8845096199578703E-2</c:v>
                </c:pt>
                <c:pt idx="40">
                  <c:v>0.34103333333333302</c:v>
                </c:pt>
                <c:pt idx="41">
                  <c:v>0.28758381686287698</c:v>
                </c:pt>
                <c:pt idx="42">
                  <c:v>0.51138450405190194</c:v>
                </c:pt>
                <c:pt idx="43">
                  <c:v>0.32636666666666603</c:v>
                </c:pt>
                <c:pt idx="44">
                  <c:v>0.40615219278265902</c:v>
                </c:pt>
                <c:pt idx="45">
                  <c:v>0.46454028583682</c:v>
                </c:pt>
                <c:pt idx="46">
                  <c:v>0.26769999999999999</c:v>
                </c:pt>
                <c:pt idx="47">
                  <c:v>0.37190000000000001</c:v>
                </c:pt>
                <c:pt idx="48">
                  <c:v>0.60642993939401202</c:v>
                </c:pt>
                <c:pt idx="49">
                  <c:v>0.115779505710892</c:v>
                </c:pt>
                <c:pt idx="50">
                  <c:v>0.30909999999999999</c:v>
                </c:pt>
                <c:pt idx="51">
                  <c:v>0.46753333333333302</c:v>
                </c:pt>
                <c:pt idx="52">
                  <c:v>0.45178681078177002</c:v>
                </c:pt>
                <c:pt idx="53">
                  <c:v>0.53787912544490302</c:v>
                </c:pt>
                <c:pt idx="54">
                  <c:v>3.9132167786174503E-2</c:v>
                </c:pt>
                <c:pt idx="55">
                  <c:v>7.6596949177351506E-2</c:v>
                </c:pt>
                <c:pt idx="56">
                  <c:v>0.16716981120359301</c:v>
                </c:pt>
                <c:pt idx="57">
                  <c:v>0.23828286397721399</c:v>
                </c:pt>
              </c:numCache>
            </c:numRef>
          </c:xVal>
          <c:yVal>
            <c:numRef>
              <c:f>'Inter-annual'!$G$2:$G$59</c:f>
              <c:numCache>
                <c:formatCode>0.00</c:formatCode>
                <c:ptCount val="58"/>
                <c:pt idx="0">
                  <c:v>3.1390930245437758E-3</c:v>
                </c:pt>
                <c:pt idx="1">
                  <c:v>2.3030480119569183E-3</c:v>
                </c:pt>
                <c:pt idx="2">
                  <c:v>2.0102796489127082E-2</c:v>
                </c:pt>
                <c:pt idx="3">
                  <c:v>0.15911471491917301</c:v>
                </c:pt>
                <c:pt idx="4">
                  <c:v>5.5895407338471398E-3</c:v>
                </c:pt>
                <c:pt idx="5">
                  <c:v>1.0060489462051399E-2</c:v>
                </c:pt>
                <c:pt idx="6">
                  <c:v>4.0441765042675902E-2</c:v>
                </c:pt>
                <c:pt idx="7">
                  <c:v>0.540617789410334</c:v>
                </c:pt>
                <c:pt idx="8">
                  <c:v>1.14121814442958E-2</c:v>
                </c:pt>
                <c:pt idx="9">
                  <c:v>2.4074688340236798E-3</c:v>
                </c:pt>
                <c:pt idx="10">
                  <c:v>3.0468066967434398E-2</c:v>
                </c:pt>
                <c:pt idx="11">
                  <c:v>3.0611572788000799E-3</c:v>
                </c:pt>
                <c:pt idx="12">
                  <c:v>1.03494130129372E-2</c:v>
                </c:pt>
                <c:pt idx="13">
                  <c:v>1.2773093186932099E-2</c:v>
                </c:pt>
                <c:pt idx="14">
                  <c:v>2.1696879907908698E-2</c:v>
                </c:pt>
                <c:pt idx="15">
                  <c:v>1.13229892913216E-3</c:v>
                </c:pt>
                <c:pt idx="16">
                  <c:v>2.18485613902249E-2</c:v>
                </c:pt>
                <c:pt idx="17">
                  <c:v>1.3400874790874101E-2</c:v>
                </c:pt>
                <c:pt idx="18">
                  <c:v>2.21874265860196E-3</c:v>
                </c:pt>
                <c:pt idx="19">
                  <c:v>3.0412097071647302E-2</c:v>
                </c:pt>
                <c:pt idx="20">
                  <c:v>4.9534788373254398E-3</c:v>
                </c:pt>
                <c:pt idx="21">
                  <c:v>9.1262723065849791E-3</c:v>
                </c:pt>
                <c:pt idx="22">
                  <c:v>3.6440535236054701E-3</c:v>
                </c:pt>
                <c:pt idx="23">
                  <c:v>2.4057117895756801E-2</c:v>
                </c:pt>
                <c:pt idx="24">
                  <c:v>0.45529455813923397</c:v>
                </c:pt>
                <c:pt idx="25">
                  <c:v>0.799979274778996</c:v>
                </c:pt>
                <c:pt idx="26">
                  <c:v>0.19222385664212899</c:v>
                </c:pt>
                <c:pt idx="27">
                  <c:v>0.12375142299005901</c:v>
                </c:pt>
                <c:pt idx="28">
                  <c:v>0.109919239700018</c:v>
                </c:pt>
                <c:pt idx="29">
                  <c:v>2.35876423888076E-2</c:v>
                </c:pt>
                <c:pt idx="30">
                  <c:v>6.4180804437948002E-4</c:v>
                </c:pt>
                <c:pt idx="31">
                  <c:v>1.6338257178917799E-2</c:v>
                </c:pt>
                <c:pt idx="32">
                  <c:v>3.3832062226229399E-2</c:v>
                </c:pt>
                <c:pt idx="33">
                  <c:v>0.165646564484936</c:v>
                </c:pt>
                <c:pt idx="34">
                  <c:v>0.44013136515390699</c:v>
                </c:pt>
                <c:pt idx="35">
                  <c:v>0.83776483318181305</c:v>
                </c:pt>
                <c:pt idx="36">
                  <c:v>3.7589019735996099E-2</c:v>
                </c:pt>
                <c:pt idx="37">
                  <c:v>9.4810239924132803E-2</c:v>
                </c:pt>
                <c:pt idx="38">
                  <c:v>4.0037764294269598E-2</c:v>
                </c:pt>
                <c:pt idx="39">
                  <c:v>4.5430254509498301E-2</c:v>
                </c:pt>
                <c:pt idx="40">
                  <c:v>0.100677073882842</c:v>
                </c:pt>
                <c:pt idx="41">
                  <c:v>0.41478066974465799</c:v>
                </c:pt>
                <c:pt idx="42">
                  <c:v>0.123577920973449</c:v>
                </c:pt>
                <c:pt idx="43">
                  <c:v>8.3654964617063204E-2</c:v>
                </c:pt>
                <c:pt idx="44">
                  <c:v>0.23685082416727399</c:v>
                </c:pt>
                <c:pt idx="45">
                  <c:v>0.103045215004026</c:v>
                </c:pt>
                <c:pt idx="46">
                  <c:v>0</c:v>
                </c:pt>
                <c:pt idx="47">
                  <c:v>2.8550499745171602E-2</c:v>
                </c:pt>
                <c:pt idx="48">
                  <c:v>2.9029817517475101</c:v>
                </c:pt>
                <c:pt idx="49">
                  <c:v>0.41353431575369898</c:v>
                </c:pt>
                <c:pt idx="50">
                  <c:v>5.9902023277983796E-3</c:v>
                </c:pt>
                <c:pt idx="51">
                  <c:v>5.6871751742439497E-2</c:v>
                </c:pt>
                <c:pt idx="52">
                  <c:v>2.5688708873088899</c:v>
                </c:pt>
                <c:pt idx="53">
                  <c:v>0.186874635290532</c:v>
                </c:pt>
                <c:pt idx="54">
                  <c:v>8.1607583457872196E-2</c:v>
                </c:pt>
                <c:pt idx="55">
                  <c:v>1.30440022384757E-2</c:v>
                </c:pt>
                <c:pt idx="56">
                  <c:v>0.109145591062542</c:v>
                </c:pt>
                <c:pt idx="57">
                  <c:v>0.139521607122362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2-4BBD-8CEB-774A7767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4639"/>
        <c:axId val="138142287"/>
      </c:scatterChart>
      <c:valAx>
        <c:axId val="138734639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2023 MC 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2287"/>
        <c:crosses val="autoZero"/>
        <c:crossBetween val="midCat"/>
      </c:valAx>
      <c:valAx>
        <c:axId val="1381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2024 MC 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2</xdr:row>
      <xdr:rowOff>23812</xdr:rowOff>
    </xdr:from>
    <xdr:to>
      <xdr:col>16</xdr:col>
      <xdr:colOff>571500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0753E-A006-47E7-B005-ED6273093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037C-E408-40AE-B798-EF5E16905720}">
  <dimension ref="B2:AA28"/>
  <sheetViews>
    <sheetView tabSelected="1" workbookViewId="0">
      <selection activeCell="L32" sqref="L32"/>
    </sheetView>
  </sheetViews>
  <sheetFormatPr defaultRowHeight="15" x14ac:dyDescent="0.25"/>
  <cols>
    <col min="2" max="2" width="25.85546875" customWidth="1"/>
    <col min="5" max="5" width="11.5703125" customWidth="1"/>
    <col min="10" max="10" width="8.85546875" customWidth="1"/>
    <col min="17" max="17" width="3.5703125" customWidth="1"/>
    <col min="18" max="18" width="6.28515625" customWidth="1"/>
    <col min="19" max="19" width="19.7109375" customWidth="1"/>
    <col min="20" max="20" width="19.140625" customWidth="1"/>
    <col min="21" max="21" width="17.42578125" customWidth="1"/>
    <col min="22" max="22" width="8" customWidth="1"/>
    <col min="23" max="23" width="13.28515625" customWidth="1"/>
  </cols>
  <sheetData>
    <row r="2" spans="2:27" x14ac:dyDescent="0.25">
      <c r="B2" t="s">
        <v>146</v>
      </c>
      <c r="C2" s="1">
        <v>2023</v>
      </c>
      <c r="D2" s="1">
        <v>2024</v>
      </c>
      <c r="E2" t="s">
        <v>147</v>
      </c>
    </row>
    <row r="4" spans="2:27" x14ac:dyDescent="0.25">
      <c r="B4" s="21" t="s">
        <v>14</v>
      </c>
      <c r="C4" s="28" t="s">
        <v>148</v>
      </c>
      <c r="D4" s="28" t="s">
        <v>148</v>
      </c>
      <c r="E4" s="19" t="s">
        <v>149</v>
      </c>
      <c r="G4" s="23" t="s">
        <v>150</v>
      </c>
      <c r="H4" s="23"/>
      <c r="I4" s="23"/>
      <c r="J4" s="23">
        <v>5</v>
      </c>
      <c r="R4" t="s">
        <v>179</v>
      </c>
      <c r="X4" t="s">
        <v>177</v>
      </c>
    </row>
    <row r="5" spans="2:27" x14ac:dyDescent="0.25">
      <c r="B5" s="21" t="s">
        <v>161</v>
      </c>
      <c r="C5" s="28" t="s">
        <v>148</v>
      </c>
      <c r="D5" s="28" t="s">
        <v>148</v>
      </c>
      <c r="E5" s="19" t="s">
        <v>149</v>
      </c>
      <c r="G5" s="25" t="s">
        <v>151</v>
      </c>
      <c r="H5" s="25"/>
      <c r="I5" s="25"/>
      <c r="J5" s="25">
        <v>9</v>
      </c>
      <c r="S5" s="86" t="s">
        <v>45</v>
      </c>
      <c r="T5" s="87" t="s">
        <v>50</v>
      </c>
      <c r="U5" s="87" t="s">
        <v>173</v>
      </c>
      <c r="V5" s="88" t="s">
        <v>30</v>
      </c>
      <c r="W5" s="89">
        <v>45456</v>
      </c>
      <c r="X5" s="90">
        <v>1.0576590236171</v>
      </c>
    </row>
    <row r="6" spans="2:27" x14ac:dyDescent="0.25">
      <c r="B6" s="21" t="s">
        <v>19</v>
      </c>
      <c r="C6" s="24" t="s">
        <v>148</v>
      </c>
      <c r="D6" s="20"/>
      <c r="E6" s="20">
        <v>2023</v>
      </c>
      <c r="G6" s="27" t="s">
        <v>152</v>
      </c>
      <c r="H6" s="27"/>
      <c r="I6" s="27"/>
      <c r="J6" s="27">
        <v>10</v>
      </c>
      <c r="S6" s="76" t="s">
        <v>129</v>
      </c>
      <c r="T6" s="77" t="s">
        <v>62</v>
      </c>
      <c r="U6" s="77" t="s">
        <v>174</v>
      </c>
      <c r="V6" s="78" t="s">
        <v>30</v>
      </c>
      <c r="W6" s="79">
        <v>45554</v>
      </c>
      <c r="X6" s="85">
        <v>2.0666421069407401</v>
      </c>
    </row>
    <row r="7" spans="2:27" x14ac:dyDescent="0.25">
      <c r="B7" s="21" t="s">
        <v>22</v>
      </c>
      <c r="C7" s="28" t="s">
        <v>148</v>
      </c>
      <c r="D7" s="28" t="s">
        <v>148</v>
      </c>
      <c r="E7" s="19" t="s">
        <v>149</v>
      </c>
      <c r="K7" t="s">
        <v>164</v>
      </c>
      <c r="S7" s="76" t="s">
        <v>107</v>
      </c>
      <c r="T7" s="77" t="s">
        <v>106</v>
      </c>
      <c r="U7" s="77" t="s">
        <v>175</v>
      </c>
      <c r="V7" s="78" t="s">
        <v>16</v>
      </c>
      <c r="W7" s="79">
        <v>45516</v>
      </c>
      <c r="X7" s="85">
        <v>2.9029817517475101</v>
      </c>
    </row>
    <row r="8" spans="2:27" x14ac:dyDescent="0.25">
      <c r="B8" s="21" t="s">
        <v>26</v>
      </c>
      <c r="C8" s="24" t="s">
        <v>148</v>
      </c>
      <c r="D8" s="18"/>
      <c r="E8" s="18">
        <v>2023</v>
      </c>
      <c r="H8" t="s">
        <v>153</v>
      </c>
      <c r="J8">
        <v>24</v>
      </c>
      <c r="K8" s="43">
        <f>(J8-3)/J8</f>
        <v>0.875</v>
      </c>
      <c r="L8" t="s">
        <v>167</v>
      </c>
      <c r="S8" s="80" t="s">
        <v>107</v>
      </c>
      <c r="T8" s="81" t="s">
        <v>109</v>
      </c>
      <c r="U8" s="81" t="s">
        <v>176</v>
      </c>
      <c r="V8" s="82" t="s">
        <v>16</v>
      </c>
      <c r="W8" s="83">
        <v>45516</v>
      </c>
      <c r="X8" s="84">
        <v>2.5688708873088899</v>
      </c>
    </row>
    <row r="9" spans="2:27" x14ac:dyDescent="0.25">
      <c r="B9" s="22" t="s">
        <v>32</v>
      </c>
      <c r="C9" s="18"/>
      <c r="D9" s="26" t="s">
        <v>148</v>
      </c>
      <c r="E9" s="18">
        <v>2024</v>
      </c>
      <c r="H9" t="s">
        <v>155</v>
      </c>
      <c r="J9">
        <v>54</v>
      </c>
      <c r="K9" s="43">
        <f>(J9-7)/J9</f>
        <v>0.87037037037037035</v>
      </c>
      <c r="L9" t="s">
        <v>166</v>
      </c>
      <c r="S9" s="54"/>
      <c r="T9" s="54"/>
      <c r="U9" s="54"/>
      <c r="V9" s="54"/>
      <c r="W9" s="54"/>
      <c r="X9" s="54"/>
    </row>
    <row r="10" spans="2:27" x14ac:dyDescent="0.25">
      <c r="B10" s="21" t="s">
        <v>38</v>
      </c>
      <c r="C10" s="18"/>
      <c r="D10" s="26" t="s">
        <v>148</v>
      </c>
      <c r="E10" s="18">
        <v>2024</v>
      </c>
      <c r="H10" t="s">
        <v>154</v>
      </c>
      <c r="J10">
        <v>274</v>
      </c>
      <c r="K10" s="45">
        <v>0.61313868613138689</v>
      </c>
      <c r="L10" t="s">
        <v>165</v>
      </c>
      <c r="R10" t="s">
        <v>180</v>
      </c>
      <c r="S10" s="54"/>
      <c r="T10" s="54"/>
      <c r="U10" s="54"/>
      <c r="V10" s="54"/>
      <c r="W10" s="54"/>
      <c r="X10" s="54"/>
    </row>
    <row r="11" spans="2:27" x14ac:dyDescent="0.25">
      <c r="B11" s="21" t="s">
        <v>41</v>
      </c>
      <c r="C11" s="24" t="s">
        <v>148</v>
      </c>
      <c r="D11" s="18"/>
      <c r="E11" s="18">
        <v>2023</v>
      </c>
      <c r="S11" s="86" t="s">
        <v>129</v>
      </c>
      <c r="T11" s="87" t="s">
        <v>62</v>
      </c>
      <c r="U11" s="87" t="s">
        <v>174</v>
      </c>
      <c r="V11" s="88" t="s">
        <v>30</v>
      </c>
      <c r="W11" s="87" t="s">
        <v>178</v>
      </c>
      <c r="X11" s="90">
        <v>0.52820104251504907</v>
      </c>
    </row>
    <row r="12" spans="2:27" x14ac:dyDescent="0.25">
      <c r="B12" s="21" t="s">
        <v>45</v>
      </c>
      <c r="C12" s="18"/>
      <c r="D12" s="26" t="s">
        <v>148</v>
      </c>
      <c r="E12" s="18">
        <v>2024</v>
      </c>
      <c r="S12" s="76" t="s">
        <v>107</v>
      </c>
      <c r="T12" s="77" t="s">
        <v>106</v>
      </c>
      <c r="U12" s="77" t="s">
        <v>175</v>
      </c>
      <c r="V12" s="78" t="s">
        <v>16</v>
      </c>
      <c r="W12" s="77" t="s">
        <v>178</v>
      </c>
      <c r="X12" s="91">
        <v>0.84</v>
      </c>
    </row>
    <row r="13" spans="2:27" x14ac:dyDescent="0.25">
      <c r="B13" s="21" t="s">
        <v>58</v>
      </c>
      <c r="C13" s="28" t="s">
        <v>148</v>
      </c>
      <c r="D13" s="28" t="s">
        <v>148</v>
      </c>
      <c r="E13" s="18">
        <v>2023</v>
      </c>
      <c r="G13" t="s">
        <v>156</v>
      </c>
      <c r="S13" s="80" t="s">
        <v>107</v>
      </c>
      <c r="T13" s="81" t="s">
        <v>109</v>
      </c>
      <c r="U13" s="81" t="s">
        <v>176</v>
      </c>
      <c r="V13" s="82" t="s">
        <v>16</v>
      </c>
      <c r="W13" s="81" t="s">
        <v>178</v>
      </c>
      <c r="X13" s="84">
        <v>0.70465186916741496</v>
      </c>
    </row>
    <row r="14" spans="2:27" x14ac:dyDescent="0.25">
      <c r="B14" s="21" t="s">
        <v>129</v>
      </c>
      <c r="C14" s="18"/>
      <c r="D14" s="26" t="s">
        <v>148</v>
      </c>
      <c r="E14" s="18">
        <v>2024</v>
      </c>
      <c r="G14" s="93">
        <v>1</v>
      </c>
      <c r="H14" s="94" t="s">
        <v>172</v>
      </c>
      <c r="I14" s="94"/>
      <c r="J14" s="94"/>
      <c r="K14" s="94"/>
      <c r="L14" s="94"/>
      <c r="M14" s="94"/>
      <c r="S14" s="54"/>
      <c r="T14" s="54"/>
      <c r="U14" s="54"/>
      <c r="V14" s="54"/>
      <c r="W14" s="54"/>
      <c r="X14" s="54"/>
    </row>
    <row r="15" spans="2:27" x14ac:dyDescent="0.25">
      <c r="B15" s="21" t="s">
        <v>68</v>
      </c>
      <c r="C15" s="18"/>
      <c r="D15" s="26" t="s">
        <v>148</v>
      </c>
      <c r="E15" s="18">
        <v>2024</v>
      </c>
      <c r="G15" s="46"/>
      <c r="R15" t="s">
        <v>182</v>
      </c>
      <c r="S15" s="54"/>
      <c r="T15" s="54"/>
      <c r="U15" s="77" t="s">
        <v>187</v>
      </c>
      <c r="V15" s="54"/>
      <c r="W15" s="54"/>
      <c r="X15" t="s">
        <v>177</v>
      </c>
      <c r="Y15" t="s">
        <v>184</v>
      </c>
      <c r="Z15" t="s">
        <v>185</v>
      </c>
      <c r="AA15" t="s">
        <v>186</v>
      </c>
    </row>
    <row r="16" spans="2:27" x14ac:dyDescent="0.25">
      <c r="B16" s="21" t="s">
        <v>72</v>
      </c>
      <c r="C16" s="28" t="s">
        <v>148</v>
      </c>
      <c r="D16" s="28" t="s">
        <v>148</v>
      </c>
      <c r="E16" s="18">
        <v>2023</v>
      </c>
      <c r="G16" s="93">
        <v>2</v>
      </c>
      <c r="H16" s="94" t="s">
        <v>210</v>
      </c>
      <c r="I16" s="94"/>
      <c r="J16" s="94"/>
      <c r="K16" s="94"/>
      <c r="L16" s="94"/>
      <c r="M16" s="94"/>
      <c r="N16" s="94"/>
      <c r="T16" s="86" t="s">
        <v>45</v>
      </c>
      <c r="U16" s="105">
        <v>1</v>
      </c>
      <c r="V16" s="88" t="s">
        <v>30</v>
      </c>
      <c r="W16" s="88" t="s">
        <v>181</v>
      </c>
      <c r="X16" s="92">
        <v>0.44</v>
      </c>
      <c r="Y16" s="2">
        <v>22.5</v>
      </c>
      <c r="Z16" s="2">
        <v>0.52</v>
      </c>
      <c r="AA16" s="2">
        <v>2.1666666666666664E-2</v>
      </c>
    </row>
    <row r="17" spans="2:27" x14ac:dyDescent="0.25">
      <c r="B17" s="21" t="s">
        <v>76</v>
      </c>
      <c r="C17" s="28" t="s">
        <v>148</v>
      </c>
      <c r="D17" s="28" t="s">
        <v>148</v>
      </c>
      <c r="E17" s="18">
        <v>2023</v>
      </c>
      <c r="G17" s="46"/>
      <c r="H17" s="94" t="s">
        <v>209</v>
      </c>
      <c r="I17" s="94"/>
      <c r="J17" s="94"/>
      <c r="K17" s="94"/>
      <c r="T17" s="76" t="s">
        <v>76</v>
      </c>
      <c r="U17" s="106">
        <f>11/12</f>
        <v>0.91666666666666663</v>
      </c>
      <c r="V17" s="78" t="s">
        <v>17</v>
      </c>
      <c r="W17" s="78" t="s">
        <v>181</v>
      </c>
      <c r="X17" s="91">
        <v>0.39</v>
      </c>
      <c r="Y17" s="2">
        <v>26.987500000000001</v>
      </c>
      <c r="Z17" s="2">
        <v>0.95250000000000001</v>
      </c>
      <c r="AA17" s="2">
        <v>2.8749999999999998E-2</v>
      </c>
    </row>
    <row r="18" spans="2:27" x14ac:dyDescent="0.25">
      <c r="B18" s="21" t="s">
        <v>80</v>
      </c>
      <c r="C18" s="18"/>
      <c r="D18" s="26" t="s">
        <v>148</v>
      </c>
      <c r="E18" s="18">
        <v>2024</v>
      </c>
      <c r="G18" s="46"/>
      <c r="T18" s="76" t="s">
        <v>103</v>
      </c>
      <c r="U18" s="106">
        <v>1</v>
      </c>
      <c r="V18" s="78" t="s">
        <v>16</v>
      </c>
      <c r="W18" s="78" t="s">
        <v>181</v>
      </c>
      <c r="X18" s="91">
        <v>0.34</v>
      </c>
      <c r="Y18" s="2">
        <v>16.365714285714283</v>
      </c>
      <c r="Z18" s="2">
        <v>0.68285714285714294</v>
      </c>
      <c r="AA18" s="2">
        <v>2.1428571428571432E-2</v>
      </c>
    </row>
    <row r="19" spans="2:27" x14ac:dyDescent="0.25">
      <c r="B19" s="21" t="s">
        <v>83</v>
      </c>
      <c r="C19" s="28" t="s">
        <v>148</v>
      </c>
      <c r="D19" s="28" t="s">
        <v>148</v>
      </c>
      <c r="E19" s="18">
        <v>2023</v>
      </c>
      <c r="G19" s="93">
        <v>3</v>
      </c>
      <c r="H19" s="94" t="s">
        <v>217</v>
      </c>
      <c r="I19" s="94"/>
      <c r="J19" s="94"/>
      <c r="K19" s="94"/>
      <c r="L19" s="94"/>
      <c r="M19" s="94"/>
      <c r="N19" s="94"/>
      <c r="T19" s="80" t="s">
        <v>107</v>
      </c>
      <c r="U19" s="107">
        <f>13/16</f>
        <v>0.8125</v>
      </c>
      <c r="V19" s="82" t="s">
        <v>16</v>
      </c>
      <c r="W19" s="82" t="s">
        <v>181</v>
      </c>
      <c r="X19" s="84">
        <v>0.58073642241130941</v>
      </c>
      <c r="Y19" s="2">
        <v>23.707500000000003</v>
      </c>
      <c r="Z19" s="2">
        <v>0.65124999999999988</v>
      </c>
      <c r="AA19" s="2">
        <v>4.7500000000000001E-2</v>
      </c>
    </row>
    <row r="20" spans="2:27" x14ac:dyDescent="0.25">
      <c r="B20" s="21" t="s">
        <v>87</v>
      </c>
      <c r="C20" s="18"/>
      <c r="D20" s="26" t="s">
        <v>148</v>
      </c>
      <c r="E20" s="18">
        <v>2024</v>
      </c>
      <c r="G20" s="46"/>
      <c r="H20" s="94" t="s">
        <v>216</v>
      </c>
      <c r="I20" s="94"/>
      <c r="J20" s="94"/>
      <c r="K20" s="94"/>
      <c r="L20" s="94"/>
      <c r="M20" s="94"/>
      <c r="N20" s="94"/>
      <c r="T20" s="54"/>
      <c r="U20" s="54"/>
      <c r="V20" s="54"/>
      <c r="W20" s="54"/>
      <c r="X20" s="54"/>
    </row>
    <row r="21" spans="2:27" x14ac:dyDescent="0.25">
      <c r="B21" s="21" t="s">
        <v>91</v>
      </c>
      <c r="C21" s="18"/>
      <c r="D21" s="26" t="s">
        <v>148</v>
      </c>
      <c r="E21" s="18">
        <v>2024</v>
      </c>
      <c r="G21" s="46"/>
      <c r="R21" t="s">
        <v>183</v>
      </c>
      <c r="T21" s="54"/>
      <c r="U21" s="54"/>
      <c r="V21" s="54"/>
      <c r="W21" s="54"/>
      <c r="X21" s="54"/>
      <c r="Y21" t="s">
        <v>184</v>
      </c>
      <c r="Z21" t="s">
        <v>185</v>
      </c>
      <c r="AA21" t="s">
        <v>186</v>
      </c>
    </row>
    <row r="22" spans="2:27" x14ac:dyDescent="0.25">
      <c r="B22" s="21" t="s">
        <v>96</v>
      </c>
      <c r="C22" s="24" t="s">
        <v>148</v>
      </c>
      <c r="D22" s="18"/>
      <c r="E22" s="18">
        <v>2023</v>
      </c>
      <c r="G22" s="46">
        <v>4</v>
      </c>
      <c r="H22" s="121" t="s">
        <v>157</v>
      </c>
      <c r="I22" s="121"/>
      <c r="J22" s="121"/>
      <c r="K22" s="121"/>
      <c r="T22" s="86" t="s">
        <v>161</v>
      </c>
      <c r="U22" s="108">
        <v>0</v>
      </c>
      <c r="V22" s="88" t="s">
        <v>17</v>
      </c>
      <c r="W22" s="88" t="s">
        <v>181</v>
      </c>
      <c r="X22" s="92">
        <v>0.02</v>
      </c>
      <c r="Y22" s="2">
        <v>9.4462500000000009</v>
      </c>
      <c r="Z22" s="2">
        <v>0.63375000000000004</v>
      </c>
      <c r="AA22" s="2">
        <v>1.6250000000000001E-2</v>
      </c>
    </row>
    <row r="23" spans="2:27" x14ac:dyDescent="0.25">
      <c r="B23" s="21" t="s">
        <v>99</v>
      </c>
      <c r="C23" s="24" t="s">
        <v>148</v>
      </c>
      <c r="D23" s="18"/>
      <c r="E23" s="18">
        <v>2023</v>
      </c>
      <c r="H23" s="121" t="s">
        <v>158</v>
      </c>
      <c r="I23" s="121"/>
      <c r="J23" s="121"/>
      <c r="K23" s="121"/>
      <c r="T23" s="76" t="s">
        <v>22</v>
      </c>
      <c r="U23" s="109">
        <v>0</v>
      </c>
      <c r="V23" s="78" t="s">
        <v>17</v>
      </c>
      <c r="W23" s="78" t="s">
        <v>181</v>
      </c>
      <c r="X23" s="91">
        <v>0.02</v>
      </c>
      <c r="Y23" s="2">
        <v>3.9350000000000005</v>
      </c>
      <c r="Z23" s="2">
        <v>0.3725</v>
      </c>
      <c r="AA23" s="2">
        <v>1.6250000000000001E-2</v>
      </c>
    </row>
    <row r="24" spans="2:27" x14ac:dyDescent="0.25">
      <c r="B24" s="21" t="s">
        <v>103</v>
      </c>
      <c r="C24" s="28" t="s">
        <v>148</v>
      </c>
      <c r="D24" s="28" t="s">
        <v>148</v>
      </c>
      <c r="E24" s="19" t="s">
        <v>149</v>
      </c>
      <c r="T24" s="76" t="s">
        <v>68</v>
      </c>
      <c r="U24" s="109">
        <f>1/8</f>
        <v>0.125</v>
      </c>
      <c r="V24" s="78" t="s">
        <v>28</v>
      </c>
      <c r="W24" s="78">
        <v>2024</v>
      </c>
      <c r="X24" s="91">
        <v>0.02</v>
      </c>
      <c r="Y24" s="2">
        <v>23.76125</v>
      </c>
      <c r="Z24" s="2">
        <v>0.56374999999999997</v>
      </c>
      <c r="AA24" s="2">
        <v>2.5000000000000001E-2</v>
      </c>
    </row>
    <row r="25" spans="2:27" x14ac:dyDescent="0.25">
      <c r="B25" s="21" t="s">
        <v>107</v>
      </c>
      <c r="C25" s="28" t="s">
        <v>148</v>
      </c>
      <c r="D25" s="28" t="s">
        <v>148</v>
      </c>
      <c r="E25" s="19" t="s">
        <v>149</v>
      </c>
      <c r="G25" s="46">
        <v>5</v>
      </c>
      <c r="H25" s="121" t="s">
        <v>159</v>
      </c>
      <c r="I25" s="121"/>
      <c r="J25" s="121"/>
      <c r="K25" s="121"/>
      <c r="L25" s="121"/>
      <c r="T25" s="80" t="s">
        <v>111</v>
      </c>
      <c r="U25" s="110">
        <v>0</v>
      </c>
      <c r="V25" s="82" t="s">
        <v>16</v>
      </c>
      <c r="W25" s="82">
        <v>2024</v>
      </c>
      <c r="X25" s="95">
        <v>0.01</v>
      </c>
      <c r="Y25" s="2">
        <v>3.5166666666666671</v>
      </c>
      <c r="Z25" s="2">
        <v>0.35333333333333333</v>
      </c>
      <c r="AA25" s="2">
        <v>1.6666666666666666E-2</v>
      </c>
    </row>
    <row r="26" spans="2:27" x14ac:dyDescent="0.25">
      <c r="B26" s="21" t="s">
        <v>111</v>
      </c>
      <c r="C26" s="18"/>
      <c r="D26" s="26" t="s">
        <v>148</v>
      </c>
      <c r="E26" s="18">
        <v>2024</v>
      </c>
    </row>
    <row r="27" spans="2:27" x14ac:dyDescent="0.25">
      <c r="B27" s="21" t="s">
        <v>115</v>
      </c>
      <c r="C27" s="28" t="s">
        <v>148</v>
      </c>
      <c r="D27" s="28" t="s">
        <v>148</v>
      </c>
      <c r="E27" s="18">
        <v>2023</v>
      </c>
    </row>
    <row r="28" spans="2:27" x14ac:dyDescent="0.25">
      <c r="B28" s="21" t="s">
        <v>168</v>
      </c>
      <c r="C28" s="1">
        <v>15</v>
      </c>
      <c r="D28" s="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153D-047E-4C7F-B0DC-13E094B0AB77}">
  <dimension ref="B2:Q116"/>
  <sheetViews>
    <sheetView workbookViewId="0">
      <selection activeCell="L15" sqref="L15"/>
    </sheetView>
  </sheetViews>
  <sheetFormatPr defaultRowHeight="15" x14ac:dyDescent="0.25"/>
  <cols>
    <col min="2" max="2" width="28" customWidth="1"/>
    <col min="3" max="3" width="9.140625" style="46"/>
    <col min="7" max="7" width="5.28515625" customWidth="1"/>
    <col min="13" max="13" width="27.42578125" customWidth="1"/>
  </cols>
  <sheetData>
    <row r="2" spans="2:17" ht="15.75" x14ac:dyDescent="0.25">
      <c r="C2" s="46" t="s">
        <v>211</v>
      </c>
      <c r="D2" t="s">
        <v>212</v>
      </c>
      <c r="E2" s="118" t="s">
        <v>169</v>
      </c>
      <c r="F2" s="118" t="s">
        <v>147</v>
      </c>
      <c r="N2" s="46" t="s">
        <v>211</v>
      </c>
      <c r="O2" t="s">
        <v>212</v>
      </c>
      <c r="P2" s="118" t="s">
        <v>169</v>
      </c>
      <c r="Q2" s="118" t="s">
        <v>147</v>
      </c>
    </row>
    <row r="3" spans="2:17" x14ac:dyDescent="0.25">
      <c r="B3" s="7" t="s">
        <v>14</v>
      </c>
      <c r="C3" s="46">
        <v>2023</v>
      </c>
      <c r="D3" s="98" t="s">
        <v>188</v>
      </c>
      <c r="E3" s="9">
        <v>0.12056666666666667</v>
      </c>
      <c r="F3" s="13">
        <v>0.18093333333333331</v>
      </c>
      <c r="M3" s="7" t="s">
        <v>14</v>
      </c>
      <c r="N3" s="46">
        <v>2023</v>
      </c>
      <c r="O3" s="98" t="s">
        <v>188</v>
      </c>
      <c r="P3" s="9">
        <v>0.12056666666666667</v>
      </c>
      <c r="Q3" s="13">
        <v>0.18093333333333331</v>
      </c>
    </row>
    <row r="4" spans="2:17" x14ac:dyDescent="0.25">
      <c r="B4" s="11" t="s">
        <v>14</v>
      </c>
      <c r="C4" s="46">
        <v>2023</v>
      </c>
      <c r="D4" s="99" t="s">
        <v>189</v>
      </c>
      <c r="E4" s="13">
        <v>8.1733333333333325E-2</v>
      </c>
      <c r="F4" s="13">
        <v>6.7726666666666671E-2</v>
      </c>
      <c r="M4" s="11" t="s">
        <v>14</v>
      </c>
      <c r="N4" s="46">
        <v>2023</v>
      </c>
      <c r="O4" s="99" t="s">
        <v>189</v>
      </c>
      <c r="P4" s="13">
        <v>8.1733333333333325E-2</v>
      </c>
      <c r="Q4" s="13">
        <v>6.7726666666666671E-2</v>
      </c>
    </row>
    <row r="5" spans="2:17" x14ac:dyDescent="0.25">
      <c r="B5" s="11" t="s">
        <v>14</v>
      </c>
      <c r="C5" s="46">
        <v>2023</v>
      </c>
      <c r="D5" s="99" t="s">
        <v>190</v>
      </c>
      <c r="E5" s="13">
        <v>7.8625367839121343E-2</v>
      </c>
      <c r="F5" s="13">
        <v>8.3494402499019113E-2</v>
      </c>
      <c r="H5" t="s">
        <v>194</v>
      </c>
      <c r="M5" s="11" t="s">
        <v>14</v>
      </c>
      <c r="N5" s="46">
        <v>2023</v>
      </c>
      <c r="O5" s="99" t="s">
        <v>190</v>
      </c>
      <c r="P5" s="13">
        <v>7.8625367839121343E-2</v>
      </c>
      <c r="Q5" s="13">
        <v>8.3494402499019113E-2</v>
      </c>
    </row>
    <row r="6" spans="2:17" x14ac:dyDescent="0.25">
      <c r="B6" s="11" t="s">
        <v>14</v>
      </c>
      <c r="C6" s="46">
        <v>2023</v>
      </c>
      <c r="D6" s="99" t="s">
        <v>191</v>
      </c>
      <c r="E6" s="13">
        <v>0.25348519264436531</v>
      </c>
      <c r="F6" s="30">
        <v>0.16523950788150929</v>
      </c>
      <c r="H6" s="121" t="s">
        <v>214</v>
      </c>
      <c r="I6" s="121"/>
      <c r="M6" s="11" t="s">
        <v>14</v>
      </c>
      <c r="N6" s="46">
        <v>2023</v>
      </c>
      <c r="O6" s="99" t="s">
        <v>191</v>
      </c>
      <c r="P6" s="13">
        <v>0.25348519264436531</v>
      </c>
      <c r="Q6" s="30">
        <v>0.16523950788150929</v>
      </c>
    </row>
    <row r="7" spans="2:17" ht="16.5" thickBot="1" x14ac:dyDescent="0.3">
      <c r="B7" s="11" t="s">
        <v>14</v>
      </c>
      <c r="C7" s="46">
        <v>2024</v>
      </c>
      <c r="D7" s="98" t="s">
        <v>188</v>
      </c>
      <c r="E7" s="30">
        <v>3.1390930245437758E-3</v>
      </c>
      <c r="F7" s="13">
        <v>5.5895407338471398E-3</v>
      </c>
      <c r="H7" s="119"/>
      <c r="I7" s="120" t="s">
        <v>169</v>
      </c>
      <c r="J7" s="120" t="s">
        <v>147</v>
      </c>
      <c r="M7" s="11" t="s">
        <v>14</v>
      </c>
      <c r="N7" s="46">
        <v>2024</v>
      </c>
      <c r="O7" s="99" t="s">
        <v>191</v>
      </c>
      <c r="P7" s="30">
        <v>0.15911471491917301</v>
      </c>
      <c r="Q7" s="13">
        <v>0.540617789410334</v>
      </c>
    </row>
    <row r="8" spans="2:17" ht="15.75" thickTop="1" x14ac:dyDescent="0.25">
      <c r="B8" s="11" t="s">
        <v>14</v>
      </c>
      <c r="C8" s="46">
        <v>2024</v>
      </c>
      <c r="D8" s="99" t="s">
        <v>189</v>
      </c>
      <c r="E8" s="30">
        <v>2.3030480119569183E-3</v>
      </c>
      <c r="F8" s="13">
        <v>1.0060489462051399E-2</v>
      </c>
      <c r="H8" s="112" t="s">
        <v>192</v>
      </c>
      <c r="I8" s="115">
        <v>0.15566176711022811</v>
      </c>
      <c r="J8" s="115">
        <v>0.16454869075453815</v>
      </c>
      <c r="M8" s="11" t="s">
        <v>19</v>
      </c>
      <c r="N8" s="46">
        <v>2023</v>
      </c>
      <c r="O8" s="98" t="s">
        <v>188</v>
      </c>
      <c r="P8" s="38">
        <v>7.6821173200209494E-2</v>
      </c>
      <c r="Q8" s="38">
        <v>9.0012795757787006E-2</v>
      </c>
    </row>
    <row r="9" spans="2:17" x14ac:dyDescent="0.25">
      <c r="B9" s="11" t="s">
        <v>14</v>
      </c>
      <c r="C9" s="46">
        <v>2024</v>
      </c>
      <c r="D9" s="99" t="s">
        <v>190</v>
      </c>
      <c r="E9" s="30">
        <v>2.0102796489127082E-2</v>
      </c>
      <c r="F9" s="13">
        <v>4.0441765042675902E-2</v>
      </c>
      <c r="H9" s="112" t="s">
        <v>197</v>
      </c>
      <c r="I9" s="115">
        <v>9.1487837111283582E-2</v>
      </c>
      <c r="J9" s="115">
        <v>0.10996264588565016</v>
      </c>
      <c r="M9" s="11" t="s">
        <v>19</v>
      </c>
      <c r="N9" s="46">
        <v>2023</v>
      </c>
      <c r="O9" s="99" t="s">
        <v>189</v>
      </c>
      <c r="P9" s="38">
        <v>7.6920000000000002E-2</v>
      </c>
      <c r="Q9" s="38">
        <v>7.0849999999999996E-2</v>
      </c>
    </row>
    <row r="10" spans="2:17" x14ac:dyDescent="0.25">
      <c r="B10" s="11" t="s">
        <v>14</v>
      </c>
      <c r="C10" s="46">
        <v>2024</v>
      </c>
      <c r="D10" s="99" t="s">
        <v>191</v>
      </c>
      <c r="E10" s="30">
        <v>0.15911471491917301</v>
      </c>
      <c r="F10" s="13">
        <v>0.540617789410334</v>
      </c>
      <c r="H10" s="112" t="s">
        <v>198</v>
      </c>
      <c r="I10" s="112">
        <v>114</v>
      </c>
      <c r="J10" s="112">
        <v>114</v>
      </c>
      <c r="M10" s="11" t="s">
        <v>19</v>
      </c>
      <c r="N10" s="46">
        <v>2023</v>
      </c>
      <c r="O10" s="99" t="s">
        <v>190</v>
      </c>
      <c r="P10" s="38">
        <v>0.15644396380792</v>
      </c>
      <c r="Q10" s="38">
        <v>0.21689999999999901</v>
      </c>
    </row>
    <row r="11" spans="2:17" x14ac:dyDescent="0.25">
      <c r="B11" s="7" t="s">
        <v>161</v>
      </c>
      <c r="C11" s="46">
        <v>2023</v>
      </c>
      <c r="D11" s="98" t="s">
        <v>188</v>
      </c>
      <c r="E11" s="9">
        <v>2.9014130759766599E-2</v>
      </c>
      <c r="F11" s="13">
        <v>1.71257739956229E-2</v>
      </c>
      <c r="H11" s="112" t="s">
        <v>199</v>
      </c>
      <c r="I11" s="112">
        <v>0.7932470634601525</v>
      </c>
      <c r="J11" s="112"/>
      <c r="M11" s="11" t="s">
        <v>19</v>
      </c>
      <c r="N11" s="46">
        <v>2023</v>
      </c>
      <c r="O11" s="99" t="s">
        <v>191</v>
      </c>
      <c r="P11" s="38">
        <v>0.26772979719463302</v>
      </c>
      <c r="Q11" s="38">
        <v>0.33549071799210201</v>
      </c>
    </row>
    <row r="12" spans="2:17" x14ac:dyDescent="0.25">
      <c r="B12" s="7" t="s">
        <v>161</v>
      </c>
      <c r="C12" s="46">
        <v>2023</v>
      </c>
      <c r="D12" s="99" t="s">
        <v>189</v>
      </c>
      <c r="E12" s="13">
        <v>1.8407465142361201E-2</v>
      </c>
      <c r="F12" s="13">
        <v>4.0481925474279298E-2</v>
      </c>
      <c r="H12" s="112" t="s">
        <v>200</v>
      </c>
      <c r="I12" s="112">
        <v>0</v>
      </c>
      <c r="J12" s="112"/>
      <c r="M12" s="11" t="s">
        <v>19</v>
      </c>
      <c r="N12" s="46">
        <v>2023</v>
      </c>
      <c r="O12" s="99" t="s">
        <v>213</v>
      </c>
      <c r="P12" s="38">
        <v>0.15748530833701799</v>
      </c>
      <c r="Q12" s="59">
        <v>9.5102768999943396E-2</v>
      </c>
    </row>
    <row r="13" spans="2:17" x14ac:dyDescent="0.25">
      <c r="B13" s="7" t="s">
        <v>161</v>
      </c>
      <c r="C13" s="46">
        <v>2023</v>
      </c>
      <c r="D13" s="99" t="s">
        <v>190</v>
      </c>
      <c r="E13" s="13">
        <v>1.9003465481676699E-2</v>
      </c>
      <c r="F13" s="13">
        <v>2.9586076708684302E-2</v>
      </c>
      <c r="H13" s="112" t="s">
        <v>201</v>
      </c>
      <c r="I13" s="112">
        <v>113</v>
      </c>
      <c r="J13" s="112"/>
      <c r="M13" s="7" t="s">
        <v>26</v>
      </c>
      <c r="N13" s="46">
        <v>2023</v>
      </c>
      <c r="O13" s="98" t="s">
        <v>188</v>
      </c>
      <c r="P13" s="9">
        <v>6.7267355836986301E-2</v>
      </c>
      <c r="Q13" s="13">
        <v>3.1947609401757997E-2</v>
      </c>
    </row>
    <row r="14" spans="2:17" x14ac:dyDescent="0.25">
      <c r="B14" s="7" t="s">
        <v>161</v>
      </c>
      <c r="C14" s="46">
        <v>2023</v>
      </c>
      <c r="D14" s="99" t="s">
        <v>191</v>
      </c>
      <c r="E14" s="13">
        <v>2.4173842744029402E-2</v>
      </c>
      <c r="F14" s="13">
        <v>3.65341627997132E-2</v>
      </c>
      <c r="H14" s="112" t="s">
        <v>202</v>
      </c>
      <c r="I14" s="115">
        <v>-0.46122308807669349</v>
      </c>
      <c r="J14" s="112"/>
      <c r="M14" s="11" t="s">
        <v>26</v>
      </c>
      <c r="N14" s="46">
        <v>2023</v>
      </c>
      <c r="O14" s="99" t="s">
        <v>190</v>
      </c>
      <c r="P14" s="13">
        <v>6.7236666666666597E-2</v>
      </c>
      <c r="Q14" s="13">
        <v>2.8646666666666602E-2</v>
      </c>
    </row>
    <row r="15" spans="2:17" x14ac:dyDescent="0.25">
      <c r="B15" s="7" t="s">
        <v>161</v>
      </c>
      <c r="C15" s="46">
        <v>2024</v>
      </c>
      <c r="D15" s="98" t="s">
        <v>188</v>
      </c>
      <c r="E15" s="13">
        <v>1.14121814442958E-2</v>
      </c>
      <c r="F15" s="13">
        <v>1.03494130129372E-2</v>
      </c>
      <c r="H15" s="112" t="s">
        <v>203</v>
      </c>
      <c r="I15" s="115">
        <v>0.32276255430194234</v>
      </c>
      <c r="J15" s="112"/>
      <c r="M15" s="11" t="s">
        <v>26</v>
      </c>
      <c r="N15" s="46">
        <v>2023</v>
      </c>
      <c r="O15" s="99" t="s">
        <v>191</v>
      </c>
      <c r="P15" s="13">
        <v>0.15806236754502301</v>
      </c>
      <c r="Q15" s="13">
        <v>0.12135107647596299</v>
      </c>
    </row>
    <row r="16" spans="2:17" x14ac:dyDescent="0.25">
      <c r="B16" s="7" t="s">
        <v>161</v>
      </c>
      <c r="C16" s="46">
        <v>2024</v>
      </c>
      <c r="D16" s="99" t="s">
        <v>189</v>
      </c>
      <c r="E16" s="13">
        <v>2.4074688340236798E-3</v>
      </c>
      <c r="F16" s="13">
        <v>1.2773093186932099E-2</v>
      </c>
      <c r="H16" s="112" t="s">
        <v>204</v>
      </c>
      <c r="I16" s="115">
        <v>1.6584502163399364</v>
      </c>
      <c r="J16" s="112"/>
      <c r="M16" s="3" t="s">
        <v>32</v>
      </c>
      <c r="N16" s="46">
        <v>2024</v>
      </c>
      <c r="O16" s="98" t="s">
        <v>188</v>
      </c>
      <c r="P16" s="5">
        <v>0.17134419646313701</v>
      </c>
      <c r="Q16" s="5">
        <v>0.20688772657437701</v>
      </c>
    </row>
    <row r="17" spans="2:17" x14ac:dyDescent="0.25">
      <c r="B17" s="7" t="s">
        <v>161</v>
      </c>
      <c r="C17" s="46">
        <v>2024</v>
      </c>
      <c r="D17" s="99" t="s">
        <v>190</v>
      </c>
      <c r="E17" s="13">
        <v>3.0468066967434398E-2</v>
      </c>
      <c r="F17" s="13">
        <v>2.1696879907908698E-2</v>
      </c>
      <c r="H17" s="112" t="s">
        <v>205</v>
      </c>
      <c r="I17" s="115">
        <v>0.64552510860388468</v>
      </c>
      <c r="J17" s="112"/>
      <c r="M17" s="3" t="s">
        <v>32</v>
      </c>
      <c r="N17" s="46">
        <v>2024</v>
      </c>
      <c r="O17" s="99" t="s">
        <v>189</v>
      </c>
      <c r="P17" s="5">
        <v>0.207369004960126</v>
      </c>
      <c r="Q17" s="5">
        <v>0.150020883760695</v>
      </c>
    </row>
    <row r="18" spans="2:17" ht="15.75" thickBot="1" x14ac:dyDescent="0.3">
      <c r="B18" s="7" t="s">
        <v>161</v>
      </c>
      <c r="C18" s="46">
        <v>2024</v>
      </c>
      <c r="D18" s="99" t="s">
        <v>191</v>
      </c>
      <c r="E18" s="13">
        <v>3.0611572788000799E-3</v>
      </c>
      <c r="F18" s="17">
        <v>1.13229892913216E-3</v>
      </c>
      <c r="H18" s="113" t="s">
        <v>206</v>
      </c>
      <c r="I18" s="117">
        <v>1.9811803594146622</v>
      </c>
      <c r="J18" s="113"/>
      <c r="M18" s="3" t="s">
        <v>32</v>
      </c>
      <c r="N18" s="46">
        <v>2024</v>
      </c>
      <c r="O18" s="99" t="s">
        <v>190</v>
      </c>
      <c r="P18" s="5">
        <v>0.16357805866232999</v>
      </c>
      <c r="Q18" s="5">
        <v>0.161677234349106</v>
      </c>
    </row>
    <row r="19" spans="2:17" x14ac:dyDescent="0.25">
      <c r="B19" s="11" t="s">
        <v>19</v>
      </c>
      <c r="C19" s="46">
        <v>2023</v>
      </c>
      <c r="D19" s="98" t="s">
        <v>188</v>
      </c>
      <c r="E19" s="38">
        <v>7.6821173200209494E-2</v>
      </c>
      <c r="F19" s="38">
        <v>9.0012795757787006E-2</v>
      </c>
      <c r="M19" s="3" t="s">
        <v>32</v>
      </c>
      <c r="N19" s="46">
        <v>2024</v>
      </c>
      <c r="O19" s="99" t="s">
        <v>191</v>
      </c>
      <c r="P19" s="5">
        <v>0.13209001857778099</v>
      </c>
      <c r="Q19" s="5">
        <v>0.119219674376771</v>
      </c>
    </row>
    <row r="20" spans="2:17" x14ac:dyDescent="0.25">
      <c r="B20" s="11" t="s">
        <v>19</v>
      </c>
      <c r="C20" s="46">
        <v>2023</v>
      </c>
      <c r="D20" s="99" t="s">
        <v>189</v>
      </c>
      <c r="E20" s="38">
        <v>7.6920000000000002E-2</v>
      </c>
      <c r="F20" s="38">
        <v>7.0849999999999996E-2</v>
      </c>
      <c r="M20" s="11" t="s">
        <v>38</v>
      </c>
      <c r="N20" s="46">
        <v>2024</v>
      </c>
      <c r="O20" s="98" t="s">
        <v>188</v>
      </c>
      <c r="P20" s="13">
        <v>0.26128984083618001</v>
      </c>
      <c r="Q20" s="13">
        <v>0.17617483232509401</v>
      </c>
    </row>
    <row r="21" spans="2:17" x14ac:dyDescent="0.25">
      <c r="B21" s="11" t="s">
        <v>19</v>
      </c>
      <c r="C21" s="46">
        <v>2023</v>
      </c>
      <c r="D21" s="99" t="s">
        <v>190</v>
      </c>
      <c r="E21" s="38">
        <v>0.15644396380792</v>
      </c>
      <c r="F21" s="38">
        <v>0.21689999999999901</v>
      </c>
      <c r="H21" t="s">
        <v>194</v>
      </c>
      <c r="M21" s="11" t="s">
        <v>38</v>
      </c>
      <c r="N21" s="46">
        <v>2024</v>
      </c>
      <c r="O21" s="99" t="s">
        <v>189</v>
      </c>
      <c r="P21" s="13">
        <v>0.32748982275015998</v>
      </c>
      <c r="Q21" s="13">
        <v>0.24149420687263601</v>
      </c>
    </row>
    <row r="22" spans="2:17" ht="15.75" thickBot="1" x14ac:dyDescent="0.3">
      <c r="B22" s="11" t="s">
        <v>19</v>
      </c>
      <c r="C22" s="46">
        <v>2023</v>
      </c>
      <c r="D22" s="99" t="s">
        <v>191</v>
      </c>
      <c r="E22" s="38">
        <v>0.26772979719463302</v>
      </c>
      <c r="F22" s="38">
        <v>0.33549071799210201</v>
      </c>
      <c r="H22" s="121" t="s">
        <v>215</v>
      </c>
      <c r="I22" s="121"/>
      <c r="M22" s="11" t="s">
        <v>38</v>
      </c>
      <c r="N22" s="46">
        <v>2024</v>
      </c>
      <c r="O22" s="99" t="s">
        <v>190</v>
      </c>
      <c r="P22" s="13">
        <v>0.219794248500115</v>
      </c>
      <c r="Q22" s="13">
        <v>0.20086711668165499</v>
      </c>
    </row>
    <row r="23" spans="2:17" ht="16.5" thickBot="1" x14ac:dyDescent="0.3">
      <c r="B23" s="11" t="s">
        <v>19</v>
      </c>
      <c r="C23" s="46">
        <v>2023</v>
      </c>
      <c r="D23" s="99" t="s">
        <v>213</v>
      </c>
      <c r="E23" s="38">
        <v>0.15748530833701799</v>
      </c>
      <c r="F23" s="59">
        <v>9.5102768999943396E-2</v>
      </c>
      <c r="H23" s="114"/>
      <c r="I23" s="120" t="s">
        <v>169</v>
      </c>
      <c r="J23" s="120" t="s">
        <v>147</v>
      </c>
      <c r="M23" s="11" t="s">
        <v>38</v>
      </c>
      <c r="N23" s="46">
        <v>2024</v>
      </c>
      <c r="O23" s="99" t="s">
        <v>191</v>
      </c>
      <c r="P23" s="13">
        <v>0.19792646455503199</v>
      </c>
      <c r="Q23" s="13">
        <v>0.18949592002697499</v>
      </c>
    </row>
    <row r="24" spans="2:17" ht="15.75" thickTop="1" x14ac:dyDescent="0.25">
      <c r="B24" s="7" t="s">
        <v>22</v>
      </c>
      <c r="C24" s="46">
        <v>2023</v>
      </c>
      <c r="D24" s="98" t="s">
        <v>188</v>
      </c>
      <c r="E24" s="9">
        <v>2.8129988580277099E-2</v>
      </c>
      <c r="F24" s="13">
        <v>1.7214426746359299E-2</v>
      </c>
      <c r="H24" s="112" t="s">
        <v>192</v>
      </c>
      <c r="I24" s="115">
        <v>0.23044491500132486</v>
      </c>
      <c r="J24" s="115">
        <v>0.24405929182006811</v>
      </c>
      <c r="M24" s="7" t="s">
        <v>41</v>
      </c>
      <c r="N24" s="46">
        <v>2023</v>
      </c>
      <c r="O24" s="98" t="s">
        <v>188</v>
      </c>
      <c r="P24" s="9">
        <v>3.0979465016727398E-2</v>
      </c>
      <c r="Q24" s="13">
        <v>5.5966699395787897E-2</v>
      </c>
    </row>
    <row r="25" spans="2:17" x14ac:dyDescent="0.25">
      <c r="B25" s="11" t="s">
        <v>22</v>
      </c>
      <c r="C25" s="46">
        <v>2023</v>
      </c>
      <c r="D25" s="99" t="s">
        <v>189</v>
      </c>
      <c r="E25" s="13">
        <v>2.42018729677979E-2</v>
      </c>
      <c r="F25" s="13">
        <v>2.3146850157618099E-2</v>
      </c>
      <c r="H25" s="112" t="s">
        <v>197</v>
      </c>
      <c r="I25" s="115">
        <v>0.125359794220335</v>
      </c>
      <c r="J25" s="115">
        <v>0.1518472796917425</v>
      </c>
      <c r="M25" s="11" t="s">
        <v>41</v>
      </c>
      <c r="N25" s="46">
        <v>2023</v>
      </c>
      <c r="O25" s="99" t="s">
        <v>189</v>
      </c>
      <c r="P25" s="13">
        <v>4.03338971287601E-2</v>
      </c>
      <c r="Q25" s="13">
        <v>4.9449281407596302E-2</v>
      </c>
    </row>
    <row r="26" spans="2:17" x14ac:dyDescent="0.25">
      <c r="B26" s="11" t="s">
        <v>22</v>
      </c>
      <c r="C26" s="46">
        <v>2023</v>
      </c>
      <c r="D26" s="99" t="s">
        <v>190</v>
      </c>
      <c r="E26" s="13">
        <v>1.95964554857723E-2</v>
      </c>
      <c r="F26" s="13">
        <v>1.74655566749931E-2</v>
      </c>
      <c r="H26" s="112" t="s">
        <v>198</v>
      </c>
      <c r="I26" s="112">
        <v>74</v>
      </c>
      <c r="J26" s="112">
        <v>74</v>
      </c>
      <c r="M26" s="11" t="s">
        <v>41</v>
      </c>
      <c r="N26" s="46">
        <v>2023</v>
      </c>
      <c r="O26" s="99" t="s">
        <v>191</v>
      </c>
      <c r="P26" s="13">
        <v>9.3316822377990299E-2</v>
      </c>
      <c r="Q26" s="17">
        <v>0.127082623504193</v>
      </c>
    </row>
    <row r="27" spans="2:17" x14ac:dyDescent="0.25">
      <c r="B27" s="11" t="s">
        <v>22</v>
      </c>
      <c r="C27" s="46">
        <v>2023</v>
      </c>
      <c r="D27" s="99" t="s">
        <v>191</v>
      </c>
      <c r="E27" s="13">
        <v>2.25181470713718E-2</v>
      </c>
      <c r="F27" s="13">
        <v>2.2034104339559098E-2</v>
      </c>
      <c r="H27" s="112" t="s">
        <v>199</v>
      </c>
      <c r="I27" s="112">
        <v>0.76773495365462985</v>
      </c>
      <c r="J27" s="112"/>
      <c r="M27" s="7" t="s">
        <v>45</v>
      </c>
      <c r="N27" s="46">
        <v>2024</v>
      </c>
      <c r="O27" s="98" t="s">
        <v>188</v>
      </c>
      <c r="P27" s="38">
        <v>0.45699509523961301</v>
      </c>
      <c r="Q27" s="38">
        <v>0.61262764057016394</v>
      </c>
    </row>
    <row r="28" spans="2:17" x14ac:dyDescent="0.25">
      <c r="B28" s="11" t="s">
        <v>22</v>
      </c>
      <c r="C28" s="46">
        <v>2024</v>
      </c>
      <c r="D28" s="98" t="s">
        <v>188</v>
      </c>
      <c r="E28" s="13">
        <v>2.18485613902249E-2</v>
      </c>
      <c r="F28" s="13">
        <v>4.9534788373254398E-3</v>
      </c>
      <c r="H28" s="112" t="s">
        <v>200</v>
      </c>
      <c r="I28" s="112">
        <v>0</v>
      </c>
      <c r="J28" s="112"/>
      <c r="M28" s="11" t="s">
        <v>45</v>
      </c>
      <c r="N28" s="46">
        <v>2024</v>
      </c>
      <c r="O28" s="99" t="s">
        <v>189</v>
      </c>
      <c r="P28" s="38">
        <v>0.53717267607518604</v>
      </c>
      <c r="Q28" s="38">
        <v>0.31923853991863999</v>
      </c>
    </row>
    <row r="29" spans="2:17" x14ac:dyDescent="0.25">
      <c r="B29" s="11" t="s">
        <v>22</v>
      </c>
      <c r="C29" s="46">
        <v>2024</v>
      </c>
      <c r="D29" s="99" t="s">
        <v>189</v>
      </c>
      <c r="E29" s="13">
        <v>1.3400874790874101E-2</v>
      </c>
      <c r="F29" s="13">
        <v>9.1262723065849791E-3</v>
      </c>
      <c r="H29" s="112" t="s">
        <v>201</v>
      </c>
      <c r="I29" s="112">
        <v>73</v>
      </c>
      <c r="J29" s="112"/>
      <c r="M29" s="11" t="s">
        <v>45</v>
      </c>
      <c r="N29" s="46">
        <v>2024</v>
      </c>
      <c r="O29" s="99" t="s">
        <v>190</v>
      </c>
      <c r="P29" s="38">
        <v>0.35253185482517801</v>
      </c>
      <c r="Q29" s="38">
        <v>0.44793874617289497</v>
      </c>
    </row>
    <row r="30" spans="2:17" x14ac:dyDescent="0.25">
      <c r="B30" s="11" t="s">
        <v>22</v>
      </c>
      <c r="C30" s="46">
        <v>2024</v>
      </c>
      <c r="D30" s="99" t="s">
        <v>190</v>
      </c>
      <c r="E30" s="13">
        <v>2.21874265860196E-3</v>
      </c>
      <c r="F30" s="13">
        <v>3.6440535236054701E-3</v>
      </c>
      <c r="H30" s="112" t="s">
        <v>202</v>
      </c>
      <c r="I30" s="115">
        <v>-0.45809970087841906</v>
      </c>
      <c r="J30" s="112"/>
      <c r="M30" s="11" t="s">
        <v>45</v>
      </c>
      <c r="N30" s="46">
        <v>2024</v>
      </c>
      <c r="O30" s="99" t="s">
        <v>191</v>
      </c>
      <c r="P30" s="38">
        <v>0.17821779402540899</v>
      </c>
      <c r="Q30" s="59">
        <v>0.23599135774204699</v>
      </c>
    </row>
    <row r="31" spans="2:17" x14ac:dyDescent="0.25">
      <c r="B31" s="11" t="s">
        <v>22</v>
      </c>
      <c r="C31" s="46">
        <v>2024</v>
      </c>
      <c r="D31" s="99" t="s">
        <v>191</v>
      </c>
      <c r="E31" s="13">
        <v>3.0412097071647302E-2</v>
      </c>
      <c r="F31" s="17">
        <v>2.4057117895756801E-2</v>
      </c>
      <c r="H31" s="112" t="s">
        <v>203</v>
      </c>
      <c r="I31" s="115">
        <v>0.32412078832730096</v>
      </c>
      <c r="J31" s="112"/>
      <c r="M31" s="11" t="s">
        <v>58</v>
      </c>
      <c r="N31" s="46">
        <v>2023</v>
      </c>
      <c r="O31" s="99" t="s">
        <v>191</v>
      </c>
      <c r="P31" s="13">
        <v>8.9842242869300898E-2</v>
      </c>
      <c r="Q31" s="13">
        <v>0.15119506235050501</v>
      </c>
    </row>
    <row r="32" spans="2:17" x14ac:dyDescent="0.25">
      <c r="B32" s="7" t="s">
        <v>26</v>
      </c>
      <c r="C32" s="46">
        <v>2023</v>
      </c>
      <c r="D32" s="98" t="s">
        <v>188</v>
      </c>
      <c r="E32" s="9">
        <v>6.7267355836986301E-2</v>
      </c>
      <c r="F32" s="13">
        <v>3.1947609401757997E-2</v>
      </c>
      <c r="H32" s="112" t="s">
        <v>204</v>
      </c>
      <c r="I32" s="115">
        <v>1.6659962237714305</v>
      </c>
      <c r="J32" s="112"/>
      <c r="M32" s="11" t="s">
        <v>129</v>
      </c>
      <c r="N32" s="46">
        <v>2024</v>
      </c>
      <c r="O32" s="99" t="s">
        <v>191</v>
      </c>
      <c r="P32" s="13">
        <v>8.6168310959313099E-2</v>
      </c>
      <c r="Q32" s="17">
        <v>2.0666421069407401</v>
      </c>
    </row>
    <row r="33" spans="2:17" x14ac:dyDescent="0.25">
      <c r="B33" s="11" t="s">
        <v>26</v>
      </c>
      <c r="C33" s="46">
        <v>2023</v>
      </c>
      <c r="D33" s="99" t="s">
        <v>189</v>
      </c>
      <c r="E33" s="13">
        <v>3.3482333333333301E-2</v>
      </c>
      <c r="F33" s="13">
        <v>8.6665333333333303E-3</v>
      </c>
      <c r="H33" s="112" t="s">
        <v>205</v>
      </c>
      <c r="I33" s="115">
        <v>0.64824157665460191</v>
      </c>
      <c r="J33" s="112"/>
      <c r="M33" s="11" t="s">
        <v>68</v>
      </c>
      <c r="N33" s="46">
        <v>2024</v>
      </c>
      <c r="O33" s="99" t="s">
        <v>189</v>
      </c>
      <c r="P33" s="13">
        <v>2.0923612975152401E-2</v>
      </c>
      <c r="Q33" s="13">
        <v>7.59081033339431E-2</v>
      </c>
    </row>
    <row r="34" spans="2:17" ht="15.75" thickBot="1" x14ac:dyDescent="0.3">
      <c r="B34" s="11" t="s">
        <v>26</v>
      </c>
      <c r="C34" s="46">
        <v>2023</v>
      </c>
      <c r="D34" s="99" t="s">
        <v>190</v>
      </c>
      <c r="E34" s="13">
        <v>6.7236666666666597E-2</v>
      </c>
      <c r="F34" s="13">
        <v>2.8646666666666602E-2</v>
      </c>
      <c r="H34" s="113" t="s">
        <v>206</v>
      </c>
      <c r="I34" s="117">
        <v>1.9929971258898567</v>
      </c>
      <c r="J34" s="113"/>
      <c r="M34" s="11" t="s">
        <v>72</v>
      </c>
      <c r="N34" s="46">
        <v>2023</v>
      </c>
      <c r="O34" s="99" t="s">
        <v>189</v>
      </c>
      <c r="P34" s="13">
        <v>0.19246235111260901</v>
      </c>
      <c r="Q34" s="13">
        <v>2.2184955815509302E-2</v>
      </c>
    </row>
    <row r="35" spans="2:17" x14ac:dyDescent="0.25">
      <c r="B35" s="11" t="s">
        <v>26</v>
      </c>
      <c r="C35" s="46">
        <v>2023</v>
      </c>
      <c r="D35" s="99" t="s">
        <v>191</v>
      </c>
      <c r="E35" s="13">
        <v>0.15806236754502301</v>
      </c>
      <c r="F35" s="13">
        <v>0.12135107647596299</v>
      </c>
      <c r="M35" s="11" t="s">
        <v>72</v>
      </c>
      <c r="N35" s="46">
        <v>2023</v>
      </c>
      <c r="O35" s="99" t="s">
        <v>190</v>
      </c>
      <c r="P35" s="13">
        <v>5.2200967288665398E-2</v>
      </c>
      <c r="Q35" s="13">
        <v>6.8276436485293995E-2</v>
      </c>
    </row>
    <row r="36" spans="2:17" x14ac:dyDescent="0.25">
      <c r="B36" s="11" t="s">
        <v>26</v>
      </c>
      <c r="C36" s="46">
        <v>2023</v>
      </c>
      <c r="D36" s="99" t="s">
        <v>213</v>
      </c>
      <c r="E36" s="13">
        <v>2.2806752579624199E-2</v>
      </c>
      <c r="F36" s="17">
        <v>2.3441172263338899E-2</v>
      </c>
      <c r="M36" s="11" t="s">
        <v>72</v>
      </c>
      <c r="N36" s="46">
        <v>2023</v>
      </c>
      <c r="O36" s="99" t="s">
        <v>191</v>
      </c>
      <c r="P36" s="13">
        <v>0.14868984707396199</v>
      </c>
      <c r="Q36" s="13">
        <v>0.103597759981382</v>
      </c>
    </row>
    <row r="37" spans="2:17" x14ac:dyDescent="0.25">
      <c r="B37" s="3" t="s">
        <v>32</v>
      </c>
      <c r="C37" s="46">
        <v>2024</v>
      </c>
      <c r="D37" s="98" t="s">
        <v>188</v>
      </c>
      <c r="E37" s="5">
        <v>0.17134419646313701</v>
      </c>
      <c r="F37" s="5">
        <v>0.20688772657437701</v>
      </c>
      <c r="M37" s="11" t="s">
        <v>76</v>
      </c>
      <c r="N37" s="46">
        <v>2023</v>
      </c>
      <c r="O37" s="98" t="s">
        <v>188</v>
      </c>
      <c r="P37" s="9">
        <v>0.13332615055532801</v>
      </c>
      <c r="Q37" s="13">
        <v>0.10087067926488</v>
      </c>
    </row>
    <row r="38" spans="2:17" x14ac:dyDescent="0.25">
      <c r="B38" s="3" t="s">
        <v>32</v>
      </c>
      <c r="C38" s="46">
        <v>2024</v>
      </c>
      <c r="D38" s="99" t="s">
        <v>189</v>
      </c>
      <c r="E38" s="5">
        <v>0.207369004960126</v>
      </c>
      <c r="F38" s="5">
        <v>0.150020883760695</v>
      </c>
      <c r="M38" s="11" t="s">
        <v>76</v>
      </c>
      <c r="N38" s="46">
        <v>2023</v>
      </c>
      <c r="O38" s="99" t="s">
        <v>189</v>
      </c>
      <c r="P38" s="13">
        <v>0.12879190428697601</v>
      </c>
      <c r="Q38" s="13">
        <v>0.179530908806248</v>
      </c>
    </row>
    <row r="39" spans="2:17" x14ac:dyDescent="0.25">
      <c r="B39" s="3" t="s">
        <v>32</v>
      </c>
      <c r="C39" s="46">
        <v>2024</v>
      </c>
      <c r="D39" s="99" t="s">
        <v>190</v>
      </c>
      <c r="E39" s="5">
        <v>0.16357805866232999</v>
      </c>
      <c r="F39" s="5">
        <v>0.161677234349106</v>
      </c>
      <c r="M39" s="11" t="s">
        <v>76</v>
      </c>
      <c r="N39" s="46">
        <v>2023</v>
      </c>
      <c r="O39" s="99" t="s">
        <v>190</v>
      </c>
      <c r="P39" s="13">
        <v>0.66521104110025797</v>
      </c>
      <c r="Q39" s="13">
        <v>0.63675282090189</v>
      </c>
    </row>
    <row r="40" spans="2:17" x14ac:dyDescent="0.25">
      <c r="B40" s="3" t="s">
        <v>32</v>
      </c>
      <c r="C40" s="46">
        <v>2024</v>
      </c>
      <c r="D40" s="99" t="s">
        <v>191</v>
      </c>
      <c r="E40" s="5">
        <v>0.13209001857778099</v>
      </c>
      <c r="F40" s="5">
        <v>0.119219674376771</v>
      </c>
      <c r="M40" s="11" t="s">
        <v>76</v>
      </c>
      <c r="N40" s="46">
        <v>2023</v>
      </c>
      <c r="O40" s="99" t="s">
        <v>191</v>
      </c>
      <c r="P40" s="13">
        <v>0.65544061978748103</v>
      </c>
      <c r="Q40" s="13">
        <v>0.70825437521640999</v>
      </c>
    </row>
    <row r="41" spans="2:17" x14ac:dyDescent="0.25">
      <c r="B41" s="11" t="s">
        <v>38</v>
      </c>
      <c r="C41" s="46">
        <v>2024</v>
      </c>
      <c r="D41" s="98" t="s">
        <v>188</v>
      </c>
      <c r="E41" s="13">
        <v>0.26128984083618001</v>
      </c>
      <c r="F41" s="13">
        <v>0.17617483232509401</v>
      </c>
      <c r="M41" s="7" t="s">
        <v>80</v>
      </c>
      <c r="N41" s="46">
        <v>2024</v>
      </c>
      <c r="O41" s="98" t="s">
        <v>188</v>
      </c>
      <c r="P41" s="9">
        <v>7.7595666140122005E-2</v>
      </c>
      <c r="Q41" s="13">
        <v>5.0319668716781403E-2</v>
      </c>
    </row>
    <row r="42" spans="2:17" x14ac:dyDescent="0.25">
      <c r="B42" s="11" t="s">
        <v>38</v>
      </c>
      <c r="C42" s="46">
        <v>2024</v>
      </c>
      <c r="D42" s="99" t="s">
        <v>189</v>
      </c>
      <c r="E42" s="13">
        <v>0.32748982275015998</v>
      </c>
      <c r="F42" s="13">
        <v>0.24149420687263601</v>
      </c>
      <c r="M42" s="11" t="s">
        <v>80</v>
      </c>
      <c r="N42" s="46">
        <v>2024</v>
      </c>
      <c r="O42" s="99" t="s">
        <v>189</v>
      </c>
      <c r="P42" s="13">
        <v>0.17840895370063101</v>
      </c>
      <c r="Q42" s="13">
        <v>6.5613301192613396E-2</v>
      </c>
    </row>
    <row r="43" spans="2:17" x14ac:dyDescent="0.25">
      <c r="B43" s="11" t="s">
        <v>38</v>
      </c>
      <c r="C43" s="46">
        <v>2024</v>
      </c>
      <c r="D43" s="99" t="s">
        <v>190</v>
      </c>
      <c r="E43" s="13">
        <v>0.219794248500115</v>
      </c>
      <c r="F43" s="13">
        <v>0.20086711668165499</v>
      </c>
      <c r="M43" s="11" t="s">
        <v>80</v>
      </c>
      <c r="N43" s="46">
        <v>2024</v>
      </c>
      <c r="O43" s="99" t="s">
        <v>190</v>
      </c>
      <c r="P43" s="13">
        <v>7.5441345625907902E-2</v>
      </c>
      <c r="Q43" s="13">
        <v>5.4152751409815E-2</v>
      </c>
    </row>
    <row r="44" spans="2:17" x14ac:dyDescent="0.25">
      <c r="B44" s="11" t="s">
        <v>38</v>
      </c>
      <c r="C44" s="46">
        <v>2024</v>
      </c>
      <c r="D44" s="99" t="s">
        <v>191</v>
      </c>
      <c r="E44" s="13">
        <v>0.19792646455503199</v>
      </c>
      <c r="F44" s="13">
        <v>0.18949592002697499</v>
      </c>
      <c r="M44" s="11" t="s">
        <v>80</v>
      </c>
      <c r="N44" s="46">
        <v>2024</v>
      </c>
      <c r="O44" s="99" t="s">
        <v>191</v>
      </c>
      <c r="P44" s="13">
        <v>9.8988305115571704E-2</v>
      </c>
      <c r="Q44" s="17">
        <v>4.7160332458090197E-2</v>
      </c>
    </row>
    <row r="45" spans="2:17" x14ac:dyDescent="0.25">
      <c r="B45" s="7" t="s">
        <v>41</v>
      </c>
      <c r="C45" s="46">
        <v>2023</v>
      </c>
      <c r="D45" s="98" t="s">
        <v>188</v>
      </c>
      <c r="E45" s="9">
        <v>3.0979465016727398E-2</v>
      </c>
      <c r="F45" s="13">
        <v>5.5966699395787897E-2</v>
      </c>
      <c r="M45" s="11" t="s">
        <v>83</v>
      </c>
      <c r="N45" s="46">
        <v>2023</v>
      </c>
      <c r="O45" s="99" t="s">
        <v>189</v>
      </c>
      <c r="P45" s="13">
        <v>7.6578009591564203E-2</v>
      </c>
      <c r="Q45" s="13">
        <v>1.7942840600940001E-2</v>
      </c>
    </row>
    <row r="46" spans="2:17" x14ac:dyDescent="0.25">
      <c r="B46" s="11" t="s">
        <v>41</v>
      </c>
      <c r="C46" s="46">
        <v>2023</v>
      </c>
      <c r="D46" s="99" t="s">
        <v>189</v>
      </c>
      <c r="E46" s="13">
        <v>4.03338971287601E-2</v>
      </c>
      <c r="F46" s="13">
        <v>4.9449281407596302E-2</v>
      </c>
      <c r="M46" s="11" t="s">
        <v>83</v>
      </c>
      <c r="N46" s="46">
        <v>2023</v>
      </c>
      <c r="O46" s="99" t="s">
        <v>190</v>
      </c>
      <c r="P46" s="13">
        <v>6.4015345488300096E-2</v>
      </c>
      <c r="Q46" s="13">
        <v>5.1810336554336603E-2</v>
      </c>
    </row>
    <row r="47" spans="2:17" x14ac:dyDescent="0.25">
      <c r="B47" s="11" t="s">
        <v>41</v>
      </c>
      <c r="C47" s="46">
        <v>2023</v>
      </c>
      <c r="D47" s="99" t="s">
        <v>191</v>
      </c>
      <c r="E47" s="13">
        <v>9.3316822377990299E-2</v>
      </c>
      <c r="F47" s="17">
        <v>0.127082623504193</v>
      </c>
      <c r="M47" s="11" t="s">
        <v>87</v>
      </c>
      <c r="N47" s="46">
        <v>2024</v>
      </c>
      <c r="O47" s="98" t="s">
        <v>188</v>
      </c>
      <c r="P47" s="13">
        <v>0.196120938757428</v>
      </c>
      <c r="Q47" s="13">
        <v>0.102565249842461</v>
      </c>
    </row>
    <row r="48" spans="2:17" x14ac:dyDescent="0.25">
      <c r="B48" s="7" t="s">
        <v>45</v>
      </c>
      <c r="C48" s="46">
        <v>2024</v>
      </c>
      <c r="D48" s="98" t="s">
        <v>188</v>
      </c>
      <c r="E48" s="38">
        <v>0.45699509523961301</v>
      </c>
      <c r="F48" s="38">
        <v>0.61262764057016394</v>
      </c>
      <c r="M48" s="11" t="s">
        <v>87</v>
      </c>
      <c r="N48" s="46">
        <v>2024</v>
      </c>
      <c r="O48" s="99" t="s">
        <v>189</v>
      </c>
      <c r="P48" s="13">
        <v>4.5234092635932602E-2</v>
      </c>
      <c r="Q48" s="13">
        <v>2.5788800197062499E-2</v>
      </c>
    </row>
    <row r="49" spans="2:17" x14ac:dyDescent="0.25">
      <c r="B49" s="11" t="s">
        <v>45</v>
      </c>
      <c r="C49" s="46">
        <v>2024</v>
      </c>
      <c r="D49" s="99" t="s">
        <v>189</v>
      </c>
      <c r="E49" s="38">
        <v>0.53717267607518604</v>
      </c>
      <c r="F49" s="38">
        <v>0.31923853991863999</v>
      </c>
      <c r="M49" s="11" t="s">
        <v>87</v>
      </c>
      <c r="N49" s="46">
        <v>2024</v>
      </c>
      <c r="O49" s="99" t="s">
        <v>190</v>
      </c>
      <c r="P49" s="13">
        <v>9.1659379292087603E-2</v>
      </c>
      <c r="Q49" s="13">
        <v>5.0605296577204702E-2</v>
      </c>
    </row>
    <row r="50" spans="2:17" x14ac:dyDescent="0.25">
      <c r="B50" s="11" t="s">
        <v>45</v>
      </c>
      <c r="C50" s="46">
        <v>2024</v>
      </c>
      <c r="D50" s="99" t="s">
        <v>190</v>
      </c>
      <c r="E50" s="38">
        <v>0.35253185482517801</v>
      </c>
      <c r="F50" s="38">
        <v>0.44793874617289497</v>
      </c>
      <c r="M50" s="11" t="s">
        <v>87</v>
      </c>
      <c r="N50" s="46">
        <v>2024</v>
      </c>
      <c r="O50" s="99" t="s">
        <v>191</v>
      </c>
      <c r="P50" s="13">
        <v>0.18284642900033601</v>
      </c>
      <c r="Q50" s="17">
        <v>2.7320081211170699E-2</v>
      </c>
    </row>
    <row r="51" spans="2:17" x14ac:dyDescent="0.25">
      <c r="B51" s="11" t="s">
        <v>45</v>
      </c>
      <c r="C51" s="46">
        <v>2024</v>
      </c>
      <c r="D51" s="99" t="s">
        <v>191</v>
      </c>
      <c r="E51" s="38">
        <v>0.17821779402540899</v>
      </c>
      <c r="F51" s="59">
        <v>0.23599135774204699</v>
      </c>
      <c r="M51" s="11" t="s">
        <v>91</v>
      </c>
      <c r="N51" s="46">
        <v>2024</v>
      </c>
      <c r="O51" s="99" t="s">
        <v>190</v>
      </c>
      <c r="P51" s="13">
        <v>6.1929716459100698E-2</v>
      </c>
      <c r="Q51" s="13">
        <v>0.12946278938465899</v>
      </c>
    </row>
    <row r="52" spans="2:17" x14ac:dyDescent="0.25">
      <c r="B52" s="7" t="s">
        <v>58</v>
      </c>
      <c r="C52" s="46">
        <v>2023</v>
      </c>
      <c r="D52" s="98" t="s">
        <v>188</v>
      </c>
      <c r="E52" s="9">
        <v>2.43250159481983E-2</v>
      </c>
      <c r="F52" s="13">
        <v>3.45432775746864E-2</v>
      </c>
      <c r="M52" s="11" t="s">
        <v>91</v>
      </c>
      <c r="N52" s="46">
        <v>2024</v>
      </c>
      <c r="O52" s="99" t="s">
        <v>191</v>
      </c>
      <c r="P52" s="13">
        <v>9.2760412173363199E-2</v>
      </c>
      <c r="Q52" s="17">
        <v>7.5026444332534095E-2</v>
      </c>
    </row>
    <row r="53" spans="2:17" x14ac:dyDescent="0.25">
      <c r="B53" s="11" t="s">
        <v>58</v>
      </c>
      <c r="C53" s="46">
        <v>2023</v>
      </c>
      <c r="D53" s="99" t="s">
        <v>189</v>
      </c>
      <c r="E53" s="13">
        <v>4.7703221240234198E-2</v>
      </c>
      <c r="F53" s="13">
        <v>2.6845134781923401E-2</v>
      </c>
      <c r="M53" s="7" t="s">
        <v>96</v>
      </c>
      <c r="N53" s="46">
        <v>2023</v>
      </c>
      <c r="O53" s="98" t="s">
        <v>188</v>
      </c>
      <c r="P53" s="9">
        <v>4.6938586765397597E-2</v>
      </c>
      <c r="Q53" s="13">
        <v>3.6499718546012798E-2</v>
      </c>
    </row>
    <row r="54" spans="2:17" x14ac:dyDescent="0.25">
      <c r="B54" s="11" t="s">
        <v>58</v>
      </c>
      <c r="C54" s="46">
        <v>2023</v>
      </c>
      <c r="D54" s="99" t="s">
        <v>190</v>
      </c>
      <c r="E54" s="13">
        <v>2.31030419673348E-2</v>
      </c>
      <c r="F54" s="13">
        <v>4.1282169159752698E-2</v>
      </c>
      <c r="M54" s="11" t="s">
        <v>96</v>
      </c>
      <c r="N54" s="46">
        <v>2023</v>
      </c>
      <c r="O54" s="99" t="s">
        <v>190</v>
      </c>
      <c r="P54" s="13">
        <v>0.20926752458916201</v>
      </c>
      <c r="Q54" s="13">
        <v>0.13631834032204901</v>
      </c>
    </row>
    <row r="55" spans="2:17" x14ac:dyDescent="0.25">
      <c r="B55" s="11" t="s">
        <v>58</v>
      </c>
      <c r="C55" s="46">
        <v>2023</v>
      </c>
      <c r="D55" s="99" t="s">
        <v>191</v>
      </c>
      <c r="E55" s="13">
        <v>8.9842242869300898E-2</v>
      </c>
      <c r="F55" s="13">
        <v>0.15119506235050501</v>
      </c>
      <c r="M55" s="11" t="s">
        <v>96</v>
      </c>
      <c r="N55" s="46">
        <v>2023</v>
      </c>
      <c r="O55" s="99" t="s">
        <v>191</v>
      </c>
      <c r="P55" s="13">
        <v>6.1653509460372097E-2</v>
      </c>
      <c r="Q55" s="17">
        <v>2.8526393896793199E-2</v>
      </c>
    </row>
    <row r="56" spans="2:17" x14ac:dyDescent="0.25">
      <c r="B56" s="7" t="s">
        <v>129</v>
      </c>
      <c r="C56" s="46">
        <v>2024</v>
      </c>
      <c r="D56" s="98" t="s">
        <v>188</v>
      </c>
      <c r="E56" s="9">
        <v>8.9989451913167692E-3</v>
      </c>
      <c r="F56" s="13">
        <v>6.6515425913081403E-3</v>
      </c>
      <c r="M56" s="7" t="s">
        <v>99</v>
      </c>
      <c r="N56" s="46">
        <v>2023</v>
      </c>
      <c r="O56" s="98" t="s">
        <v>188</v>
      </c>
      <c r="P56" s="9">
        <v>0.224003724419511</v>
      </c>
      <c r="Q56" s="13">
        <v>0.33936469240739597</v>
      </c>
    </row>
    <row r="57" spans="2:17" x14ac:dyDescent="0.25">
      <c r="B57" s="11" t="s">
        <v>129</v>
      </c>
      <c r="C57" s="46">
        <v>2024</v>
      </c>
      <c r="D57" s="99" t="s">
        <v>189</v>
      </c>
      <c r="E57" s="13">
        <v>2.0109442433020601E-3</v>
      </c>
      <c r="F57" s="13">
        <v>1.04428966945718E-2</v>
      </c>
      <c r="M57" s="11" t="s">
        <v>99</v>
      </c>
      <c r="N57" s="46">
        <v>2023</v>
      </c>
      <c r="O57" s="99" t="s">
        <v>190</v>
      </c>
      <c r="P57" s="13">
        <v>0.162614053597154</v>
      </c>
      <c r="Q57" s="13">
        <v>8.8919599061861199E-2</v>
      </c>
    </row>
    <row r="58" spans="2:17" x14ac:dyDescent="0.25">
      <c r="B58" s="11" t="s">
        <v>129</v>
      </c>
      <c r="C58" s="46">
        <v>2024</v>
      </c>
      <c r="D58" s="99" t="s">
        <v>190</v>
      </c>
      <c r="E58" s="13">
        <v>5.7086931871123597E-2</v>
      </c>
      <c r="F58" s="13">
        <v>2.9067623833576299E-2</v>
      </c>
      <c r="M58" s="11" t="s">
        <v>99</v>
      </c>
      <c r="N58" s="46">
        <v>2023</v>
      </c>
      <c r="O58" s="99" t="s">
        <v>191</v>
      </c>
      <c r="P58" s="13">
        <v>0.1048610446142</v>
      </c>
      <c r="Q58" s="17">
        <v>2.4231691745452099E-2</v>
      </c>
    </row>
    <row r="59" spans="2:17" x14ac:dyDescent="0.25">
      <c r="B59" s="11" t="s">
        <v>129</v>
      </c>
      <c r="C59" s="46">
        <v>2024</v>
      </c>
      <c r="D59" s="99" t="s">
        <v>191</v>
      </c>
      <c r="E59" s="13">
        <v>8.6168310959313099E-2</v>
      </c>
      <c r="F59" s="17">
        <v>2.0666421069407401</v>
      </c>
      <c r="M59" s="11" t="s">
        <v>103</v>
      </c>
      <c r="N59" s="46">
        <v>2023</v>
      </c>
      <c r="O59" s="98" t="s">
        <v>188</v>
      </c>
      <c r="P59" s="9">
        <v>0.72993333333333299</v>
      </c>
      <c r="Q59" s="13">
        <v>0.60466666666666602</v>
      </c>
    </row>
    <row r="60" spans="2:17" x14ac:dyDescent="0.25">
      <c r="B60" s="7" t="s">
        <v>68</v>
      </c>
      <c r="C60" s="46">
        <v>2024</v>
      </c>
      <c r="D60" s="98" t="s">
        <v>188</v>
      </c>
      <c r="E60" s="9">
        <v>2.24427230534631E-2</v>
      </c>
      <c r="F60" s="13">
        <v>2.63717776800543E-2</v>
      </c>
      <c r="M60" s="11" t="s">
        <v>103</v>
      </c>
      <c r="N60" s="46">
        <v>2023</v>
      </c>
      <c r="O60" s="99" t="s">
        <v>189</v>
      </c>
      <c r="P60" s="13">
        <v>0.34103333333333302</v>
      </c>
      <c r="Q60" s="13">
        <v>0.32636666666666603</v>
      </c>
    </row>
    <row r="61" spans="2:17" x14ac:dyDescent="0.25">
      <c r="B61" s="11" t="s">
        <v>68</v>
      </c>
      <c r="C61" s="46">
        <v>2024</v>
      </c>
      <c r="D61" s="99" t="s">
        <v>189</v>
      </c>
      <c r="E61" s="13">
        <v>2.0923612975152401E-2</v>
      </c>
      <c r="F61" s="13">
        <v>7.59081033339431E-2</v>
      </c>
      <c r="M61" s="11" t="s">
        <v>103</v>
      </c>
      <c r="N61" s="46">
        <v>2023</v>
      </c>
      <c r="O61" s="99" t="s">
        <v>190</v>
      </c>
      <c r="P61" s="13">
        <v>0.28758381686287698</v>
      </c>
      <c r="Q61" s="13">
        <v>0.40615219278265902</v>
      </c>
    </row>
    <row r="62" spans="2:17" x14ac:dyDescent="0.25">
      <c r="B62" s="11" t="s">
        <v>68</v>
      </c>
      <c r="C62" s="46">
        <v>2024</v>
      </c>
      <c r="D62" s="99" t="s">
        <v>190</v>
      </c>
      <c r="E62" s="13">
        <v>9.9605704208438808E-3</v>
      </c>
      <c r="F62" s="13">
        <v>3.77187667261247E-3</v>
      </c>
      <c r="M62" s="11" t="s">
        <v>103</v>
      </c>
      <c r="N62" s="46">
        <v>2023</v>
      </c>
      <c r="O62" s="99" t="s">
        <v>191</v>
      </c>
      <c r="P62" s="13">
        <v>0.51138450405190194</v>
      </c>
      <c r="Q62" s="13">
        <v>0.46454028583682</v>
      </c>
    </row>
    <row r="63" spans="2:17" x14ac:dyDescent="0.25">
      <c r="B63" s="11" t="s">
        <v>68</v>
      </c>
      <c r="C63" s="46">
        <v>2024</v>
      </c>
      <c r="D63" s="99" t="s">
        <v>191</v>
      </c>
      <c r="E63" s="13">
        <v>1.9104992082097701E-2</v>
      </c>
      <c r="F63" s="17">
        <v>7.3364376710248601E-3</v>
      </c>
      <c r="M63" s="11" t="s">
        <v>103</v>
      </c>
      <c r="N63" s="46">
        <v>2024</v>
      </c>
      <c r="O63" s="99" t="s">
        <v>189</v>
      </c>
      <c r="P63" s="13">
        <v>0.100677073882842</v>
      </c>
      <c r="Q63" s="13">
        <v>8.3654964617063204E-2</v>
      </c>
    </row>
    <row r="64" spans="2:17" x14ac:dyDescent="0.25">
      <c r="B64" s="7" t="s">
        <v>72</v>
      </c>
      <c r="C64" s="46">
        <v>2023</v>
      </c>
      <c r="D64" s="98" t="s">
        <v>188</v>
      </c>
      <c r="E64" s="9">
        <v>2.7959206812034301E-2</v>
      </c>
      <c r="F64" s="13">
        <v>3.9977628820784303E-2</v>
      </c>
      <c r="M64" s="11" t="s">
        <v>103</v>
      </c>
      <c r="N64" s="46">
        <v>2024</v>
      </c>
      <c r="O64" s="99" t="s">
        <v>190</v>
      </c>
      <c r="P64" s="13">
        <v>0.41478066974465799</v>
      </c>
      <c r="Q64" s="13">
        <v>0.23685082416727399</v>
      </c>
    </row>
    <row r="65" spans="2:17" x14ac:dyDescent="0.25">
      <c r="B65" s="11" t="s">
        <v>72</v>
      </c>
      <c r="C65" s="46">
        <v>2023</v>
      </c>
      <c r="D65" s="99" t="s">
        <v>189</v>
      </c>
      <c r="E65" s="13">
        <v>0.19246235111260901</v>
      </c>
      <c r="F65" s="13">
        <v>2.2184955815509302E-2</v>
      </c>
      <c r="M65" s="11" t="s">
        <v>103</v>
      </c>
      <c r="N65" s="46">
        <v>2024</v>
      </c>
      <c r="O65" s="99" t="s">
        <v>191</v>
      </c>
      <c r="P65" s="13">
        <v>0.123577920973449</v>
      </c>
      <c r="Q65" s="17">
        <v>0.103045215004026</v>
      </c>
    </row>
    <row r="66" spans="2:17" x14ac:dyDescent="0.25">
      <c r="B66" s="11" t="s">
        <v>72</v>
      </c>
      <c r="C66" s="46">
        <v>2023</v>
      </c>
      <c r="D66" s="99" t="s">
        <v>190</v>
      </c>
      <c r="E66" s="13">
        <v>5.2200967288665398E-2</v>
      </c>
      <c r="F66" s="13">
        <v>6.8276436485293995E-2</v>
      </c>
      <c r="M66" s="7" t="s">
        <v>107</v>
      </c>
      <c r="N66" s="46">
        <v>2023</v>
      </c>
      <c r="O66" s="98" t="s">
        <v>188</v>
      </c>
      <c r="P66" s="9">
        <v>0.26769999999999999</v>
      </c>
      <c r="Q66" s="13">
        <v>0.30909999999999999</v>
      </c>
    </row>
    <row r="67" spans="2:17" x14ac:dyDescent="0.25">
      <c r="B67" s="11" t="s">
        <v>72</v>
      </c>
      <c r="C67" s="46">
        <v>2023</v>
      </c>
      <c r="D67" s="99" t="s">
        <v>191</v>
      </c>
      <c r="E67" s="13">
        <v>0.14868984707396199</v>
      </c>
      <c r="F67" s="13">
        <v>0.103597759981382</v>
      </c>
      <c r="M67" s="11" t="s">
        <v>107</v>
      </c>
      <c r="N67" s="46">
        <v>2023</v>
      </c>
      <c r="O67" s="99" t="s">
        <v>189</v>
      </c>
      <c r="P67" s="13">
        <v>0.37190000000000001</v>
      </c>
      <c r="Q67" s="13">
        <v>0.46753333333333302</v>
      </c>
    </row>
    <row r="68" spans="2:17" x14ac:dyDescent="0.25">
      <c r="B68" s="11" t="s">
        <v>76</v>
      </c>
      <c r="C68" s="46">
        <v>2023</v>
      </c>
      <c r="D68" s="98" t="s">
        <v>188</v>
      </c>
      <c r="E68" s="9">
        <v>0.13332615055532801</v>
      </c>
      <c r="F68" s="13">
        <v>0.10087067926488</v>
      </c>
      <c r="M68" s="11" t="s">
        <v>107</v>
      </c>
      <c r="N68" s="46">
        <v>2023</v>
      </c>
      <c r="O68" s="99" t="s">
        <v>190</v>
      </c>
      <c r="P68" s="13">
        <v>0.60642993939401202</v>
      </c>
      <c r="Q68" s="13">
        <v>0.45178681078177002</v>
      </c>
    </row>
    <row r="69" spans="2:17" x14ac:dyDescent="0.25">
      <c r="B69" s="11" t="s">
        <v>76</v>
      </c>
      <c r="C69" s="46">
        <v>2023</v>
      </c>
      <c r="D69" s="99" t="s">
        <v>189</v>
      </c>
      <c r="E69" s="13">
        <v>0.12879190428697601</v>
      </c>
      <c r="F69" s="13">
        <v>0.179530908806248</v>
      </c>
      <c r="M69" s="11" t="s">
        <v>107</v>
      </c>
      <c r="N69" s="46">
        <v>2023</v>
      </c>
      <c r="O69" s="99" t="s">
        <v>191</v>
      </c>
      <c r="P69" s="13">
        <v>0.115779505710892</v>
      </c>
      <c r="Q69" s="13">
        <v>0.53787912544490302</v>
      </c>
    </row>
    <row r="70" spans="2:17" x14ac:dyDescent="0.25">
      <c r="B70" s="11" t="s">
        <v>76</v>
      </c>
      <c r="C70" s="46">
        <v>2023</v>
      </c>
      <c r="D70" s="99" t="s">
        <v>190</v>
      </c>
      <c r="E70" s="13">
        <v>0.66521104110025797</v>
      </c>
      <c r="F70" s="13">
        <v>0.63675282090189</v>
      </c>
      <c r="M70" s="11" t="s">
        <v>107</v>
      </c>
      <c r="N70" s="46">
        <v>2024</v>
      </c>
      <c r="O70" s="99" t="s">
        <v>189</v>
      </c>
      <c r="P70" s="13">
        <v>2.8550499745171602E-2</v>
      </c>
      <c r="Q70" s="13">
        <v>5.6871751742439497E-2</v>
      </c>
    </row>
    <row r="71" spans="2:17" x14ac:dyDescent="0.25">
      <c r="B71" s="11" t="s">
        <v>76</v>
      </c>
      <c r="C71" s="46">
        <v>2023</v>
      </c>
      <c r="D71" s="99" t="s">
        <v>191</v>
      </c>
      <c r="E71" s="13">
        <v>0.65544061978748103</v>
      </c>
      <c r="F71" s="13">
        <v>0.70825437521640999</v>
      </c>
      <c r="M71" s="11" t="s">
        <v>107</v>
      </c>
      <c r="N71" s="46">
        <v>2024</v>
      </c>
      <c r="O71" s="99" t="s">
        <v>190</v>
      </c>
      <c r="P71" s="13">
        <v>2.9029817517475101</v>
      </c>
      <c r="Q71" s="13">
        <v>2.5688708873088899</v>
      </c>
    </row>
    <row r="72" spans="2:17" x14ac:dyDescent="0.25">
      <c r="B72" s="7" t="s">
        <v>80</v>
      </c>
      <c r="C72" s="46">
        <v>2024</v>
      </c>
      <c r="D72" s="98" t="s">
        <v>188</v>
      </c>
      <c r="E72" s="9">
        <v>7.7595666140122005E-2</v>
      </c>
      <c r="F72" s="13">
        <v>5.0319668716781403E-2</v>
      </c>
      <c r="M72" s="11" t="s">
        <v>107</v>
      </c>
      <c r="N72" s="46">
        <v>2024</v>
      </c>
      <c r="O72" s="99" t="s">
        <v>191</v>
      </c>
      <c r="P72" s="13">
        <v>0.41353431575369898</v>
      </c>
      <c r="Q72" s="17">
        <v>0.186874635290532</v>
      </c>
    </row>
    <row r="73" spans="2:17" x14ac:dyDescent="0.25">
      <c r="B73" s="11" t="s">
        <v>80</v>
      </c>
      <c r="C73" s="46">
        <v>2024</v>
      </c>
      <c r="D73" s="99" t="s">
        <v>189</v>
      </c>
      <c r="E73" s="13">
        <v>0.17840895370063101</v>
      </c>
      <c r="F73" s="13">
        <v>6.5613301192613396E-2</v>
      </c>
      <c r="M73" s="7" t="s">
        <v>115</v>
      </c>
      <c r="N73" s="46">
        <v>2023</v>
      </c>
      <c r="O73" s="98" t="s">
        <v>188</v>
      </c>
      <c r="P73" s="9">
        <v>3.9132167786174503E-2</v>
      </c>
      <c r="Q73" s="13">
        <v>5.8395184273135101E-2</v>
      </c>
    </row>
    <row r="74" spans="2:17" x14ac:dyDescent="0.25">
      <c r="B74" s="11" t="s">
        <v>80</v>
      </c>
      <c r="C74" s="46">
        <v>2024</v>
      </c>
      <c r="D74" s="99" t="s">
        <v>190</v>
      </c>
      <c r="E74" s="13">
        <v>7.5441345625907902E-2</v>
      </c>
      <c r="F74" s="13">
        <v>5.4152751409815E-2</v>
      </c>
      <c r="M74" s="11" t="s">
        <v>115</v>
      </c>
      <c r="N74" s="46">
        <v>2023</v>
      </c>
      <c r="O74" s="99" t="s">
        <v>189</v>
      </c>
      <c r="P74" s="13">
        <v>7.6596949177351506E-2</v>
      </c>
      <c r="Q74" s="13">
        <v>4.88735340064341E-2</v>
      </c>
    </row>
    <row r="75" spans="2:17" x14ac:dyDescent="0.25">
      <c r="B75" s="11" t="s">
        <v>80</v>
      </c>
      <c r="C75" s="46">
        <v>2024</v>
      </c>
      <c r="D75" s="99" t="s">
        <v>191</v>
      </c>
      <c r="E75" s="13">
        <v>9.8988305115571704E-2</v>
      </c>
      <c r="F75" s="17">
        <v>4.7160332458090197E-2</v>
      </c>
      <c r="M75" s="11" t="s">
        <v>115</v>
      </c>
      <c r="N75" s="46">
        <v>2023</v>
      </c>
      <c r="O75" s="99" t="s">
        <v>190</v>
      </c>
      <c r="P75" s="13">
        <v>0.16716981120359301</v>
      </c>
      <c r="Q75" s="13">
        <v>0.182154287327494</v>
      </c>
    </row>
    <row r="76" spans="2:17" x14ac:dyDescent="0.25">
      <c r="B76" s="11" t="s">
        <v>83</v>
      </c>
      <c r="C76" s="46">
        <v>2023</v>
      </c>
      <c r="D76" s="99" t="s">
        <v>189</v>
      </c>
      <c r="E76" s="13">
        <v>7.6578009591564203E-2</v>
      </c>
      <c r="F76" s="13">
        <v>1.7942840600940001E-2</v>
      </c>
      <c r="M76" s="11" t="s">
        <v>115</v>
      </c>
      <c r="N76" s="46">
        <v>2023</v>
      </c>
      <c r="O76" s="99" t="s">
        <v>191</v>
      </c>
      <c r="P76" s="13">
        <v>0.23828286397721399</v>
      </c>
      <c r="Q76" s="13">
        <v>0.17948387311718</v>
      </c>
    </row>
    <row r="77" spans="2:17" x14ac:dyDescent="0.25">
      <c r="B77" s="11" t="s">
        <v>83</v>
      </c>
      <c r="C77" s="46">
        <v>2023</v>
      </c>
      <c r="D77" s="99" t="s">
        <v>190</v>
      </c>
      <c r="E77" s="13">
        <v>6.4015345488300096E-2</v>
      </c>
      <c r="F77" s="13">
        <v>5.1810336554336603E-2</v>
      </c>
    </row>
    <row r="78" spans="2:17" x14ac:dyDescent="0.25">
      <c r="B78" s="11" t="s">
        <v>83</v>
      </c>
      <c r="C78" s="46">
        <v>2023</v>
      </c>
      <c r="D78" s="99" t="s">
        <v>191</v>
      </c>
      <c r="E78" s="13">
        <v>3.8845096199578703E-2</v>
      </c>
      <c r="F78" s="13">
        <v>3.6369118791643798E-2</v>
      </c>
    </row>
    <row r="79" spans="2:17" x14ac:dyDescent="0.25">
      <c r="B79" s="11" t="s">
        <v>87</v>
      </c>
      <c r="C79" s="46">
        <v>2024</v>
      </c>
      <c r="D79" s="98" t="s">
        <v>188</v>
      </c>
      <c r="E79" s="13">
        <v>0.196120938757428</v>
      </c>
      <c r="F79" s="13">
        <v>0.102565249842461</v>
      </c>
    </row>
    <row r="80" spans="2:17" x14ac:dyDescent="0.25">
      <c r="B80" s="11" t="s">
        <v>87</v>
      </c>
      <c r="C80" s="46">
        <v>2024</v>
      </c>
      <c r="D80" s="99" t="s">
        <v>189</v>
      </c>
      <c r="E80" s="13">
        <v>4.5234092635932602E-2</v>
      </c>
      <c r="F80" s="13">
        <v>2.5788800197062499E-2</v>
      </c>
    </row>
    <row r="81" spans="2:6" x14ac:dyDescent="0.25">
      <c r="B81" s="11" t="s">
        <v>87</v>
      </c>
      <c r="C81" s="46">
        <v>2024</v>
      </c>
      <c r="D81" s="99" t="s">
        <v>190</v>
      </c>
      <c r="E81" s="13">
        <v>9.1659379292087603E-2</v>
      </c>
      <c r="F81" s="13">
        <v>5.0605296577204702E-2</v>
      </c>
    </row>
    <row r="82" spans="2:6" x14ac:dyDescent="0.25">
      <c r="B82" s="11" t="s">
        <v>87</v>
      </c>
      <c r="C82" s="46">
        <v>2024</v>
      </c>
      <c r="D82" s="99" t="s">
        <v>191</v>
      </c>
      <c r="E82" s="13">
        <v>0.18284642900033601</v>
      </c>
      <c r="F82" s="17">
        <v>2.7320081211170699E-2</v>
      </c>
    </row>
    <row r="83" spans="2:6" x14ac:dyDescent="0.25">
      <c r="B83" s="7" t="s">
        <v>91</v>
      </c>
      <c r="C83" s="46">
        <v>2024</v>
      </c>
      <c r="D83" s="98" t="s">
        <v>188</v>
      </c>
      <c r="E83" s="9">
        <v>1.2653664175142701E-3</v>
      </c>
      <c r="F83" s="13">
        <v>5.6743490864307497E-4</v>
      </c>
    </row>
    <row r="84" spans="2:6" x14ac:dyDescent="0.25">
      <c r="B84" s="11" t="s">
        <v>91</v>
      </c>
      <c r="C84" s="46">
        <v>2024</v>
      </c>
      <c r="D84" s="99" t="s">
        <v>189</v>
      </c>
      <c r="E84" s="13">
        <v>0</v>
      </c>
      <c r="F84" s="13">
        <v>2.4540023390762101E-3</v>
      </c>
    </row>
    <row r="85" spans="2:6" x14ac:dyDescent="0.25">
      <c r="B85" s="11" t="s">
        <v>91</v>
      </c>
      <c r="C85" s="46">
        <v>2024</v>
      </c>
      <c r="D85" s="99" t="s">
        <v>190</v>
      </c>
      <c r="E85" s="13">
        <v>6.1929716459100698E-2</v>
      </c>
      <c r="F85" s="13">
        <v>0.12946278938465899</v>
      </c>
    </row>
    <row r="86" spans="2:6" x14ac:dyDescent="0.25">
      <c r="B86" s="11" t="s">
        <v>91</v>
      </c>
      <c r="C86" s="46">
        <v>2024</v>
      </c>
      <c r="D86" s="99" t="s">
        <v>191</v>
      </c>
      <c r="E86" s="13">
        <v>9.2760412173363199E-2</v>
      </c>
      <c r="F86" s="17">
        <v>7.5026444332534095E-2</v>
      </c>
    </row>
    <row r="87" spans="2:6" x14ac:dyDescent="0.25">
      <c r="B87" s="7" t="s">
        <v>96</v>
      </c>
      <c r="C87" s="46">
        <v>2023</v>
      </c>
      <c r="D87" s="98" t="s">
        <v>188</v>
      </c>
      <c r="E87" s="9">
        <v>4.6938586765397597E-2</v>
      </c>
      <c r="F87" s="13">
        <v>3.6499718546012798E-2</v>
      </c>
    </row>
    <row r="88" spans="2:6" x14ac:dyDescent="0.25">
      <c r="B88" s="11" t="s">
        <v>96</v>
      </c>
      <c r="C88" s="46">
        <v>2023</v>
      </c>
      <c r="D88" s="99" t="s">
        <v>189</v>
      </c>
      <c r="E88" s="13">
        <v>3.64613345659338E-3</v>
      </c>
      <c r="F88" s="13">
        <v>5.3399869478316898E-4</v>
      </c>
    </row>
    <row r="89" spans="2:6" x14ac:dyDescent="0.25">
      <c r="B89" s="11" t="s">
        <v>96</v>
      </c>
      <c r="C89" s="46">
        <v>2023</v>
      </c>
      <c r="D89" s="99" t="s">
        <v>190</v>
      </c>
      <c r="E89" s="13">
        <v>0.20926752458916201</v>
      </c>
      <c r="F89" s="13">
        <v>0.13631834032204901</v>
      </c>
    </row>
    <row r="90" spans="2:6" x14ac:dyDescent="0.25">
      <c r="B90" s="11" t="s">
        <v>96</v>
      </c>
      <c r="C90" s="46">
        <v>2023</v>
      </c>
      <c r="D90" s="99" t="s">
        <v>191</v>
      </c>
      <c r="E90" s="13">
        <v>6.1653509460372097E-2</v>
      </c>
      <c r="F90" s="17">
        <v>2.8526393896793199E-2</v>
      </c>
    </row>
    <row r="91" spans="2:6" x14ac:dyDescent="0.25">
      <c r="B91" s="7" t="s">
        <v>99</v>
      </c>
      <c r="C91" s="46">
        <v>2023</v>
      </c>
      <c r="D91" s="98" t="s">
        <v>188</v>
      </c>
      <c r="E91" s="9">
        <v>0.224003724419511</v>
      </c>
      <c r="F91" s="13">
        <v>0.33936469240739597</v>
      </c>
    </row>
    <row r="92" spans="2:6" x14ac:dyDescent="0.25">
      <c r="B92" s="11" t="s">
        <v>99</v>
      </c>
      <c r="C92" s="46">
        <v>2023</v>
      </c>
      <c r="D92" s="99" t="s">
        <v>189</v>
      </c>
      <c r="E92" s="13">
        <v>5.2121099611482304E-4</v>
      </c>
      <c r="F92" s="13">
        <v>1.0923055431415901E-3</v>
      </c>
    </row>
    <row r="93" spans="2:6" x14ac:dyDescent="0.25">
      <c r="B93" s="11" t="s">
        <v>99</v>
      </c>
      <c r="C93" s="46">
        <v>2023</v>
      </c>
      <c r="D93" s="99" t="s">
        <v>190</v>
      </c>
      <c r="E93" s="13">
        <v>0.162614053597154</v>
      </c>
      <c r="F93" s="13">
        <v>8.8919599061861199E-2</v>
      </c>
    </row>
    <row r="94" spans="2:6" x14ac:dyDescent="0.25">
      <c r="B94" s="11" t="s">
        <v>99</v>
      </c>
      <c r="C94" s="46">
        <v>2023</v>
      </c>
      <c r="D94" s="99" t="s">
        <v>191</v>
      </c>
      <c r="E94" s="13">
        <v>0.1048610446142</v>
      </c>
      <c r="F94" s="17">
        <v>2.4231691745452099E-2</v>
      </c>
    </row>
    <row r="95" spans="2:6" x14ac:dyDescent="0.25">
      <c r="B95" s="11" t="s">
        <v>103</v>
      </c>
      <c r="C95" s="46">
        <v>2023</v>
      </c>
      <c r="D95" s="98" t="s">
        <v>188</v>
      </c>
      <c r="E95" s="9">
        <v>0.72993333333333299</v>
      </c>
      <c r="F95" s="13">
        <v>0.60466666666666602</v>
      </c>
    </row>
    <row r="96" spans="2:6" x14ac:dyDescent="0.25">
      <c r="B96" s="11" t="s">
        <v>103</v>
      </c>
      <c r="C96" s="46">
        <v>2023</v>
      </c>
      <c r="D96" s="99" t="s">
        <v>189</v>
      </c>
      <c r="E96" s="13">
        <v>0.34103333333333302</v>
      </c>
      <c r="F96" s="13">
        <v>0.32636666666666603</v>
      </c>
    </row>
    <row r="97" spans="2:6" x14ac:dyDescent="0.25">
      <c r="B97" s="11" t="s">
        <v>103</v>
      </c>
      <c r="C97" s="46">
        <v>2023</v>
      </c>
      <c r="D97" s="99" t="s">
        <v>190</v>
      </c>
      <c r="E97" s="13">
        <v>0.28758381686287698</v>
      </c>
      <c r="F97" s="13">
        <v>0.40615219278265902</v>
      </c>
    </row>
    <row r="98" spans="2:6" x14ac:dyDescent="0.25">
      <c r="B98" s="11" t="s">
        <v>103</v>
      </c>
      <c r="C98" s="46">
        <v>2023</v>
      </c>
      <c r="D98" s="99" t="s">
        <v>191</v>
      </c>
      <c r="E98" s="13">
        <v>0.51138450405190194</v>
      </c>
      <c r="F98" s="13">
        <v>0.46454028583682</v>
      </c>
    </row>
    <row r="99" spans="2:6" x14ac:dyDescent="0.25">
      <c r="B99" s="11" t="s">
        <v>103</v>
      </c>
      <c r="C99" s="46">
        <v>2024</v>
      </c>
      <c r="D99" s="99" t="s">
        <v>189</v>
      </c>
      <c r="E99" s="13">
        <v>0.100677073882842</v>
      </c>
      <c r="F99" s="13">
        <v>8.3654964617063204E-2</v>
      </c>
    </row>
    <row r="100" spans="2:6" x14ac:dyDescent="0.25">
      <c r="B100" s="11" t="s">
        <v>103</v>
      </c>
      <c r="C100" s="46">
        <v>2024</v>
      </c>
      <c r="D100" s="99" t="s">
        <v>190</v>
      </c>
      <c r="E100" s="13">
        <v>0.41478066974465799</v>
      </c>
      <c r="F100" s="13">
        <v>0.23685082416727399</v>
      </c>
    </row>
    <row r="101" spans="2:6" x14ac:dyDescent="0.25">
      <c r="B101" s="11" t="s">
        <v>103</v>
      </c>
      <c r="C101" s="46">
        <v>2024</v>
      </c>
      <c r="D101" s="99" t="s">
        <v>191</v>
      </c>
      <c r="E101" s="13">
        <v>0.123577920973449</v>
      </c>
      <c r="F101" s="17">
        <v>0.103045215004026</v>
      </c>
    </row>
    <row r="102" spans="2:6" x14ac:dyDescent="0.25">
      <c r="B102" s="7" t="s">
        <v>107</v>
      </c>
      <c r="C102" s="46">
        <v>2023</v>
      </c>
      <c r="D102" s="98" t="s">
        <v>188</v>
      </c>
      <c r="E102" s="9">
        <v>0.26769999999999999</v>
      </c>
      <c r="F102" s="13">
        <v>0.30909999999999999</v>
      </c>
    </row>
    <row r="103" spans="2:6" x14ac:dyDescent="0.25">
      <c r="B103" s="11" t="s">
        <v>107</v>
      </c>
      <c r="C103" s="46">
        <v>2023</v>
      </c>
      <c r="D103" s="99" t="s">
        <v>189</v>
      </c>
      <c r="E103" s="13">
        <v>0.37190000000000001</v>
      </c>
      <c r="F103" s="13">
        <v>0.46753333333333302</v>
      </c>
    </row>
    <row r="104" spans="2:6" x14ac:dyDescent="0.25">
      <c r="B104" s="11" t="s">
        <v>107</v>
      </c>
      <c r="C104" s="46">
        <v>2023</v>
      </c>
      <c r="D104" s="99" t="s">
        <v>190</v>
      </c>
      <c r="E104" s="13">
        <v>0.60642993939401202</v>
      </c>
      <c r="F104" s="13">
        <v>0.45178681078177002</v>
      </c>
    </row>
    <row r="105" spans="2:6" x14ac:dyDescent="0.25">
      <c r="B105" s="11" t="s">
        <v>107</v>
      </c>
      <c r="C105" s="46">
        <v>2023</v>
      </c>
      <c r="D105" s="99" t="s">
        <v>191</v>
      </c>
      <c r="E105" s="13">
        <v>0.115779505710892</v>
      </c>
      <c r="F105" s="13">
        <v>0.53787912544490302</v>
      </c>
    </row>
    <row r="106" spans="2:6" x14ac:dyDescent="0.25">
      <c r="B106" s="11" t="s">
        <v>107</v>
      </c>
      <c r="C106" s="46">
        <v>2024</v>
      </c>
      <c r="D106" s="98" t="s">
        <v>188</v>
      </c>
      <c r="E106" s="13">
        <v>0</v>
      </c>
      <c r="F106" s="13">
        <v>5.9902023277983796E-3</v>
      </c>
    </row>
    <row r="107" spans="2:6" x14ac:dyDescent="0.25">
      <c r="B107" s="11" t="s">
        <v>107</v>
      </c>
      <c r="C107" s="46">
        <v>2024</v>
      </c>
      <c r="D107" s="99" t="s">
        <v>189</v>
      </c>
      <c r="E107" s="13">
        <v>2.8550499745171602E-2</v>
      </c>
      <c r="F107" s="13">
        <v>5.6871751742439497E-2</v>
      </c>
    </row>
    <row r="108" spans="2:6" x14ac:dyDescent="0.25">
      <c r="B108" s="11" t="s">
        <v>107</v>
      </c>
      <c r="C108" s="46">
        <v>2024</v>
      </c>
      <c r="D108" s="99" t="s">
        <v>190</v>
      </c>
      <c r="E108" s="13">
        <v>2.9029817517475101</v>
      </c>
      <c r="F108" s="13">
        <v>2.5688708873088899</v>
      </c>
    </row>
    <row r="109" spans="2:6" x14ac:dyDescent="0.25">
      <c r="B109" s="11" t="s">
        <v>107</v>
      </c>
      <c r="C109" s="46">
        <v>2024</v>
      </c>
      <c r="D109" s="99" t="s">
        <v>191</v>
      </c>
      <c r="E109" s="13">
        <v>0.41353431575369898</v>
      </c>
      <c r="F109" s="17">
        <v>0.186874635290532</v>
      </c>
    </row>
    <row r="110" spans="2:6" x14ac:dyDescent="0.25">
      <c r="B110" s="7" t="s">
        <v>111</v>
      </c>
      <c r="C110" s="46">
        <v>2024</v>
      </c>
      <c r="D110" s="99" t="s">
        <v>189</v>
      </c>
      <c r="E110" s="9">
        <v>1.40361948483032E-2</v>
      </c>
      <c r="F110" s="13">
        <v>1.7524174980435899E-3</v>
      </c>
    </row>
    <row r="111" spans="2:6" x14ac:dyDescent="0.25">
      <c r="B111" s="11" t="s">
        <v>111</v>
      </c>
      <c r="C111" s="46">
        <v>2024</v>
      </c>
      <c r="D111" s="99" t="s">
        <v>190</v>
      </c>
      <c r="E111" s="13">
        <v>2.1807121010326302E-3</v>
      </c>
      <c r="F111" s="13">
        <v>4.32421579525313E-2</v>
      </c>
    </row>
    <row r="112" spans="2:6" x14ac:dyDescent="0.25">
      <c r="B112" s="11" t="s">
        <v>111</v>
      </c>
      <c r="C112" s="46">
        <v>2024</v>
      </c>
      <c r="D112" s="99" t="s">
        <v>191</v>
      </c>
      <c r="E112" s="13">
        <v>7.2188915113346698E-3</v>
      </c>
      <c r="F112" s="17">
        <v>3.5016246410222898E-4</v>
      </c>
    </row>
    <row r="113" spans="2:6" x14ac:dyDescent="0.25">
      <c r="B113" s="7" t="s">
        <v>115</v>
      </c>
      <c r="C113" s="46">
        <v>2023</v>
      </c>
      <c r="D113" s="98" t="s">
        <v>188</v>
      </c>
      <c r="E113" s="9">
        <v>3.9132167786174503E-2</v>
      </c>
      <c r="F113" s="13">
        <v>5.8395184273135101E-2</v>
      </c>
    </row>
    <row r="114" spans="2:6" x14ac:dyDescent="0.25">
      <c r="B114" s="11" t="s">
        <v>115</v>
      </c>
      <c r="C114" s="46">
        <v>2023</v>
      </c>
      <c r="D114" s="99" t="s">
        <v>189</v>
      </c>
      <c r="E114" s="13">
        <v>7.6596949177351506E-2</v>
      </c>
      <c r="F114" s="13">
        <v>4.88735340064341E-2</v>
      </c>
    </row>
    <row r="115" spans="2:6" x14ac:dyDescent="0.25">
      <c r="B115" s="11" t="s">
        <v>115</v>
      </c>
      <c r="C115" s="46">
        <v>2023</v>
      </c>
      <c r="D115" s="99" t="s">
        <v>190</v>
      </c>
      <c r="E115" s="13">
        <v>0.16716981120359301</v>
      </c>
      <c r="F115" s="13">
        <v>0.182154287327494</v>
      </c>
    </row>
    <row r="116" spans="2:6" x14ac:dyDescent="0.25">
      <c r="B116" s="11" t="s">
        <v>115</v>
      </c>
      <c r="C116" s="46">
        <v>2023</v>
      </c>
      <c r="D116" s="99" t="s">
        <v>191</v>
      </c>
      <c r="E116" s="13">
        <v>0.23828286397721399</v>
      </c>
      <c r="F116" s="13">
        <v>0.17948387311718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C0DE-3B67-41BD-B8B6-156CEC6F76A0}">
  <dimension ref="B1:M62"/>
  <sheetViews>
    <sheetView workbookViewId="0"/>
  </sheetViews>
  <sheetFormatPr defaultRowHeight="15" x14ac:dyDescent="0.25"/>
  <cols>
    <col min="2" max="2" width="14.28515625" customWidth="1"/>
    <col min="3" max="3" width="18" customWidth="1"/>
    <col min="4" max="4" width="45" customWidth="1"/>
  </cols>
  <sheetData>
    <row r="1" spans="2:9" ht="15.75" x14ac:dyDescent="0.25">
      <c r="F1" s="118">
        <v>2023</v>
      </c>
      <c r="G1" s="118">
        <v>2024</v>
      </c>
      <c r="H1" s="118">
        <v>2023</v>
      </c>
      <c r="I1" s="118">
        <v>2024</v>
      </c>
    </row>
    <row r="2" spans="2:9" x14ac:dyDescent="0.25">
      <c r="B2" s="6" t="s">
        <v>9</v>
      </c>
      <c r="C2" s="7" t="s">
        <v>14</v>
      </c>
      <c r="D2" s="7" t="s">
        <v>15</v>
      </c>
      <c r="E2" s="98" t="s">
        <v>188</v>
      </c>
      <c r="F2" s="9">
        <v>0.12056666666666667</v>
      </c>
      <c r="G2" s="30">
        <v>3.1390930245437758E-3</v>
      </c>
      <c r="H2" s="2">
        <f>AVERAGE(F2:F5)</f>
        <v>0.13360264012087164</v>
      </c>
      <c r="I2" s="2">
        <f>AVERAGE(G2:G5)</f>
        <v>4.6164913111200197E-2</v>
      </c>
    </row>
    <row r="3" spans="2:9" x14ac:dyDescent="0.25">
      <c r="B3" s="10" t="s">
        <v>9</v>
      </c>
      <c r="C3" s="11" t="s">
        <v>14</v>
      </c>
      <c r="D3" s="11" t="s">
        <v>15</v>
      </c>
      <c r="E3" s="99" t="s">
        <v>189</v>
      </c>
      <c r="F3" s="13">
        <v>8.1733333333333325E-2</v>
      </c>
      <c r="G3" s="30">
        <v>2.3030480119569183E-3</v>
      </c>
    </row>
    <row r="4" spans="2:9" x14ac:dyDescent="0.25">
      <c r="B4" s="10" t="s">
        <v>9</v>
      </c>
      <c r="C4" s="11" t="s">
        <v>14</v>
      </c>
      <c r="D4" s="11" t="s">
        <v>15</v>
      </c>
      <c r="E4" s="99" t="s">
        <v>190</v>
      </c>
      <c r="F4" s="13">
        <v>7.8625367839121343E-2</v>
      </c>
      <c r="G4" s="30">
        <v>2.0102796489127082E-2</v>
      </c>
    </row>
    <row r="5" spans="2:9" x14ac:dyDescent="0.25">
      <c r="B5" s="10" t="s">
        <v>9</v>
      </c>
      <c r="C5" s="11" t="s">
        <v>14</v>
      </c>
      <c r="D5" s="11" t="s">
        <v>15</v>
      </c>
      <c r="E5" s="99" t="s">
        <v>191</v>
      </c>
      <c r="F5" s="13">
        <v>0.25348519264436531</v>
      </c>
      <c r="G5" s="30">
        <v>0.15911471491917301</v>
      </c>
    </row>
    <row r="6" spans="2:9" x14ac:dyDescent="0.25">
      <c r="B6" s="10" t="s">
        <v>11</v>
      </c>
      <c r="C6" s="11" t="s">
        <v>14</v>
      </c>
      <c r="D6" s="11" t="s">
        <v>122</v>
      </c>
      <c r="E6" s="98" t="s">
        <v>188</v>
      </c>
      <c r="F6" s="13">
        <v>0.18093333333333331</v>
      </c>
      <c r="G6" s="13">
        <v>5.5895407338471398E-3</v>
      </c>
      <c r="H6" s="2">
        <f>AVERAGE(F6:F9)</f>
        <v>0.1243484775951321</v>
      </c>
      <c r="I6" s="2">
        <f>AVERAGE(G6:G9)</f>
        <v>0.14917739616222711</v>
      </c>
    </row>
    <row r="7" spans="2:9" x14ac:dyDescent="0.25">
      <c r="B7" s="10" t="s">
        <v>11</v>
      </c>
      <c r="C7" s="11" t="s">
        <v>14</v>
      </c>
      <c r="D7" s="11" t="s">
        <v>122</v>
      </c>
      <c r="E7" s="99" t="s">
        <v>189</v>
      </c>
      <c r="F7" s="13">
        <v>6.7726666666666671E-2</v>
      </c>
      <c r="G7" s="13">
        <v>1.0060489462051399E-2</v>
      </c>
    </row>
    <row r="8" spans="2:9" x14ac:dyDescent="0.25">
      <c r="B8" s="10" t="s">
        <v>11</v>
      </c>
      <c r="C8" s="11" t="s">
        <v>14</v>
      </c>
      <c r="D8" s="11" t="s">
        <v>122</v>
      </c>
      <c r="E8" s="99" t="s">
        <v>190</v>
      </c>
      <c r="F8" s="13">
        <v>8.3494402499019113E-2</v>
      </c>
      <c r="G8" s="13">
        <v>4.0441765042675902E-2</v>
      </c>
    </row>
    <row r="9" spans="2:9" x14ac:dyDescent="0.25">
      <c r="B9" s="10" t="s">
        <v>11</v>
      </c>
      <c r="C9" s="11" t="s">
        <v>14</v>
      </c>
      <c r="D9" s="11" t="s">
        <v>122</v>
      </c>
      <c r="E9" s="99" t="s">
        <v>191</v>
      </c>
      <c r="F9" s="30">
        <v>0.16523950788150929</v>
      </c>
      <c r="G9" s="13">
        <v>0.540617789410334</v>
      </c>
    </row>
    <row r="10" spans="2:9" x14ac:dyDescent="0.25">
      <c r="B10" s="6" t="s">
        <v>12</v>
      </c>
      <c r="C10" s="7" t="s">
        <v>161</v>
      </c>
      <c r="D10" s="39" t="s">
        <v>160</v>
      </c>
      <c r="E10" s="98" t="s">
        <v>188</v>
      </c>
      <c r="F10" s="9">
        <v>2.9014130759766599E-2</v>
      </c>
      <c r="G10" s="13">
        <v>1.14121814442958E-2</v>
      </c>
      <c r="H10" s="2">
        <f>AVERAGE(F10:F13)</f>
        <v>2.2649726031958473E-2</v>
      </c>
      <c r="I10" s="2">
        <f>AVERAGE(G10:G13)</f>
        <v>1.183721863113849E-2</v>
      </c>
    </row>
    <row r="11" spans="2:9" x14ac:dyDescent="0.25">
      <c r="B11" s="10" t="s">
        <v>12</v>
      </c>
      <c r="C11" s="11" t="s">
        <v>161</v>
      </c>
      <c r="D11" s="40" t="s">
        <v>160</v>
      </c>
      <c r="E11" s="99" t="s">
        <v>189</v>
      </c>
      <c r="F11" s="13">
        <v>1.8407465142361201E-2</v>
      </c>
      <c r="G11" s="13">
        <v>2.4074688340236798E-3</v>
      </c>
    </row>
    <row r="12" spans="2:9" x14ac:dyDescent="0.25">
      <c r="B12" s="10" t="s">
        <v>12</v>
      </c>
      <c r="C12" s="11" t="s">
        <v>161</v>
      </c>
      <c r="D12" s="40" t="s">
        <v>160</v>
      </c>
      <c r="E12" s="99" t="s">
        <v>190</v>
      </c>
      <c r="F12" s="13">
        <v>1.9003465481676699E-2</v>
      </c>
      <c r="G12" s="13">
        <v>3.0468066967434398E-2</v>
      </c>
    </row>
    <row r="13" spans="2:9" x14ac:dyDescent="0.25">
      <c r="B13" s="10" t="s">
        <v>12</v>
      </c>
      <c r="C13" s="11" t="s">
        <v>161</v>
      </c>
      <c r="D13" s="40" t="s">
        <v>160</v>
      </c>
      <c r="E13" s="99" t="s">
        <v>191</v>
      </c>
      <c r="F13" s="13">
        <v>2.4173842744029402E-2</v>
      </c>
      <c r="G13" s="13">
        <v>3.0611572788000799E-3</v>
      </c>
    </row>
    <row r="14" spans="2:9" x14ac:dyDescent="0.25">
      <c r="B14" s="10" t="s">
        <v>13</v>
      </c>
      <c r="C14" s="11" t="s">
        <v>161</v>
      </c>
      <c r="D14" s="11" t="s">
        <v>162</v>
      </c>
      <c r="E14" s="98" t="s">
        <v>188</v>
      </c>
      <c r="F14" s="13">
        <v>1.71257739956229E-2</v>
      </c>
      <c r="G14" s="13">
        <v>1.03494130129372E-2</v>
      </c>
      <c r="H14" s="2">
        <f>AVERAGE(F14:F17)</f>
        <v>3.0931984744574925E-2</v>
      </c>
      <c r="I14" s="2">
        <f>AVERAGE(G14:G17)</f>
        <v>1.1487921259227539E-2</v>
      </c>
    </row>
    <row r="15" spans="2:9" x14ac:dyDescent="0.25">
      <c r="B15" s="10" t="s">
        <v>13</v>
      </c>
      <c r="C15" s="11" t="s">
        <v>161</v>
      </c>
      <c r="D15" s="11" t="s">
        <v>162</v>
      </c>
      <c r="E15" s="99" t="s">
        <v>189</v>
      </c>
      <c r="F15" s="13">
        <v>4.0481925474279298E-2</v>
      </c>
      <c r="G15" s="13">
        <v>1.2773093186932099E-2</v>
      </c>
    </row>
    <row r="16" spans="2:9" x14ac:dyDescent="0.25">
      <c r="B16" s="10" t="s">
        <v>13</v>
      </c>
      <c r="C16" s="11" t="s">
        <v>161</v>
      </c>
      <c r="D16" s="11" t="s">
        <v>162</v>
      </c>
      <c r="E16" s="99" t="s">
        <v>190</v>
      </c>
      <c r="F16" s="13">
        <v>2.9586076708684302E-2</v>
      </c>
      <c r="G16" s="13">
        <v>2.1696879907908698E-2</v>
      </c>
    </row>
    <row r="17" spans="2:13" x14ac:dyDescent="0.25">
      <c r="B17" s="10" t="s">
        <v>13</v>
      </c>
      <c r="C17" s="11" t="s">
        <v>161</v>
      </c>
      <c r="D17" s="11" t="s">
        <v>162</v>
      </c>
      <c r="E17" s="99" t="s">
        <v>191</v>
      </c>
      <c r="F17" s="13">
        <v>3.65341627997132E-2</v>
      </c>
      <c r="G17" s="17">
        <v>1.13229892913216E-3</v>
      </c>
    </row>
    <row r="18" spans="2:13" x14ac:dyDescent="0.25">
      <c r="B18" s="6" t="s">
        <v>21</v>
      </c>
      <c r="C18" s="7" t="s">
        <v>22</v>
      </c>
      <c r="D18" s="7" t="s">
        <v>23</v>
      </c>
      <c r="E18" s="98" t="s">
        <v>188</v>
      </c>
      <c r="F18" s="9">
        <v>2.8129988580277099E-2</v>
      </c>
      <c r="G18" s="13">
        <v>2.18485613902249E-2</v>
      </c>
      <c r="H18" s="2">
        <f>AVERAGE(F18:F21)</f>
        <v>2.3611616026304773E-2</v>
      </c>
      <c r="I18" s="2">
        <f>AVERAGE(G18:G21)</f>
        <v>1.6970068977837066E-2</v>
      </c>
    </row>
    <row r="19" spans="2:13" x14ac:dyDescent="0.25">
      <c r="B19" s="10" t="s">
        <v>21</v>
      </c>
      <c r="C19" s="11" t="s">
        <v>22</v>
      </c>
      <c r="D19" s="11" t="s">
        <v>23</v>
      </c>
      <c r="E19" s="99" t="s">
        <v>189</v>
      </c>
      <c r="F19" s="13">
        <v>2.42018729677979E-2</v>
      </c>
      <c r="G19" s="13">
        <v>1.3400874790874101E-2</v>
      </c>
      <c r="K19" t="s">
        <v>194</v>
      </c>
    </row>
    <row r="20" spans="2:13" ht="15.75" thickBot="1" x14ac:dyDescent="0.3">
      <c r="B20" s="10" t="s">
        <v>21</v>
      </c>
      <c r="C20" s="11" t="s">
        <v>22</v>
      </c>
      <c r="D20" s="11" t="s">
        <v>23</v>
      </c>
      <c r="E20" s="99" t="s">
        <v>190</v>
      </c>
      <c r="F20" s="13">
        <v>1.95964554857723E-2</v>
      </c>
      <c r="G20" s="13">
        <v>2.21874265860196E-3</v>
      </c>
      <c r="K20" s="121" t="s">
        <v>207</v>
      </c>
      <c r="L20" s="121"/>
    </row>
    <row r="21" spans="2:13" x14ac:dyDescent="0.25">
      <c r="B21" s="10" t="s">
        <v>21</v>
      </c>
      <c r="C21" s="11" t="s">
        <v>22</v>
      </c>
      <c r="D21" s="11" t="s">
        <v>23</v>
      </c>
      <c r="E21" s="99" t="s">
        <v>191</v>
      </c>
      <c r="F21" s="13">
        <v>2.25181470713718E-2</v>
      </c>
      <c r="G21" s="13">
        <v>3.0412097071647302E-2</v>
      </c>
      <c r="K21" s="114"/>
      <c r="L21" s="114">
        <v>2023</v>
      </c>
      <c r="M21" s="114">
        <v>2024</v>
      </c>
    </row>
    <row r="22" spans="2:13" x14ac:dyDescent="0.25">
      <c r="B22" s="10" t="s">
        <v>24</v>
      </c>
      <c r="C22" s="11" t="s">
        <v>22</v>
      </c>
      <c r="D22" s="11" t="s">
        <v>120</v>
      </c>
      <c r="E22" s="98" t="s">
        <v>188</v>
      </c>
      <c r="F22" s="13">
        <v>1.7214426746359299E-2</v>
      </c>
      <c r="G22" s="13">
        <v>4.9534788373254398E-3</v>
      </c>
      <c r="H22" s="2">
        <f>AVERAGE(F22:F25)</f>
        <v>1.9965234479632398E-2</v>
      </c>
      <c r="I22" s="2">
        <f>AVERAGE(G22:G25)</f>
        <v>1.0445230640818173E-2</v>
      </c>
      <c r="K22" s="112" t="s">
        <v>192</v>
      </c>
      <c r="L22" s="116">
        <v>0.16928008228336389</v>
      </c>
      <c r="M22" s="116">
        <v>0.20639463197740901</v>
      </c>
    </row>
    <row r="23" spans="2:13" x14ac:dyDescent="0.25">
      <c r="B23" s="10" t="s">
        <v>24</v>
      </c>
      <c r="C23" s="11" t="s">
        <v>22</v>
      </c>
      <c r="D23" s="11" t="s">
        <v>120</v>
      </c>
      <c r="E23" s="99" t="s">
        <v>189</v>
      </c>
      <c r="F23" s="13">
        <v>2.3146850157618099E-2</v>
      </c>
      <c r="G23" s="13">
        <v>9.1262723065849791E-3</v>
      </c>
      <c r="K23" s="112" t="s">
        <v>197</v>
      </c>
      <c r="L23" s="116">
        <v>3.4103586336977583E-2</v>
      </c>
      <c r="M23" s="116">
        <v>0.26753664843812919</v>
      </c>
    </row>
    <row r="24" spans="2:13" x14ac:dyDescent="0.25">
      <c r="B24" s="10" t="s">
        <v>24</v>
      </c>
      <c r="C24" s="11" t="s">
        <v>22</v>
      </c>
      <c r="D24" s="11" t="s">
        <v>120</v>
      </c>
      <c r="E24" s="99" t="s">
        <v>190</v>
      </c>
      <c r="F24" s="13">
        <v>1.74655566749931E-2</v>
      </c>
      <c r="G24" s="13">
        <v>3.6440535236054701E-3</v>
      </c>
      <c r="K24" s="112" t="s">
        <v>198</v>
      </c>
      <c r="L24" s="112">
        <v>58</v>
      </c>
      <c r="M24" s="112">
        <v>58</v>
      </c>
    </row>
    <row r="25" spans="2:13" x14ac:dyDescent="0.25">
      <c r="B25" s="10" t="s">
        <v>24</v>
      </c>
      <c r="C25" s="11" t="s">
        <v>22</v>
      </c>
      <c r="D25" s="11" t="s">
        <v>120</v>
      </c>
      <c r="E25" s="99" t="s">
        <v>191</v>
      </c>
      <c r="F25" s="13">
        <v>2.2034104339559098E-2</v>
      </c>
      <c r="G25" s="17">
        <v>2.4057117895756801E-2</v>
      </c>
      <c r="K25" s="112" t="s">
        <v>199</v>
      </c>
      <c r="L25" s="112">
        <v>0.48186651442879364</v>
      </c>
      <c r="M25" s="112"/>
    </row>
    <row r="26" spans="2:13" x14ac:dyDescent="0.25">
      <c r="B26" s="6" t="s">
        <v>57</v>
      </c>
      <c r="C26" s="7" t="s">
        <v>58</v>
      </c>
      <c r="D26" s="7" t="s">
        <v>59</v>
      </c>
      <c r="E26" s="98" t="s">
        <v>188</v>
      </c>
      <c r="F26" s="9">
        <v>2.43250159481983E-2</v>
      </c>
      <c r="G26" s="13">
        <v>0.45529455813923397</v>
      </c>
      <c r="H26" s="2">
        <f>AVERAGE(F26:F29)</f>
        <v>4.624338050626705E-2</v>
      </c>
      <c r="I26" s="2">
        <f>AVERAGE(G26:G29)</f>
        <v>0.3928122781376045</v>
      </c>
      <c r="K26" s="112" t="s">
        <v>200</v>
      </c>
      <c r="L26" s="112">
        <v>0</v>
      </c>
      <c r="M26" s="112"/>
    </row>
    <row r="27" spans="2:13" x14ac:dyDescent="0.25">
      <c r="B27" s="10" t="s">
        <v>57</v>
      </c>
      <c r="C27" s="11" t="s">
        <v>58</v>
      </c>
      <c r="D27" s="11" t="s">
        <v>59</v>
      </c>
      <c r="E27" s="99" t="s">
        <v>189</v>
      </c>
      <c r="F27" s="13">
        <v>4.7703221240234198E-2</v>
      </c>
      <c r="G27" s="13">
        <v>0.799979274778996</v>
      </c>
      <c r="K27" s="112" t="s">
        <v>201</v>
      </c>
      <c r="L27" s="112">
        <v>57</v>
      </c>
      <c r="M27" s="112"/>
    </row>
    <row r="28" spans="2:13" x14ac:dyDescent="0.25">
      <c r="B28" s="10" t="s">
        <v>57</v>
      </c>
      <c r="C28" s="11" t="s">
        <v>58</v>
      </c>
      <c r="D28" s="11" t="s">
        <v>59</v>
      </c>
      <c r="E28" s="99" t="s">
        <v>190</v>
      </c>
      <c r="F28" s="13">
        <v>2.31030419673348E-2</v>
      </c>
      <c r="G28" s="13">
        <v>0.19222385664212899</v>
      </c>
      <c r="K28" s="112" t="s">
        <v>202</v>
      </c>
      <c r="L28" s="112">
        <v>-0.61741627962378365</v>
      </c>
      <c r="M28" s="112"/>
    </row>
    <row r="29" spans="2:13" x14ac:dyDescent="0.25">
      <c r="B29" s="10" t="s">
        <v>57</v>
      </c>
      <c r="C29" s="11" t="s">
        <v>58</v>
      </c>
      <c r="D29" s="11" t="s">
        <v>59</v>
      </c>
      <c r="E29" s="99" t="s">
        <v>191</v>
      </c>
      <c r="F29" s="13">
        <v>8.9842242869300898E-2</v>
      </c>
      <c r="G29" s="17">
        <v>0.12375142299005901</v>
      </c>
      <c r="K29" s="112" t="s">
        <v>203</v>
      </c>
      <c r="L29" s="115">
        <v>0.26970949441207304</v>
      </c>
      <c r="M29" s="112"/>
    </row>
    <row r="30" spans="2:13" x14ac:dyDescent="0.25">
      <c r="B30" s="6" t="s">
        <v>71</v>
      </c>
      <c r="C30" s="7" t="s">
        <v>72</v>
      </c>
      <c r="D30" s="7" t="s">
        <v>73</v>
      </c>
      <c r="E30" s="98" t="s">
        <v>188</v>
      </c>
      <c r="F30" s="9">
        <v>2.7959206812034301E-2</v>
      </c>
      <c r="G30" s="13">
        <v>0.109919239700018</v>
      </c>
      <c r="H30" s="2">
        <f>AVERAGE(F30:F33)</f>
        <v>0.10532809307181767</v>
      </c>
      <c r="I30" s="2">
        <f>AVERAGE(G30:G33)</f>
        <v>3.7621736828030723E-2</v>
      </c>
      <c r="K30" s="112" t="s">
        <v>204</v>
      </c>
      <c r="L30" s="115">
        <v>1.6720288884609551</v>
      </c>
      <c r="M30" s="112"/>
    </row>
    <row r="31" spans="2:13" x14ac:dyDescent="0.25">
      <c r="B31" s="10" t="s">
        <v>71</v>
      </c>
      <c r="C31" s="11" t="s">
        <v>72</v>
      </c>
      <c r="D31" s="11" t="s">
        <v>73</v>
      </c>
      <c r="E31" s="99" t="s">
        <v>189</v>
      </c>
      <c r="F31" s="13">
        <v>0.19246235111260901</v>
      </c>
      <c r="G31" s="13">
        <v>2.35876423888076E-2</v>
      </c>
      <c r="K31" s="112" t="s">
        <v>205</v>
      </c>
      <c r="L31" s="115">
        <v>0.53941898882414607</v>
      </c>
      <c r="M31" s="112"/>
    </row>
    <row r="32" spans="2:13" ht="15.75" thickBot="1" x14ac:dyDescent="0.3">
      <c r="B32" s="10" t="s">
        <v>71</v>
      </c>
      <c r="C32" s="11" t="s">
        <v>72</v>
      </c>
      <c r="D32" s="11" t="s">
        <v>73</v>
      </c>
      <c r="E32" s="99" t="s">
        <v>190</v>
      </c>
      <c r="F32" s="13">
        <v>5.2200967288665398E-2</v>
      </c>
      <c r="G32" s="13">
        <v>6.4180804437948002E-4</v>
      </c>
      <c r="K32" s="113" t="s">
        <v>206</v>
      </c>
      <c r="L32" s="117">
        <v>2.0024654592910065</v>
      </c>
      <c r="M32" s="113"/>
    </row>
    <row r="33" spans="2:13" x14ac:dyDescent="0.25">
      <c r="B33" s="10" t="s">
        <v>71</v>
      </c>
      <c r="C33" s="11" t="s">
        <v>72</v>
      </c>
      <c r="D33" s="11" t="s">
        <v>73</v>
      </c>
      <c r="E33" s="99" t="s">
        <v>191</v>
      </c>
      <c r="F33" s="13">
        <v>0.14868984707396199</v>
      </c>
      <c r="G33" s="17">
        <v>1.6338257178917799E-2</v>
      </c>
    </row>
    <row r="34" spans="2:13" x14ac:dyDescent="0.25">
      <c r="B34" s="6" t="s">
        <v>75</v>
      </c>
      <c r="C34" s="7" t="s">
        <v>76</v>
      </c>
      <c r="D34" s="7" t="s">
        <v>77</v>
      </c>
      <c r="E34" s="98" t="s">
        <v>188</v>
      </c>
      <c r="F34" s="9">
        <v>0.13332615055532801</v>
      </c>
      <c r="G34" s="13">
        <v>3.3832062226229399E-2</v>
      </c>
      <c r="H34" s="2">
        <f>AVERAGE(F34:F37)</f>
        <v>0.39569242893251078</v>
      </c>
      <c r="I34" s="2">
        <f>AVERAGE(G34:G37)</f>
        <v>0.36934370626172136</v>
      </c>
    </row>
    <row r="35" spans="2:13" x14ac:dyDescent="0.25">
      <c r="B35" s="10" t="s">
        <v>75</v>
      </c>
      <c r="C35" s="11" t="s">
        <v>76</v>
      </c>
      <c r="D35" s="11" t="s">
        <v>77</v>
      </c>
      <c r="E35" s="99" t="s">
        <v>189</v>
      </c>
      <c r="F35" s="13">
        <v>0.12879190428697601</v>
      </c>
      <c r="G35" s="13">
        <v>0.165646564484936</v>
      </c>
      <c r="K35" t="s">
        <v>194</v>
      </c>
    </row>
    <row r="36" spans="2:13" ht="15.75" thickBot="1" x14ac:dyDescent="0.3">
      <c r="B36" s="10" t="s">
        <v>75</v>
      </c>
      <c r="C36" s="11" t="s">
        <v>76</v>
      </c>
      <c r="D36" s="11" t="s">
        <v>77</v>
      </c>
      <c r="E36" s="99" t="s">
        <v>190</v>
      </c>
      <c r="F36" s="13">
        <v>0.66521104110025797</v>
      </c>
      <c r="G36" s="13">
        <v>0.44013136515390699</v>
      </c>
      <c r="K36" s="121" t="s">
        <v>208</v>
      </c>
      <c r="L36" s="121"/>
    </row>
    <row r="37" spans="2:13" x14ac:dyDescent="0.25">
      <c r="B37" s="10" t="s">
        <v>75</v>
      </c>
      <c r="C37" s="11" t="s">
        <v>76</v>
      </c>
      <c r="D37" s="11" t="s">
        <v>77</v>
      </c>
      <c r="E37" s="99" t="s">
        <v>191</v>
      </c>
      <c r="F37" s="13">
        <v>0.65544061978748103</v>
      </c>
      <c r="G37" s="17">
        <v>0.83776483318181305</v>
      </c>
      <c r="K37" s="114"/>
      <c r="L37" s="114" t="s">
        <v>195</v>
      </c>
      <c r="M37" s="114" t="s">
        <v>196</v>
      </c>
    </row>
    <row r="38" spans="2:13" x14ac:dyDescent="0.25">
      <c r="B38" s="6" t="s">
        <v>134</v>
      </c>
      <c r="C38" s="7" t="s">
        <v>83</v>
      </c>
      <c r="D38" s="7" t="s">
        <v>84</v>
      </c>
      <c r="E38" s="98" t="s">
        <v>188</v>
      </c>
      <c r="F38" s="9">
        <v>4.2960688775884798E-2</v>
      </c>
      <c r="G38" s="13">
        <v>3.7589019735996099E-2</v>
      </c>
      <c r="H38" s="2">
        <f>AVERAGE(F38:F41)</f>
        <v>5.5599785013831948E-2</v>
      </c>
      <c r="I38" s="2">
        <f>AVERAGE(G38:G41)</f>
        <v>5.4466819615974195E-2</v>
      </c>
      <c r="K38" s="112" t="s">
        <v>192</v>
      </c>
      <c r="L38" s="116">
        <v>0.17662108398244211</v>
      </c>
      <c r="M38" s="116">
        <v>0.20541807018032487</v>
      </c>
    </row>
    <row r="39" spans="2:13" x14ac:dyDescent="0.25">
      <c r="B39" s="10" t="s">
        <v>134</v>
      </c>
      <c r="C39" s="11" t="s">
        <v>83</v>
      </c>
      <c r="D39" s="11" t="s">
        <v>84</v>
      </c>
      <c r="E39" s="99" t="s">
        <v>189</v>
      </c>
      <c r="F39" s="13">
        <v>7.6578009591564203E-2</v>
      </c>
      <c r="G39" s="13">
        <v>9.4810239924132803E-2</v>
      </c>
      <c r="K39" s="112" t="s">
        <v>197</v>
      </c>
      <c r="L39" s="116">
        <v>2.6585678133566933E-2</v>
      </c>
      <c r="M39" s="116">
        <v>6.8268113608432213E-2</v>
      </c>
    </row>
    <row r="40" spans="2:13" x14ac:dyDescent="0.25">
      <c r="B40" s="10" t="s">
        <v>134</v>
      </c>
      <c r="C40" s="11" t="s">
        <v>83</v>
      </c>
      <c r="D40" s="11" t="s">
        <v>84</v>
      </c>
      <c r="E40" s="99" t="s">
        <v>190</v>
      </c>
      <c r="F40" s="13">
        <v>6.4015345488300096E-2</v>
      </c>
      <c r="G40" s="13">
        <v>4.0037764294269598E-2</v>
      </c>
      <c r="K40" s="112" t="s">
        <v>198</v>
      </c>
      <c r="L40" s="112">
        <v>15</v>
      </c>
      <c r="M40" s="112">
        <v>15</v>
      </c>
    </row>
    <row r="41" spans="2:13" x14ac:dyDescent="0.25">
      <c r="B41" s="10" t="s">
        <v>134</v>
      </c>
      <c r="C41" s="11" t="s">
        <v>83</v>
      </c>
      <c r="D41" s="11" t="s">
        <v>84</v>
      </c>
      <c r="E41" s="99" t="s">
        <v>191</v>
      </c>
      <c r="F41" s="13">
        <v>3.8845096199578703E-2</v>
      </c>
      <c r="G41" s="17">
        <v>4.5430254509498301E-2</v>
      </c>
      <c r="K41" s="112" t="s">
        <v>199</v>
      </c>
      <c r="L41" s="112">
        <v>0.66623504397915745</v>
      </c>
      <c r="M41" s="112"/>
    </row>
    <row r="42" spans="2:13" x14ac:dyDescent="0.25">
      <c r="B42" s="10" t="s">
        <v>102</v>
      </c>
      <c r="C42" s="11" t="s">
        <v>103</v>
      </c>
      <c r="D42" s="11" t="s">
        <v>104</v>
      </c>
      <c r="E42" s="99" t="s">
        <v>189</v>
      </c>
      <c r="F42" s="13">
        <v>0.34103333333333302</v>
      </c>
      <c r="G42" s="13">
        <v>0.100677073882842</v>
      </c>
      <c r="H42" s="2">
        <f>AVERAGE(F42:F44)</f>
        <v>0.38000055141603734</v>
      </c>
      <c r="I42" s="2">
        <f>AVERAGE(G42:G44)</f>
        <v>0.21301188820031633</v>
      </c>
      <c r="K42" s="112" t="s">
        <v>200</v>
      </c>
      <c r="L42" s="112">
        <v>0</v>
      </c>
      <c r="M42" s="112"/>
    </row>
    <row r="43" spans="2:13" x14ac:dyDescent="0.25">
      <c r="B43" s="10" t="s">
        <v>102</v>
      </c>
      <c r="C43" s="11" t="s">
        <v>103</v>
      </c>
      <c r="D43" s="11" t="s">
        <v>104</v>
      </c>
      <c r="E43" s="99" t="s">
        <v>190</v>
      </c>
      <c r="F43" s="13">
        <v>0.28758381686287698</v>
      </c>
      <c r="G43" s="13">
        <v>0.41478066974465799</v>
      </c>
      <c r="K43" s="112" t="s">
        <v>201</v>
      </c>
      <c r="L43" s="112">
        <v>14</v>
      </c>
      <c r="M43" s="112"/>
    </row>
    <row r="44" spans="2:13" x14ac:dyDescent="0.25">
      <c r="B44" s="10" t="s">
        <v>102</v>
      </c>
      <c r="C44" s="11" t="s">
        <v>103</v>
      </c>
      <c r="D44" s="11" t="s">
        <v>104</v>
      </c>
      <c r="E44" s="99" t="s">
        <v>191</v>
      </c>
      <c r="F44" s="13">
        <v>0.51138450405190194</v>
      </c>
      <c r="G44" s="13">
        <v>0.123577920973449</v>
      </c>
      <c r="K44" s="112" t="s">
        <v>202</v>
      </c>
      <c r="L44" s="115">
        <v>-0.57148029458337768</v>
      </c>
      <c r="M44" s="112"/>
    </row>
    <row r="45" spans="2:13" x14ac:dyDescent="0.25">
      <c r="B45" s="10" t="s">
        <v>105</v>
      </c>
      <c r="C45" s="11" t="s">
        <v>103</v>
      </c>
      <c r="D45" s="11" t="s">
        <v>139</v>
      </c>
      <c r="E45" s="99" t="s">
        <v>189</v>
      </c>
      <c r="F45" s="13">
        <v>0.32636666666666603</v>
      </c>
      <c r="G45" s="13">
        <v>8.3654964617063204E-2</v>
      </c>
      <c r="H45" s="2">
        <f t="shared" ref="H45:I45" si="0">AVERAGE(F45:F47)</f>
        <v>0.39901971509538164</v>
      </c>
      <c r="I45" s="2">
        <f t="shared" si="0"/>
        <v>0.14118366792945439</v>
      </c>
      <c r="K45" s="112" t="s">
        <v>203</v>
      </c>
      <c r="L45" s="115">
        <v>0.28836723993918079</v>
      </c>
      <c r="M45" s="112"/>
    </row>
    <row r="46" spans="2:13" x14ac:dyDescent="0.25">
      <c r="B46" s="10" t="s">
        <v>105</v>
      </c>
      <c r="C46" s="11" t="s">
        <v>103</v>
      </c>
      <c r="D46" s="11" t="s">
        <v>139</v>
      </c>
      <c r="E46" s="99" t="s">
        <v>190</v>
      </c>
      <c r="F46" s="13">
        <v>0.40615219278265902</v>
      </c>
      <c r="G46" s="13">
        <v>0.23685082416727399</v>
      </c>
      <c r="K46" s="112" t="s">
        <v>204</v>
      </c>
      <c r="L46" s="115">
        <v>1.7613101357748921</v>
      </c>
      <c r="M46" s="112"/>
    </row>
    <row r="47" spans="2:13" x14ac:dyDescent="0.25">
      <c r="B47" s="10" t="s">
        <v>105</v>
      </c>
      <c r="C47" s="11" t="s">
        <v>103</v>
      </c>
      <c r="D47" s="11" t="s">
        <v>139</v>
      </c>
      <c r="E47" s="99" t="s">
        <v>191</v>
      </c>
      <c r="F47" s="13">
        <v>0.46454028583682</v>
      </c>
      <c r="G47" s="17">
        <v>0.103045215004026</v>
      </c>
      <c r="K47" s="112" t="s">
        <v>205</v>
      </c>
      <c r="L47" s="115">
        <v>0.57673447987836157</v>
      </c>
      <c r="M47" s="112"/>
    </row>
    <row r="48" spans="2:13" ht="15.75" thickBot="1" x14ac:dyDescent="0.3">
      <c r="B48" s="6" t="s">
        <v>106</v>
      </c>
      <c r="C48" s="7" t="s">
        <v>107</v>
      </c>
      <c r="D48" s="7" t="s">
        <v>108</v>
      </c>
      <c r="E48" s="98" t="s">
        <v>188</v>
      </c>
      <c r="F48" s="9">
        <v>0.26769999999999999</v>
      </c>
      <c r="G48" s="13">
        <v>0</v>
      </c>
      <c r="H48" s="2">
        <f>AVERAGE(F48:F51)</f>
        <v>0.34045236127622597</v>
      </c>
      <c r="I48" s="2">
        <f>AVERAGE(G48:G51)</f>
        <v>0.83626664181159516</v>
      </c>
      <c r="K48" s="113" t="s">
        <v>206</v>
      </c>
      <c r="L48" s="117">
        <v>2.1447866879178044</v>
      </c>
      <c r="M48" s="113"/>
    </row>
    <row r="49" spans="2:9" x14ac:dyDescent="0.25">
      <c r="B49" s="10" t="s">
        <v>106</v>
      </c>
      <c r="C49" s="11" t="s">
        <v>107</v>
      </c>
      <c r="D49" s="11" t="s">
        <v>108</v>
      </c>
      <c r="E49" s="99" t="s">
        <v>189</v>
      </c>
      <c r="F49" s="13">
        <v>0.37190000000000001</v>
      </c>
      <c r="G49" s="13">
        <v>2.8550499745171602E-2</v>
      </c>
    </row>
    <row r="50" spans="2:9" x14ac:dyDescent="0.25">
      <c r="B50" s="10" t="s">
        <v>106</v>
      </c>
      <c r="C50" s="11" t="s">
        <v>107</v>
      </c>
      <c r="D50" s="11" t="s">
        <v>108</v>
      </c>
      <c r="E50" s="99" t="s">
        <v>190</v>
      </c>
      <c r="F50" s="13">
        <v>0.60642993939401202</v>
      </c>
      <c r="G50" s="13">
        <v>2.9029817517475101</v>
      </c>
    </row>
    <row r="51" spans="2:9" x14ac:dyDescent="0.25">
      <c r="B51" s="10" t="s">
        <v>106</v>
      </c>
      <c r="C51" s="11" t="s">
        <v>107</v>
      </c>
      <c r="D51" s="11" t="s">
        <v>108</v>
      </c>
      <c r="E51" s="99" t="s">
        <v>191</v>
      </c>
      <c r="F51" s="13">
        <v>0.115779505710892</v>
      </c>
      <c r="G51" s="13">
        <v>0.41353431575369898</v>
      </c>
    </row>
    <row r="52" spans="2:9" x14ac:dyDescent="0.25">
      <c r="B52" s="10" t="s">
        <v>109</v>
      </c>
      <c r="C52" s="11" t="s">
        <v>107</v>
      </c>
      <c r="D52" s="11" t="s">
        <v>140</v>
      </c>
      <c r="E52" s="98" t="s">
        <v>188</v>
      </c>
      <c r="F52" s="13">
        <v>0.30909999999999999</v>
      </c>
      <c r="G52" s="13">
        <v>5.9902023277983796E-3</v>
      </c>
      <c r="H52" s="2">
        <f>AVERAGE(F52:F55)</f>
        <v>0.44157481739000148</v>
      </c>
      <c r="I52" s="2">
        <f>AVERAGE(G52:G55)</f>
        <v>0.70465186916741496</v>
      </c>
    </row>
    <row r="53" spans="2:9" x14ac:dyDescent="0.25">
      <c r="B53" s="10" t="s">
        <v>109</v>
      </c>
      <c r="C53" s="11" t="s">
        <v>107</v>
      </c>
      <c r="D53" s="11" t="s">
        <v>140</v>
      </c>
      <c r="E53" s="99" t="s">
        <v>189</v>
      </c>
      <c r="F53" s="13">
        <v>0.46753333333333302</v>
      </c>
      <c r="G53" s="13">
        <v>5.6871751742439497E-2</v>
      </c>
    </row>
    <row r="54" spans="2:9" x14ac:dyDescent="0.25">
      <c r="B54" s="10" t="s">
        <v>109</v>
      </c>
      <c r="C54" s="11" t="s">
        <v>107</v>
      </c>
      <c r="D54" s="11" t="s">
        <v>140</v>
      </c>
      <c r="E54" s="99" t="s">
        <v>190</v>
      </c>
      <c r="F54" s="13">
        <v>0.45178681078177002</v>
      </c>
      <c r="G54" s="13">
        <v>2.5688708873088899</v>
      </c>
    </row>
    <row r="55" spans="2:9" x14ac:dyDescent="0.25">
      <c r="B55" s="10" t="s">
        <v>109</v>
      </c>
      <c r="C55" s="11" t="s">
        <v>107</v>
      </c>
      <c r="D55" s="11" t="s">
        <v>140</v>
      </c>
      <c r="E55" s="99" t="s">
        <v>191</v>
      </c>
      <c r="F55" s="13">
        <v>0.53787912544490302</v>
      </c>
      <c r="G55" s="17">
        <v>0.186874635290532</v>
      </c>
    </row>
    <row r="56" spans="2:9" x14ac:dyDescent="0.25">
      <c r="B56" s="6" t="s">
        <v>114</v>
      </c>
      <c r="C56" s="7" t="s">
        <v>115</v>
      </c>
      <c r="D56" s="7" t="s">
        <v>116</v>
      </c>
      <c r="E56" s="98" t="s">
        <v>188</v>
      </c>
      <c r="F56" s="9">
        <v>3.9132167786174503E-2</v>
      </c>
      <c r="G56" s="13">
        <v>8.1607583457872196E-2</v>
      </c>
      <c r="H56" s="2">
        <f>AVERAGE(F56:F59)</f>
        <v>0.13029544803608326</v>
      </c>
      <c r="I56" s="2">
        <f>AVERAGE(G56:G59)</f>
        <v>8.582969597031298E-2</v>
      </c>
    </row>
    <row r="57" spans="2:9" x14ac:dyDescent="0.25">
      <c r="B57" s="10" t="s">
        <v>114</v>
      </c>
      <c r="C57" s="11" t="s">
        <v>115</v>
      </c>
      <c r="D57" s="11" t="s">
        <v>116</v>
      </c>
      <c r="E57" s="99" t="s">
        <v>189</v>
      </c>
      <c r="F57" s="13">
        <v>7.6596949177351506E-2</v>
      </c>
      <c r="G57" s="13">
        <v>1.30440022384757E-2</v>
      </c>
    </row>
    <row r="58" spans="2:9" x14ac:dyDescent="0.25">
      <c r="B58" s="10" t="s">
        <v>114</v>
      </c>
      <c r="C58" s="11" t="s">
        <v>115</v>
      </c>
      <c r="D58" s="11" t="s">
        <v>116</v>
      </c>
      <c r="E58" s="99" t="s">
        <v>190</v>
      </c>
      <c r="F58" s="13">
        <v>0.16716981120359301</v>
      </c>
      <c r="G58" s="13">
        <v>0.109145591062542</v>
      </c>
    </row>
    <row r="59" spans="2:9" x14ac:dyDescent="0.25">
      <c r="B59" s="10" t="s">
        <v>114</v>
      </c>
      <c r="C59" s="11" t="s">
        <v>115</v>
      </c>
      <c r="D59" s="11" t="s">
        <v>116</v>
      </c>
      <c r="E59" s="99" t="s">
        <v>191</v>
      </c>
      <c r="F59" s="13">
        <v>0.23828286397721399</v>
      </c>
      <c r="G59" s="17">
        <v>0.139521607122362</v>
      </c>
    </row>
    <row r="61" spans="2:9" x14ac:dyDescent="0.25">
      <c r="E61" s="99" t="s">
        <v>192</v>
      </c>
      <c r="F61" s="111">
        <f>AVERAGE(F2:F59)</f>
        <v>0.16928008228336389</v>
      </c>
      <c r="G61" s="111">
        <f>AVERAGE(G2:G59)</f>
        <v>0.20639463197740901</v>
      </c>
    </row>
    <row r="62" spans="2:9" x14ac:dyDescent="0.25">
      <c r="E62" s="99" t="s">
        <v>193</v>
      </c>
      <c r="F62" s="111">
        <f>STDEV(F2:F59)/SQRT(COUNT(F2:F59))</f>
        <v>2.4248564243660359E-2</v>
      </c>
      <c r="G62" s="111">
        <f>STDEV(G2:G59)/SQRT(COUNT(G2:G59))</f>
        <v>6.7916867088670674E-2</v>
      </c>
    </row>
  </sheetData>
  <pageMargins left="0.7" right="0.7" top="0.75" bottom="0.75" header="0.3" footer="0.3"/>
  <pageSetup orientation="portrait" r:id="rId1"/>
  <ignoredErrors>
    <ignoredError sqref="F61:F6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1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7.5703125" customWidth="1"/>
    <col min="2" max="2" width="27.7109375" customWidth="1"/>
    <col min="3" max="3" width="46.5703125" customWidth="1"/>
    <col min="4" max="4" width="9.140625" style="1"/>
    <col min="5" max="5" width="15.85546875" style="97" customWidth="1"/>
    <col min="6" max="9" width="9.140625" style="1"/>
    <col min="10" max="10" width="9.140625" style="2"/>
  </cols>
  <sheetData>
    <row r="1" spans="1:19" x14ac:dyDescent="0.25">
      <c r="L1" s="104" t="s">
        <v>170</v>
      </c>
      <c r="M1" s="104"/>
      <c r="N1" s="104"/>
      <c r="O1" s="104"/>
      <c r="P1" s="104" t="s">
        <v>171</v>
      </c>
      <c r="Q1" s="104"/>
      <c r="R1" s="104"/>
      <c r="S1" s="104"/>
    </row>
    <row r="2" spans="1:19" x14ac:dyDescent="0.25">
      <c r="A2" t="s">
        <v>0</v>
      </c>
      <c r="B2" t="s">
        <v>1</v>
      </c>
      <c r="C2" t="s">
        <v>2</v>
      </c>
      <c r="D2" s="1" t="s">
        <v>3</v>
      </c>
      <c r="E2" s="9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169</v>
      </c>
      <c r="K2" s="1" t="s">
        <v>145</v>
      </c>
      <c r="L2" s="18" t="s">
        <v>6</v>
      </c>
      <c r="M2" s="18" t="s">
        <v>7</v>
      </c>
      <c r="N2" s="18" t="s">
        <v>8</v>
      </c>
      <c r="O2" s="96" t="s">
        <v>169</v>
      </c>
      <c r="P2" s="18" t="s">
        <v>6</v>
      </c>
      <c r="Q2" s="18" t="s">
        <v>7</v>
      </c>
      <c r="R2" s="18" t="s">
        <v>8</v>
      </c>
      <c r="S2" s="96" t="s">
        <v>169</v>
      </c>
    </row>
    <row r="3" spans="1:19" x14ac:dyDescent="0.25">
      <c r="A3" s="6" t="s">
        <v>9</v>
      </c>
      <c r="B3" s="7" t="s">
        <v>14</v>
      </c>
      <c r="C3" s="7" t="s">
        <v>15</v>
      </c>
      <c r="D3" s="8" t="s">
        <v>16</v>
      </c>
      <c r="E3" s="98">
        <v>45104</v>
      </c>
      <c r="F3" s="8">
        <v>0.3</v>
      </c>
      <c r="G3" s="8">
        <v>9.08</v>
      </c>
      <c r="H3" s="8">
        <v>1.01</v>
      </c>
      <c r="I3" s="8">
        <v>0.03</v>
      </c>
      <c r="J3" s="9">
        <v>0.12056666666666667</v>
      </c>
      <c r="K3" s="48">
        <f t="shared" ref="K3" si="0">IF(J3&gt;0.05,1,0)</f>
        <v>1</v>
      </c>
      <c r="L3" s="49">
        <f>AVERAGE(G3:G6)</f>
        <v>9.7824999999999989</v>
      </c>
      <c r="M3" s="49">
        <f t="shared" ref="M3:O3" si="1">AVERAGE(H3:H6)</f>
        <v>0.78</v>
      </c>
      <c r="N3" s="49">
        <f t="shared" si="1"/>
        <v>2.2500000000000003E-2</v>
      </c>
      <c r="O3" s="49">
        <f t="shared" si="1"/>
        <v>0.13360264012087164</v>
      </c>
      <c r="P3" s="50">
        <f>AVERAGE(G3:G18)</f>
        <v>10.217500000000001</v>
      </c>
      <c r="Q3" s="50">
        <f t="shared" ref="Q3:S3" si="2">AVERAGE(H3:H18)</f>
        <v>0.78625</v>
      </c>
      <c r="R3" s="50">
        <f t="shared" si="2"/>
        <v>1.8750000000000003E-2</v>
      </c>
      <c r="S3" s="51">
        <f t="shared" si="2"/>
        <v>0.11332335674735775</v>
      </c>
    </row>
    <row r="4" spans="1:19" x14ac:dyDescent="0.25">
      <c r="A4" s="10" t="s">
        <v>9</v>
      </c>
      <c r="B4" s="11" t="s">
        <v>14</v>
      </c>
      <c r="C4" s="11" t="s">
        <v>15</v>
      </c>
      <c r="D4" s="12" t="s">
        <v>16</v>
      </c>
      <c r="E4" s="99">
        <v>45120</v>
      </c>
      <c r="F4" s="12">
        <v>0.3</v>
      </c>
      <c r="G4" s="12">
        <v>6.75</v>
      </c>
      <c r="H4" s="12">
        <v>0.82</v>
      </c>
      <c r="I4" s="12">
        <v>0.02</v>
      </c>
      <c r="J4" s="13">
        <v>8.1733333333333325E-2</v>
      </c>
      <c r="K4" s="52">
        <f>IF(J4&gt;0.05,1,0)</f>
        <v>1</v>
      </c>
      <c r="L4" s="53"/>
      <c r="M4" s="53"/>
      <c r="N4" s="53"/>
      <c r="O4" s="53"/>
      <c r="P4" s="54"/>
      <c r="Q4" s="54"/>
      <c r="R4" s="54"/>
      <c r="S4" s="55"/>
    </row>
    <row r="5" spans="1:19" x14ac:dyDescent="0.25">
      <c r="A5" s="10" t="s">
        <v>9</v>
      </c>
      <c r="B5" s="11" t="s">
        <v>14</v>
      </c>
      <c r="C5" s="11" t="s">
        <v>15</v>
      </c>
      <c r="D5" s="12" t="s">
        <v>16</v>
      </c>
      <c r="E5" s="99">
        <v>45139</v>
      </c>
      <c r="F5" s="12">
        <v>0.3</v>
      </c>
      <c r="G5" s="12">
        <v>10.5</v>
      </c>
      <c r="H5" s="12">
        <v>0.65</v>
      </c>
      <c r="I5" s="12">
        <v>0.02</v>
      </c>
      <c r="J5" s="13">
        <v>7.8625367839121343E-2</v>
      </c>
      <c r="K5" s="52">
        <f t="shared" ref="K5:K68" si="3">IF(J5&gt;0.05,1,0)</f>
        <v>1</v>
      </c>
      <c r="L5" s="53"/>
      <c r="M5" s="53"/>
      <c r="N5" s="53"/>
      <c r="O5" s="53"/>
      <c r="P5" s="54"/>
      <c r="Q5" s="54"/>
      <c r="R5" s="54"/>
      <c r="S5" s="55"/>
    </row>
    <row r="6" spans="1:19" x14ac:dyDescent="0.25">
      <c r="A6" s="10" t="s">
        <v>9</v>
      </c>
      <c r="B6" s="11" t="s">
        <v>14</v>
      </c>
      <c r="C6" s="11" t="s">
        <v>15</v>
      </c>
      <c r="D6" s="12" t="s">
        <v>16</v>
      </c>
      <c r="E6" s="99">
        <v>45180</v>
      </c>
      <c r="F6" s="12">
        <v>0.3</v>
      </c>
      <c r="G6" s="12">
        <v>12.8</v>
      </c>
      <c r="H6" s="12">
        <v>0.64</v>
      </c>
      <c r="I6" s="12">
        <v>0.02</v>
      </c>
      <c r="J6" s="13">
        <v>0.25348519264436531</v>
      </c>
      <c r="K6" s="52">
        <f t="shared" si="3"/>
        <v>1</v>
      </c>
      <c r="L6" s="53"/>
      <c r="M6" s="53"/>
      <c r="N6" s="53"/>
      <c r="O6" s="53"/>
      <c r="P6" s="54"/>
      <c r="Q6" s="54"/>
      <c r="R6" s="54"/>
      <c r="S6" s="55"/>
    </row>
    <row r="7" spans="1:19" x14ac:dyDescent="0.25">
      <c r="A7" s="10" t="s">
        <v>11</v>
      </c>
      <c r="B7" s="11" t="s">
        <v>14</v>
      </c>
      <c r="C7" s="11" t="s">
        <v>122</v>
      </c>
      <c r="D7" s="12" t="s">
        <v>16</v>
      </c>
      <c r="E7" s="99">
        <v>45104</v>
      </c>
      <c r="F7" s="12" t="s">
        <v>10</v>
      </c>
      <c r="G7" s="12" t="s">
        <v>10</v>
      </c>
      <c r="H7" s="12" t="s">
        <v>10</v>
      </c>
      <c r="I7" s="12" t="s">
        <v>10</v>
      </c>
      <c r="J7" s="13">
        <v>0.18093333333333331</v>
      </c>
      <c r="K7" s="52">
        <f t="shared" si="3"/>
        <v>1</v>
      </c>
      <c r="L7" s="53"/>
      <c r="M7" s="53"/>
      <c r="N7" s="53"/>
      <c r="O7" s="53">
        <f>AVERAGE(J7:J10)</f>
        <v>0.1243484775951321</v>
      </c>
      <c r="P7" s="54"/>
      <c r="Q7" s="54"/>
      <c r="R7" s="54"/>
      <c r="S7" s="55"/>
    </row>
    <row r="8" spans="1:19" x14ac:dyDescent="0.25">
      <c r="A8" s="10" t="s">
        <v>11</v>
      </c>
      <c r="B8" s="11" t="s">
        <v>14</v>
      </c>
      <c r="C8" s="11" t="s">
        <v>122</v>
      </c>
      <c r="D8" s="12" t="s">
        <v>16</v>
      </c>
      <c r="E8" s="99">
        <v>45120</v>
      </c>
      <c r="F8" s="12" t="s">
        <v>10</v>
      </c>
      <c r="G8" s="12" t="s">
        <v>10</v>
      </c>
      <c r="H8" s="12" t="s">
        <v>10</v>
      </c>
      <c r="I8" s="12" t="s">
        <v>10</v>
      </c>
      <c r="J8" s="13">
        <v>6.7726666666666671E-2</v>
      </c>
      <c r="K8" s="52">
        <f t="shared" si="3"/>
        <v>1</v>
      </c>
      <c r="L8" s="53"/>
      <c r="M8" s="53"/>
      <c r="N8" s="53"/>
      <c r="O8" s="53"/>
      <c r="P8" s="54"/>
      <c r="Q8" s="54"/>
      <c r="R8" s="54"/>
      <c r="S8" s="55"/>
    </row>
    <row r="9" spans="1:19" x14ac:dyDescent="0.25">
      <c r="A9" s="10" t="s">
        <v>11</v>
      </c>
      <c r="B9" s="11" t="s">
        <v>14</v>
      </c>
      <c r="C9" s="11" t="s">
        <v>122</v>
      </c>
      <c r="D9" s="12" t="s">
        <v>16</v>
      </c>
      <c r="E9" s="99">
        <v>45139</v>
      </c>
      <c r="F9" s="12" t="s">
        <v>10</v>
      </c>
      <c r="G9" s="12" t="s">
        <v>10</v>
      </c>
      <c r="H9" s="12" t="s">
        <v>10</v>
      </c>
      <c r="I9" s="12" t="s">
        <v>10</v>
      </c>
      <c r="J9" s="13">
        <v>8.3494402499019113E-2</v>
      </c>
      <c r="K9" s="52">
        <f t="shared" si="3"/>
        <v>1</v>
      </c>
      <c r="L9" s="53"/>
      <c r="M9" s="53"/>
      <c r="N9" s="53"/>
      <c r="O9" s="53"/>
      <c r="P9" s="54"/>
      <c r="Q9" s="54"/>
      <c r="R9" s="54"/>
      <c r="S9" s="55"/>
    </row>
    <row r="10" spans="1:19" x14ac:dyDescent="0.25">
      <c r="A10" s="10" t="s">
        <v>11</v>
      </c>
      <c r="B10" s="11" t="s">
        <v>14</v>
      </c>
      <c r="C10" s="11" t="s">
        <v>122</v>
      </c>
      <c r="D10" s="12" t="s">
        <v>16</v>
      </c>
      <c r="E10" s="99">
        <v>45180</v>
      </c>
      <c r="F10" s="29" t="s">
        <v>10</v>
      </c>
      <c r="G10" s="29" t="s">
        <v>10</v>
      </c>
      <c r="H10" s="29" t="s">
        <v>10</v>
      </c>
      <c r="I10" s="29" t="s">
        <v>10</v>
      </c>
      <c r="J10" s="30">
        <v>0.16523950788150929</v>
      </c>
      <c r="K10" s="52">
        <f t="shared" si="3"/>
        <v>1</v>
      </c>
      <c r="L10" s="53"/>
      <c r="M10" s="53"/>
      <c r="N10" s="53"/>
      <c r="O10" s="53"/>
      <c r="P10" s="54"/>
      <c r="Q10" s="54"/>
      <c r="R10" s="54"/>
      <c r="S10" s="55"/>
    </row>
    <row r="11" spans="1:19" x14ac:dyDescent="0.25">
      <c r="A11" s="10" t="s">
        <v>9</v>
      </c>
      <c r="B11" s="11" t="s">
        <v>14</v>
      </c>
      <c r="C11" s="11" t="s">
        <v>15</v>
      </c>
      <c r="D11" s="12" t="s">
        <v>16</v>
      </c>
      <c r="E11" s="100">
        <v>45454</v>
      </c>
      <c r="F11" s="29">
        <v>0.3</v>
      </c>
      <c r="G11" s="31">
        <v>12.2</v>
      </c>
      <c r="H11" s="31">
        <v>0.97</v>
      </c>
      <c r="I11" s="31">
        <v>0.02</v>
      </c>
      <c r="J11" s="30">
        <v>3.1390930245437758E-3</v>
      </c>
      <c r="K11" s="52">
        <f t="shared" si="3"/>
        <v>0</v>
      </c>
      <c r="L11" s="53">
        <f>AVERAGE(G11:G14)</f>
        <v>10.6525</v>
      </c>
      <c r="M11" s="53">
        <f t="shared" ref="M11:O11" si="4">AVERAGE(H11:H14)</f>
        <v>0.79249999999999998</v>
      </c>
      <c r="N11" s="53">
        <f t="shared" si="4"/>
        <v>1.5000000000000001E-2</v>
      </c>
      <c r="O11" s="53">
        <f t="shared" si="4"/>
        <v>4.6164913111200197E-2</v>
      </c>
      <c r="P11" s="54"/>
      <c r="Q11" s="54"/>
      <c r="R11" s="54"/>
      <c r="S11" s="55"/>
    </row>
    <row r="12" spans="1:19" x14ac:dyDescent="0.25">
      <c r="A12" s="10" t="s">
        <v>9</v>
      </c>
      <c r="B12" s="11" t="s">
        <v>14</v>
      </c>
      <c r="C12" s="11" t="s">
        <v>15</v>
      </c>
      <c r="D12" s="12" t="s">
        <v>16</v>
      </c>
      <c r="E12" s="100">
        <v>45484</v>
      </c>
      <c r="F12" s="29">
        <v>0.3</v>
      </c>
      <c r="G12" s="31">
        <v>13.7</v>
      </c>
      <c r="H12" s="31">
        <v>0.98</v>
      </c>
      <c r="I12" s="31">
        <v>0.02</v>
      </c>
      <c r="J12" s="30">
        <v>2.3030480119569183E-3</v>
      </c>
      <c r="K12" s="52">
        <f t="shared" si="3"/>
        <v>0</v>
      </c>
      <c r="L12" s="53"/>
      <c r="M12" s="53"/>
      <c r="N12" s="53"/>
      <c r="O12" s="53"/>
      <c r="P12" s="54"/>
      <c r="Q12" s="54"/>
      <c r="R12" s="54"/>
      <c r="S12" s="55"/>
    </row>
    <row r="13" spans="1:19" x14ac:dyDescent="0.25">
      <c r="A13" s="10" t="s">
        <v>9</v>
      </c>
      <c r="B13" s="11" t="s">
        <v>14</v>
      </c>
      <c r="C13" s="11" t="s">
        <v>15</v>
      </c>
      <c r="D13" s="12" t="s">
        <v>16</v>
      </c>
      <c r="E13" s="100">
        <v>45517</v>
      </c>
      <c r="F13" s="29">
        <v>0.3</v>
      </c>
      <c r="G13" s="31">
        <v>8.65</v>
      </c>
      <c r="H13" s="31">
        <v>0.64</v>
      </c>
      <c r="I13" s="31">
        <v>0.01</v>
      </c>
      <c r="J13" s="30">
        <v>2.0102796489127082E-2</v>
      </c>
      <c r="K13" s="52">
        <f t="shared" si="3"/>
        <v>0</v>
      </c>
      <c r="L13" s="53"/>
      <c r="M13" s="53"/>
      <c r="N13" s="53"/>
      <c r="O13" s="53"/>
      <c r="P13" s="54"/>
      <c r="Q13" s="54"/>
      <c r="R13" s="54"/>
      <c r="S13" s="55"/>
    </row>
    <row r="14" spans="1:19" x14ac:dyDescent="0.25">
      <c r="A14" s="10" t="s">
        <v>9</v>
      </c>
      <c r="B14" s="11" t="s">
        <v>14</v>
      </c>
      <c r="C14" s="11" t="s">
        <v>15</v>
      </c>
      <c r="D14" s="12" t="s">
        <v>16</v>
      </c>
      <c r="E14" s="100">
        <v>45552</v>
      </c>
      <c r="F14" s="29">
        <v>0.3</v>
      </c>
      <c r="G14" s="31">
        <v>8.06</v>
      </c>
      <c r="H14" s="31">
        <v>0.57999999999999996</v>
      </c>
      <c r="I14" s="31">
        <v>0.01</v>
      </c>
      <c r="J14" s="30">
        <v>0.15911471491917301</v>
      </c>
      <c r="K14" s="52">
        <f t="shared" si="3"/>
        <v>1</v>
      </c>
      <c r="L14" s="53"/>
      <c r="M14" s="53"/>
      <c r="N14" s="53"/>
      <c r="O14" s="53"/>
      <c r="P14" s="54"/>
      <c r="Q14" s="54"/>
      <c r="R14" s="54"/>
      <c r="S14" s="55"/>
    </row>
    <row r="15" spans="1:19" x14ac:dyDescent="0.25">
      <c r="A15" s="10" t="s">
        <v>11</v>
      </c>
      <c r="B15" s="11" t="s">
        <v>14</v>
      </c>
      <c r="C15" s="11" t="s">
        <v>122</v>
      </c>
      <c r="D15" s="12" t="s">
        <v>16</v>
      </c>
      <c r="E15" s="100">
        <v>45454</v>
      </c>
      <c r="F15" s="12" t="s">
        <v>10</v>
      </c>
      <c r="G15" s="12" t="s">
        <v>10</v>
      </c>
      <c r="H15" s="12" t="s">
        <v>10</v>
      </c>
      <c r="I15" s="12" t="s">
        <v>10</v>
      </c>
      <c r="J15" s="13">
        <v>5.5895407338471398E-3</v>
      </c>
      <c r="K15" s="52">
        <f t="shared" si="3"/>
        <v>0</v>
      </c>
      <c r="L15" s="53"/>
      <c r="M15" s="53"/>
      <c r="N15" s="53"/>
      <c r="O15" s="53">
        <f>AVERAGE(J15:J18)</f>
        <v>0.14917739616222711</v>
      </c>
      <c r="P15" s="54"/>
      <c r="Q15" s="54"/>
      <c r="R15" s="54"/>
      <c r="S15" s="55"/>
    </row>
    <row r="16" spans="1:19" x14ac:dyDescent="0.25">
      <c r="A16" s="10" t="s">
        <v>11</v>
      </c>
      <c r="B16" s="11" t="s">
        <v>14</v>
      </c>
      <c r="C16" s="37" t="s">
        <v>122</v>
      </c>
      <c r="D16" s="12" t="s">
        <v>16</v>
      </c>
      <c r="E16" s="100">
        <v>45484</v>
      </c>
      <c r="F16" s="12" t="s">
        <v>10</v>
      </c>
      <c r="G16" s="12" t="s">
        <v>10</v>
      </c>
      <c r="H16" s="12" t="s">
        <v>10</v>
      </c>
      <c r="I16" s="12" t="s">
        <v>10</v>
      </c>
      <c r="J16" s="13">
        <v>1.0060489462051399E-2</v>
      </c>
      <c r="K16" s="52">
        <f t="shared" si="3"/>
        <v>0</v>
      </c>
      <c r="L16" s="54"/>
      <c r="M16" s="54"/>
      <c r="N16" s="54"/>
      <c r="O16" s="54"/>
      <c r="P16" s="54"/>
      <c r="Q16" s="54"/>
      <c r="R16" s="54"/>
      <c r="S16" s="55"/>
    </row>
    <row r="17" spans="1:19" x14ac:dyDescent="0.25">
      <c r="A17" s="10" t="s">
        <v>11</v>
      </c>
      <c r="B17" s="11" t="s">
        <v>14</v>
      </c>
      <c r="C17" s="37" t="s">
        <v>122</v>
      </c>
      <c r="D17" s="12" t="s">
        <v>16</v>
      </c>
      <c r="E17" s="100">
        <v>45517</v>
      </c>
      <c r="F17" s="12" t="s">
        <v>10</v>
      </c>
      <c r="G17" s="12" t="s">
        <v>10</v>
      </c>
      <c r="H17" s="12" t="s">
        <v>10</v>
      </c>
      <c r="I17" s="12" t="s">
        <v>10</v>
      </c>
      <c r="J17" s="13">
        <v>4.0441765042675902E-2</v>
      </c>
      <c r="K17" s="52">
        <f t="shared" si="3"/>
        <v>0</v>
      </c>
      <c r="L17" s="54"/>
      <c r="M17" s="54"/>
      <c r="N17" s="54"/>
      <c r="O17" s="54"/>
      <c r="P17" s="54"/>
      <c r="Q17" s="54"/>
      <c r="R17" s="54"/>
      <c r="S17" s="55"/>
    </row>
    <row r="18" spans="1:19" x14ac:dyDescent="0.25">
      <c r="A18" s="10" t="s">
        <v>11</v>
      </c>
      <c r="B18" s="11" t="s">
        <v>14</v>
      </c>
      <c r="C18" s="37" t="s">
        <v>122</v>
      </c>
      <c r="D18" s="12" t="s">
        <v>16</v>
      </c>
      <c r="E18" s="100">
        <v>45552</v>
      </c>
      <c r="F18" s="12" t="s">
        <v>10</v>
      </c>
      <c r="G18" s="12" t="s">
        <v>10</v>
      </c>
      <c r="H18" s="12" t="s">
        <v>10</v>
      </c>
      <c r="I18" s="12" t="s">
        <v>10</v>
      </c>
      <c r="J18" s="13">
        <v>0.540617789410334</v>
      </c>
      <c r="K18" s="56">
        <f t="shared" si="3"/>
        <v>1</v>
      </c>
      <c r="L18" s="57"/>
      <c r="M18" s="57"/>
      <c r="N18" s="57"/>
      <c r="O18" s="57"/>
      <c r="P18" s="57"/>
      <c r="Q18" s="57"/>
      <c r="R18" s="57"/>
      <c r="S18" s="58"/>
    </row>
    <row r="19" spans="1:19" x14ac:dyDescent="0.25">
      <c r="A19" s="6" t="s">
        <v>12</v>
      </c>
      <c r="B19" s="7" t="s">
        <v>161</v>
      </c>
      <c r="C19" s="39" t="s">
        <v>160</v>
      </c>
      <c r="D19" s="8" t="s">
        <v>17</v>
      </c>
      <c r="E19" s="98">
        <v>45082</v>
      </c>
      <c r="F19" s="33">
        <v>0.3</v>
      </c>
      <c r="G19" s="34">
        <v>7.67</v>
      </c>
      <c r="H19" s="34">
        <v>0.88</v>
      </c>
      <c r="I19" s="34">
        <v>0.02</v>
      </c>
      <c r="J19" s="9">
        <v>2.9014130759766599E-2</v>
      </c>
      <c r="K19" s="44">
        <f t="shared" si="3"/>
        <v>0</v>
      </c>
      <c r="L19" s="49">
        <f>AVERAGE(G19:G22)</f>
        <v>9.0650000000000013</v>
      </c>
      <c r="M19" s="49">
        <f t="shared" ref="M19" si="5">AVERAGE(H19:H22)</f>
        <v>0.67500000000000004</v>
      </c>
      <c r="N19" s="49">
        <f t="shared" ref="N19" si="6">AVERAGE(I19:I22)</f>
        <v>0.02</v>
      </c>
      <c r="O19" s="49">
        <f t="shared" ref="O19" si="7">AVERAGE(J19:J22)</f>
        <v>2.2649726031958473E-2</v>
      </c>
      <c r="P19" s="50">
        <f>AVERAGE(G19:G34)</f>
        <v>9.4462500000000009</v>
      </c>
      <c r="Q19" s="50">
        <f t="shared" ref="Q19" si="8">AVERAGE(H19:H34)</f>
        <v>0.63375000000000004</v>
      </c>
      <c r="R19" s="50">
        <f t="shared" ref="R19" si="9">AVERAGE(I19:I34)</f>
        <v>1.6250000000000001E-2</v>
      </c>
      <c r="S19" s="51">
        <f t="shared" ref="S19" si="10">AVERAGE(J19:J34)</f>
        <v>1.9226712666724852E-2</v>
      </c>
    </row>
    <row r="20" spans="1:19" x14ac:dyDescent="0.25">
      <c r="A20" s="10" t="s">
        <v>12</v>
      </c>
      <c r="B20" s="11" t="s">
        <v>161</v>
      </c>
      <c r="C20" s="40" t="s">
        <v>160</v>
      </c>
      <c r="D20" s="12" t="s">
        <v>17</v>
      </c>
      <c r="E20" s="99">
        <v>45112</v>
      </c>
      <c r="F20" s="29">
        <v>0.3</v>
      </c>
      <c r="G20" s="35">
        <v>4.7300000000000004</v>
      </c>
      <c r="H20" s="35">
        <v>0.7</v>
      </c>
      <c r="I20" s="35">
        <v>0.02</v>
      </c>
      <c r="J20" s="13">
        <v>1.8407465142361201E-2</v>
      </c>
      <c r="K20" s="44">
        <f t="shared" si="3"/>
        <v>0</v>
      </c>
      <c r="L20" s="53"/>
      <c r="M20" s="53"/>
      <c r="N20" s="53"/>
      <c r="O20" s="53"/>
      <c r="P20" s="54"/>
      <c r="Q20" s="54"/>
      <c r="R20" s="54"/>
      <c r="S20" s="55"/>
    </row>
    <row r="21" spans="1:19" x14ac:dyDescent="0.25">
      <c r="A21" s="10" t="s">
        <v>12</v>
      </c>
      <c r="B21" s="11" t="s">
        <v>161</v>
      </c>
      <c r="C21" s="40" t="s">
        <v>160</v>
      </c>
      <c r="D21" s="12" t="s">
        <v>17</v>
      </c>
      <c r="E21" s="99">
        <v>45141</v>
      </c>
      <c r="F21" s="29">
        <v>0.3</v>
      </c>
      <c r="G21" s="35">
        <v>14.2</v>
      </c>
      <c r="H21" s="35">
        <v>0.61</v>
      </c>
      <c r="I21" s="35">
        <v>0.02</v>
      </c>
      <c r="J21" s="13">
        <v>1.9003465481676699E-2</v>
      </c>
      <c r="K21" s="44">
        <f t="shared" si="3"/>
        <v>0</v>
      </c>
      <c r="L21" s="53"/>
      <c r="M21" s="53"/>
      <c r="N21" s="53"/>
      <c r="O21" s="53"/>
      <c r="P21" s="54"/>
      <c r="Q21" s="54"/>
      <c r="R21" s="54"/>
      <c r="S21" s="55"/>
    </row>
    <row r="22" spans="1:19" x14ac:dyDescent="0.25">
      <c r="A22" s="10" t="s">
        <v>12</v>
      </c>
      <c r="B22" s="11" t="s">
        <v>161</v>
      </c>
      <c r="C22" s="40" t="s">
        <v>160</v>
      </c>
      <c r="D22" s="12" t="s">
        <v>17</v>
      </c>
      <c r="E22" s="99">
        <v>45175</v>
      </c>
      <c r="F22" s="29">
        <v>0.3</v>
      </c>
      <c r="G22" s="35">
        <v>9.66</v>
      </c>
      <c r="H22" s="35">
        <v>0.51</v>
      </c>
      <c r="I22" s="35">
        <v>0.02</v>
      </c>
      <c r="J22" s="13">
        <v>2.4173842744029402E-2</v>
      </c>
      <c r="K22" s="44">
        <f t="shared" si="3"/>
        <v>0</v>
      </c>
      <c r="L22" s="53"/>
      <c r="M22" s="53"/>
      <c r="N22" s="53"/>
      <c r="O22" s="53"/>
      <c r="P22" s="54"/>
      <c r="Q22" s="54"/>
      <c r="R22" s="54"/>
      <c r="S22" s="55"/>
    </row>
    <row r="23" spans="1:19" x14ac:dyDescent="0.25">
      <c r="A23" s="10" t="s">
        <v>13</v>
      </c>
      <c r="B23" s="11" t="s">
        <v>161</v>
      </c>
      <c r="C23" s="11" t="s">
        <v>162</v>
      </c>
      <c r="D23" s="12" t="s">
        <v>17</v>
      </c>
      <c r="E23" s="99">
        <v>45082</v>
      </c>
      <c r="F23" s="12" t="s">
        <v>10</v>
      </c>
      <c r="G23" s="12" t="s">
        <v>10</v>
      </c>
      <c r="H23" s="12" t="s">
        <v>10</v>
      </c>
      <c r="I23" s="12" t="s">
        <v>10</v>
      </c>
      <c r="J23" s="13">
        <v>1.71257739956229E-2</v>
      </c>
      <c r="K23" s="44">
        <f t="shared" si="3"/>
        <v>0</v>
      </c>
      <c r="L23" s="53"/>
      <c r="M23" s="53"/>
      <c r="N23" s="53"/>
      <c r="O23" s="53">
        <f>AVERAGE(J23:J26)</f>
        <v>3.0931984744574925E-2</v>
      </c>
      <c r="P23" s="54"/>
      <c r="Q23" s="54"/>
      <c r="R23" s="54"/>
      <c r="S23" s="55"/>
    </row>
    <row r="24" spans="1:19" x14ac:dyDescent="0.25">
      <c r="A24" s="10" t="s">
        <v>13</v>
      </c>
      <c r="B24" s="11" t="s">
        <v>161</v>
      </c>
      <c r="C24" s="11" t="s">
        <v>162</v>
      </c>
      <c r="D24" s="12" t="s">
        <v>17</v>
      </c>
      <c r="E24" s="99">
        <v>45112</v>
      </c>
      <c r="F24" s="12" t="s">
        <v>10</v>
      </c>
      <c r="G24" s="12" t="s">
        <v>10</v>
      </c>
      <c r="H24" s="12" t="s">
        <v>10</v>
      </c>
      <c r="I24" s="12" t="s">
        <v>10</v>
      </c>
      <c r="J24" s="13">
        <v>4.0481925474279298E-2</v>
      </c>
      <c r="K24" s="44">
        <f t="shared" si="3"/>
        <v>0</v>
      </c>
      <c r="L24" s="53"/>
      <c r="M24" s="53"/>
      <c r="N24" s="53"/>
      <c r="O24" s="53"/>
      <c r="P24" s="54"/>
      <c r="Q24" s="54"/>
      <c r="R24" s="54"/>
      <c r="S24" s="55"/>
    </row>
    <row r="25" spans="1:19" x14ac:dyDescent="0.25">
      <c r="A25" s="10" t="s">
        <v>13</v>
      </c>
      <c r="B25" s="11" t="s">
        <v>161</v>
      </c>
      <c r="C25" s="11" t="s">
        <v>162</v>
      </c>
      <c r="D25" s="12" t="s">
        <v>17</v>
      </c>
      <c r="E25" s="99">
        <v>45141</v>
      </c>
      <c r="F25" s="12" t="s">
        <v>10</v>
      </c>
      <c r="G25" s="12" t="s">
        <v>10</v>
      </c>
      <c r="H25" s="12" t="s">
        <v>10</v>
      </c>
      <c r="I25" s="12" t="s">
        <v>10</v>
      </c>
      <c r="J25" s="13">
        <v>2.9586076708684302E-2</v>
      </c>
      <c r="K25" s="44">
        <f t="shared" si="3"/>
        <v>0</v>
      </c>
      <c r="L25" s="53"/>
      <c r="M25" s="53"/>
      <c r="N25" s="53"/>
      <c r="O25" s="53"/>
      <c r="P25" s="54"/>
      <c r="Q25" s="54"/>
      <c r="R25" s="54"/>
      <c r="S25" s="55"/>
    </row>
    <row r="26" spans="1:19" x14ac:dyDescent="0.25">
      <c r="A26" s="10" t="s">
        <v>13</v>
      </c>
      <c r="B26" s="11" t="s">
        <v>161</v>
      </c>
      <c r="C26" s="11" t="s">
        <v>162</v>
      </c>
      <c r="D26" s="12" t="s">
        <v>17</v>
      </c>
      <c r="E26" s="99">
        <v>45175</v>
      </c>
      <c r="F26" s="12" t="s">
        <v>10</v>
      </c>
      <c r="G26" s="12" t="s">
        <v>10</v>
      </c>
      <c r="H26" s="12" t="s">
        <v>10</v>
      </c>
      <c r="I26" s="12" t="s">
        <v>10</v>
      </c>
      <c r="J26" s="13">
        <v>3.65341627997132E-2</v>
      </c>
      <c r="K26" s="44">
        <f t="shared" si="3"/>
        <v>0</v>
      </c>
      <c r="L26" s="53"/>
      <c r="M26" s="53"/>
      <c r="N26" s="53"/>
      <c r="O26" s="53"/>
      <c r="P26" s="54"/>
      <c r="Q26" s="54"/>
      <c r="R26" s="54"/>
      <c r="S26" s="55"/>
    </row>
    <row r="27" spans="1:19" x14ac:dyDescent="0.25">
      <c r="A27" s="10" t="s">
        <v>12</v>
      </c>
      <c r="B27" s="11" t="s">
        <v>161</v>
      </c>
      <c r="C27" s="40" t="s">
        <v>160</v>
      </c>
      <c r="D27" s="12" t="s">
        <v>17</v>
      </c>
      <c r="E27" s="99">
        <v>45453</v>
      </c>
      <c r="F27" s="12">
        <v>0.3</v>
      </c>
      <c r="G27" s="12">
        <v>9.18</v>
      </c>
      <c r="H27" s="12">
        <v>0.71</v>
      </c>
      <c r="I27" s="12">
        <v>0.02</v>
      </c>
      <c r="J27" s="13">
        <v>1.14121814442958E-2</v>
      </c>
      <c r="K27" s="44">
        <f t="shared" si="3"/>
        <v>0</v>
      </c>
      <c r="L27" s="53">
        <f>AVERAGE(G27:G30)</f>
        <v>9.8275000000000006</v>
      </c>
      <c r="M27" s="53">
        <f t="shared" ref="M27" si="11">AVERAGE(H27:H30)</f>
        <v>0.59250000000000003</v>
      </c>
      <c r="N27" s="53">
        <f t="shared" ref="N27" si="12">AVERAGE(I27:I30)</f>
        <v>1.2500000000000001E-2</v>
      </c>
      <c r="O27" s="53">
        <f t="shared" ref="O27" si="13">AVERAGE(J27:J30)</f>
        <v>1.183721863113849E-2</v>
      </c>
      <c r="P27" s="54"/>
      <c r="Q27" s="54"/>
      <c r="R27" s="54"/>
      <c r="S27" s="55"/>
    </row>
    <row r="28" spans="1:19" x14ac:dyDescent="0.25">
      <c r="A28" s="10" t="s">
        <v>12</v>
      </c>
      <c r="B28" s="11" t="s">
        <v>161</v>
      </c>
      <c r="C28" s="40" t="s">
        <v>160</v>
      </c>
      <c r="D28" s="12" t="s">
        <v>17</v>
      </c>
      <c r="E28" s="99">
        <v>45488</v>
      </c>
      <c r="F28" s="12">
        <v>0.3</v>
      </c>
      <c r="G28" s="12">
        <v>5.73</v>
      </c>
      <c r="H28" s="12">
        <v>0.56000000000000005</v>
      </c>
      <c r="I28" s="12">
        <v>0.01</v>
      </c>
      <c r="J28" s="13">
        <v>2.4074688340236798E-3</v>
      </c>
      <c r="K28" s="44">
        <f t="shared" si="3"/>
        <v>0</v>
      </c>
      <c r="L28" s="53"/>
      <c r="M28" s="53"/>
      <c r="N28" s="53"/>
      <c r="O28" s="53"/>
      <c r="P28" s="54"/>
      <c r="Q28" s="54"/>
      <c r="R28" s="54"/>
      <c r="S28" s="55"/>
    </row>
    <row r="29" spans="1:19" x14ac:dyDescent="0.25">
      <c r="A29" s="10" t="s">
        <v>12</v>
      </c>
      <c r="B29" s="11" t="s">
        <v>161</v>
      </c>
      <c r="C29" s="40" t="s">
        <v>160</v>
      </c>
      <c r="D29" s="12" t="s">
        <v>17</v>
      </c>
      <c r="E29" s="99">
        <v>45530</v>
      </c>
      <c r="F29" s="12">
        <v>0.3</v>
      </c>
      <c r="G29" s="12">
        <v>10.6</v>
      </c>
      <c r="H29" s="12">
        <v>0.5</v>
      </c>
      <c r="I29" s="12">
        <v>0.01</v>
      </c>
      <c r="J29" s="13">
        <v>3.0468066967434398E-2</v>
      </c>
      <c r="K29" s="44">
        <f t="shared" si="3"/>
        <v>0</v>
      </c>
      <c r="L29" s="53"/>
      <c r="M29" s="53"/>
      <c r="N29" s="53"/>
      <c r="O29" s="53"/>
      <c r="P29" s="54"/>
      <c r="Q29" s="54"/>
      <c r="R29" s="54"/>
      <c r="S29" s="55"/>
    </row>
    <row r="30" spans="1:19" x14ac:dyDescent="0.25">
      <c r="A30" s="10" t="s">
        <v>12</v>
      </c>
      <c r="B30" s="11" t="s">
        <v>161</v>
      </c>
      <c r="C30" s="40" t="s">
        <v>160</v>
      </c>
      <c r="D30" s="12" t="s">
        <v>17</v>
      </c>
      <c r="E30" s="99">
        <v>45561</v>
      </c>
      <c r="F30" s="12">
        <v>0.3</v>
      </c>
      <c r="G30" s="12">
        <v>13.8</v>
      </c>
      <c r="H30" s="12">
        <v>0.6</v>
      </c>
      <c r="I30" s="12">
        <v>0.01</v>
      </c>
      <c r="J30" s="13">
        <v>3.0611572788000799E-3</v>
      </c>
      <c r="K30" s="44">
        <f t="shared" si="3"/>
        <v>0</v>
      </c>
      <c r="L30" s="53"/>
      <c r="M30" s="53"/>
      <c r="N30" s="53"/>
      <c r="O30" s="53"/>
      <c r="P30" s="54"/>
      <c r="Q30" s="54"/>
      <c r="R30" s="54"/>
      <c r="S30" s="55"/>
    </row>
    <row r="31" spans="1:19" x14ac:dyDescent="0.25">
      <c r="A31" s="10" t="s">
        <v>13</v>
      </c>
      <c r="B31" s="11" t="s">
        <v>161</v>
      </c>
      <c r="C31" s="11" t="s">
        <v>162</v>
      </c>
      <c r="D31" s="12" t="s">
        <v>17</v>
      </c>
      <c r="E31" s="99">
        <v>45453</v>
      </c>
      <c r="F31" s="12" t="s">
        <v>10</v>
      </c>
      <c r="G31" s="12" t="s">
        <v>10</v>
      </c>
      <c r="H31" s="12" t="s">
        <v>10</v>
      </c>
      <c r="I31" s="12" t="s">
        <v>10</v>
      </c>
      <c r="J31" s="13">
        <v>1.03494130129372E-2</v>
      </c>
      <c r="K31" s="44">
        <f t="shared" si="3"/>
        <v>0</v>
      </c>
      <c r="L31" s="53"/>
      <c r="M31" s="53"/>
      <c r="N31" s="53"/>
      <c r="O31" s="53">
        <f>AVERAGE(J31:J34)</f>
        <v>1.1487921259227539E-2</v>
      </c>
      <c r="P31" s="54"/>
      <c r="Q31" s="54"/>
      <c r="R31" s="54"/>
      <c r="S31" s="55"/>
    </row>
    <row r="32" spans="1:19" x14ac:dyDescent="0.25">
      <c r="A32" s="10" t="s">
        <v>13</v>
      </c>
      <c r="B32" s="11" t="s">
        <v>161</v>
      </c>
      <c r="C32" s="11" t="s">
        <v>162</v>
      </c>
      <c r="D32" s="12" t="s">
        <v>17</v>
      </c>
      <c r="E32" s="99">
        <v>45488</v>
      </c>
      <c r="F32" s="12" t="s">
        <v>10</v>
      </c>
      <c r="G32" s="12" t="s">
        <v>10</v>
      </c>
      <c r="H32" s="12" t="s">
        <v>10</v>
      </c>
      <c r="I32" s="12" t="s">
        <v>10</v>
      </c>
      <c r="J32" s="13">
        <v>1.2773093186932099E-2</v>
      </c>
      <c r="K32" s="44">
        <f t="shared" si="3"/>
        <v>0</v>
      </c>
      <c r="L32" s="54"/>
      <c r="M32" s="54"/>
      <c r="N32" s="54"/>
      <c r="O32" s="54"/>
      <c r="P32" s="54"/>
      <c r="Q32" s="54"/>
      <c r="R32" s="54"/>
      <c r="S32" s="55"/>
    </row>
    <row r="33" spans="1:19" x14ac:dyDescent="0.25">
      <c r="A33" s="10" t="s">
        <v>13</v>
      </c>
      <c r="B33" s="11" t="s">
        <v>161</v>
      </c>
      <c r="C33" s="11" t="s">
        <v>162</v>
      </c>
      <c r="D33" s="12" t="s">
        <v>17</v>
      </c>
      <c r="E33" s="99">
        <v>45530</v>
      </c>
      <c r="F33" s="12" t="s">
        <v>10</v>
      </c>
      <c r="G33" s="12" t="s">
        <v>10</v>
      </c>
      <c r="H33" s="12" t="s">
        <v>10</v>
      </c>
      <c r="I33" s="12" t="s">
        <v>10</v>
      </c>
      <c r="J33" s="13">
        <v>2.1696879907908698E-2</v>
      </c>
      <c r="K33" s="44">
        <f t="shared" si="3"/>
        <v>0</v>
      </c>
      <c r="L33" s="54"/>
      <c r="M33" s="54"/>
      <c r="N33" s="54"/>
      <c r="O33" s="54"/>
      <c r="P33" s="54"/>
      <c r="Q33" s="54"/>
      <c r="R33" s="54"/>
      <c r="S33" s="55"/>
    </row>
    <row r="34" spans="1:19" x14ac:dyDescent="0.25">
      <c r="A34" s="14" t="s">
        <v>13</v>
      </c>
      <c r="B34" s="15" t="s">
        <v>161</v>
      </c>
      <c r="C34" s="15" t="s">
        <v>162</v>
      </c>
      <c r="D34" s="16" t="s">
        <v>17</v>
      </c>
      <c r="E34" s="101">
        <v>45561</v>
      </c>
      <c r="F34" s="16" t="s">
        <v>10</v>
      </c>
      <c r="G34" s="16" t="s">
        <v>10</v>
      </c>
      <c r="H34" s="16" t="s">
        <v>10</v>
      </c>
      <c r="I34" s="16" t="s">
        <v>10</v>
      </c>
      <c r="J34" s="17">
        <v>1.13229892913216E-3</v>
      </c>
      <c r="K34" s="44">
        <f t="shared" si="3"/>
        <v>0</v>
      </c>
      <c r="L34" s="54"/>
      <c r="M34" s="54"/>
      <c r="N34" s="54"/>
      <c r="O34" s="54"/>
      <c r="P34" s="54"/>
      <c r="Q34" s="54"/>
      <c r="R34" s="54"/>
      <c r="S34" s="55"/>
    </row>
    <row r="35" spans="1:19" x14ac:dyDescent="0.25">
      <c r="A35" s="10" t="s">
        <v>18</v>
      </c>
      <c r="B35" s="11" t="s">
        <v>19</v>
      </c>
      <c r="C35" s="11" t="s">
        <v>20</v>
      </c>
      <c r="D35" s="12" t="s">
        <v>28</v>
      </c>
      <c r="E35" s="99">
        <v>45092</v>
      </c>
      <c r="F35" s="12">
        <v>0.3</v>
      </c>
      <c r="G35" s="12">
        <v>16.399999999999999</v>
      </c>
      <c r="H35" s="12">
        <v>0.49</v>
      </c>
      <c r="I35" s="12">
        <v>0.03</v>
      </c>
      <c r="J35" s="38">
        <v>7.6821173200209494E-2</v>
      </c>
      <c r="K35" s="48">
        <f t="shared" si="3"/>
        <v>1</v>
      </c>
      <c r="L35" s="49">
        <f>AVERAGE(G35:G38)</f>
        <v>13.684999999999999</v>
      </c>
      <c r="M35" s="49">
        <f t="shared" ref="M35" si="14">AVERAGE(H35:H38)</f>
        <v>0.5625</v>
      </c>
      <c r="N35" s="49">
        <f t="shared" ref="N35" si="15">AVERAGE(I35:I38)</f>
        <v>3.2500000000000001E-2</v>
      </c>
      <c r="O35" s="49">
        <f t="shared" ref="O35" si="16">AVERAGE(J35:J38)</f>
        <v>0.14447873355069063</v>
      </c>
      <c r="P35" s="49">
        <f>L35</f>
        <v>13.684999999999999</v>
      </c>
      <c r="Q35" s="49">
        <f t="shared" ref="Q35:R35" si="17">M35</f>
        <v>0.5625</v>
      </c>
      <c r="R35" s="49">
        <f t="shared" si="17"/>
        <v>3.2500000000000001E-2</v>
      </c>
      <c r="S35" s="74">
        <f>AVERAGE(J35:J45)</f>
        <v>0.15118013825895535</v>
      </c>
    </row>
    <row r="36" spans="1:19" x14ac:dyDescent="0.25">
      <c r="A36" s="10" t="s">
        <v>18</v>
      </c>
      <c r="B36" s="11" t="s">
        <v>19</v>
      </c>
      <c r="C36" s="11" t="s">
        <v>20</v>
      </c>
      <c r="D36" s="12" t="s">
        <v>28</v>
      </c>
      <c r="E36" s="99">
        <v>45132</v>
      </c>
      <c r="F36" s="12">
        <v>0.3</v>
      </c>
      <c r="G36" s="12">
        <v>20.399999999999999</v>
      </c>
      <c r="H36" s="12">
        <v>0.63</v>
      </c>
      <c r="I36" s="12">
        <v>0.04</v>
      </c>
      <c r="J36" s="38">
        <v>7.6920000000000002E-2</v>
      </c>
      <c r="K36" s="52">
        <f t="shared" si="3"/>
        <v>1</v>
      </c>
      <c r="L36" s="54"/>
      <c r="M36" s="54"/>
      <c r="N36" s="54"/>
      <c r="O36" s="54"/>
      <c r="P36" s="54"/>
      <c r="Q36" s="54"/>
      <c r="R36" s="54"/>
      <c r="S36" s="55"/>
    </row>
    <row r="37" spans="1:19" x14ac:dyDescent="0.25">
      <c r="A37" s="10" t="s">
        <v>18</v>
      </c>
      <c r="B37" s="11" t="s">
        <v>19</v>
      </c>
      <c r="C37" s="11" t="s">
        <v>20</v>
      </c>
      <c r="D37" s="12" t="s">
        <v>28</v>
      </c>
      <c r="E37" s="99">
        <v>45162</v>
      </c>
      <c r="F37" s="12">
        <v>0.3</v>
      </c>
      <c r="G37" s="12">
        <v>9.0399999999999991</v>
      </c>
      <c r="H37" s="12">
        <v>0.53</v>
      </c>
      <c r="I37" s="12">
        <v>0.03</v>
      </c>
      <c r="J37" s="38">
        <v>0.15644396380792</v>
      </c>
      <c r="K37" s="52">
        <f t="shared" si="3"/>
        <v>1</v>
      </c>
      <c r="L37" s="54"/>
      <c r="M37" s="54"/>
      <c r="N37" s="54"/>
      <c r="O37" s="54"/>
      <c r="P37" s="54"/>
      <c r="Q37" s="54"/>
      <c r="R37" s="54"/>
      <c r="S37" s="55"/>
    </row>
    <row r="38" spans="1:19" x14ac:dyDescent="0.25">
      <c r="A38" s="10" t="s">
        <v>18</v>
      </c>
      <c r="B38" s="11" t="s">
        <v>19</v>
      </c>
      <c r="C38" s="11" t="s">
        <v>20</v>
      </c>
      <c r="D38" s="12" t="s">
        <v>28</v>
      </c>
      <c r="E38" s="99">
        <v>45189</v>
      </c>
      <c r="F38" s="12">
        <v>0.3</v>
      </c>
      <c r="G38" s="12">
        <v>8.9</v>
      </c>
      <c r="H38" s="12">
        <v>0.6</v>
      </c>
      <c r="I38" s="12">
        <v>0.03</v>
      </c>
      <c r="J38" s="38">
        <v>0.26772979719463302</v>
      </c>
      <c r="K38" s="52">
        <f t="shared" si="3"/>
        <v>1</v>
      </c>
      <c r="L38" s="54"/>
      <c r="M38" s="54"/>
      <c r="N38" s="54"/>
      <c r="O38" s="54"/>
      <c r="P38" s="54"/>
      <c r="Q38" s="54"/>
      <c r="R38" s="54"/>
      <c r="S38" s="55"/>
    </row>
    <row r="39" spans="1:19" x14ac:dyDescent="0.25">
      <c r="A39" s="10" t="s">
        <v>18</v>
      </c>
      <c r="B39" s="11" t="s">
        <v>19</v>
      </c>
      <c r="C39" s="11" t="s">
        <v>20</v>
      </c>
      <c r="D39" s="12" t="s">
        <v>28</v>
      </c>
      <c r="E39" s="102">
        <v>45218</v>
      </c>
      <c r="F39" s="12">
        <v>0.3</v>
      </c>
      <c r="G39" s="32">
        <v>8.19</v>
      </c>
      <c r="H39" s="32">
        <v>0.62</v>
      </c>
      <c r="I39" s="32">
        <v>0.04</v>
      </c>
      <c r="J39" s="38">
        <v>0.15748530833701799</v>
      </c>
      <c r="K39" s="52">
        <f t="shared" si="3"/>
        <v>1</v>
      </c>
      <c r="L39" s="54"/>
      <c r="M39" s="54"/>
      <c r="N39" s="54"/>
      <c r="O39" s="54"/>
      <c r="P39" s="54"/>
      <c r="Q39" s="54"/>
      <c r="R39" s="54"/>
      <c r="S39" s="55"/>
    </row>
    <row r="40" spans="1:19" x14ac:dyDescent="0.25">
      <c r="A40" s="10" t="s">
        <v>123</v>
      </c>
      <c r="B40" s="11" t="s">
        <v>19</v>
      </c>
      <c r="C40" s="11" t="s">
        <v>124</v>
      </c>
      <c r="D40" s="12" t="s">
        <v>28</v>
      </c>
      <c r="E40" s="102">
        <v>45063</v>
      </c>
      <c r="F40" s="12" t="s">
        <v>10</v>
      </c>
      <c r="G40" s="12" t="s">
        <v>10</v>
      </c>
      <c r="H40" s="12" t="s">
        <v>10</v>
      </c>
      <c r="I40" s="12" t="s">
        <v>10</v>
      </c>
      <c r="J40" s="38">
        <v>0.119224995558897</v>
      </c>
      <c r="K40" s="52">
        <f t="shared" si="3"/>
        <v>1</v>
      </c>
      <c r="L40" s="54"/>
      <c r="M40" s="54"/>
      <c r="N40" s="54"/>
      <c r="O40" s="54"/>
      <c r="P40" s="54"/>
      <c r="Q40" s="54"/>
      <c r="R40" s="54"/>
      <c r="S40" s="55"/>
    </row>
    <row r="41" spans="1:19" x14ac:dyDescent="0.25">
      <c r="A41" s="10" t="s">
        <v>123</v>
      </c>
      <c r="B41" s="11" t="s">
        <v>19</v>
      </c>
      <c r="C41" s="11" t="s">
        <v>124</v>
      </c>
      <c r="D41" s="12" t="s">
        <v>28</v>
      </c>
      <c r="E41" s="99">
        <v>45092</v>
      </c>
      <c r="F41" s="12" t="s">
        <v>10</v>
      </c>
      <c r="G41" s="12" t="s">
        <v>10</v>
      </c>
      <c r="H41" s="12" t="s">
        <v>10</v>
      </c>
      <c r="I41" s="12" t="s">
        <v>10</v>
      </c>
      <c r="J41" s="38">
        <v>9.0012795757787006E-2</v>
      </c>
      <c r="K41" s="52">
        <f t="shared" si="3"/>
        <v>1</v>
      </c>
      <c r="L41" s="53"/>
      <c r="M41" s="53"/>
      <c r="N41" s="53"/>
      <c r="O41" s="53">
        <f t="shared" ref="O41" si="18">AVERAGE(J41:J44)</f>
        <v>0.17831337843747203</v>
      </c>
      <c r="P41" s="54"/>
      <c r="Q41" s="54"/>
      <c r="R41" s="54"/>
      <c r="S41" s="55"/>
    </row>
    <row r="42" spans="1:19" x14ac:dyDescent="0.25">
      <c r="A42" s="10" t="s">
        <v>123</v>
      </c>
      <c r="B42" s="11" t="s">
        <v>19</v>
      </c>
      <c r="C42" s="11" t="s">
        <v>124</v>
      </c>
      <c r="D42" s="12" t="s">
        <v>28</v>
      </c>
      <c r="E42" s="99">
        <v>45132</v>
      </c>
      <c r="F42" s="12" t="s">
        <v>10</v>
      </c>
      <c r="G42" s="12" t="s">
        <v>10</v>
      </c>
      <c r="H42" s="12" t="s">
        <v>10</v>
      </c>
      <c r="I42" s="12" t="s">
        <v>10</v>
      </c>
      <c r="J42" s="38">
        <v>7.0849999999999996E-2</v>
      </c>
      <c r="K42" s="52">
        <f t="shared" si="3"/>
        <v>1</v>
      </c>
      <c r="L42" s="54"/>
      <c r="M42" s="54"/>
      <c r="N42" s="54"/>
      <c r="O42" s="54"/>
      <c r="P42" s="54"/>
      <c r="Q42" s="54"/>
      <c r="R42" s="54"/>
      <c r="S42" s="55"/>
    </row>
    <row r="43" spans="1:19" x14ac:dyDescent="0.25">
      <c r="A43" s="10" t="s">
        <v>123</v>
      </c>
      <c r="B43" s="11" t="s">
        <v>19</v>
      </c>
      <c r="C43" s="11" t="s">
        <v>124</v>
      </c>
      <c r="D43" s="12" t="s">
        <v>28</v>
      </c>
      <c r="E43" s="99">
        <v>45162</v>
      </c>
      <c r="F43" s="12" t="s">
        <v>10</v>
      </c>
      <c r="G43" s="12" t="s">
        <v>10</v>
      </c>
      <c r="H43" s="12" t="s">
        <v>10</v>
      </c>
      <c r="I43" s="12" t="s">
        <v>10</v>
      </c>
      <c r="J43" s="38">
        <v>0.21689999999999901</v>
      </c>
      <c r="K43" s="52">
        <f t="shared" si="3"/>
        <v>1</v>
      </c>
      <c r="L43" s="54"/>
      <c r="M43" s="54"/>
      <c r="N43" s="54"/>
      <c r="O43" s="54"/>
      <c r="P43" s="54"/>
      <c r="Q43" s="54"/>
      <c r="R43" s="54"/>
      <c r="S43" s="55"/>
    </row>
    <row r="44" spans="1:19" x14ac:dyDescent="0.25">
      <c r="A44" s="10" t="s">
        <v>123</v>
      </c>
      <c r="B44" s="11" t="s">
        <v>19</v>
      </c>
      <c r="C44" s="11" t="s">
        <v>124</v>
      </c>
      <c r="D44" s="12" t="s">
        <v>28</v>
      </c>
      <c r="E44" s="99">
        <v>45189</v>
      </c>
      <c r="F44" s="12" t="s">
        <v>10</v>
      </c>
      <c r="G44" s="12" t="s">
        <v>10</v>
      </c>
      <c r="H44" s="12" t="s">
        <v>10</v>
      </c>
      <c r="I44" s="12" t="s">
        <v>10</v>
      </c>
      <c r="J44" s="38">
        <v>0.33549071799210201</v>
      </c>
      <c r="K44" s="52">
        <f t="shared" si="3"/>
        <v>1</v>
      </c>
      <c r="L44" s="54"/>
      <c r="M44" s="54"/>
      <c r="N44" s="54"/>
      <c r="O44" s="54"/>
      <c r="P44" s="54"/>
      <c r="Q44" s="54"/>
      <c r="R44" s="54"/>
      <c r="S44" s="55"/>
    </row>
    <row r="45" spans="1:19" x14ac:dyDescent="0.25">
      <c r="A45" s="14" t="s">
        <v>123</v>
      </c>
      <c r="B45" s="15" t="s">
        <v>19</v>
      </c>
      <c r="C45" s="15" t="s">
        <v>124</v>
      </c>
      <c r="D45" s="16" t="s">
        <v>28</v>
      </c>
      <c r="E45" s="101">
        <v>45218</v>
      </c>
      <c r="F45" s="16" t="s">
        <v>10</v>
      </c>
      <c r="G45" s="16" t="s">
        <v>10</v>
      </c>
      <c r="H45" s="16" t="s">
        <v>10</v>
      </c>
      <c r="I45" s="16" t="s">
        <v>10</v>
      </c>
      <c r="J45" s="59">
        <v>9.5102768999943396E-2</v>
      </c>
      <c r="K45" s="56">
        <f t="shared" si="3"/>
        <v>1</v>
      </c>
      <c r="L45" s="57"/>
      <c r="M45" s="57"/>
      <c r="N45" s="57"/>
      <c r="O45" s="57"/>
      <c r="P45" s="57"/>
      <c r="Q45" s="57"/>
      <c r="R45" s="57"/>
      <c r="S45" s="58"/>
    </row>
    <row r="46" spans="1:19" x14ac:dyDescent="0.25">
      <c r="A46" s="6" t="s">
        <v>21</v>
      </c>
      <c r="B46" s="7" t="s">
        <v>22</v>
      </c>
      <c r="C46" s="7" t="s">
        <v>23</v>
      </c>
      <c r="D46" s="8" t="s">
        <v>17</v>
      </c>
      <c r="E46" s="98">
        <v>45103</v>
      </c>
      <c r="F46" s="8">
        <v>0.3</v>
      </c>
      <c r="G46" s="8">
        <v>3.29</v>
      </c>
      <c r="H46" s="8">
        <v>0.41</v>
      </c>
      <c r="I46" s="8">
        <v>0.02</v>
      </c>
      <c r="J46" s="9">
        <v>2.8129988580277099E-2</v>
      </c>
      <c r="K46" s="44">
        <f t="shared" si="3"/>
        <v>0</v>
      </c>
      <c r="L46" s="53">
        <f>AVERAGE(G46:G49)</f>
        <v>3.9375</v>
      </c>
      <c r="M46" s="53">
        <f t="shared" ref="M46" si="19">AVERAGE(H46:H49)</f>
        <v>0.39250000000000002</v>
      </c>
      <c r="N46" s="53">
        <f t="shared" ref="N46" si="20">AVERAGE(I46:I49)</f>
        <v>0.02</v>
      </c>
      <c r="O46" s="53">
        <f t="shared" ref="O46" si="21">AVERAGE(J46:J49)</f>
        <v>2.3611616026304773E-2</v>
      </c>
      <c r="P46" s="47">
        <f>AVERAGE(G46:G61)</f>
        <v>3.9350000000000005</v>
      </c>
      <c r="Q46" s="47">
        <f t="shared" ref="Q46" si="22">AVERAGE(H46:H61)</f>
        <v>0.3725</v>
      </c>
      <c r="R46" s="47">
        <f t="shared" ref="R46" si="23">AVERAGE(I46:I61)</f>
        <v>1.6250000000000001E-2</v>
      </c>
      <c r="S46" s="60">
        <f t="shared" ref="S46" si="24">AVERAGE(J46:J61)</f>
        <v>1.7748037531148102E-2</v>
      </c>
    </row>
    <row r="47" spans="1:19" x14ac:dyDescent="0.25">
      <c r="A47" s="10" t="s">
        <v>21</v>
      </c>
      <c r="B47" s="11" t="s">
        <v>22</v>
      </c>
      <c r="C47" s="11" t="s">
        <v>23</v>
      </c>
      <c r="D47" s="12" t="s">
        <v>17</v>
      </c>
      <c r="E47" s="99">
        <v>45131</v>
      </c>
      <c r="F47" s="12">
        <v>0.3</v>
      </c>
      <c r="G47" s="12">
        <v>3.93</v>
      </c>
      <c r="H47" s="12">
        <v>0.44</v>
      </c>
      <c r="I47" s="12">
        <v>0.02</v>
      </c>
      <c r="J47" s="13">
        <v>2.42018729677979E-2</v>
      </c>
      <c r="K47" s="44">
        <f t="shared" si="3"/>
        <v>0</v>
      </c>
      <c r="L47" s="53"/>
      <c r="M47" s="53"/>
      <c r="N47" s="53"/>
      <c r="O47" s="53"/>
      <c r="P47" s="54"/>
      <c r="Q47" s="54"/>
      <c r="R47" s="54"/>
      <c r="S47" s="55"/>
    </row>
    <row r="48" spans="1:19" x14ac:dyDescent="0.25">
      <c r="A48" s="10" t="s">
        <v>21</v>
      </c>
      <c r="B48" s="11" t="s">
        <v>22</v>
      </c>
      <c r="C48" s="11" t="s">
        <v>23</v>
      </c>
      <c r="D48" s="12" t="s">
        <v>17</v>
      </c>
      <c r="E48" s="99">
        <v>45154</v>
      </c>
      <c r="F48" s="12">
        <v>0.3</v>
      </c>
      <c r="G48" s="12">
        <v>3.42</v>
      </c>
      <c r="H48" s="12">
        <v>0.38</v>
      </c>
      <c r="I48" s="12">
        <v>0.02</v>
      </c>
      <c r="J48" s="13">
        <v>1.95964554857723E-2</v>
      </c>
      <c r="K48" s="44">
        <f t="shared" si="3"/>
        <v>0</v>
      </c>
      <c r="L48" s="53"/>
      <c r="M48" s="53"/>
      <c r="N48" s="53"/>
      <c r="O48" s="53"/>
      <c r="P48" s="54"/>
      <c r="Q48" s="54"/>
      <c r="R48" s="54"/>
      <c r="S48" s="55"/>
    </row>
    <row r="49" spans="1:19" x14ac:dyDescent="0.25">
      <c r="A49" s="10" t="s">
        <v>21</v>
      </c>
      <c r="B49" s="11" t="s">
        <v>22</v>
      </c>
      <c r="C49" s="11" t="s">
        <v>23</v>
      </c>
      <c r="D49" s="12" t="s">
        <v>17</v>
      </c>
      <c r="E49" s="99">
        <v>45196</v>
      </c>
      <c r="F49" s="12">
        <v>0.3</v>
      </c>
      <c r="G49" s="12">
        <v>5.1100000000000003</v>
      </c>
      <c r="H49" s="12">
        <v>0.34</v>
      </c>
      <c r="I49" s="12">
        <v>0.02</v>
      </c>
      <c r="J49" s="13">
        <v>2.25181470713718E-2</v>
      </c>
      <c r="K49" s="44">
        <f t="shared" si="3"/>
        <v>0</v>
      </c>
      <c r="L49" s="53"/>
      <c r="M49" s="53"/>
      <c r="N49" s="53"/>
      <c r="O49" s="53"/>
      <c r="P49" s="54"/>
      <c r="Q49" s="54"/>
      <c r="R49" s="54"/>
      <c r="S49" s="55"/>
    </row>
    <row r="50" spans="1:19" x14ac:dyDescent="0.25">
      <c r="A50" s="10" t="s">
        <v>24</v>
      </c>
      <c r="B50" s="11" t="s">
        <v>22</v>
      </c>
      <c r="C50" s="11" t="s">
        <v>120</v>
      </c>
      <c r="D50" s="12" t="s">
        <v>17</v>
      </c>
      <c r="E50" s="99">
        <v>45103</v>
      </c>
      <c r="F50" s="12" t="s">
        <v>10</v>
      </c>
      <c r="G50" s="12" t="s">
        <v>10</v>
      </c>
      <c r="H50" s="12" t="s">
        <v>10</v>
      </c>
      <c r="I50" s="12" t="s">
        <v>10</v>
      </c>
      <c r="J50" s="13">
        <v>1.7214426746359299E-2</v>
      </c>
      <c r="K50" s="44">
        <f t="shared" si="3"/>
        <v>0</v>
      </c>
      <c r="L50" s="53"/>
      <c r="M50" s="53"/>
      <c r="N50" s="53"/>
      <c r="O50" s="53">
        <f>AVERAGE(J50:J53)</f>
        <v>1.9965234479632398E-2</v>
      </c>
      <c r="P50" s="54"/>
      <c r="Q50" s="54"/>
      <c r="R50" s="54"/>
      <c r="S50" s="55"/>
    </row>
    <row r="51" spans="1:19" x14ac:dyDescent="0.25">
      <c r="A51" s="10" t="s">
        <v>24</v>
      </c>
      <c r="B51" s="11" t="s">
        <v>22</v>
      </c>
      <c r="C51" s="11" t="s">
        <v>120</v>
      </c>
      <c r="D51" s="12" t="s">
        <v>17</v>
      </c>
      <c r="E51" s="99">
        <v>45131</v>
      </c>
      <c r="F51" s="12" t="s">
        <v>10</v>
      </c>
      <c r="G51" s="12" t="s">
        <v>10</v>
      </c>
      <c r="H51" s="12" t="s">
        <v>10</v>
      </c>
      <c r="I51" s="12" t="s">
        <v>10</v>
      </c>
      <c r="J51" s="13">
        <v>2.3146850157618099E-2</v>
      </c>
      <c r="K51" s="44">
        <f t="shared" si="3"/>
        <v>0</v>
      </c>
      <c r="L51" s="53"/>
      <c r="M51" s="53"/>
      <c r="N51" s="53"/>
      <c r="O51" s="53"/>
      <c r="P51" s="54"/>
      <c r="Q51" s="54"/>
      <c r="R51" s="54"/>
      <c r="S51" s="55"/>
    </row>
    <row r="52" spans="1:19" x14ac:dyDescent="0.25">
      <c r="A52" s="10" t="s">
        <v>24</v>
      </c>
      <c r="B52" s="11" t="s">
        <v>22</v>
      </c>
      <c r="C52" s="11" t="s">
        <v>120</v>
      </c>
      <c r="D52" s="12" t="s">
        <v>17</v>
      </c>
      <c r="E52" s="99">
        <v>45154</v>
      </c>
      <c r="F52" s="12" t="s">
        <v>10</v>
      </c>
      <c r="G52" s="12" t="s">
        <v>10</v>
      </c>
      <c r="H52" s="12" t="s">
        <v>10</v>
      </c>
      <c r="I52" s="12" t="s">
        <v>10</v>
      </c>
      <c r="J52" s="13">
        <v>1.74655566749931E-2</v>
      </c>
      <c r="K52" s="44">
        <f t="shared" si="3"/>
        <v>0</v>
      </c>
      <c r="L52" s="53"/>
      <c r="M52" s="53"/>
      <c r="N52" s="53"/>
      <c r="O52" s="53"/>
      <c r="P52" s="54"/>
      <c r="Q52" s="54"/>
      <c r="R52" s="54"/>
      <c r="S52" s="55"/>
    </row>
    <row r="53" spans="1:19" x14ac:dyDescent="0.25">
      <c r="A53" s="10" t="s">
        <v>24</v>
      </c>
      <c r="B53" s="11" t="s">
        <v>22</v>
      </c>
      <c r="C53" s="11" t="s">
        <v>120</v>
      </c>
      <c r="D53" s="12" t="s">
        <v>17</v>
      </c>
      <c r="E53" s="99">
        <v>45196</v>
      </c>
      <c r="F53" s="12" t="s">
        <v>10</v>
      </c>
      <c r="G53" s="12" t="s">
        <v>10</v>
      </c>
      <c r="H53" s="12" t="s">
        <v>10</v>
      </c>
      <c r="I53" s="12" t="s">
        <v>10</v>
      </c>
      <c r="J53" s="13">
        <v>2.2034104339559098E-2</v>
      </c>
      <c r="K53" s="44">
        <f t="shared" si="3"/>
        <v>0</v>
      </c>
      <c r="L53" s="53"/>
      <c r="M53" s="53"/>
      <c r="N53" s="53"/>
      <c r="O53" s="53"/>
      <c r="P53" s="54"/>
      <c r="Q53" s="54"/>
      <c r="R53" s="54"/>
      <c r="S53" s="55"/>
    </row>
    <row r="54" spans="1:19" x14ac:dyDescent="0.25">
      <c r="A54" s="10" t="s">
        <v>21</v>
      </c>
      <c r="B54" s="11" t="s">
        <v>22</v>
      </c>
      <c r="C54" s="11" t="s">
        <v>23</v>
      </c>
      <c r="D54" s="12" t="s">
        <v>17</v>
      </c>
      <c r="E54" s="99">
        <v>45463</v>
      </c>
      <c r="F54" s="12">
        <v>0.3</v>
      </c>
      <c r="G54" s="12">
        <v>1.76</v>
      </c>
      <c r="H54" s="32">
        <v>0.32</v>
      </c>
      <c r="I54" s="32">
        <v>0.01</v>
      </c>
      <c r="J54" s="13">
        <v>2.18485613902249E-2</v>
      </c>
      <c r="K54" s="44">
        <f t="shared" si="3"/>
        <v>0</v>
      </c>
      <c r="L54" s="53">
        <f>AVERAGE(G54:G57)</f>
        <v>3.9325000000000001</v>
      </c>
      <c r="M54" s="53">
        <f t="shared" ref="M54" si="25">AVERAGE(H54:H57)</f>
        <v>0.35250000000000004</v>
      </c>
      <c r="N54" s="53">
        <f t="shared" ref="N54" si="26">AVERAGE(I54:I57)</f>
        <v>1.2500000000000001E-2</v>
      </c>
      <c r="O54" s="53">
        <f t="shared" ref="O54" si="27">AVERAGE(J54:J57)</f>
        <v>1.6970068977837066E-2</v>
      </c>
      <c r="P54" s="54"/>
      <c r="Q54" s="54"/>
      <c r="R54" s="54"/>
      <c r="S54" s="55"/>
    </row>
    <row r="55" spans="1:19" x14ac:dyDescent="0.25">
      <c r="A55" s="10" t="s">
        <v>21</v>
      </c>
      <c r="B55" s="11" t="s">
        <v>22</v>
      </c>
      <c r="C55" s="11" t="s">
        <v>23</v>
      </c>
      <c r="D55" s="12" t="s">
        <v>17</v>
      </c>
      <c r="E55" s="99">
        <v>45496</v>
      </c>
      <c r="F55" s="12">
        <v>0.3</v>
      </c>
      <c r="G55" s="12">
        <v>0.92</v>
      </c>
      <c r="H55" s="32">
        <v>0.28999999999999998</v>
      </c>
      <c r="I55" s="32">
        <v>0.01</v>
      </c>
      <c r="J55" s="13">
        <v>1.3400874790874101E-2</v>
      </c>
      <c r="K55" s="44">
        <f t="shared" si="3"/>
        <v>0</v>
      </c>
      <c r="L55" s="53"/>
      <c r="M55" s="53"/>
      <c r="N55" s="53"/>
      <c r="O55" s="53"/>
      <c r="P55" s="54"/>
      <c r="Q55" s="54"/>
      <c r="R55" s="54"/>
      <c r="S55" s="55"/>
    </row>
    <row r="56" spans="1:19" x14ac:dyDescent="0.25">
      <c r="A56" s="10" t="s">
        <v>21</v>
      </c>
      <c r="B56" s="11" t="s">
        <v>22</v>
      </c>
      <c r="C56" s="11" t="s">
        <v>23</v>
      </c>
      <c r="D56" s="12" t="s">
        <v>17</v>
      </c>
      <c r="E56" s="99">
        <v>45517</v>
      </c>
      <c r="F56" s="12">
        <v>0.3</v>
      </c>
      <c r="G56" s="12">
        <v>11.5</v>
      </c>
      <c r="H56" s="32">
        <v>0.44</v>
      </c>
      <c r="I56" s="32">
        <v>0.02</v>
      </c>
      <c r="J56" s="13">
        <v>2.21874265860196E-3</v>
      </c>
      <c r="K56" s="44">
        <f t="shared" si="3"/>
        <v>0</v>
      </c>
      <c r="L56" s="53"/>
      <c r="M56" s="53"/>
      <c r="N56" s="53"/>
      <c r="O56" s="53"/>
      <c r="P56" s="54"/>
      <c r="Q56" s="54"/>
      <c r="R56" s="54"/>
      <c r="S56" s="55"/>
    </row>
    <row r="57" spans="1:19" x14ac:dyDescent="0.25">
      <c r="A57" s="10" t="s">
        <v>21</v>
      </c>
      <c r="B57" s="11" t="s">
        <v>22</v>
      </c>
      <c r="C57" s="11" t="s">
        <v>23</v>
      </c>
      <c r="D57" s="12" t="s">
        <v>17</v>
      </c>
      <c r="E57" s="99">
        <v>45554</v>
      </c>
      <c r="F57" s="12">
        <v>0.3</v>
      </c>
      <c r="G57" s="12">
        <v>1.55</v>
      </c>
      <c r="H57" s="32">
        <v>0.36</v>
      </c>
      <c r="I57" s="32">
        <v>0.01</v>
      </c>
      <c r="J57" s="13">
        <v>3.0412097071647302E-2</v>
      </c>
      <c r="K57" s="44">
        <f t="shared" si="3"/>
        <v>0</v>
      </c>
      <c r="L57" s="53"/>
      <c r="M57" s="53"/>
      <c r="N57" s="53"/>
      <c r="O57" s="53"/>
      <c r="P57" s="54"/>
      <c r="Q57" s="54"/>
      <c r="R57" s="54"/>
      <c r="S57" s="55"/>
    </row>
    <row r="58" spans="1:19" x14ac:dyDescent="0.25">
      <c r="A58" s="10" t="s">
        <v>24</v>
      </c>
      <c r="B58" s="11" t="s">
        <v>22</v>
      </c>
      <c r="C58" s="11" t="s">
        <v>120</v>
      </c>
      <c r="D58" s="12" t="s">
        <v>17</v>
      </c>
      <c r="E58" s="99">
        <v>45463</v>
      </c>
      <c r="F58" s="12" t="s">
        <v>10</v>
      </c>
      <c r="G58" s="12" t="s">
        <v>10</v>
      </c>
      <c r="H58" s="12" t="s">
        <v>10</v>
      </c>
      <c r="I58" s="12" t="s">
        <v>10</v>
      </c>
      <c r="J58" s="13">
        <v>4.9534788373254398E-3</v>
      </c>
      <c r="K58" s="44">
        <f t="shared" si="3"/>
        <v>0</v>
      </c>
      <c r="L58" s="53"/>
      <c r="M58" s="53"/>
      <c r="N58" s="53"/>
      <c r="O58" s="53">
        <f>AVERAGE(J58:J61)</f>
        <v>1.0445230640818173E-2</v>
      </c>
      <c r="P58" s="54"/>
      <c r="Q58" s="54"/>
      <c r="R58" s="54"/>
      <c r="S58" s="55"/>
    </row>
    <row r="59" spans="1:19" x14ac:dyDescent="0.25">
      <c r="A59" s="10" t="s">
        <v>24</v>
      </c>
      <c r="B59" s="11" t="s">
        <v>22</v>
      </c>
      <c r="C59" s="11" t="s">
        <v>120</v>
      </c>
      <c r="D59" s="12" t="s">
        <v>17</v>
      </c>
      <c r="E59" s="99">
        <v>45496</v>
      </c>
      <c r="F59" s="12" t="s">
        <v>10</v>
      </c>
      <c r="G59" s="12" t="s">
        <v>10</v>
      </c>
      <c r="H59" s="12" t="s">
        <v>10</v>
      </c>
      <c r="I59" s="12" t="s">
        <v>10</v>
      </c>
      <c r="J59" s="13">
        <v>9.1262723065849791E-3</v>
      </c>
      <c r="K59" s="44">
        <f t="shared" si="3"/>
        <v>0</v>
      </c>
      <c r="L59" s="54"/>
      <c r="M59" s="54"/>
      <c r="N59" s="54"/>
      <c r="O59" s="54"/>
      <c r="P59" s="54"/>
      <c r="Q59" s="54"/>
      <c r="R59" s="54"/>
      <c r="S59" s="55"/>
    </row>
    <row r="60" spans="1:19" x14ac:dyDescent="0.25">
      <c r="A60" s="10" t="s">
        <v>24</v>
      </c>
      <c r="B60" s="11" t="s">
        <v>22</v>
      </c>
      <c r="C60" s="11" t="s">
        <v>120</v>
      </c>
      <c r="D60" s="12" t="s">
        <v>17</v>
      </c>
      <c r="E60" s="99">
        <v>45517</v>
      </c>
      <c r="F60" s="12" t="s">
        <v>10</v>
      </c>
      <c r="G60" s="12" t="s">
        <v>10</v>
      </c>
      <c r="H60" s="12" t="s">
        <v>10</v>
      </c>
      <c r="I60" s="12" t="s">
        <v>10</v>
      </c>
      <c r="J60" s="13">
        <v>3.6440535236054701E-3</v>
      </c>
      <c r="K60" s="44">
        <f t="shared" si="3"/>
        <v>0</v>
      </c>
      <c r="L60" s="54"/>
      <c r="M60" s="54"/>
      <c r="N60" s="54"/>
      <c r="O60" s="54"/>
      <c r="P60" s="54"/>
      <c r="Q60" s="54"/>
      <c r="R60" s="54"/>
      <c r="S60" s="55"/>
    </row>
    <row r="61" spans="1:19" x14ac:dyDescent="0.25">
      <c r="A61" s="14" t="s">
        <v>24</v>
      </c>
      <c r="B61" s="15" t="s">
        <v>22</v>
      </c>
      <c r="C61" s="15" t="s">
        <v>120</v>
      </c>
      <c r="D61" s="16" t="s">
        <v>17</v>
      </c>
      <c r="E61" s="101">
        <v>45554</v>
      </c>
      <c r="F61" s="16" t="s">
        <v>10</v>
      </c>
      <c r="G61" s="16" t="s">
        <v>10</v>
      </c>
      <c r="H61" s="16" t="s">
        <v>10</v>
      </c>
      <c r="I61" s="16" t="s">
        <v>10</v>
      </c>
      <c r="J61" s="17">
        <v>2.4057117895756801E-2</v>
      </c>
      <c r="K61" s="44">
        <f t="shared" si="3"/>
        <v>0</v>
      </c>
      <c r="L61" s="54"/>
      <c r="M61" s="54"/>
      <c r="N61" s="54"/>
      <c r="O61" s="54"/>
      <c r="P61" s="54"/>
      <c r="Q61" s="54"/>
      <c r="R61" s="54"/>
      <c r="S61" s="55"/>
    </row>
    <row r="62" spans="1:19" x14ac:dyDescent="0.25">
      <c r="A62" s="6" t="s">
        <v>25</v>
      </c>
      <c r="B62" s="7" t="s">
        <v>26</v>
      </c>
      <c r="C62" s="7" t="s">
        <v>27</v>
      </c>
      <c r="D62" s="8" t="s">
        <v>28</v>
      </c>
      <c r="E62" s="98">
        <v>45089</v>
      </c>
      <c r="F62" s="8">
        <v>0.3</v>
      </c>
      <c r="G62" s="8">
        <v>12.2</v>
      </c>
      <c r="H62" s="8">
        <v>0.69</v>
      </c>
      <c r="I62" s="8">
        <v>0.06</v>
      </c>
      <c r="J62" s="9">
        <v>6.7267355836986301E-2</v>
      </c>
      <c r="K62" s="48">
        <f t="shared" si="3"/>
        <v>1</v>
      </c>
      <c r="L62" s="49">
        <f>AVERAGE(G62:G65)</f>
        <v>28.825000000000003</v>
      </c>
      <c r="M62" s="49">
        <f t="shared" ref="M62" si="28">AVERAGE(H62:H65)</f>
        <v>0.83249999999999991</v>
      </c>
      <c r="N62" s="49">
        <f t="shared" ref="N62" si="29">AVERAGE(I62:I65)</f>
        <v>6.25E-2</v>
      </c>
      <c r="O62" s="49">
        <f t="shared" ref="O62" si="30">AVERAGE(J62:J65)</f>
        <v>8.1512180845502297E-2</v>
      </c>
      <c r="P62" s="50">
        <f>AVERAGE(G62:G71)</f>
        <v>28.825000000000003</v>
      </c>
      <c r="Q62" s="50">
        <f t="shared" ref="Q62:S62" si="31">AVERAGE(H62:H71)</f>
        <v>0.83249999999999991</v>
      </c>
      <c r="R62" s="50">
        <f t="shared" si="31"/>
        <v>6.25E-2</v>
      </c>
      <c r="S62" s="51">
        <f t="shared" si="31"/>
        <v>5.6290853410269327E-2</v>
      </c>
    </row>
    <row r="63" spans="1:19" x14ac:dyDescent="0.25">
      <c r="A63" s="10" t="s">
        <v>25</v>
      </c>
      <c r="B63" s="11" t="s">
        <v>26</v>
      </c>
      <c r="C63" s="11" t="s">
        <v>27</v>
      </c>
      <c r="D63" s="12" t="s">
        <v>28</v>
      </c>
      <c r="E63" s="99">
        <v>45124</v>
      </c>
      <c r="F63" s="12">
        <v>0.3</v>
      </c>
      <c r="G63" s="12">
        <v>37.700000000000003</v>
      </c>
      <c r="H63" s="12">
        <v>0.98</v>
      </c>
      <c r="I63" s="12">
        <v>7.0000000000000007E-2</v>
      </c>
      <c r="J63" s="13">
        <v>3.3482333333333301E-2</v>
      </c>
      <c r="K63" s="52">
        <f t="shared" si="3"/>
        <v>0</v>
      </c>
      <c r="L63" s="54"/>
      <c r="M63" s="54"/>
      <c r="N63" s="54"/>
      <c r="O63" s="54"/>
      <c r="P63" s="54"/>
      <c r="Q63" s="54"/>
      <c r="R63" s="54"/>
      <c r="S63" s="55"/>
    </row>
    <row r="64" spans="1:19" x14ac:dyDescent="0.25">
      <c r="A64" s="10" t="s">
        <v>25</v>
      </c>
      <c r="B64" s="11" t="s">
        <v>26</v>
      </c>
      <c r="C64" s="11" t="s">
        <v>27</v>
      </c>
      <c r="D64" s="12" t="s">
        <v>28</v>
      </c>
      <c r="E64" s="99">
        <v>45145</v>
      </c>
      <c r="F64" s="12">
        <v>0.3</v>
      </c>
      <c r="G64" s="12">
        <v>31.3</v>
      </c>
      <c r="H64" s="12">
        <v>0.84</v>
      </c>
      <c r="I64" s="12">
        <v>0.06</v>
      </c>
      <c r="J64" s="13">
        <v>6.7236666666666597E-2</v>
      </c>
      <c r="K64" s="52">
        <f t="shared" si="3"/>
        <v>1</v>
      </c>
      <c r="L64" s="54"/>
      <c r="M64" s="54"/>
      <c r="N64" s="54"/>
      <c r="O64" s="54"/>
      <c r="P64" s="54"/>
      <c r="Q64" s="54"/>
      <c r="R64" s="54"/>
      <c r="S64" s="55"/>
    </row>
    <row r="65" spans="1:19" x14ac:dyDescent="0.25">
      <c r="A65" s="10" t="s">
        <v>25</v>
      </c>
      <c r="B65" s="11" t="s">
        <v>26</v>
      </c>
      <c r="C65" s="11" t="s">
        <v>27</v>
      </c>
      <c r="D65" s="12" t="s">
        <v>28</v>
      </c>
      <c r="E65" s="99">
        <v>45188</v>
      </c>
      <c r="F65" s="12">
        <v>0.3</v>
      </c>
      <c r="G65" s="12">
        <v>34.1</v>
      </c>
      <c r="H65" s="12">
        <v>0.82</v>
      </c>
      <c r="I65" s="12">
        <v>0.06</v>
      </c>
      <c r="J65" s="13">
        <v>0.15806236754502301</v>
      </c>
      <c r="K65" s="52">
        <f t="shared" si="3"/>
        <v>1</v>
      </c>
      <c r="L65" s="54"/>
      <c r="M65" s="54"/>
      <c r="N65" s="54"/>
      <c r="O65" s="54"/>
      <c r="P65" s="54"/>
      <c r="Q65" s="54"/>
      <c r="R65" s="54"/>
      <c r="S65" s="55"/>
    </row>
    <row r="66" spans="1:19" x14ac:dyDescent="0.25">
      <c r="A66" s="10" t="s">
        <v>25</v>
      </c>
      <c r="B66" s="11" t="s">
        <v>26</v>
      </c>
      <c r="C66" s="11" t="s">
        <v>27</v>
      </c>
      <c r="D66" s="12" t="s">
        <v>28</v>
      </c>
      <c r="E66" s="99">
        <v>45217</v>
      </c>
      <c r="F66" s="12" t="s">
        <v>10</v>
      </c>
      <c r="G66" s="12" t="s">
        <v>10</v>
      </c>
      <c r="H66" s="12" t="s">
        <v>10</v>
      </c>
      <c r="I66" s="12" t="s">
        <v>10</v>
      </c>
      <c r="J66" s="13">
        <v>2.2806752579624199E-2</v>
      </c>
      <c r="K66" s="52">
        <f t="shared" si="3"/>
        <v>0</v>
      </c>
      <c r="L66" s="54"/>
      <c r="M66" s="54"/>
      <c r="N66" s="54"/>
      <c r="O66" s="54"/>
      <c r="P66" s="54"/>
      <c r="Q66" s="54"/>
      <c r="R66" s="54"/>
      <c r="S66" s="55"/>
    </row>
    <row r="67" spans="1:19" x14ac:dyDescent="0.25">
      <c r="A67" s="10" t="s">
        <v>29</v>
      </c>
      <c r="B67" s="11" t="s">
        <v>26</v>
      </c>
      <c r="C67" s="11" t="s">
        <v>125</v>
      </c>
      <c r="D67" s="12" t="s">
        <v>28</v>
      </c>
      <c r="E67" s="99">
        <v>45089</v>
      </c>
      <c r="F67" s="12" t="s">
        <v>10</v>
      </c>
      <c r="G67" s="12" t="s">
        <v>10</v>
      </c>
      <c r="H67" s="12" t="s">
        <v>10</v>
      </c>
      <c r="I67" s="12" t="s">
        <v>10</v>
      </c>
      <c r="J67" s="13">
        <v>3.1947609401757997E-2</v>
      </c>
      <c r="K67" s="52">
        <f t="shared" si="3"/>
        <v>0</v>
      </c>
      <c r="L67" s="54"/>
      <c r="M67" s="54"/>
      <c r="N67" s="54"/>
      <c r="O67" s="53">
        <f>AVERAGE(J67:J70)</f>
        <v>4.7652971469430233E-2</v>
      </c>
      <c r="P67" s="54"/>
      <c r="Q67" s="54"/>
      <c r="R67" s="54"/>
      <c r="S67" s="55"/>
    </row>
    <row r="68" spans="1:19" x14ac:dyDescent="0.25">
      <c r="A68" s="10" t="s">
        <v>29</v>
      </c>
      <c r="B68" s="11" t="s">
        <v>26</v>
      </c>
      <c r="C68" s="11" t="s">
        <v>125</v>
      </c>
      <c r="D68" s="12" t="s">
        <v>28</v>
      </c>
      <c r="E68" s="99">
        <v>45124</v>
      </c>
      <c r="F68" s="12" t="s">
        <v>10</v>
      </c>
      <c r="G68" s="12" t="s">
        <v>10</v>
      </c>
      <c r="H68" s="12" t="s">
        <v>10</v>
      </c>
      <c r="I68" s="12" t="s">
        <v>10</v>
      </c>
      <c r="J68" s="13">
        <v>8.6665333333333303E-3</v>
      </c>
      <c r="K68" s="52">
        <f t="shared" si="3"/>
        <v>0</v>
      </c>
      <c r="L68" s="54"/>
      <c r="M68" s="54"/>
      <c r="N68" s="54"/>
      <c r="O68" s="54"/>
      <c r="P68" s="54"/>
      <c r="Q68" s="54"/>
      <c r="R68" s="54"/>
      <c r="S68" s="55"/>
    </row>
    <row r="69" spans="1:19" x14ac:dyDescent="0.25">
      <c r="A69" s="10" t="s">
        <v>29</v>
      </c>
      <c r="B69" s="11" t="s">
        <v>26</v>
      </c>
      <c r="C69" s="11" t="s">
        <v>125</v>
      </c>
      <c r="D69" s="12" t="s">
        <v>28</v>
      </c>
      <c r="E69" s="99">
        <v>45145</v>
      </c>
      <c r="F69" s="12" t="s">
        <v>10</v>
      </c>
      <c r="G69" s="12" t="s">
        <v>10</v>
      </c>
      <c r="H69" s="12" t="s">
        <v>10</v>
      </c>
      <c r="I69" s="12" t="s">
        <v>10</v>
      </c>
      <c r="J69" s="13">
        <v>2.8646666666666602E-2</v>
      </c>
      <c r="K69" s="52">
        <f t="shared" ref="K69:K132" si="32">IF(J69&gt;0.05,1,0)</f>
        <v>0</v>
      </c>
      <c r="L69" s="54"/>
      <c r="M69" s="54"/>
      <c r="N69" s="54"/>
      <c r="O69" s="54"/>
      <c r="P69" s="54"/>
      <c r="Q69" s="54"/>
      <c r="R69" s="54"/>
      <c r="S69" s="55"/>
    </row>
    <row r="70" spans="1:19" x14ac:dyDescent="0.25">
      <c r="A70" s="10" t="s">
        <v>29</v>
      </c>
      <c r="B70" s="11" t="s">
        <v>26</v>
      </c>
      <c r="C70" s="11" t="s">
        <v>125</v>
      </c>
      <c r="D70" s="12" t="s">
        <v>28</v>
      </c>
      <c r="E70" s="99">
        <v>45188</v>
      </c>
      <c r="F70" s="12" t="s">
        <v>10</v>
      </c>
      <c r="G70" s="12" t="s">
        <v>10</v>
      </c>
      <c r="H70" s="12" t="s">
        <v>10</v>
      </c>
      <c r="I70" s="12" t="s">
        <v>10</v>
      </c>
      <c r="J70" s="13">
        <v>0.12135107647596299</v>
      </c>
      <c r="K70" s="52">
        <f t="shared" si="32"/>
        <v>1</v>
      </c>
      <c r="L70" s="54"/>
      <c r="M70" s="54"/>
      <c r="N70" s="54"/>
      <c r="O70" s="54"/>
      <c r="P70" s="54"/>
      <c r="Q70" s="54"/>
      <c r="R70" s="54"/>
      <c r="S70" s="55"/>
    </row>
    <row r="71" spans="1:19" x14ac:dyDescent="0.25">
      <c r="A71" s="14" t="s">
        <v>29</v>
      </c>
      <c r="B71" s="15" t="s">
        <v>26</v>
      </c>
      <c r="C71" s="15" t="s">
        <v>125</v>
      </c>
      <c r="D71" s="16" t="s">
        <v>28</v>
      </c>
      <c r="E71" s="101">
        <v>45217</v>
      </c>
      <c r="F71" s="16" t="s">
        <v>10</v>
      </c>
      <c r="G71" s="16" t="s">
        <v>10</v>
      </c>
      <c r="H71" s="16" t="s">
        <v>10</v>
      </c>
      <c r="I71" s="16" t="s">
        <v>10</v>
      </c>
      <c r="J71" s="17">
        <v>2.3441172263338899E-2</v>
      </c>
      <c r="K71" s="52">
        <f t="shared" si="32"/>
        <v>0</v>
      </c>
      <c r="L71" s="54"/>
      <c r="M71" s="54"/>
      <c r="N71" s="54"/>
      <c r="O71" s="54"/>
      <c r="P71" s="54"/>
      <c r="Q71" s="54"/>
      <c r="R71" s="54"/>
      <c r="S71" s="55"/>
    </row>
    <row r="72" spans="1:19" x14ac:dyDescent="0.25">
      <c r="A72" s="3" t="s">
        <v>31</v>
      </c>
      <c r="B72" s="3" t="s">
        <v>32</v>
      </c>
      <c r="C72" s="3" t="s">
        <v>33</v>
      </c>
      <c r="D72" s="4" t="s">
        <v>30</v>
      </c>
      <c r="E72" s="103">
        <v>45463</v>
      </c>
      <c r="F72" s="4">
        <v>0.3</v>
      </c>
      <c r="G72" s="4">
        <v>17.2</v>
      </c>
      <c r="H72" s="32">
        <v>0.7</v>
      </c>
      <c r="I72" s="4">
        <v>0.02</v>
      </c>
      <c r="J72" s="5">
        <v>0.17134419646313701</v>
      </c>
      <c r="K72" s="48">
        <f t="shared" si="32"/>
        <v>1</v>
      </c>
      <c r="L72" s="49">
        <f>AVERAGE(G72:G75)</f>
        <v>33.549999999999997</v>
      </c>
      <c r="M72" s="49">
        <f t="shared" ref="M72" si="33">AVERAGE(H72:H75)</f>
        <v>0.65249999999999997</v>
      </c>
      <c r="N72" s="49">
        <f t="shared" ref="N72" si="34">AVERAGE(I72:I75)</f>
        <v>2.5000000000000001E-2</v>
      </c>
      <c r="O72" s="49">
        <f t="shared" ref="O72" si="35">AVERAGE(J72:J75)</f>
        <v>0.16859531966584351</v>
      </c>
      <c r="P72" s="50">
        <f>AVERAGE(G72:G83)</f>
        <v>30.749999999999996</v>
      </c>
      <c r="Q72" s="50">
        <f t="shared" ref="Q72:S72" si="36">AVERAGE(H72:H83)</f>
        <v>0.64624999999999999</v>
      </c>
      <c r="R72" s="50">
        <f t="shared" si="36"/>
        <v>2.6875E-2</v>
      </c>
      <c r="S72" s="51">
        <f t="shared" si="36"/>
        <v>0.17634838752605564</v>
      </c>
    </row>
    <row r="73" spans="1:19" x14ac:dyDescent="0.25">
      <c r="A73" s="3" t="s">
        <v>31</v>
      </c>
      <c r="B73" s="3" t="s">
        <v>32</v>
      </c>
      <c r="C73" s="3" t="s">
        <v>33</v>
      </c>
      <c r="D73" s="4" t="s">
        <v>30</v>
      </c>
      <c r="E73" s="103">
        <v>45503</v>
      </c>
      <c r="F73" s="4">
        <v>0.3</v>
      </c>
      <c r="G73" s="4">
        <v>44</v>
      </c>
      <c r="H73" s="32">
        <v>0.62</v>
      </c>
      <c r="I73" s="4">
        <v>0.02</v>
      </c>
      <c r="J73" s="5">
        <v>0.207369004960126</v>
      </c>
      <c r="K73" s="52">
        <f t="shared" si="32"/>
        <v>1</v>
      </c>
      <c r="L73" s="54"/>
      <c r="M73" s="54"/>
      <c r="N73" s="54"/>
      <c r="O73" s="54"/>
      <c r="P73" s="54"/>
      <c r="Q73" s="54"/>
      <c r="R73" s="54"/>
      <c r="S73" s="55"/>
    </row>
    <row r="74" spans="1:19" x14ac:dyDescent="0.25">
      <c r="A74" s="3" t="s">
        <v>31</v>
      </c>
      <c r="B74" s="3" t="s">
        <v>32</v>
      </c>
      <c r="C74" s="3" t="s">
        <v>33</v>
      </c>
      <c r="D74" s="4" t="s">
        <v>30</v>
      </c>
      <c r="E74" s="103">
        <v>45524</v>
      </c>
      <c r="F74" s="4">
        <v>0.3</v>
      </c>
      <c r="G74" s="4">
        <v>36.200000000000003</v>
      </c>
      <c r="H74" s="32">
        <v>0.67</v>
      </c>
      <c r="I74" s="4">
        <v>0.03</v>
      </c>
      <c r="J74" s="5">
        <v>0.16357805866232999</v>
      </c>
      <c r="K74" s="52">
        <f t="shared" si="32"/>
        <v>1</v>
      </c>
      <c r="L74" s="54"/>
      <c r="M74" s="54"/>
      <c r="N74" s="54"/>
      <c r="O74" s="54"/>
      <c r="P74" s="54"/>
      <c r="Q74" s="54"/>
      <c r="R74" s="54"/>
      <c r="S74" s="55"/>
    </row>
    <row r="75" spans="1:19" x14ac:dyDescent="0.25">
      <c r="A75" s="3" t="s">
        <v>31</v>
      </c>
      <c r="B75" s="3" t="s">
        <v>32</v>
      </c>
      <c r="C75" s="3" t="s">
        <v>33</v>
      </c>
      <c r="D75" s="4" t="s">
        <v>30</v>
      </c>
      <c r="E75" s="103">
        <v>45561</v>
      </c>
      <c r="F75" s="4">
        <v>0.3</v>
      </c>
      <c r="G75" s="4">
        <v>36.799999999999997</v>
      </c>
      <c r="H75" s="32">
        <v>0.62</v>
      </c>
      <c r="I75" s="4">
        <v>0.03</v>
      </c>
      <c r="J75" s="5">
        <v>0.13209001857778099</v>
      </c>
      <c r="K75" s="52">
        <f t="shared" si="32"/>
        <v>1</v>
      </c>
      <c r="L75" s="54"/>
      <c r="M75" s="54"/>
      <c r="N75" s="54"/>
      <c r="O75" s="54"/>
      <c r="P75" s="54"/>
      <c r="Q75" s="54"/>
      <c r="R75" s="54"/>
      <c r="S75" s="55"/>
    </row>
    <row r="76" spans="1:19" x14ac:dyDescent="0.25">
      <c r="A76" s="3" t="s">
        <v>34</v>
      </c>
      <c r="B76" s="3" t="s">
        <v>32</v>
      </c>
      <c r="C76" s="3" t="s">
        <v>35</v>
      </c>
      <c r="D76" s="4" t="s">
        <v>30</v>
      </c>
      <c r="E76" s="103">
        <v>45463</v>
      </c>
      <c r="F76" s="4">
        <v>0.3</v>
      </c>
      <c r="G76" s="4">
        <v>32.9</v>
      </c>
      <c r="H76" s="32">
        <v>0.71</v>
      </c>
      <c r="I76" s="4">
        <v>3.5000000000000003E-2</v>
      </c>
      <c r="J76" s="5">
        <v>0.112920706256634</v>
      </c>
      <c r="K76" s="52">
        <f t="shared" si="32"/>
        <v>1</v>
      </c>
      <c r="L76" s="53">
        <f>AVERAGE(G76:G79)</f>
        <v>27.95</v>
      </c>
      <c r="M76" s="53">
        <f t="shared" ref="M76" si="37">AVERAGE(H76:H79)</f>
        <v>0.64</v>
      </c>
      <c r="N76" s="53">
        <f t="shared" ref="N76" si="38">AVERAGE(I76:I79)</f>
        <v>2.8750000000000001E-2</v>
      </c>
      <c r="O76" s="53">
        <f t="shared" ref="O76" si="39">AVERAGE(J76:J79)</f>
        <v>0.20921515502076296</v>
      </c>
      <c r="P76" s="54"/>
      <c r="Q76" s="54"/>
      <c r="R76" s="54"/>
      <c r="S76" s="55"/>
    </row>
    <row r="77" spans="1:19" x14ac:dyDescent="0.25">
      <c r="A77" s="3" t="s">
        <v>34</v>
      </c>
      <c r="B77" s="3" t="s">
        <v>32</v>
      </c>
      <c r="C77" s="3" t="s">
        <v>35</v>
      </c>
      <c r="D77" s="4" t="s">
        <v>30</v>
      </c>
      <c r="E77" s="103">
        <v>45503</v>
      </c>
      <c r="F77" s="4">
        <v>0.3</v>
      </c>
      <c r="G77" s="4">
        <v>30.2</v>
      </c>
      <c r="H77" s="32">
        <v>0.6</v>
      </c>
      <c r="I77" s="4">
        <v>0.03</v>
      </c>
      <c r="J77" s="5">
        <v>0.14355041174326899</v>
      </c>
      <c r="K77" s="52">
        <f t="shared" si="32"/>
        <v>1</v>
      </c>
      <c r="L77" s="54"/>
      <c r="M77" s="54"/>
      <c r="N77" s="54"/>
      <c r="O77" s="54"/>
      <c r="P77" s="54"/>
      <c r="Q77" s="54"/>
      <c r="R77" s="54"/>
      <c r="S77" s="55"/>
    </row>
    <row r="78" spans="1:19" x14ac:dyDescent="0.25">
      <c r="A78" s="3" t="s">
        <v>34</v>
      </c>
      <c r="B78" s="3" t="s">
        <v>32</v>
      </c>
      <c r="C78" s="3" t="s">
        <v>35</v>
      </c>
      <c r="D78" s="4" t="s">
        <v>30</v>
      </c>
      <c r="E78" s="103">
        <v>45524</v>
      </c>
      <c r="F78" s="4">
        <v>0.3</v>
      </c>
      <c r="G78" s="4">
        <v>25.2</v>
      </c>
      <c r="H78" s="32">
        <v>0.65</v>
      </c>
      <c r="I78" s="4">
        <v>0.03</v>
      </c>
      <c r="J78" s="5">
        <v>0.371174347062386</v>
      </c>
      <c r="K78" s="52">
        <f t="shared" si="32"/>
        <v>1</v>
      </c>
      <c r="L78" s="54"/>
      <c r="M78" s="54"/>
      <c r="N78" s="54"/>
      <c r="O78" s="54"/>
      <c r="P78" s="54"/>
      <c r="Q78" s="54"/>
      <c r="R78" s="54"/>
      <c r="S78" s="55"/>
    </row>
    <row r="79" spans="1:19" x14ac:dyDescent="0.25">
      <c r="A79" s="3" t="s">
        <v>34</v>
      </c>
      <c r="B79" s="3" t="s">
        <v>32</v>
      </c>
      <c r="C79" s="3" t="s">
        <v>35</v>
      </c>
      <c r="D79" s="4" t="s">
        <v>30</v>
      </c>
      <c r="E79" s="103">
        <v>45561</v>
      </c>
      <c r="F79" s="4">
        <v>0.3</v>
      </c>
      <c r="G79" s="4">
        <v>23.5</v>
      </c>
      <c r="H79" s="32">
        <v>0.6</v>
      </c>
      <c r="I79" s="4">
        <v>0.02</v>
      </c>
      <c r="J79" s="5" t="s">
        <v>10</v>
      </c>
      <c r="K79" s="52">
        <f t="shared" si="32"/>
        <v>1</v>
      </c>
      <c r="L79" s="54"/>
      <c r="M79" s="54"/>
      <c r="N79" s="54"/>
      <c r="O79" s="54"/>
      <c r="P79" s="54"/>
      <c r="Q79" s="54"/>
      <c r="R79" s="54"/>
      <c r="S79" s="55"/>
    </row>
    <row r="80" spans="1:19" x14ac:dyDescent="0.25">
      <c r="A80" s="3" t="s">
        <v>36</v>
      </c>
      <c r="B80" s="3" t="s">
        <v>32</v>
      </c>
      <c r="C80" s="3" t="s">
        <v>121</v>
      </c>
      <c r="D80" s="4" t="s">
        <v>30</v>
      </c>
      <c r="E80" s="103">
        <v>45463</v>
      </c>
      <c r="F80" s="4" t="s">
        <v>10</v>
      </c>
      <c r="G80" s="4" t="s">
        <v>10</v>
      </c>
      <c r="H80" s="4" t="s">
        <v>10</v>
      </c>
      <c r="I80" s="4" t="s">
        <v>10</v>
      </c>
      <c r="J80" s="5">
        <v>0.20688772657437701</v>
      </c>
      <c r="K80" s="52">
        <f t="shared" si="32"/>
        <v>1</v>
      </c>
      <c r="L80" s="54"/>
      <c r="M80" s="54"/>
      <c r="N80" s="54"/>
      <c r="O80" s="53">
        <f t="shared" ref="O80" si="40">AVERAGE(J80:J83)</f>
        <v>0.15945137976523727</v>
      </c>
      <c r="P80" s="54"/>
      <c r="Q80" s="54"/>
      <c r="R80" s="54"/>
      <c r="S80" s="55"/>
    </row>
    <row r="81" spans="1:19" x14ac:dyDescent="0.25">
      <c r="A81" s="3" t="s">
        <v>36</v>
      </c>
      <c r="B81" s="3" t="s">
        <v>32</v>
      </c>
      <c r="C81" s="3" t="s">
        <v>121</v>
      </c>
      <c r="D81" s="4" t="s">
        <v>30</v>
      </c>
      <c r="E81" s="103">
        <v>45503</v>
      </c>
      <c r="F81" s="4" t="s">
        <v>10</v>
      </c>
      <c r="G81" s="4" t="s">
        <v>10</v>
      </c>
      <c r="H81" s="4" t="s">
        <v>10</v>
      </c>
      <c r="I81" s="4" t="s">
        <v>10</v>
      </c>
      <c r="J81" s="5">
        <v>0.150020883760695</v>
      </c>
      <c r="K81" s="52">
        <f t="shared" si="32"/>
        <v>1</v>
      </c>
      <c r="L81" s="54"/>
      <c r="M81" s="54"/>
      <c r="N81" s="54"/>
      <c r="O81" s="54"/>
      <c r="P81" s="54"/>
      <c r="Q81" s="54"/>
      <c r="R81" s="54"/>
      <c r="S81" s="55"/>
    </row>
    <row r="82" spans="1:19" x14ac:dyDescent="0.25">
      <c r="A82" s="3" t="s">
        <v>36</v>
      </c>
      <c r="B82" s="3" t="s">
        <v>32</v>
      </c>
      <c r="C82" s="3" t="s">
        <v>121</v>
      </c>
      <c r="D82" s="4" t="s">
        <v>30</v>
      </c>
      <c r="E82" s="103">
        <v>45524</v>
      </c>
      <c r="F82" s="4" t="s">
        <v>10</v>
      </c>
      <c r="G82" s="4" t="s">
        <v>10</v>
      </c>
      <c r="H82" s="4" t="s">
        <v>10</v>
      </c>
      <c r="I82" s="4" t="s">
        <v>10</v>
      </c>
      <c r="J82" s="5">
        <v>0.161677234349106</v>
      </c>
      <c r="K82" s="52">
        <f t="shared" si="32"/>
        <v>1</v>
      </c>
      <c r="L82" s="54"/>
      <c r="M82" s="54"/>
      <c r="N82" s="54"/>
      <c r="O82" s="54"/>
      <c r="P82" s="54"/>
      <c r="Q82" s="54"/>
      <c r="R82" s="54"/>
      <c r="S82" s="55"/>
    </row>
    <row r="83" spans="1:19" x14ac:dyDescent="0.25">
      <c r="A83" s="3" t="s">
        <v>36</v>
      </c>
      <c r="B83" s="3" t="s">
        <v>32</v>
      </c>
      <c r="C83" s="3" t="s">
        <v>121</v>
      </c>
      <c r="D83" s="4" t="s">
        <v>30</v>
      </c>
      <c r="E83" s="103">
        <v>45561</v>
      </c>
      <c r="F83" s="4" t="s">
        <v>10</v>
      </c>
      <c r="G83" s="4" t="s">
        <v>10</v>
      </c>
      <c r="H83" s="4" t="s">
        <v>10</v>
      </c>
      <c r="I83" s="4" t="s">
        <v>10</v>
      </c>
      <c r="J83" s="5">
        <v>0.119219674376771</v>
      </c>
      <c r="K83" s="56">
        <f t="shared" si="32"/>
        <v>1</v>
      </c>
      <c r="L83" s="57"/>
      <c r="M83" s="57"/>
      <c r="N83" s="57"/>
      <c r="O83" s="57"/>
      <c r="P83" s="57"/>
      <c r="Q83" s="57"/>
      <c r="R83" s="57"/>
      <c r="S83" s="58"/>
    </row>
    <row r="84" spans="1:19" x14ac:dyDescent="0.25">
      <c r="A84" s="6" t="s">
        <v>37</v>
      </c>
      <c r="B84" s="7" t="s">
        <v>38</v>
      </c>
      <c r="C84" s="7" t="s">
        <v>39</v>
      </c>
      <c r="D84" s="8" t="s">
        <v>28</v>
      </c>
      <c r="E84" s="98">
        <v>45448</v>
      </c>
      <c r="F84" s="8">
        <v>0.3</v>
      </c>
      <c r="G84" s="8">
        <v>20.7</v>
      </c>
      <c r="H84" s="8">
        <v>0.71</v>
      </c>
      <c r="I84" s="8">
        <v>0.04</v>
      </c>
      <c r="J84" s="9">
        <v>0.224134176012495</v>
      </c>
      <c r="K84" s="1">
        <f t="shared" si="32"/>
        <v>1</v>
      </c>
      <c r="L84" s="53">
        <f>AVERAGE(G84:G87)</f>
        <v>15.42</v>
      </c>
      <c r="M84" s="53">
        <f t="shared" ref="M84" si="41">AVERAGE(H84:H87)</f>
        <v>0.59750000000000003</v>
      </c>
      <c r="N84" s="53">
        <f t="shared" ref="N84" si="42">AVERAGE(I84:I87)</f>
        <v>2.5000000000000001E-2</v>
      </c>
      <c r="O84" s="53">
        <f t="shared" ref="O84" si="43">AVERAGE(J84:J87)</f>
        <v>0.23271031586685875</v>
      </c>
      <c r="P84" s="47">
        <f>AVERAGE(G84:G99)</f>
        <v>17.744166666666661</v>
      </c>
      <c r="Q84" s="47">
        <f t="shared" ref="Q84" si="44">AVERAGE(H84:H99)</f>
        <v>0.60666666666666669</v>
      </c>
      <c r="R84" s="47">
        <f t="shared" ref="R84" si="45">AVERAGE(I84:I99)</f>
        <v>2.416666666666667E-2</v>
      </c>
      <c r="S84" s="60">
        <f t="shared" ref="S84" si="46">AVERAGE(J84:J99)</f>
        <v>0.23981613966104845</v>
      </c>
    </row>
    <row r="85" spans="1:19" x14ac:dyDescent="0.25">
      <c r="A85" s="10" t="s">
        <v>37</v>
      </c>
      <c r="B85" s="11" t="s">
        <v>38</v>
      </c>
      <c r="C85" s="11" t="s">
        <v>39</v>
      </c>
      <c r="D85" s="12" t="s">
        <v>28</v>
      </c>
      <c r="E85" s="99">
        <v>45502</v>
      </c>
      <c r="F85" s="12">
        <v>0.3</v>
      </c>
      <c r="G85" s="12">
        <v>12.8</v>
      </c>
      <c r="H85" s="12">
        <v>0.57999999999999996</v>
      </c>
      <c r="I85" s="12">
        <v>0.02</v>
      </c>
      <c r="J85" s="13">
        <v>0.21513294041136</v>
      </c>
      <c r="K85" s="1">
        <f t="shared" si="32"/>
        <v>1</v>
      </c>
      <c r="L85" s="53"/>
      <c r="M85" s="53"/>
      <c r="N85" s="53"/>
      <c r="O85" s="53"/>
      <c r="P85" s="54"/>
      <c r="Q85" s="54"/>
      <c r="R85" s="54"/>
      <c r="S85" s="55"/>
    </row>
    <row r="86" spans="1:19" x14ac:dyDescent="0.25">
      <c r="A86" s="10" t="s">
        <v>37</v>
      </c>
      <c r="B86" s="11" t="s">
        <v>38</v>
      </c>
      <c r="C86" s="11" t="s">
        <v>39</v>
      </c>
      <c r="D86" s="12" t="s">
        <v>28</v>
      </c>
      <c r="E86" s="99">
        <v>45530</v>
      </c>
      <c r="F86" s="12">
        <v>0.3</v>
      </c>
      <c r="G86" s="12">
        <v>8.2799999999999994</v>
      </c>
      <c r="H86" s="12">
        <v>0.55000000000000004</v>
      </c>
      <c r="I86" s="12">
        <v>0.02</v>
      </c>
      <c r="J86" s="13">
        <v>0.21509513652321199</v>
      </c>
      <c r="K86" s="1">
        <f t="shared" si="32"/>
        <v>1</v>
      </c>
      <c r="L86" s="53"/>
      <c r="M86" s="53"/>
      <c r="N86" s="53"/>
      <c r="O86" s="53"/>
      <c r="P86" s="54"/>
      <c r="Q86" s="54"/>
      <c r="R86" s="54"/>
      <c r="S86" s="55"/>
    </row>
    <row r="87" spans="1:19" x14ac:dyDescent="0.25">
      <c r="A87" s="10" t="s">
        <v>37</v>
      </c>
      <c r="B87" s="11" t="s">
        <v>38</v>
      </c>
      <c r="C87" s="11" t="s">
        <v>39</v>
      </c>
      <c r="D87" s="12" t="s">
        <v>28</v>
      </c>
      <c r="E87" s="99">
        <v>45558</v>
      </c>
      <c r="F87" s="12">
        <v>0.3</v>
      </c>
      <c r="G87" s="12">
        <v>19.899999999999999</v>
      </c>
      <c r="H87" s="12">
        <v>0.55000000000000004</v>
      </c>
      <c r="I87" s="12">
        <v>0.02</v>
      </c>
      <c r="J87" s="13">
        <v>0.276479010520368</v>
      </c>
      <c r="K87" s="1">
        <f t="shared" si="32"/>
        <v>1</v>
      </c>
      <c r="L87" s="53"/>
      <c r="M87" s="53"/>
      <c r="N87" s="53"/>
      <c r="O87" s="53"/>
      <c r="P87" s="54"/>
      <c r="Q87" s="54"/>
      <c r="R87" s="54"/>
      <c r="S87" s="55"/>
    </row>
    <row r="88" spans="1:19" x14ac:dyDescent="0.25">
      <c r="A88" s="10" t="s">
        <v>52</v>
      </c>
      <c r="B88" s="11" t="s">
        <v>38</v>
      </c>
      <c r="C88" s="11" t="s">
        <v>53</v>
      </c>
      <c r="D88" s="12" t="s">
        <v>28</v>
      </c>
      <c r="E88" s="99">
        <v>45448</v>
      </c>
      <c r="F88" s="12">
        <v>0.3</v>
      </c>
      <c r="G88" s="12">
        <v>20.3</v>
      </c>
      <c r="H88" s="12">
        <v>0.68</v>
      </c>
      <c r="I88" s="12">
        <v>0.02</v>
      </c>
      <c r="J88" s="13">
        <v>0.26128984083618001</v>
      </c>
      <c r="K88" s="1">
        <f t="shared" si="32"/>
        <v>1</v>
      </c>
      <c r="L88" s="53"/>
      <c r="M88" s="53"/>
      <c r="N88" s="53"/>
      <c r="O88" s="53">
        <f>AVERAGE(J88:J91)</f>
        <v>0.25162509416037177</v>
      </c>
      <c r="P88" s="54"/>
      <c r="Q88" s="54"/>
      <c r="R88" s="54"/>
      <c r="S88" s="55"/>
    </row>
    <row r="89" spans="1:19" x14ac:dyDescent="0.25">
      <c r="A89" s="10" t="s">
        <v>52</v>
      </c>
      <c r="B89" s="11" t="s">
        <v>38</v>
      </c>
      <c r="C89" s="11" t="s">
        <v>53</v>
      </c>
      <c r="D89" s="12" t="s">
        <v>28</v>
      </c>
      <c r="E89" s="99">
        <v>45502</v>
      </c>
      <c r="F89" s="12">
        <v>0.3</v>
      </c>
      <c r="G89" s="12">
        <v>13.1</v>
      </c>
      <c r="H89" s="12">
        <v>0.57999999999999996</v>
      </c>
      <c r="I89" s="12">
        <v>0.02</v>
      </c>
      <c r="J89" s="13">
        <v>0.32748982275015998</v>
      </c>
      <c r="K89" s="1">
        <f t="shared" si="32"/>
        <v>1</v>
      </c>
      <c r="L89" s="53"/>
      <c r="M89" s="53"/>
      <c r="N89" s="53"/>
      <c r="O89" s="53"/>
      <c r="P89" s="54"/>
      <c r="Q89" s="54"/>
      <c r="R89" s="54"/>
      <c r="S89" s="55"/>
    </row>
    <row r="90" spans="1:19" x14ac:dyDescent="0.25">
      <c r="A90" s="10" t="s">
        <v>52</v>
      </c>
      <c r="B90" s="11" t="s">
        <v>38</v>
      </c>
      <c r="C90" s="11" t="s">
        <v>53</v>
      </c>
      <c r="D90" s="12" t="s">
        <v>28</v>
      </c>
      <c r="E90" s="99">
        <v>45530</v>
      </c>
      <c r="F90" s="12">
        <v>0.3</v>
      </c>
      <c r="G90" s="12">
        <v>11.6</v>
      </c>
      <c r="H90" s="12">
        <v>0.56000000000000005</v>
      </c>
      <c r="I90" s="12">
        <v>0.02</v>
      </c>
      <c r="J90" s="13">
        <v>0.219794248500115</v>
      </c>
      <c r="K90" s="1">
        <f t="shared" si="32"/>
        <v>1</v>
      </c>
      <c r="L90" s="53"/>
      <c r="M90" s="53"/>
      <c r="N90" s="53"/>
      <c r="O90" s="53"/>
      <c r="P90" s="54"/>
      <c r="Q90" s="54"/>
      <c r="R90" s="54"/>
      <c r="S90" s="55"/>
    </row>
    <row r="91" spans="1:19" x14ac:dyDescent="0.25">
      <c r="A91" s="10" t="s">
        <v>52</v>
      </c>
      <c r="B91" s="11" t="s">
        <v>38</v>
      </c>
      <c r="C91" s="11" t="s">
        <v>53</v>
      </c>
      <c r="D91" s="12" t="s">
        <v>28</v>
      </c>
      <c r="E91" s="99">
        <v>45558</v>
      </c>
      <c r="F91" s="12">
        <v>0.3</v>
      </c>
      <c r="G91" s="12">
        <v>14.6</v>
      </c>
      <c r="H91" s="12">
        <v>0.52</v>
      </c>
      <c r="I91" s="12">
        <v>0.02</v>
      </c>
      <c r="J91" s="13">
        <v>0.19792646455503199</v>
      </c>
      <c r="K91" s="1">
        <f t="shared" si="32"/>
        <v>1</v>
      </c>
      <c r="L91" s="53"/>
      <c r="M91" s="53"/>
      <c r="N91" s="53"/>
      <c r="O91" s="53"/>
      <c r="P91" s="54"/>
      <c r="Q91" s="54"/>
      <c r="R91" s="54"/>
      <c r="S91" s="55"/>
    </row>
    <row r="92" spans="1:19" x14ac:dyDescent="0.25">
      <c r="A92" s="10" t="s">
        <v>55</v>
      </c>
      <c r="B92" s="11" t="s">
        <v>38</v>
      </c>
      <c r="C92" s="11" t="s">
        <v>56</v>
      </c>
      <c r="D92" s="12" t="s">
        <v>28</v>
      </c>
      <c r="E92" s="99">
        <v>45448</v>
      </c>
      <c r="F92" s="12">
        <v>0.3</v>
      </c>
      <c r="G92" s="12">
        <v>26.9</v>
      </c>
      <c r="H92" s="12">
        <v>0.72</v>
      </c>
      <c r="I92" s="12">
        <v>0.02</v>
      </c>
      <c r="J92" s="13">
        <v>0.33744155161864298</v>
      </c>
      <c r="K92" s="1">
        <f t="shared" si="32"/>
        <v>1</v>
      </c>
      <c r="L92" s="53">
        <f>AVERAGE(G92:G95)</f>
        <v>22.912500000000001</v>
      </c>
      <c r="M92" s="53">
        <f t="shared" ref="M92" si="47">AVERAGE(H92:H95)</f>
        <v>0.63750000000000007</v>
      </c>
      <c r="N92" s="53">
        <f t="shared" ref="N92" si="48">AVERAGE(I92:I95)</f>
        <v>2.75E-2</v>
      </c>
      <c r="O92" s="53">
        <f t="shared" ref="O92" si="49">AVERAGE(J92:J95)</f>
        <v>0.27292112964037324</v>
      </c>
      <c r="P92" s="54"/>
      <c r="Q92" s="54"/>
      <c r="R92" s="54"/>
      <c r="S92" s="55"/>
    </row>
    <row r="93" spans="1:19" x14ac:dyDescent="0.25">
      <c r="A93" s="10" t="s">
        <v>55</v>
      </c>
      <c r="B93" s="11" t="s">
        <v>38</v>
      </c>
      <c r="C93" s="11" t="s">
        <v>56</v>
      </c>
      <c r="D93" s="12" t="s">
        <v>28</v>
      </c>
      <c r="E93" s="99">
        <v>45502</v>
      </c>
      <c r="F93" s="12">
        <v>0.3</v>
      </c>
      <c r="G93" s="12">
        <v>21.2</v>
      </c>
      <c r="H93" s="12">
        <v>0.63</v>
      </c>
      <c r="I93" s="12">
        <v>0.04</v>
      </c>
      <c r="J93" s="13">
        <v>0.33141255705559203</v>
      </c>
      <c r="K93" s="1">
        <f t="shared" si="32"/>
        <v>1</v>
      </c>
      <c r="L93" s="53"/>
      <c r="M93" s="53"/>
      <c r="N93" s="53"/>
      <c r="O93" s="53"/>
      <c r="P93" s="54"/>
      <c r="Q93" s="54"/>
      <c r="R93" s="54"/>
      <c r="S93" s="55"/>
    </row>
    <row r="94" spans="1:19" x14ac:dyDescent="0.25">
      <c r="A94" s="10" t="s">
        <v>55</v>
      </c>
      <c r="B94" s="11" t="s">
        <v>38</v>
      </c>
      <c r="C94" s="11" t="s">
        <v>56</v>
      </c>
      <c r="D94" s="12" t="s">
        <v>28</v>
      </c>
      <c r="E94" s="99">
        <v>45530</v>
      </c>
      <c r="F94" s="12">
        <v>0.3</v>
      </c>
      <c r="G94" s="12">
        <v>13.2</v>
      </c>
      <c r="H94" s="12">
        <v>0.56000000000000005</v>
      </c>
      <c r="I94" s="12">
        <v>0.02</v>
      </c>
      <c r="J94" s="13">
        <v>0.17790485866133601</v>
      </c>
      <c r="K94" s="1">
        <f t="shared" si="32"/>
        <v>1</v>
      </c>
      <c r="L94" s="53"/>
      <c r="M94" s="53"/>
      <c r="N94" s="53"/>
      <c r="O94" s="53"/>
      <c r="P94" s="54"/>
      <c r="Q94" s="54"/>
      <c r="R94" s="54"/>
      <c r="S94" s="55"/>
    </row>
    <row r="95" spans="1:19" x14ac:dyDescent="0.25">
      <c r="A95" s="10" t="s">
        <v>55</v>
      </c>
      <c r="B95" s="11" t="s">
        <v>38</v>
      </c>
      <c r="C95" s="11" t="s">
        <v>56</v>
      </c>
      <c r="D95" s="12" t="s">
        <v>28</v>
      </c>
      <c r="E95" s="99">
        <v>45558</v>
      </c>
      <c r="F95" s="12">
        <v>0.3</v>
      </c>
      <c r="G95" s="12">
        <v>30.35</v>
      </c>
      <c r="H95" s="12">
        <v>0.64</v>
      </c>
      <c r="I95" s="12">
        <v>0.03</v>
      </c>
      <c r="J95" s="13">
        <v>0.24492555122592199</v>
      </c>
      <c r="K95" s="1">
        <f t="shared" si="32"/>
        <v>1</v>
      </c>
      <c r="L95" s="53"/>
      <c r="M95" s="53"/>
      <c r="N95" s="53"/>
      <c r="O95" s="53"/>
      <c r="P95" s="54"/>
      <c r="Q95" s="54"/>
      <c r="R95" s="54"/>
      <c r="S95" s="55"/>
    </row>
    <row r="96" spans="1:19" x14ac:dyDescent="0.25">
      <c r="A96" s="10" t="s">
        <v>54</v>
      </c>
      <c r="B96" s="11" t="s">
        <v>38</v>
      </c>
      <c r="C96" s="11" t="s">
        <v>143</v>
      </c>
      <c r="D96" s="12" t="s">
        <v>28</v>
      </c>
      <c r="E96" s="99">
        <v>45448</v>
      </c>
      <c r="F96" s="12" t="s">
        <v>10</v>
      </c>
      <c r="G96" s="12" t="s">
        <v>10</v>
      </c>
      <c r="H96" s="12" t="s">
        <v>10</v>
      </c>
      <c r="I96" s="12" t="s">
        <v>10</v>
      </c>
      <c r="J96" s="13">
        <v>0.17617483232509401</v>
      </c>
      <c r="K96" s="1">
        <f t="shared" si="32"/>
        <v>1</v>
      </c>
      <c r="L96" s="53"/>
      <c r="M96" s="53"/>
      <c r="N96" s="53"/>
      <c r="O96" s="53">
        <f>AVERAGE(J96:J99)</f>
        <v>0.20200801897659001</v>
      </c>
      <c r="P96" s="54"/>
      <c r="Q96" s="54"/>
      <c r="R96" s="54"/>
      <c r="S96" s="55"/>
    </row>
    <row r="97" spans="1:19" x14ac:dyDescent="0.25">
      <c r="A97" s="10" t="s">
        <v>54</v>
      </c>
      <c r="B97" s="11" t="s">
        <v>38</v>
      </c>
      <c r="C97" s="11" t="s">
        <v>143</v>
      </c>
      <c r="D97" s="12" t="s">
        <v>28</v>
      </c>
      <c r="E97" s="99">
        <v>45502</v>
      </c>
      <c r="F97" s="12" t="s">
        <v>10</v>
      </c>
      <c r="G97" s="12" t="s">
        <v>10</v>
      </c>
      <c r="H97" s="12" t="s">
        <v>10</v>
      </c>
      <c r="I97" s="12" t="s">
        <v>10</v>
      </c>
      <c r="J97" s="13">
        <v>0.24149420687263601</v>
      </c>
      <c r="K97" s="1">
        <f t="shared" si="32"/>
        <v>1</v>
      </c>
      <c r="L97" s="54"/>
      <c r="M97" s="54"/>
      <c r="N97" s="54"/>
      <c r="O97" s="54"/>
      <c r="P97" s="54"/>
      <c r="Q97" s="54"/>
      <c r="R97" s="54"/>
      <c r="S97" s="55"/>
    </row>
    <row r="98" spans="1:19" x14ac:dyDescent="0.25">
      <c r="A98" s="10" t="s">
        <v>54</v>
      </c>
      <c r="B98" s="11" t="s">
        <v>38</v>
      </c>
      <c r="C98" s="11" t="s">
        <v>143</v>
      </c>
      <c r="D98" s="12" t="s">
        <v>28</v>
      </c>
      <c r="E98" s="99">
        <v>45530</v>
      </c>
      <c r="F98" s="12" t="s">
        <v>10</v>
      </c>
      <c r="G98" s="12" t="s">
        <v>10</v>
      </c>
      <c r="H98" s="12" t="s">
        <v>10</v>
      </c>
      <c r="I98" s="12" t="s">
        <v>10</v>
      </c>
      <c r="J98" s="13">
        <v>0.20086711668165499</v>
      </c>
      <c r="K98" s="1">
        <f t="shared" si="32"/>
        <v>1</v>
      </c>
      <c r="L98" s="54"/>
      <c r="M98" s="54"/>
      <c r="N98" s="54"/>
      <c r="O98" s="54"/>
      <c r="P98" s="54"/>
      <c r="Q98" s="54"/>
      <c r="R98" s="54"/>
      <c r="S98" s="55"/>
    </row>
    <row r="99" spans="1:19" x14ac:dyDescent="0.25">
      <c r="A99" s="14" t="s">
        <v>54</v>
      </c>
      <c r="B99" s="15" t="s">
        <v>38</v>
      </c>
      <c r="C99" s="11" t="s">
        <v>143</v>
      </c>
      <c r="D99" s="12" t="s">
        <v>28</v>
      </c>
      <c r="E99" s="99">
        <v>45558</v>
      </c>
      <c r="F99" s="12" t="s">
        <v>10</v>
      </c>
      <c r="G99" s="12" t="s">
        <v>10</v>
      </c>
      <c r="H99" s="12" t="s">
        <v>10</v>
      </c>
      <c r="I99" s="12" t="s">
        <v>10</v>
      </c>
      <c r="J99" s="13">
        <v>0.18949592002697499</v>
      </c>
      <c r="K99" s="1">
        <f t="shared" si="32"/>
        <v>1</v>
      </c>
      <c r="L99" s="54"/>
      <c r="M99" s="54"/>
      <c r="N99" s="54"/>
      <c r="O99" s="54"/>
      <c r="P99" s="54"/>
      <c r="Q99" s="54"/>
      <c r="R99" s="54"/>
      <c r="S99" s="55"/>
    </row>
    <row r="100" spans="1:19" x14ac:dyDescent="0.25">
      <c r="A100" s="6" t="s">
        <v>40</v>
      </c>
      <c r="B100" s="7" t="s">
        <v>41</v>
      </c>
      <c r="C100" s="6" t="s">
        <v>42</v>
      </c>
      <c r="D100" s="8" t="s">
        <v>60</v>
      </c>
      <c r="E100" s="98">
        <v>45090</v>
      </c>
      <c r="F100" s="8">
        <v>0.3</v>
      </c>
      <c r="G100" s="8">
        <v>17.2</v>
      </c>
      <c r="H100" s="8">
        <v>0.97</v>
      </c>
      <c r="I100" s="8">
        <v>0.02</v>
      </c>
      <c r="J100" s="9">
        <v>3.0979465016727398E-2</v>
      </c>
      <c r="K100" s="62">
        <f t="shared" si="32"/>
        <v>0</v>
      </c>
      <c r="L100" s="68">
        <f>AVERAGE(G100:G103)</f>
        <v>23.724999999999998</v>
      </c>
      <c r="M100" s="49">
        <f t="shared" ref="M100" si="50">AVERAGE(H100:H103)</f>
        <v>0.94750000000000001</v>
      </c>
      <c r="N100" s="49">
        <f t="shared" ref="N100" si="51">AVERAGE(I100:I103)</f>
        <v>3.2500000000000001E-2</v>
      </c>
      <c r="O100" s="49">
        <f t="shared" ref="O100" si="52">AVERAGE(J100:J103)</f>
        <v>5.4876728174492601E-2</v>
      </c>
      <c r="P100" s="50">
        <f>AVERAGE(G100:G107)</f>
        <v>23.724999999999998</v>
      </c>
      <c r="Q100" s="50">
        <f t="shared" ref="Q100:S100" si="53">AVERAGE(H100:H107)</f>
        <v>0.94750000000000001</v>
      </c>
      <c r="R100" s="50">
        <f t="shared" si="53"/>
        <v>3.2500000000000001E-2</v>
      </c>
      <c r="S100" s="51">
        <f t="shared" si="53"/>
        <v>0.11228577555777872</v>
      </c>
    </row>
    <row r="101" spans="1:19" x14ac:dyDescent="0.25">
      <c r="A101" s="10" t="s">
        <v>40</v>
      </c>
      <c r="B101" s="11" t="s">
        <v>41</v>
      </c>
      <c r="C101" s="10" t="s">
        <v>42</v>
      </c>
      <c r="D101" s="12" t="s">
        <v>60</v>
      </c>
      <c r="E101" s="99">
        <v>45113</v>
      </c>
      <c r="F101" s="12">
        <v>0.3</v>
      </c>
      <c r="G101" s="12">
        <v>20.100000000000001</v>
      </c>
      <c r="H101" s="12">
        <v>1.1299999999999999</v>
      </c>
      <c r="I101" s="12">
        <v>0.04</v>
      </c>
      <c r="J101" s="13">
        <v>4.03338971287601E-2</v>
      </c>
      <c r="K101" s="61">
        <f t="shared" si="32"/>
        <v>0</v>
      </c>
      <c r="L101" s="69"/>
      <c r="M101" s="53"/>
      <c r="N101" s="53"/>
      <c r="O101" s="53"/>
      <c r="P101" s="54"/>
      <c r="Q101" s="54"/>
      <c r="R101" s="54"/>
      <c r="S101" s="55"/>
    </row>
    <row r="102" spans="1:19" x14ac:dyDescent="0.25">
      <c r="A102" s="10" t="s">
        <v>40</v>
      </c>
      <c r="B102" s="11" t="s">
        <v>41</v>
      </c>
      <c r="C102" s="10" t="s">
        <v>42</v>
      </c>
      <c r="D102" s="12" t="s">
        <v>60</v>
      </c>
      <c r="E102" s="99">
        <v>45148</v>
      </c>
      <c r="F102" s="12">
        <v>0.3</v>
      </c>
      <c r="G102" s="12">
        <v>40.4</v>
      </c>
      <c r="H102" s="12">
        <v>0.91</v>
      </c>
      <c r="I102" s="12">
        <v>0.05</v>
      </c>
      <c r="J102" s="13" t="s">
        <v>10</v>
      </c>
      <c r="K102" s="61">
        <f t="shared" si="32"/>
        <v>1</v>
      </c>
      <c r="L102" s="69"/>
      <c r="M102" s="53"/>
      <c r="N102" s="53"/>
      <c r="O102" s="53"/>
      <c r="P102" s="54"/>
      <c r="Q102" s="54"/>
      <c r="R102" s="54"/>
      <c r="S102" s="55"/>
    </row>
    <row r="103" spans="1:19" x14ac:dyDescent="0.25">
      <c r="A103" s="10" t="s">
        <v>40</v>
      </c>
      <c r="B103" s="11" t="s">
        <v>41</v>
      </c>
      <c r="C103" s="10" t="s">
        <v>42</v>
      </c>
      <c r="D103" s="12" t="s">
        <v>60</v>
      </c>
      <c r="E103" s="99">
        <v>45182</v>
      </c>
      <c r="F103" s="12">
        <v>0.3</v>
      </c>
      <c r="G103" s="12">
        <v>17.2</v>
      </c>
      <c r="H103" s="12">
        <v>0.78</v>
      </c>
      <c r="I103" s="12">
        <v>0.02</v>
      </c>
      <c r="J103" s="13">
        <v>9.3316822377990299E-2</v>
      </c>
      <c r="K103" s="61">
        <f t="shared" si="32"/>
        <v>1</v>
      </c>
      <c r="L103" s="69"/>
      <c r="M103" s="53"/>
      <c r="N103" s="53"/>
      <c r="O103" s="53"/>
      <c r="P103" s="54"/>
      <c r="Q103" s="54"/>
      <c r="R103" s="54"/>
      <c r="S103" s="55"/>
    </row>
    <row r="104" spans="1:19" x14ac:dyDescent="0.25">
      <c r="A104" s="10" t="s">
        <v>43</v>
      </c>
      <c r="B104" s="11" t="s">
        <v>41</v>
      </c>
      <c r="C104" s="10" t="s">
        <v>126</v>
      </c>
      <c r="D104" s="12" t="s">
        <v>60</v>
      </c>
      <c r="E104" s="99">
        <v>45090</v>
      </c>
      <c r="F104" s="12" t="s">
        <v>10</v>
      </c>
      <c r="G104" s="12" t="s">
        <v>10</v>
      </c>
      <c r="H104" s="12" t="s">
        <v>10</v>
      </c>
      <c r="I104" s="12" t="s">
        <v>10</v>
      </c>
      <c r="J104" s="13">
        <v>5.5966699395787897E-2</v>
      </c>
      <c r="K104" s="61">
        <f t="shared" si="32"/>
        <v>1</v>
      </c>
      <c r="L104" s="69"/>
      <c r="M104" s="53"/>
      <c r="N104" s="53"/>
      <c r="O104" s="53">
        <f>AVERAGE(J104:J107)</f>
        <v>0.1553425610952433</v>
      </c>
      <c r="P104" s="54"/>
      <c r="Q104" s="54"/>
      <c r="R104" s="54"/>
      <c r="S104" s="55"/>
    </row>
    <row r="105" spans="1:19" x14ac:dyDescent="0.25">
      <c r="A105" s="10" t="s">
        <v>43</v>
      </c>
      <c r="B105" s="11" t="s">
        <v>41</v>
      </c>
      <c r="C105" s="10" t="s">
        <v>126</v>
      </c>
      <c r="D105" s="12" t="s">
        <v>60</v>
      </c>
      <c r="E105" s="99">
        <v>45113</v>
      </c>
      <c r="F105" s="12" t="s">
        <v>10</v>
      </c>
      <c r="G105" s="12" t="s">
        <v>10</v>
      </c>
      <c r="H105" s="12" t="s">
        <v>10</v>
      </c>
      <c r="I105" s="12" t="s">
        <v>10</v>
      </c>
      <c r="J105" s="13">
        <v>4.9449281407596302E-2</v>
      </c>
      <c r="K105" s="61">
        <f t="shared" si="32"/>
        <v>0</v>
      </c>
      <c r="L105" s="69"/>
      <c r="M105" s="53"/>
      <c r="N105" s="53"/>
      <c r="O105" s="53"/>
      <c r="P105" s="54"/>
      <c r="Q105" s="54"/>
      <c r="R105" s="54"/>
      <c r="S105" s="55"/>
    </row>
    <row r="106" spans="1:19" x14ac:dyDescent="0.25">
      <c r="A106" s="10" t="s">
        <v>43</v>
      </c>
      <c r="B106" s="11" t="s">
        <v>41</v>
      </c>
      <c r="C106" s="10" t="s">
        <v>126</v>
      </c>
      <c r="D106" s="12" t="s">
        <v>60</v>
      </c>
      <c r="E106" s="99">
        <v>45148</v>
      </c>
      <c r="F106" s="12" t="s">
        <v>10</v>
      </c>
      <c r="G106" s="12" t="s">
        <v>10</v>
      </c>
      <c r="H106" s="12" t="s">
        <v>10</v>
      </c>
      <c r="I106" s="12" t="s">
        <v>10</v>
      </c>
      <c r="J106" s="13">
        <v>0.38887164007339597</v>
      </c>
      <c r="K106" s="61">
        <f t="shared" si="32"/>
        <v>1</v>
      </c>
      <c r="L106" s="69"/>
      <c r="M106" s="53"/>
      <c r="N106" s="53"/>
      <c r="O106" s="53"/>
      <c r="P106" s="54"/>
      <c r="Q106" s="54"/>
      <c r="R106" s="54"/>
      <c r="S106" s="55"/>
    </row>
    <row r="107" spans="1:19" ht="15.75" thickBot="1" x14ac:dyDescent="0.3">
      <c r="A107" s="10" t="s">
        <v>43</v>
      </c>
      <c r="B107" s="11" t="s">
        <v>41</v>
      </c>
      <c r="C107" s="14" t="s">
        <v>126</v>
      </c>
      <c r="D107" s="16" t="s">
        <v>60</v>
      </c>
      <c r="E107" s="101">
        <v>45182</v>
      </c>
      <c r="F107" s="16" t="s">
        <v>10</v>
      </c>
      <c r="G107" s="16" t="s">
        <v>10</v>
      </c>
      <c r="H107" s="16" t="s">
        <v>10</v>
      </c>
      <c r="I107" s="16" t="s">
        <v>10</v>
      </c>
      <c r="J107" s="17">
        <v>0.127082623504193</v>
      </c>
      <c r="K107" s="61">
        <f t="shared" si="32"/>
        <v>1</v>
      </c>
      <c r="L107" s="70"/>
      <c r="M107" s="63"/>
      <c r="N107" s="63"/>
      <c r="O107" s="63"/>
      <c r="P107" s="57"/>
      <c r="Q107" s="57"/>
      <c r="R107" s="57"/>
      <c r="S107" s="58"/>
    </row>
    <row r="108" spans="1:19" x14ac:dyDescent="0.25">
      <c r="A108" s="6" t="s">
        <v>44</v>
      </c>
      <c r="B108" s="7" t="s">
        <v>45</v>
      </c>
      <c r="C108" s="11" t="s">
        <v>46</v>
      </c>
      <c r="D108" s="12" t="s">
        <v>30</v>
      </c>
      <c r="E108" s="99">
        <v>45456</v>
      </c>
      <c r="F108" s="12">
        <v>0.3</v>
      </c>
      <c r="G108" s="12">
        <v>15.4</v>
      </c>
      <c r="H108" s="32">
        <v>0.46</v>
      </c>
      <c r="I108" s="12">
        <v>0.03</v>
      </c>
      <c r="J108" s="38">
        <v>0.45699509523961301</v>
      </c>
      <c r="K108" s="64">
        <f t="shared" si="32"/>
        <v>1</v>
      </c>
      <c r="L108" s="53">
        <f>AVERAGE(G108:G111)</f>
        <v>23.55</v>
      </c>
      <c r="M108" s="53">
        <f t="shared" ref="M108" si="54">AVERAGE(H108:H111)</f>
        <v>0.51249999999999996</v>
      </c>
      <c r="N108" s="53">
        <f t="shared" ref="N108" si="55">AVERAGE(I108:I111)</f>
        <v>2.2499999999999999E-2</v>
      </c>
      <c r="O108" s="53">
        <f t="shared" ref="O108" si="56">AVERAGE(J108:J111)</f>
        <v>0.38122935504134653</v>
      </c>
      <c r="P108" s="47">
        <f>AVERAGE(G108:G123)</f>
        <v>22.5</v>
      </c>
      <c r="Q108" s="47">
        <f t="shared" ref="Q108" si="57">AVERAGE(H108:H123)</f>
        <v>0.52</v>
      </c>
      <c r="R108" s="47">
        <f t="shared" ref="R108" si="58">AVERAGE(I108:I123)</f>
        <v>2.1666666666666664E-2</v>
      </c>
      <c r="S108" s="67">
        <f t="shared" ref="S108" si="59">AVERAGE(J108:J123)</f>
        <v>0.43784054681935686</v>
      </c>
    </row>
    <row r="109" spans="1:19" x14ac:dyDescent="0.25">
      <c r="A109" s="10" t="s">
        <v>44</v>
      </c>
      <c r="B109" s="11" t="s">
        <v>45</v>
      </c>
      <c r="C109" s="11" t="s">
        <v>46</v>
      </c>
      <c r="D109" s="12" t="s">
        <v>30</v>
      </c>
      <c r="E109" s="99">
        <v>45497</v>
      </c>
      <c r="F109" s="12">
        <v>0.3</v>
      </c>
      <c r="G109" s="12">
        <v>43</v>
      </c>
      <c r="H109" s="32">
        <v>0.7</v>
      </c>
      <c r="I109" s="12">
        <v>0.03</v>
      </c>
      <c r="J109" s="38">
        <v>0.53717267607518604</v>
      </c>
      <c r="K109" s="65">
        <f t="shared" si="32"/>
        <v>1</v>
      </c>
      <c r="L109" s="54"/>
      <c r="M109" s="54"/>
      <c r="N109" s="54"/>
      <c r="O109" s="54"/>
      <c r="P109" s="54"/>
      <c r="Q109" s="54"/>
      <c r="R109" s="54"/>
      <c r="S109" s="66"/>
    </row>
    <row r="110" spans="1:19" x14ac:dyDescent="0.25">
      <c r="A110" s="10" t="s">
        <v>44</v>
      </c>
      <c r="B110" s="11" t="s">
        <v>45</v>
      </c>
      <c r="C110" s="11" t="s">
        <v>46</v>
      </c>
      <c r="D110" s="12" t="s">
        <v>30</v>
      </c>
      <c r="E110" s="99">
        <v>45519</v>
      </c>
      <c r="F110" s="12">
        <v>0.3</v>
      </c>
      <c r="G110" s="12">
        <v>20</v>
      </c>
      <c r="H110" s="32">
        <v>0.48</v>
      </c>
      <c r="I110" s="12">
        <v>0.02</v>
      </c>
      <c r="J110" s="38">
        <v>0.35253185482517801</v>
      </c>
      <c r="K110" s="65">
        <f t="shared" si="32"/>
        <v>1</v>
      </c>
      <c r="L110" s="54"/>
      <c r="M110" s="54"/>
      <c r="N110" s="54"/>
      <c r="O110" s="54"/>
      <c r="P110" s="54"/>
      <c r="Q110" s="54"/>
      <c r="R110" s="54"/>
      <c r="S110" s="66"/>
    </row>
    <row r="111" spans="1:19" x14ac:dyDescent="0.25">
      <c r="A111" s="10" t="s">
        <v>44</v>
      </c>
      <c r="B111" s="11" t="s">
        <v>45</v>
      </c>
      <c r="C111" s="11" t="s">
        <v>46</v>
      </c>
      <c r="D111" s="12" t="s">
        <v>30</v>
      </c>
      <c r="E111" s="99">
        <v>45554</v>
      </c>
      <c r="F111" s="12">
        <v>0.3</v>
      </c>
      <c r="G111" s="12">
        <v>15.8</v>
      </c>
      <c r="H111" s="32">
        <v>0.41</v>
      </c>
      <c r="I111" s="12">
        <v>0.01</v>
      </c>
      <c r="J111" s="38">
        <v>0.17821779402540899</v>
      </c>
      <c r="K111" s="65">
        <f t="shared" si="32"/>
        <v>1</v>
      </c>
      <c r="L111" s="54"/>
      <c r="M111" s="54"/>
      <c r="N111" s="54"/>
      <c r="O111" s="54"/>
      <c r="P111" s="54"/>
      <c r="Q111" s="54"/>
      <c r="R111" s="54"/>
      <c r="S111" s="66"/>
    </row>
    <row r="112" spans="1:19" x14ac:dyDescent="0.25">
      <c r="A112" s="10" t="s">
        <v>48</v>
      </c>
      <c r="B112" s="11" t="s">
        <v>45</v>
      </c>
      <c r="C112" s="11" t="s">
        <v>49</v>
      </c>
      <c r="D112" s="12" t="s">
        <v>30</v>
      </c>
      <c r="E112" s="99">
        <v>45456</v>
      </c>
      <c r="F112" s="12">
        <v>0.3</v>
      </c>
      <c r="G112" s="12">
        <v>15.4</v>
      </c>
      <c r="H112" s="32">
        <v>0.56999999999999995</v>
      </c>
      <c r="I112" s="12">
        <v>0.02</v>
      </c>
      <c r="J112" s="38">
        <v>0.95809234169542001</v>
      </c>
      <c r="K112" s="65">
        <f t="shared" si="32"/>
        <v>1</v>
      </c>
      <c r="L112" s="53">
        <f>AVERAGE(G112:G115)</f>
        <v>24.299999999999997</v>
      </c>
      <c r="M112" s="53">
        <f t="shared" ref="M112" si="60">AVERAGE(H112:H115)</f>
        <v>0.53249999999999997</v>
      </c>
      <c r="N112" s="53">
        <f t="shared" ref="N112" si="61">AVERAGE(I112:I115)</f>
        <v>2.2500000000000003E-2</v>
      </c>
      <c r="O112" s="53">
        <f t="shared" ref="O112" si="62">AVERAGE(J112:J115)</f>
        <v>0.47996098132358472</v>
      </c>
      <c r="P112" s="54"/>
      <c r="Q112" s="54"/>
      <c r="R112" s="54"/>
      <c r="S112" s="66"/>
    </row>
    <row r="113" spans="1:19" x14ac:dyDescent="0.25">
      <c r="A113" s="10" t="s">
        <v>48</v>
      </c>
      <c r="B113" s="11" t="s">
        <v>45</v>
      </c>
      <c r="C113" s="11" t="s">
        <v>49</v>
      </c>
      <c r="D113" s="12" t="s">
        <v>30</v>
      </c>
      <c r="E113" s="99">
        <v>45497</v>
      </c>
      <c r="F113" s="12">
        <v>0.3</v>
      </c>
      <c r="G113" s="12">
        <v>32.799999999999997</v>
      </c>
      <c r="H113" s="32">
        <v>0.61</v>
      </c>
      <c r="I113" s="12">
        <v>0.03</v>
      </c>
      <c r="J113" s="38">
        <v>0.34979419715409699</v>
      </c>
      <c r="K113" s="65">
        <f t="shared" si="32"/>
        <v>1</v>
      </c>
      <c r="L113" s="54"/>
      <c r="M113" s="54"/>
      <c r="N113" s="54"/>
      <c r="O113" s="54"/>
      <c r="P113" s="54"/>
      <c r="Q113" s="54"/>
      <c r="R113" s="54"/>
      <c r="S113" s="66"/>
    </row>
    <row r="114" spans="1:19" x14ac:dyDescent="0.25">
      <c r="A114" s="10" t="s">
        <v>48</v>
      </c>
      <c r="B114" s="11" t="s">
        <v>45</v>
      </c>
      <c r="C114" s="11" t="s">
        <v>49</v>
      </c>
      <c r="D114" s="12" t="s">
        <v>30</v>
      </c>
      <c r="E114" s="99">
        <v>45519</v>
      </c>
      <c r="F114" s="12">
        <v>0.3</v>
      </c>
      <c r="G114" s="12">
        <v>27.4</v>
      </c>
      <c r="H114" s="32">
        <v>0.49</v>
      </c>
      <c r="I114" s="12">
        <v>0.02</v>
      </c>
      <c r="J114" s="38">
        <v>0.37044146845067</v>
      </c>
      <c r="K114" s="65">
        <f t="shared" si="32"/>
        <v>1</v>
      </c>
      <c r="L114" s="54"/>
      <c r="M114" s="54"/>
      <c r="N114" s="54"/>
      <c r="O114" s="54"/>
      <c r="P114" s="54"/>
      <c r="Q114" s="54"/>
      <c r="R114" s="54"/>
      <c r="S114" s="66"/>
    </row>
    <row r="115" spans="1:19" x14ac:dyDescent="0.25">
      <c r="A115" s="10" t="s">
        <v>48</v>
      </c>
      <c r="B115" s="11" t="s">
        <v>45</v>
      </c>
      <c r="C115" s="11" t="s">
        <v>49</v>
      </c>
      <c r="D115" s="12" t="s">
        <v>30</v>
      </c>
      <c r="E115" s="99">
        <v>45554</v>
      </c>
      <c r="F115" s="12">
        <v>0.3</v>
      </c>
      <c r="G115" s="12">
        <v>21.6</v>
      </c>
      <c r="H115" s="32">
        <v>0.46</v>
      </c>
      <c r="I115" s="12">
        <v>0.02</v>
      </c>
      <c r="J115" s="38">
        <v>0.24151591799415201</v>
      </c>
      <c r="K115" s="65">
        <f t="shared" si="32"/>
        <v>1</v>
      </c>
      <c r="L115" s="54"/>
      <c r="M115" s="54"/>
      <c r="N115" s="54"/>
      <c r="O115" s="54"/>
      <c r="P115" s="54"/>
      <c r="Q115" s="54"/>
      <c r="R115" s="54"/>
      <c r="S115" s="66"/>
    </row>
    <row r="116" spans="1:19" x14ac:dyDescent="0.25">
      <c r="A116" s="10" t="s">
        <v>50</v>
      </c>
      <c r="B116" s="11" t="s">
        <v>45</v>
      </c>
      <c r="C116" s="11" t="s">
        <v>51</v>
      </c>
      <c r="D116" s="12" t="s">
        <v>30</v>
      </c>
      <c r="E116" s="99">
        <v>45456</v>
      </c>
      <c r="F116" s="12">
        <v>0.3</v>
      </c>
      <c r="G116" s="12">
        <v>12.5</v>
      </c>
      <c r="H116" s="32">
        <v>0.56999999999999995</v>
      </c>
      <c r="I116" s="12">
        <v>0.02</v>
      </c>
      <c r="J116" s="38">
        <v>1.0576590236171</v>
      </c>
      <c r="K116" s="65">
        <f t="shared" si="32"/>
        <v>1</v>
      </c>
      <c r="L116" s="53">
        <f>AVERAGE(G116:G119)</f>
        <v>19.649999999999999</v>
      </c>
      <c r="M116" s="53">
        <f t="shared" ref="M116" si="63">AVERAGE(H116:H119)</f>
        <v>0.51500000000000001</v>
      </c>
      <c r="N116" s="53">
        <f t="shared" ref="N116" si="64">AVERAGE(I116:I119)</f>
        <v>0.02</v>
      </c>
      <c r="O116" s="53">
        <f t="shared" ref="O116" si="65">AVERAGE(J116:J119)</f>
        <v>0.4862227798115597</v>
      </c>
      <c r="P116" s="54"/>
      <c r="Q116" s="54"/>
      <c r="R116" s="54"/>
      <c r="S116" s="66"/>
    </row>
    <row r="117" spans="1:19" x14ac:dyDescent="0.25">
      <c r="A117" s="10" t="s">
        <v>50</v>
      </c>
      <c r="B117" s="11" t="s">
        <v>45</v>
      </c>
      <c r="C117" s="11" t="s">
        <v>51</v>
      </c>
      <c r="D117" s="12" t="s">
        <v>30</v>
      </c>
      <c r="E117" s="99">
        <v>45497</v>
      </c>
      <c r="F117" s="12">
        <v>0.3</v>
      </c>
      <c r="G117" s="12">
        <v>30.6</v>
      </c>
      <c r="H117" s="32">
        <v>0.61</v>
      </c>
      <c r="I117" s="12">
        <v>0.03</v>
      </c>
      <c r="J117" s="38">
        <v>0.48783874312460701</v>
      </c>
      <c r="K117" s="65">
        <f t="shared" si="32"/>
        <v>1</v>
      </c>
      <c r="L117" s="54"/>
      <c r="M117" s="54"/>
      <c r="N117" s="54"/>
      <c r="O117" s="54"/>
      <c r="P117" s="54"/>
      <c r="Q117" s="54"/>
      <c r="R117" s="54"/>
      <c r="S117" s="66"/>
    </row>
    <row r="118" spans="1:19" x14ac:dyDescent="0.25">
      <c r="A118" s="10" t="s">
        <v>50</v>
      </c>
      <c r="B118" s="11" t="s">
        <v>45</v>
      </c>
      <c r="C118" s="11" t="s">
        <v>51</v>
      </c>
      <c r="D118" s="12" t="s">
        <v>30</v>
      </c>
      <c r="E118" s="99">
        <v>45519</v>
      </c>
      <c r="F118" s="12">
        <v>0.3</v>
      </c>
      <c r="G118" s="12">
        <v>18.100000000000001</v>
      </c>
      <c r="H118" s="32">
        <v>0.46</v>
      </c>
      <c r="I118" s="12">
        <v>0.02</v>
      </c>
      <c r="J118" s="38">
        <v>0.208898978356338</v>
      </c>
      <c r="K118" s="65">
        <f t="shared" si="32"/>
        <v>1</v>
      </c>
      <c r="L118" s="54"/>
      <c r="M118" s="54"/>
      <c r="N118" s="54"/>
      <c r="O118" s="54"/>
      <c r="P118" s="54"/>
      <c r="Q118" s="54"/>
      <c r="R118" s="54"/>
      <c r="S118" s="66"/>
    </row>
    <row r="119" spans="1:19" x14ac:dyDescent="0.25">
      <c r="A119" s="10" t="s">
        <v>50</v>
      </c>
      <c r="B119" s="11" t="s">
        <v>45</v>
      </c>
      <c r="C119" s="11" t="s">
        <v>51</v>
      </c>
      <c r="D119" s="12" t="s">
        <v>30</v>
      </c>
      <c r="E119" s="99">
        <v>45554</v>
      </c>
      <c r="F119" s="12">
        <v>0.3</v>
      </c>
      <c r="G119" s="12">
        <v>17.399999999999999</v>
      </c>
      <c r="H119" s="32">
        <v>0.42</v>
      </c>
      <c r="I119" s="12">
        <v>0.01</v>
      </c>
      <c r="J119" s="38">
        <v>0.19049437414819401</v>
      </c>
      <c r="K119" s="65">
        <f t="shared" si="32"/>
        <v>1</v>
      </c>
      <c r="L119" s="54"/>
      <c r="M119" s="54"/>
      <c r="N119" s="54"/>
      <c r="O119" s="54"/>
      <c r="P119" s="54"/>
      <c r="Q119" s="54"/>
      <c r="R119" s="54"/>
      <c r="S119" s="66"/>
    </row>
    <row r="120" spans="1:19" x14ac:dyDescent="0.25">
      <c r="A120" s="10" t="s">
        <v>47</v>
      </c>
      <c r="B120" s="11" t="s">
        <v>45</v>
      </c>
      <c r="C120" s="11" t="s">
        <v>144</v>
      </c>
      <c r="D120" s="12" t="s">
        <v>30</v>
      </c>
      <c r="E120" s="99">
        <v>45456</v>
      </c>
      <c r="F120" s="12" t="s">
        <v>10</v>
      </c>
      <c r="G120" s="12" t="s">
        <v>10</v>
      </c>
      <c r="H120" s="12" t="s">
        <v>10</v>
      </c>
      <c r="I120" s="12" t="s">
        <v>10</v>
      </c>
      <c r="J120" s="38">
        <v>0.61262764057016394</v>
      </c>
      <c r="K120" s="65">
        <f t="shared" si="32"/>
        <v>1</v>
      </c>
      <c r="L120" s="54"/>
      <c r="M120" s="54"/>
      <c r="N120" s="54"/>
      <c r="O120" s="53">
        <f>AVERAGE(J120:J123)</f>
        <v>0.40394907110093647</v>
      </c>
      <c r="P120" s="54"/>
      <c r="Q120" s="54"/>
      <c r="R120" s="54"/>
      <c r="S120" s="66"/>
    </row>
    <row r="121" spans="1:19" x14ac:dyDescent="0.25">
      <c r="A121" s="10" t="s">
        <v>47</v>
      </c>
      <c r="B121" s="11" t="s">
        <v>45</v>
      </c>
      <c r="C121" s="11" t="s">
        <v>144</v>
      </c>
      <c r="D121" s="12" t="s">
        <v>30</v>
      </c>
      <c r="E121" s="99">
        <v>45497</v>
      </c>
      <c r="F121" s="12" t="s">
        <v>10</v>
      </c>
      <c r="G121" s="12" t="s">
        <v>10</v>
      </c>
      <c r="H121" s="12" t="s">
        <v>10</v>
      </c>
      <c r="I121" s="12" t="s">
        <v>10</v>
      </c>
      <c r="J121" s="38">
        <v>0.31923853991863999</v>
      </c>
      <c r="K121" s="65">
        <f t="shared" si="32"/>
        <v>1</v>
      </c>
      <c r="L121" s="54"/>
      <c r="M121" s="54"/>
      <c r="N121" s="54"/>
      <c r="O121" s="54"/>
      <c r="P121" s="54"/>
      <c r="Q121" s="54"/>
      <c r="R121" s="54"/>
      <c r="S121" s="66"/>
    </row>
    <row r="122" spans="1:19" x14ac:dyDescent="0.25">
      <c r="A122" s="10" t="s">
        <v>47</v>
      </c>
      <c r="B122" s="11" t="s">
        <v>45</v>
      </c>
      <c r="C122" s="11" t="s">
        <v>144</v>
      </c>
      <c r="D122" s="12" t="s">
        <v>30</v>
      </c>
      <c r="E122" s="99">
        <v>45519</v>
      </c>
      <c r="F122" s="12" t="s">
        <v>10</v>
      </c>
      <c r="G122" s="12" t="s">
        <v>10</v>
      </c>
      <c r="H122" s="12" t="s">
        <v>10</v>
      </c>
      <c r="I122" s="12" t="s">
        <v>10</v>
      </c>
      <c r="J122" s="38">
        <v>0.44793874617289497</v>
      </c>
      <c r="K122" s="65">
        <f t="shared" si="32"/>
        <v>1</v>
      </c>
      <c r="L122" s="54"/>
      <c r="M122" s="54"/>
      <c r="N122" s="54"/>
      <c r="O122" s="54"/>
      <c r="P122" s="54"/>
      <c r="Q122" s="54"/>
      <c r="R122" s="54"/>
      <c r="S122" s="66"/>
    </row>
    <row r="123" spans="1:19" x14ac:dyDescent="0.25">
      <c r="A123" s="14" t="s">
        <v>47</v>
      </c>
      <c r="B123" s="15" t="s">
        <v>45</v>
      </c>
      <c r="C123" s="15" t="s">
        <v>144</v>
      </c>
      <c r="D123" s="16" t="s">
        <v>30</v>
      </c>
      <c r="E123" s="101">
        <v>45554</v>
      </c>
      <c r="F123" s="16" t="s">
        <v>10</v>
      </c>
      <c r="G123" s="16" t="s">
        <v>10</v>
      </c>
      <c r="H123" s="16" t="s">
        <v>10</v>
      </c>
      <c r="I123" s="16" t="s">
        <v>10</v>
      </c>
      <c r="J123" s="59">
        <v>0.23599135774204699</v>
      </c>
      <c r="K123" s="65">
        <f t="shared" si="32"/>
        <v>1</v>
      </c>
      <c r="L123" s="54"/>
      <c r="M123" s="54"/>
      <c r="N123" s="54"/>
      <c r="O123" s="54"/>
      <c r="P123" s="54"/>
      <c r="Q123" s="54"/>
      <c r="R123" s="54"/>
      <c r="S123" s="66"/>
    </row>
    <row r="124" spans="1:19" x14ac:dyDescent="0.25">
      <c r="A124" s="6" t="s">
        <v>57</v>
      </c>
      <c r="B124" s="7" t="s">
        <v>58</v>
      </c>
      <c r="C124" s="7" t="s">
        <v>59</v>
      </c>
      <c r="D124" s="8" t="s">
        <v>60</v>
      </c>
      <c r="E124" s="98">
        <v>45090</v>
      </c>
      <c r="F124" s="8">
        <v>0.3</v>
      </c>
      <c r="G124" s="8">
        <v>66.5</v>
      </c>
      <c r="H124" s="8">
        <v>1.69</v>
      </c>
      <c r="I124" s="8">
        <v>0.06</v>
      </c>
      <c r="J124" s="9">
        <v>2.43250159481983E-2</v>
      </c>
      <c r="K124" s="48">
        <f t="shared" si="32"/>
        <v>0</v>
      </c>
      <c r="L124" s="49">
        <f>AVERAGE(G124:G127)</f>
        <v>44.55</v>
      </c>
      <c r="M124" s="49">
        <f t="shared" ref="M124" si="66">AVERAGE(H124:H127)</f>
        <v>1.165</v>
      </c>
      <c r="N124" s="49">
        <f t="shared" ref="N124" si="67">AVERAGE(I124:I127)</f>
        <v>0.05</v>
      </c>
      <c r="O124" s="49">
        <f t="shared" ref="O124" si="68">AVERAGE(J124:J127)</f>
        <v>4.624338050626705E-2</v>
      </c>
      <c r="P124" s="50">
        <f>AVERAGE(G124:G135)</f>
        <v>32.613749999999996</v>
      </c>
      <c r="Q124" s="50">
        <f t="shared" ref="Q124" si="69">AVERAGE(H124:H135)</f>
        <v>1.0081249999999999</v>
      </c>
      <c r="R124" s="50">
        <f t="shared" ref="R124" si="70">AVERAGE(I124:I135)</f>
        <v>4.1249999999999995E-2</v>
      </c>
      <c r="S124" s="51">
        <f t="shared" ref="S124" si="71">AVERAGE(J124:J135)</f>
        <v>0.1675073565368628</v>
      </c>
    </row>
    <row r="125" spans="1:19" x14ac:dyDescent="0.25">
      <c r="A125" s="10" t="s">
        <v>57</v>
      </c>
      <c r="B125" s="11" t="s">
        <v>58</v>
      </c>
      <c r="C125" s="11" t="s">
        <v>59</v>
      </c>
      <c r="D125" s="12" t="s">
        <v>60</v>
      </c>
      <c r="E125" s="99">
        <v>45113</v>
      </c>
      <c r="F125" s="12">
        <v>0.3</v>
      </c>
      <c r="G125" s="12">
        <v>29.8</v>
      </c>
      <c r="H125" s="12">
        <v>0.94</v>
      </c>
      <c r="I125" s="12">
        <v>0.04</v>
      </c>
      <c r="J125" s="13">
        <v>4.7703221240234198E-2</v>
      </c>
      <c r="K125" s="52">
        <f t="shared" si="32"/>
        <v>0</v>
      </c>
      <c r="L125" s="54"/>
      <c r="M125" s="54"/>
      <c r="N125" s="54"/>
      <c r="O125" s="54"/>
      <c r="P125" s="54"/>
      <c r="Q125" s="54"/>
      <c r="R125" s="54"/>
      <c r="S125" s="55"/>
    </row>
    <row r="126" spans="1:19" x14ac:dyDescent="0.25">
      <c r="A126" s="10" t="s">
        <v>57</v>
      </c>
      <c r="B126" s="11" t="s">
        <v>58</v>
      </c>
      <c r="C126" s="11" t="s">
        <v>59</v>
      </c>
      <c r="D126" s="12" t="s">
        <v>60</v>
      </c>
      <c r="E126" s="99">
        <v>45148</v>
      </c>
      <c r="F126" s="12">
        <v>0.3</v>
      </c>
      <c r="G126" s="12">
        <v>51.4</v>
      </c>
      <c r="H126" s="12">
        <v>1.1599999999999999</v>
      </c>
      <c r="I126" s="12">
        <v>0.06</v>
      </c>
      <c r="J126" s="13">
        <v>2.31030419673348E-2</v>
      </c>
      <c r="K126" s="52">
        <f t="shared" si="32"/>
        <v>0</v>
      </c>
      <c r="L126" s="54"/>
      <c r="M126" s="54"/>
      <c r="N126" s="54"/>
      <c r="O126" s="54"/>
      <c r="P126" s="54"/>
      <c r="Q126" s="54"/>
      <c r="R126" s="54"/>
      <c r="S126" s="55"/>
    </row>
    <row r="127" spans="1:19" x14ac:dyDescent="0.25">
      <c r="A127" s="10" t="s">
        <v>57</v>
      </c>
      <c r="B127" s="11" t="s">
        <v>58</v>
      </c>
      <c r="C127" s="11" t="s">
        <v>59</v>
      </c>
      <c r="D127" s="12" t="s">
        <v>60</v>
      </c>
      <c r="E127" s="99">
        <v>45182</v>
      </c>
      <c r="F127" s="12">
        <v>0.3</v>
      </c>
      <c r="G127" s="12">
        <v>30.5</v>
      </c>
      <c r="H127" s="12">
        <v>0.87</v>
      </c>
      <c r="I127" s="12">
        <v>0.04</v>
      </c>
      <c r="J127" s="13">
        <v>8.9842242869300898E-2</v>
      </c>
      <c r="K127" s="52">
        <f t="shared" si="32"/>
        <v>1</v>
      </c>
      <c r="L127" s="54"/>
      <c r="M127" s="54"/>
      <c r="N127" s="54"/>
      <c r="O127" s="54"/>
      <c r="P127" s="54"/>
      <c r="Q127" s="54"/>
      <c r="R127" s="54"/>
      <c r="S127" s="55"/>
    </row>
    <row r="128" spans="1:19" x14ac:dyDescent="0.25">
      <c r="A128" s="10" t="s">
        <v>61</v>
      </c>
      <c r="B128" s="11" t="s">
        <v>58</v>
      </c>
      <c r="C128" s="11" t="s">
        <v>127</v>
      </c>
      <c r="D128" s="12" t="s">
        <v>60</v>
      </c>
      <c r="E128" s="99">
        <v>45090</v>
      </c>
      <c r="F128" s="12" t="s">
        <v>10</v>
      </c>
      <c r="G128" s="12" t="s">
        <v>10</v>
      </c>
      <c r="H128" s="12" t="s">
        <v>10</v>
      </c>
      <c r="I128" s="12" t="s">
        <v>10</v>
      </c>
      <c r="J128" s="13">
        <v>3.45432775746864E-2</v>
      </c>
      <c r="K128" s="52">
        <f t="shared" si="32"/>
        <v>0</v>
      </c>
      <c r="L128" s="53"/>
      <c r="M128" s="53"/>
      <c r="N128" s="53"/>
      <c r="O128" s="53">
        <f t="shared" ref="O128" si="72">AVERAGE(J128:J131)</f>
        <v>6.3466410966716874E-2</v>
      </c>
      <c r="P128" s="54"/>
      <c r="Q128" s="54"/>
      <c r="R128" s="54"/>
      <c r="S128" s="55"/>
    </row>
    <row r="129" spans="1:19" x14ac:dyDescent="0.25">
      <c r="A129" s="10" t="s">
        <v>61</v>
      </c>
      <c r="B129" s="11" t="s">
        <v>58</v>
      </c>
      <c r="C129" s="11" t="s">
        <v>127</v>
      </c>
      <c r="D129" s="12" t="s">
        <v>60</v>
      </c>
      <c r="E129" s="99">
        <v>45113</v>
      </c>
      <c r="F129" s="12" t="s">
        <v>10</v>
      </c>
      <c r="G129" s="12" t="s">
        <v>10</v>
      </c>
      <c r="H129" s="12" t="s">
        <v>10</v>
      </c>
      <c r="I129" s="12" t="s">
        <v>10</v>
      </c>
      <c r="J129" s="13">
        <v>2.6845134781923401E-2</v>
      </c>
      <c r="K129" s="52">
        <f t="shared" si="32"/>
        <v>0</v>
      </c>
      <c r="L129" s="54"/>
      <c r="M129" s="54"/>
      <c r="N129" s="54"/>
      <c r="O129" s="54"/>
      <c r="P129" s="54"/>
      <c r="Q129" s="54"/>
      <c r="R129" s="54"/>
      <c r="S129" s="55"/>
    </row>
    <row r="130" spans="1:19" x14ac:dyDescent="0.25">
      <c r="A130" s="10" t="s">
        <v>61</v>
      </c>
      <c r="B130" s="11" t="s">
        <v>58</v>
      </c>
      <c r="C130" s="11" t="s">
        <v>127</v>
      </c>
      <c r="D130" s="12" t="s">
        <v>60</v>
      </c>
      <c r="E130" s="99">
        <v>45148</v>
      </c>
      <c r="F130" s="12" t="s">
        <v>10</v>
      </c>
      <c r="G130" s="12" t="s">
        <v>10</v>
      </c>
      <c r="H130" s="12" t="s">
        <v>10</v>
      </c>
      <c r="I130" s="12" t="s">
        <v>10</v>
      </c>
      <c r="J130" s="13">
        <v>4.1282169159752698E-2</v>
      </c>
      <c r="K130" s="52">
        <f t="shared" si="32"/>
        <v>0</v>
      </c>
      <c r="L130" s="54"/>
      <c r="M130" s="54"/>
      <c r="N130" s="54"/>
      <c r="O130" s="54"/>
      <c r="P130" s="54"/>
      <c r="Q130" s="54"/>
      <c r="R130" s="54"/>
      <c r="S130" s="55"/>
    </row>
    <row r="131" spans="1:19" x14ac:dyDescent="0.25">
      <c r="A131" s="10" t="s">
        <v>61</v>
      </c>
      <c r="B131" s="11" t="s">
        <v>58</v>
      </c>
      <c r="C131" s="11" t="s">
        <v>127</v>
      </c>
      <c r="D131" s="12" t="s">
        <v>60</v>
      </c>
      <c r="E131" s="99">
        <v>45182</v>
      </c>
      <c r="F131" s="12" t="s">
        <v>10</v>
      </c>
      <c r="G131" s="12" t="s">
        <v>10</v>
      </c>
      <c r="H131" s="12" t="s">
        <v>10</v>
      </c>
      <c r="I131" s="12" t="s">
        <v>10</v>
      </c>
      <c r="J131" s="13">
        <v>0.15119506235050501</v>
      </c>
      <c r="K131" s="52">
        <f t="shared" si="32"/>
        <v>1</v>
      </c>
      <c r="L131" s="54"/>
      <c r="M131" s="54"/>
      <c r="N131" s="54"/>
      <c r="O131" s="54"/>
      <c r="P131" s="54"/>
      <c r="Q131" s="54"/>
      <c r="R131" s="54"/>
      <c r="S131" s="55"/>
    </row>
    <row r="132" spans="1:19" x14ac:dyDescent="0.25">
      <c r="A132" s="10" t="s">
        <v>57</v>
      </c>
      <c r="B132" s="11" t="s">
        <v>58</v>
      </c>
      <c r="C132" s="11" t="s">
        <v>59</v>
      </c>
      <c r="D132" s="12" t="s">
        <v>60</v>
      </c>
      <c r="E132" s="99">
        <v>45454</v>
      </c>
      <c r="F132" s="12">
        <v>0.3</v>
      </c>
      <c r="G132" s="12">
        <v>17.5</v>
      </c>
      <c r="H132" s="12">
        <v>1.23</v>
      </c>
      <c r="I132" s="12">
        <v>0.04</v>
      </c>
      <c r="J132" s="13">
        <v>0.45529455813923397</v>
      </c>
      <c r="K132" s="52">
        <f t="shared" si="32"/>
        <v>1</v>
      </c>
      <c r="L132" s="53">
        <f t="shared" ref="L132" si="73">AVERAGE(G132:G135)</f>
        <v>20.677499999999998</v>
      </c>
      <c r="M132" s="53">
        <f t="shared" ref="M132" si="74">AVERAGE(H132:H135)</f>
        <v>0.85124999999999995</v>
      </c>
      <c r="N132" s="53">
        <f t="shared" ref="N132" si="75">AVERAGE(I132:I135)</f>
        <v>3.2500000000000001E-2</v>
      </c>
      <c r="O132" s="53">
        <f t="shared" ref="O132" si="76">AVERAGE(J132:J135)</f>
        <v>0.3928122781376045</v>
      </c>
      <c r="P132" s="54"/>
      <c r="Q132" s="54"/>
      <c r="R132" s="54"/>
      <c r="S132" s="55"/>
    </row>
    <row r="133" spans="1:19" x14ac:dyDescent="0.25">
      <c r="A133" s="10" t="s">
        <v>57</v>
      </c>
      <c r="B133" s="11" t="s">
        <v>58</v>
      </c>
      <c r="C133" s="11" t="s">
        <v>59</v>
      </c>
      <c r="D133" s="12" t="s">
        <v>60</v>
      </c>
      <c r="E133" s="99">
        <v>45482</v>
      </c>
      <c r="F133" s="12">
        <v>0.3</v>
      </c>
      <c r="G133" s="12">
        <v>6.46</v>
      </c>
      <c r="H133" s="12">
        <v>0.54</v>
      </c>
      <c r="I133" s="12">
        <v>0.02</v>
      </c>
      <c r="J133" s="13">
        <v>0.799979274778996</v>
      </c>
      <c r="K133" s="52">
        <f t="shared" ref="K133:K196" si="77">IF(J133&gt;0.05,1,0)</f>
        <v>1</v>
      </c>
      <c r="L133" s="54"/>
      <c r="M133" s="54"/>
      <c r="N133" s="54"/>
      <c r="O133" s="54"/>
      <c r="P133" s="54"/>
      <c r="Q133" s="54"/>
      <c r="R133" s="54"/>
      <c r="S133" s="55"/>
    </row>
    <row r="134" spans="1:19" x14ac:dyDescent="0.25">
      <c r="A134" s="10" t="s">
        <v>57</v>
      </c>
      <c r="B134" s="11" t="s">
        <v>58</v>
      </c>
      <c r="C134" s="11" t="s">
        <v>59</v>
      </c>
      <c r="D134" s="12" t="s">
        <v>60</v>
      </c>
      <c r="E134" s="99">
        <v>45516</v>
      </c>
      <c r="F134" s="12">
        <v>0.3</v>
      </c>
      <c r="G134" s="12">
        <v>42.05</v>
      </c>
      <c r="H134" s="12">
        <v>1.0249999999999999</v>
      </c>
      <c r="I134" s="12">
        <v>0.04</v>
      </c>
      <c r="J134" s="13">
        <v>0.19222385664212899</v>
      </c>
      <c r="K134" s="52">
        <f t="shared" si="77"/>
        <v>1</v>
      </c>
      <c r="L134" s="54"/>
      <c r="M134" s="54"/>
      <c r="N134" s="54"/>
      <c r="O134" s="54"/>
      <c r="P134" s="54"/>
      <c r="Q134" s="54"/>
      <c r="R134" s="54"/>
      <c r="S134" s="55"/>
    </row>
    <row r="135" spans="1:19" x14ac:dyDescent="0.25">
      <c r="A135" s="14" t="s">
        <v>57</v>
      </c>
      <c r="B135" s="15" t="s">
        <v>58</v>
      </c>
      <c r="C135" s="15" t="s">
        <v>59</v>
      </c>
      <c r="D135" s="16" t="s">
        <v>60</v>
      </c>
      <c r="E135" s="101">
        <v>45544</v>
      </c>
      <c r="F135" s="16">
        <v>0.3</v>
      </c>
      <c r="G135" s="16">
        <v>16.7</v>
      </c>
      <c r="H135" s="16">
        <v>0.61</v>
      </c>
      <c r="I135" s="16">
        <v>0.03</v>
      </c>
      <c r="J135" s="17">
        <v>0.12375142299005901</v>
      </c>
      <c r="K135" s="56">
        <f t="shared" si="77"/>
        <v>1</v>
      </c>
      <c r="L135" s="57"/>
      <c r="M135" s="57"/>
      <c r="N135" s="57"/>
      <c r="O135" s="57"/>
      <c r="P135" s="57"/>
      <c r="Q135" s="57"/>
      <c r="R135" s="57"/>
      <c r="S135" s="58"/>
    </row>
    <row r="136" spans="1:19" x14ac:dyDescent="0.25">
      <c r="A136" s="6" t="s">
        <v>63</v>
      </c>
      <c r="B136" s="7" t="s">
        <v>129</v>
      </c>
      <c r="C136" s="7" t="s">
        <v>64</v>
      </c>
      <c r="D136" s="8" t="s">
        <v>30</v>
      </c>
      <c r="E136" s="98">
        <v>45456</v>
      </c>
      <c r="F136" s="8">
        <v>0.3</v>
      </c>
      <c r="G136" s="8">
        <v>19.399999999999999</v>
      </c>
      <c r="H136" s="32">
        <v>0.78</v>
      </c>
      <c r="I136" s="8">
        <v>0.02</v>
      </c>
      <c r="J136" s="9">
        <v>8.9989451913167692E-3</v>
      </c>
      <c r="K136" s="48">
        <f t="shared" si="77"/>
        <v>0</v>
      </c>
      <c r="L136" s="49">
        <f>AVERAGE(G136:G139)</f>
        <v>41.525000000000006</v>
      </c>
      <c r="M136" s="49">
        <f t="shared" ref="M136" si="78">AVERAGE(H136:H139)</f>
        <v>0.83250000000000002</v>
      </c>
      <c r="N136" s="49">
        <f t="shared" ref="N136" si="79">AVERAGE(I136:I139)</f>
        <v>0.03</v>
      </c>
      <c r="O136" s="49">
        <f t="shared" ref="O136" si="80">AVERAGE(J136:J139)</f>
        <v>3.8566283066263883E-2</v>
      </c>
      <c r="P136" s="50">
        <f>AVERAGE(G136:G147)</f>
        <v>36.975000000000001</v>
      </c>
      <c r="Q136" s="50">
        <f t="shared" ref="Q136:S136" si="81">AVERAGE(H136:H147)</f>
        <v>0.8224999999999999</v>
      </c>
      <c r="R136" s="50">
        <f t="shared" si="81"/>
        <v>3.3750000000000002E-2</v>
      </c>
      <c r="S136" s="51">
        <f t="shared" si="81"/>
        <v>0.22876356691481478</v>
      </c>
    </row>
    <row r="137" spans="1:19" x14ac:dyDescent="0.25">
      <c r="A137" s="10" t="s">
        <v>63</v>
      </c>
      <c r="B137" s="11" t="s">
        <v>129</v>
      </c>
      <c r="C137" s="11" t="s">
        <v>64</v>
      </c>
      <c r="D137" s="12" t="s">
        <v>30</v>
      </c>
      <c r="E137" s="99">
        <v>45497</v>
      </c>
      <c r="F137" s="12">
        <v>0.3</v>
      </c>
      <c r="G137" s="12">
        <v>21.6</v>
      </c>
      <c r="H137" s="32">
        <v>0.68</v>
      </c>
      <c r="I137" s="12">
        <v>0.03</v>
      </c>
      <c r="J137" s="13">
        <v>2.0109442433020601E-3</v>
      </c>
      <c r="K137" s="52">
        <f t="shared" si="77"/>
        <v>0</v>
      </c>
      <c r="L137" s="53"/>
      <c r="M137" s="53"/>
      <c r="N137" s="53"/>
      <c r="O137" s="53"/>
      <c r="P137" s="54"/>
      <c r="Q137" s="54"/>
      <c r="R137" s="54"/>
      <c r="S137" s="55"/>
    </row>
    <row r="138" spans="1:19" x14ac:dyDescent="0.25">
      <c r="A138" s="10" t="s">
        <v>63</v>
      </c>
      <c r="B138" s="11" t="s">
        <v>129</v>
      </c>
      <c r="C138" s="11" t="s">
        <v>64</v>
      </c>
      <c r="D138" s="12" t="s">
        <v>30</v>
      </c>
      <c r="E138" s="99">
        <v>45519</v>
      </c>
      <c r="F138" s="12">
        <v>0.3</v>
      </c>
      <c r="G138" s="12">
        <v>84.4</v>
      </c>
      <c r="H138" s="32">
        <v>1.1000000000000001</v>
      </c>
      <c r="I138" s="12">
        <v>0.04</v>
      </c>
      <c r="J138" s="13">
        <v>5.7086931871123597E-2</v>
      </c>
      <c r="K138" s="52">
        <f t="shared" si="77"/>
        <v>1</v>
      </c>
      <c r="L138" s="53"/>
      <c r="M138" s="53"/>
      <c r="N138" s="53"/>
      <c r="O138" s="53"/>
      <c r="P138" s="54"/>
      <c r="Q138" s="54"/>
      <c r="R138" s="54"/>
      <c r="S138" s="55"/>
    </row>
    <row r="139" spans="1:19" x14ac:dyDescent="0.25">
      <c r="A139" s="10" t="s">
        <v>63</v>
      </c>
      <c r="B139" s="11" t="s">
        <v>129</v>
      </c>
      <c r="C139" s="11" t="s">
        <v>64</v>
      </c>
      <c r="D139" s="12" t="s">
        <v>30</v>
      </c>
      <c r="E139" s="99">
        <v>45554</v>
      </c>
      <c r="F139" s="12">
        <v>0.3</v>
      </c>
      <c r="G139" s="12">
        <v>40.700000000000003</v>
      </c>
      <c r="H139" s="32">
        <v>0.77</v>
      </c>
      <c r="I139" s="12">
        <v>0.03</v>
      </c>
      <c r="J139" s="13">
        <v>8.6168310959313099E-2</v>
      </c>
      <c r="K139" s="52">
        <f t="shared" si="77"/>
        <v>1</v>
      </c>
      <c r="L139" s="53"/>
      <c r="M139" s="53"/>
      <c r="N139" s="53"/>
      <c r="O139" s="53"/>
      <c r="P139" s="54"/>
      <c r="Q139" s="54"/>
      <c r="R139" s="54"/>
      <c r="S139" s="55"/>
    </row>
    <row r="140" spans="1:19" x14ac:dyDescent="0.25">
      <c r="A140" s="10" t="s">
        <v>65</v>
      </c>
      <c r="B140" s="11" t="s">
        <v>129</v>
      </c>
      <c r="C140" s="11" t="s">
        <v>66</v>
      </c>
      <c r="D140" s="12" t="s">
        <v>30</v>
      </c>
      <c r="E140" s="99">
        <v>45456</v>
      </c>
      <c r="F140" s="12">
        <v>0.3</v>
      </c>
      <c r="G140" s="12">
        <v>13.3</v>
      </c>
      <c r="H140" s="32">
        <v>0.76</v>
      </c>
      <c r="I140" s="12">
        <v>0.02</v>
      </c>
      <c r="J140" s="13">
        <v>1.8851467525305799E-2</v>
      </c>
      <c r="K140" s="52">
        <f t="shared" si="77"/>
        <v>0</v>
      </c>
      <c r="L140" s="53">
        <f t="shared" ref="L140:N140" si="82">AVERAGE(G140:G143)</f>
        <v>32.424999999999997</v>
      </c>
      <c r="M140" s="53">
        <f t="shared" si="82"/>
        <v>0.8125</v>
      </c>
      <c r="N140" s="53">
        <f t="shared" si="82"/>
        <v>3.7499999999999999E-2</v>
      </c>
      <c r="O140" s="53">
        <f>AVERAGE(J140:J143)</f>
        <v>0.11952337516313133</v>
      </c>
      <c r="P140" s="54"/>
      <c r="Q140" s="54"/>
      <c r="R140" s="54"/>
      <c r="S140" s="55"/>
    </row>
    <row r="141" spans="1:19" x14ac:dyDescent="0.25">
      <c r="A141" s="10" t="s">
        <v>65</v>
      </c>
      <c r="B141" s="11" t="s">
        <v>129</v>
      </c>
      <c r="C141" s="11" t="s">
        <v>66</v>
      </c>
      <c r="D141" s="12" t="s">
        <v>30</v>
      </c>
      <c r="E141" s="99">
        <v>45497</v>
      </c>
      <c r="F141" s="12">
        <v>0.3</v>
      </c>
      <c r="G141" s="12">
        <v>50</v>
      </c>
      <c r="H141" s="32">
        <v>0.76</v>
      </c>
      <c r="I141" s="12">
        <v>0.06</v>
      </c>
      <c r="J141" s="13">
        <v>7.9488614559911505E-2</v>
      </c>
      <c r="K141" s="52">
        <f t="shared" si="77"/>
        <v>1</v>
      </c>
      <c r="L141" s="53"/>
      <c r="M141" s="53"/>
      <c r="N141" s="53"/>
      <c r="O141" s="53"/>
      <c r="P141" s="54"/>
      <c r="Q141" s="54"/>
      <c r="R141" s="54"/>
      <c r="S141" s="55"/>
    </row>
    <row r="142" spans="1:19" x14ac:dyDescent="0.25">
      <c r="A142" s="10" t="s">
        <v>65</v>
      </c>
      <c r="B142" s="11" t="s">
        <v>129</v>
      </c>
      <c r="C142" s="11" t="s">
        <v>66</v>
      </c>
      <c r="D142" s="12" t="s">
        <v>30</v>
      </c>
      <c r="E142" s="99">
        <v>45519</v>
      </c>
      <c r="F142" s="12">
        <v>0.3</v>
      </c>
      <c r="G142" s="12">
        <v>40.4</v>
      </c>
      <c r="H142" s="32">
        <v>1.01</v>
      </c>
      <c r="I142" s="12">
        <v>0.05</v>
      </c>
      <c r="J142" s="13">
        <v>0.171690341313323</v>
      </c>
      <c r="K142" s="52">
        <f t="shared" si="77"/>
        <v>1</v>
      </c>
      <c r="L142" s="53"/>
      <c r="M142" s="53"/>
      <c r="N142" s="53"/>
      <c r="O142" s="53"/>
      <c r="P142" s="54"/>
      <c r="Q142" s="54"/>
      <c r="R142" s="54"/>
      <c r="S142" s="55"/>
    </row>
    <row r="143" spans="1:19" x14ac:dyDescent="0.25">
      <c r="A143" s="10" t="s">
        <v>65</v>
      </c>
      <c r="B143" s="11" t="s">
        <v>129</v>
      </c>
      <c r="C143" s="11" t="s">
        <v>66</v>
      </c>
      <c r="D143" s="12" t="s">
        <v>30</v>
      </c>
      <c r="E143" s="99">
        <v>45554</v>
      </c>
      <c r="F143" s="12">
        <v>0.3</v>
      </c>
      <c r="G143" s="12">
        <v>26</v>
      </c>
      <c r="H143" s="32">
        <v>0.72</v>
      </c>
      <c r="I143" s="12">
        <v>0.02</v>
      </c>
      <c r="J143" s="13">
        <v>0.20806307725398501</v>
      </c>
      <c r="K143" s="52">
        <f t="shared" si="77"/>
        <v>1</v>
      </c>
      <c r="L143" s="53"/>
      <c r="M143" s="53"/>
      <c r="N143" s="53"/>
      <c r="O143" s="53"/>
      <c r="P143" s="54"/>
      <c r="Q143" s="54"/>
      <c r="R143" s="54"/>
      <c r="S143" s="55"/>
    </row>
    <row r="144" spans="1:19" x14ac:dyDescent="0.25">
      <c r="A144" s="10" t="s">
        <v>62</v>
      </c>
      <c r="B144" s="11" t="s">
        <v>129</v>
      </c>
      <c r="C144" s="11" t="s">
        <v>128</v>
      </c>
      <c r="D144" s="12" t="s">
        <v>30</v>
      </c>
      <c r="E144" s="99">
        <v>45456</v>
      </c>
      <c r="F144" s="12" t="s">
        <v>10</v>
      </c>
      <c r="G144" s="12" t="s">
        <v>10</v>
      </c>
      <c r="H144" s="12" t="s">
        <v>10</v>
      </c>
      <c r="I144" s="12" t="s">
        <v>10</v>
      </c>
      <c r="J144" s="13">
        <v>6.6515425913081403E-3</v>
      </c>
      <c r="K144" s="52">
        <f t="shared" si="77"/>
        <v>0</v>
      </c>
      <c r="L144" s="53"/>
      <c r="M144" s="53"/>
      <c r="N144" s="53"/>
      <c r="O144" s="53">
        <f t="shared" ref="O144" si="83">AVERAGE(J144:J147)</f>
        <v>0.52820104251504907</v>
      </c>
      <c r="P144" s="54"/>
      <c r="Q144" s="54"/>
      <c r="R144" s="54"/>
      <c r="S144" s="55"/>
    </row>
    <row r="145" spans="1:19" x14ac:dyDescent="0.25">
      <c r="A145" s="10" t="s">
        <v>62</v>
      </c>
      <c r="B145" s="11" t="s">
        <v>129</v>
      </c>
      <c r="C145" s="11" t="s">
        <v>128</v>
      </c>
      <c r="D145" s="12" t="s">
        <v>30</v>
      </c>
      <c r="E145" s="99">
        <v>45497</v>
      </c>
      <c r="F145" s="12" t="s">
        <v>10</v>
      </c>
      <c r="G145" s="12" t="s">
        <v>10</v>
      </c>
      <c r="H145" s="12" t="s">
        <v>10</v>
      </c>
      <c r="I145" s="12" t="s">
        <v>10</v>
      </c>
      <c r="J145" s="13">
        <v>1.04428966945718E-2</v>
      </c>
      <c r="K145" s="52">
        <f t="shared" si="77"/>
        <v>0</v>
      </c>
      <c r="L145" s="53"/>
      <c r="M145" s="53"/>
      <c r="N145" s="53"/>
      <c r="O145" s="53"/>
      <c r="P145" s="54"/>
      <c r="Q145" s="54"/>
      <c r="R145" s="54"/>
      <c r="S145" s="55"/>
    </row>
    <row r="146" spans="1:19" x14ac:dyDescent="0.25">
      <c r="A146" s="10" t="s">
        <v>62</v>
      </c>
      <c r="B146" s="11" t="s">
        <v>129</v>
      </c>
      <c r="C146" s="11" t="s">
        <v>128</v>
      </c>
      <c r="D146" s="12" t="s">
        <v>30</v>
      </c>
      <c r="E146" s="99">
        <v>45519</v>
      </c>
      <c r="F146" s="12" t="s">
        <v>10</v>
      </c>
      <c r="G146" s="12" t="s">
        <v>10</v>
      </c>
      <c r="H146" s="12" t="s">
        <v>10</v>
      </c>
      <c r="I146" s="12" t="s">
        <v>10</v>
      </c>
      <c r="J146" s="13">
        <v>2.9067623833576299E-2</v>
      </c>
      <c r="K146" s="52">
        <f t="shared" si="77"/>
        <v>0</v>
      </c>
      <c r="L146" s="53"/>
      <c r="M146" s="53"/>
      <c r="N146" s="53"/>
      <c r="O146" s="53"/>
      <c r="P146" s="54"/>
      <c r="Q146" s="54"/>
      <c r="R146" s="54"/>
      <c r="S146" s="55"/>
    </row>
    <row r="147" spans="1:19" x14ac:dyDescent="0.25">
      <c r="A147" s="14" t="s">
        <v>62</v>
      </c>
      <c r="B147" s="15" t="s">
        <v>129</v>
      </c>
      <c r="C147" s="15" t="s">
        <v>128</v>
      </c>
      <c r="D147" s="16" t="s">
        <v>30</v>
      </c>
      <c r="E147" s="101">
        <v>45554</v>
      </c>
      <c r="F147" s="16" t="s">
        <v>10</v>
      </c>
      <c r="G147" s="16" t="s">
        <v>10</v>
      </c>
      <c r="H147" s="16" t="s">
        <v>10</v>
      </c>
      <c r="I147" s="16" t="s">
        <v>10</v>
      </c>
      <c r="J147" s="17">
        <v>2.0666421069407401</v>
      </c>
      <c r="K147" s="56">
        <f t="shared" si="77"/>
        <v>1</v>
      </c>
      <c r="L147" s="63"/>
      <c r="M147" s="63"/>
      <c r="N147" s="63"/>
      <c r="O147" s="63"/>
      <c r="P147" s="57"/>
      <c r="Q147" s="57"/>
      <c r="R147" s="57"/>
      <c r="S147" s="58"/>
    </row>
    <row r="148" spans="1:19" x14ac:dyDescent="0.25">
      <c r="A148" s="6" t="s">
        <v>67</v>
      </c>
      <c r="B148" s="7" t="s">
        <v>68</v>
      </c>
      <c r="C148" s="7" t="s">
        <v>69</v>
      </c>
      <c r="D148" s="8" t="s">
        <v>28</v>
      </c>
      <c r="E148" s="98">
        <v>45446</v>
      </c>
      <c r="F148" s="8">
        <v>0.3</v>
      </c>
      <c r="G148" s="8">
        <v>5.5449999999999999</v>
      </c>
      <c r="H148" s="8">
        <v>0.44500000000000001</v>
      </c>
      <c r="I148" s="8">
        <v>0.02</v>
      </c>
      <c r="J148" s="9">
        <v>2.24427230534631E-2</v>
      </c>
      <c r="K148" s="71">
        <f t="shared" si="77"/>
        <v>0</v>
      </c>
      <c r="L148" s="68">
        <f>AVERAGE(G148:G151)</f>
        <v>23.76125</v>
      </c>
      <c r="M148" s="49">
        <f t="shared" ref="M148" si="84">AVERAGE(H148:H151)</f>
        <v>0.56374999999999997</v>
      </c>
      <c r="N148" s="49">
        <f t="shared" ref="N148" si="85">AVERAGE(I148:I151)</f>
        <v>2.5000000000000001E-2</v>
      </c>
      <c r="O148" s="49">
        <f t="shared" ref="O148" si="86">AVERAGE(J148:J151)</f>
        <v>1.8107974632889271E-2</v>
      </c>
      <c r="P148" s="50">
        <f>AVERAGE(G148:G155)</f>
        <v>23.76125</v>
      </c>
      <c r="Q148" s="50">
        <f t="shared" ref="Q148" si="87">AVERAGE(H148:H155)</f>
        <v>0.56374999999999997</v>
      </c>
      <c r="R148" s="50">
        <f t="shared" ref="R148" si="88">AVERAGE(I148:I155)</f>
        <v>2.5000000000000001E-2</v>
      </c>
      <c r="S148" s="51">
        <f t="shared" ref="S148" si="89">AVERAGE(J148:J155)</f>
        <v>2.3227511736148978E-2</v>
      </c>
    </row>
    <row r="149" spans="1:19" x14ac:dyDescent="0.25">
      <c r="A149" s="10" t="s">
        <v>67</v>
      </c>
      <c r="B149" s="11" t="s">
        <v>68</v>
      </c>
      <c r="C149" s="11" t="s">
        <v>69</v>
      </c>
      <c r="D149" s="12" t="s">
        <v>28</v>
      </c>
      <c r="E149" s="99">
        <v>45496</v>
      </c>
      <c r="F149" s="12">
        <v>0.3</v>
      </c>
      <c r="G149" s="12">
        <v>31.5</v>
      </c>
      <c r="H149" s="12">
        <v>0.65</v>
      </c>
      <c r="I149" s="12">
        <v>0.04</v>
      </c>
      <c r="J149" s="13">
        <v>2.0923612975152401E-2</v>
      </c>
      <c r="K149" s="72">
        <f t="shared" si="77"/>
        <v>0</v>
      </c>
      <c r="L149" s="69"/>
      <c r="M149" s="53"/>
      <c r="N149" s="53"/>
      <c r="O149" s="53"/>
      <c r="P149" s="54"/>
      <c r="Q149" s="54"/>
      <c r="R149" s="54"/>
      <c r="S149" s="55"/>
    </row>
    <row r="150" spans="1:19" x14ac:dyDescent="0.25">
      <c r="A150" s="10" t="s">
        <v>67</v>
      </c>
      <c r="B150" s="11" t="s">
        <v>68</v>
      </c>
      <c r="C150" s="11" t="s">
        <v>69</v>
      </c>
      <c r="D150" s="12" t="s">
        <v>28</v>
      </c>
      <c r="E150" s="99">
        <v>45516</v>
      </c>
      <c r="F150" s="12">
        <v>0.3</v>
      </c>
      <c r="G150" s="12">
        <v>14.6</v>
      </c>
      <c r="H150" s="12">
        <v>0.49</v>
      </c>
      <c r="I150" s="12">
        <v>0.02</v>
      </c>
      <c r="J150" s="13">
        <v>9.9605704208438808E-3</v>
      </c>
      <c r="K150" s="72">
        <f t="shared" si="77"/>
        <v>0</v>
      </c>
      <c r="L150" s="69"/>
      <c r="M150" s="53"/>
      <c r="N150" s="53"/>
      <c r="O150" s="53"/>
      <c r="P150" s="54"/>
      <c r="Q150" s="54"/>
      <c r="R150" s="54"/>
      <c r="S150" s="55"/>
    </row>
    <row r="151" spans="1:19" x14ac:dyDescent="0.25">
      <c r="A151" s="10" t="s">
        <v>67</v>
      </c>
      <c r="B151" s="11" t="s">
        <v>68</v>
      </c>
      <c r="C151" s="11" t="s">
        <v>69</v>
      </c>
      <c r="D151" s="12" t="s">
        <v>28</v>
      </c>
      <c r="E151" s="99">
        <v>45553</v>
      </c>
      <c r="F151" s="12">
        <v>0.3</v>
      </c>
      <c r="G151" s="12">
        <v>43.4</v>
      </c>
      <c r="H151" s="12">
        <v>0.67</v>
      </c>
      <c r="I151" s="12">
        <v>0.02</v>
      </c>
      <c r="J151" s="13">
        <v>1.9104992082097701E-2</v>
      </c>
      <c r="K151" s="72">
        <f t="shared" si="77"/>
        <v>0</v>
      </c>
      <c r="L151" s="69"/>
      <c r="M151" s="53"/>
      <c r="N151" s="53"/>
      <c r="O151" s="53"/>
      <c r="P151" s="54"/>
      <c r="Q151" s="54"/>
      <c r="R151" s="54"/>
      <c r="S151" s="55"/>
    </row>
    <row r="152" spans="1:19" x14ac:dyDescent="0.25">
      <c r="A152" s="10" t="s">
        <v>70</v>
      </c>
      <c r="B152" s="11" t="s">
        <v>68</v>
      </c>
      <c r="C152" s="11" t="s">
        <v>130</v>
      </c>
      <c r="D152" s="12" t="s">
        <v>28</v>
      </c>
      <c r="E152" s="99">
        <v>45453</v>
      </c>
      <c r="F152" s="12" t="s">
        <v>10</v>
      </c>
      <c r="G152" s="12" t="s">
        <v>10</v>
      </c>
      <c r="H152" s="12" t="s">
        <v>10</v>
      </c>
      <c r="I152" s="12" t="s">
        <v>10</v>
      </c>
      <c r="J152" s="13">
        <v>2.63717776800543E-2</v>
      </c>
      <c r="K152" s="52">
        <f t="shared" si="77"/>
        <v>0</v>
      </c>
      <c r="L152" s="69"/>
      <c r="M152" s="53"/>
      <c r="N152" s="53"/>
      <c r="O152" s="53">
        <f>AVERAGE(J152:J155)</f>
        <v>2.8347048839408685E-2</v>
      </c>
      <c r="P152" s="54"/>
      <c r="Q152" s="54"/>
      <c r="R152" s="54"/>
      <c r="S152" s="55"/>
    </row>
    <row r="153" spans="1:19" x14ac:dyDescent="0.25">
      <c r="A153" s="10" t="s">
        <v>70</v>
      </c>
      <c r="B153" s="11" t="s">
        <v>68</v>
      </c>
      <c r="C153" s="11" t="s">
        <v>130</v>
      </c>
      <c r="D153" s="12" t="s">
        <v>28</v>
      </c>
      <c r="E153" s="99">
        <v>45496</v>
      </c>
      <c r="F153" s="12" t="s">
        <v>10</v>
      </c>
      <c r="G153" s="12" t="s">
        <v>10</v>
      </c>
      <c r="H153" s="12" t="s">
        <v>10</v>
      </c>
      <c r="I153" s="12" t="s">
        <v>10</v>
      </c>
      <c r="J153" s="13">
        <v>7.59081033339431E-2</v>
      </c>
      <c r="K153" s="52">
        <f t="shared" si="77"/>
        <v>1</v>
      </c>
      <c r="L153" s="69"/>
      <c r="M153" s="53"/>
      <c r="N153" s="53"/>
      <c r="O153" s="53"/>
      <c r="P153" s="54"/>
      <c r="Q153" s="54"/>
      <c r="R153" s="54"/>
      <c r="S153" s="55"/>
    </row>
    <row r="154" spans="1:19" x14ac:dyDescent="0.25">
      <c r="A154" s="10" t="s">
        <v>70</v>
      </c>
      <c r="B154" s="11" t="s">
        <v>68</v>
      </c>
      <c r="C154" s="11" t="s">
        <v>130</v>
      </c>
      <c r="D154" s="12" t="s">
        <v>28</v>
      </c>
      <c r="E154" s="99">
        <v>45516</v>
      </c>
      <c r="F154" s="12" t="s">
        <v>10</v>
      </c>
      <c r="G154" s="12" t="s">
        <v>10</v>
      </c>
      <c r="H154" s="12" t="s">
        <v>10</v>
      </c>
      <c r="I154" s="12" t="s">
        <v>10</v>
      </c>
      <c r="J154" s="13">
        <v>3.77187667261247E-3</v>
      </c>
      <c r="K154" s="52">
        <f t="shared" si="77"/>
        <v>0</v>
      </c>
      <c r="L154" s="69"/>
      <c r="M154" s="53"/>
      <c r="N154" s="53"/>
      <c r="O154" s="53"/>
      <c r="P154" s="54"/>
      <c r="Q154" s="54"/>
      <c r="R154" s="54"/>
      <c r="S154" s="55"/>
    </row>
    <row r="155" spans="1:19" x14ac:dyDescent="0.25">
      <c r="A155" s="14" t="s">
        <v>70</v>
      </c>
      <c r="B155" s="15" t="s">
        <v>68</v>
      </c>
      <c r="C155" s="15" t="s">
        <v>130</v>
      </c>
      <c r="D155" s="16" t="s">
        <v>28</v>
      </c>
      <c r="E155" s="101">
        <v>45553</v>
      </c>
      <c r="F155" s="16" t="s">
        <v>10</v>
      </c>
      <c r="G155" s="16" t="s">
        <v>10</v>
      </c>
      <c r="H155" s="16" t="s">
        <v>10</v>
      </c>
      <c r="I155" s="16" t="s">
        <v>10</v>
      </c>
      <c r="J155" s="17">
        <v>7.3364376710248601E-3</v>
      </c>
      <c r="K155" s="56">
        <f t="shared" si="77"/>
        <v>0</v>
      </c>
      <c r="L155" s="70"/>
      <c r="M155" s="63"/>
      <c r="N155" s="63"/>
      <c r="O155" s="63"/>
      <c r="P155" s="57"/>
      <c r="Q155" s="57"/>
      <c r="R155" s="57"/>
      <c r="S155" s="58"/>
    </row>
    <row r="156" spans="1:19" x14ac:dyDescent="0.25">
      <c r="A156" s="6" t="s">
        <v>71</v>
      </c>
      <c r="B156" s="7" t="s">
        <v>72</v>
      </c>
      <c r="C156" s="7" t="s">
        <v>73</v>
      </c>
      <c r="D156" s="8" t="s">
        <v>60</v>
      </c>
      <c r="E156" s="98">
        <v>45090</v>
      </c>
      <c r="F156" s="8">
        <v>0.3</v>
      </c>
      <c r="G156" s="8">
        <v>8.2899999999999991</v>
      </c>
      <c r="H156" s="8">
        <v>0.51</v>
      </c>
      <c r="I156" s="8">
        <v>0.03</v>
      </c>
      <c r="J156" s="9">
        <v>2.7959206812034301E-2</v>
      </c>
      <c r="K156" s="48">
        <f t="shared" si="77"/>
        <v>0</v>
      </c>
      <c r="L156" s="49">
        <f>AVERAGE(G156:G159)</f>
        <v>17.197499999999998</v>
      </c>
      <c r="M156" s="49">
        <f t="shared" ref="M156" si="90">AVERAGE(H156:H159)</f>
        <v>0.79749999999999999</v>
      </c>
      <c r="N156" s="49">
        <f t="shared" ref="N156" si="91">AVERAGE(I156:I159)</f>
        <v>4.2500000000000003E-2</v>
      </c>
      <c r="O156" s="49">
        <f t="shared" ref="O156" si="92">AVERAGE(J156:J159)</f>
        <v>0.10532809307181767</v>
      </c>
      <c r="P156" s="50">
        <f>AVERAGE(G156:G167)</f>
        <v>18.797499999999999</v>
      </c>
      <c r="Q156" s="50">
        <f t="shared" ref="Q156" si="93">AVERAGE(H156:H167)</f>
        <v>0.70625000000000004</v>
      </c>
      <c r="R156" s="50">
        <f t="shared" ref="R156" si="94">AVERAGE(I156:I167)</f>
        <v>3.3750000000000002E-2</v>
      </c>
      <c r="S156" s="51">
        <f t="shared" ref="S156" si="95">AVERAGE(J156:J167)</f>
        <v>6.7153008391863597E-2</v>
      </c>
    </row>
    <row r="157" spans="1:19" x14ac:dyDescent="0.25">
      <c r="A157" s="10" t="s">
        <v>71</v>
      </c>
      <c r="B157" s="11" t="s">
        <v>72</v>
      </c>
      <c r="C157" s="11" t="s">
        <v>73</v>
      </c>
      <c r="D157" s="12" t="s">
        <v>60</v>
      </c>
      <c r="E157" s="99">
        <v>45113</v>
      </c>
      <c r="F157" s="12">
        <v>0.3</v>
      </c>
      <c r="G157" s="12">
        <v>11.4</v>
      </c>
      <c r="H157" s="12">
        <v>0.57999999999999996</v>
      </c>
      <c r="I157" s="12">
        <v>0.04</v>
      </c>
      <c r="J157" s="13">
        <v>0.19246235111260901</v>
      </c>
      <c r="K157" s="52">
        <f t="shared" si="77"/>
        <v>1</v>
      </c>
      <c r="L157" s="54"/>
      <c r="M157" s="54"/>
      <c r="N157" s="54"/>
      <c r="O157" s="54"/>
      <c r="P157" s="54"/>
      <c r="Q157" s="54"/>
      <c r="R157" s="54"/>
      <c r="S157" s="55"/>
    </row>
    <row r="158" spans="1:19" x14ac:dyDescent="0.25">
      <c r="A158" s="10" t="s">
        <v>71</v>
      </c>
      <c r="B158" s="11" t="s">
        <v>72</v>
      </c>
      <c r="C158" s="11" t="s">
        <v>73</v>
      </c>
      <c r="D158" s="12" t="s">
        <v>60</v>
      </c>
      <c r="E158" s="99">
        <v>45148</v>
      </c>
      <c r="F158" s="12">
        <v>0.3</v>
      </c>
      <c r="G158" s="12">
        <v>23.5</v>
      </c>
      <c r="H158" s="12">
        <v>1.2</v>
      </c>
      <c r="I158" s="12">
        <v>0.06</v>
      </c>
      <c r="J158" s="13">
        <v>5.2200967288665398E-2</v>
      </c>
      <c r="K158" s="52">
        <f t="shared" si="77"/>
        <v>1</v>
      </c>
      <c r="L158" s="54"/>
      <c r="M158" s="54"/>
      <c r="N158" s="54"/>
      <c r="O158" s="54"/>
      <c r="P158" s="54"/>
      <c r="Q158" s="54"/>
      <c r="R158" s="54"/>
      <c r="S158" s="55"/>
    </row>
    <row r="159" spans="1:19" x14ac:dyDescent="0.25">
      <c r="A159" s="10" t="s">
        <v>71</v>
      </c>
      <c r="B159" s="11" t="s">
        <v>72</v>
      </c>
      <c r="C159" s="11" t="s">
        <v>73</v>
      </c>
      <c r="D159" s="12" t="s">
        <v>60</v>
      </c>
      <c r="E159" s="99">
        <v>45182</v>
      </c>
      <c r="F159" s="12">
        <v>0.3</v>
      </c>
      <c r="G159" s="12">
        <v>25.6</v>
      </c>
      <c r="H159" s="12">
        <v>0.9</v>
      </c>
      <c r="I159" s="12">
        <v>0.04</v>
      </c>
      <c r="J159" s="13">
        <v>0.14868984707396199</v>
      </c>
      <c r="K159" s="52">
        <f t="shared" si="77"/>
        <v>1</v>
      </c>
      <c r="L159" s="54"/>
      <c r="M159" s="54"/>
      <c r="N159" s="54"/>
      <c r="O159" s="54"/>
      <c r="P159" s="54"/>
      <c r="Q159" s="54"/>
      <c r="R159" s="54"/>
      <c r="S159" s="55"/>
    </row>
    <row r="160" spans="1:19" x14ac:dyDescent="0.25">
      <c r="A160" s="10" t="s">
        <v>74</v>
      </c>
      <c r="B160" s="11" t="s">
        <v>72</v>
      </c>
      <c r="C160" s="11" t="s">
        <v>131</v>
      </c>
      <c r="D160" s="12" t="s">
        <v>60</v>
      </c>
      <c r="E160" s="99">
        <v>45090</v>
      </c>
      <c r="F160" s="12" t="s">
        <v>10</v>
      </c>
      <c r="G160" s="12" t="s">
        <v>10</v>
      </c>
      <c r="H160" s="12" t="s">
        <v>10</v>
      </c>
      <c r="I160" s="12" t="s">
        <v>10</v>
      </c>
      <c r="J160" s="13">
        <v>3.9977628820784303E-2</v>
      </c>
      <c r="K160" s="52">
        <f t="shared" si="77"/>
        <v>0</v>
      </c>
      <c r="L160" s="53"/>
      <c r="M160" s="53"/>
      <c r="N160" s="53"/>
      <c r="O160" s="53">
        <f t="shared" ref="O160" si="96">AVERAGE(J160:J163)</f>
        <v>5.8509195275742401E-2</v>
      </c>
      <c r="P160" s="54"/>
      <c r="Q160" s="54"/>
      <c r="R160" s="54"/>
      <c r="S160" s="55"/>
    </row>
    <row r="161" spans="1:19" x14ac:dyDescent="0.25">
      <c r="A161" s="10" t="s">
        <v>74</v>
      </c>
      <c r="B161" s="11" t="s">
        <v>72</v>
      </c>
      <c r="C161" s="11" t="s">
        <v>131</v>
      </c>
      <c r="D161" s="12" t="s">
        <v>60</v>
      </c>
      <c r="E161" s="99">
        <v>45113</v>
      </c>
      <c r="F161" s="12" t="s">
        <v>10</v>
      </c>
      <c r="G161" s="12" t="s">
        <v>10</v>
      </c>
      <c r="H161" s="12" t="s">
        <v>10</v>
      </c>
      <c r="I161" s="12" t="s">
        <v>10</v>
      </c>
      <c r="J161" s="13">
        <v>2.2184955815509302E-2</v>
      </c>
      <c r="K161" s="52">
        <f t="shared" si="77"/>
        <v>0</v>
      </c>
      <c r="L161" s="54"/>
      <c r="M161" s="54"/>
      <c r="N161" s="54"/>
      <c r="O161" s="54"/>
      <c r="P161" s="54"/>
      <c r="Q161" s="54"/>
      <c r="R161" s="54"/>
      <c r="S161" s="55"/>
    </row>
    <row r="162" spans="1:19" x14ac:dyDescent="0.25">
      <c r="A162" s="10" t="s">
        <v>74</v>
      </c>
      <c r="B162" s="11" t="s">
        <v>72</v>
      </c>
      <c r="C162" s="11" t="s">
        <v>131</v>
      </c>
      <c r="D162" s="12" t="s">
        <v>60</v>
      </c>
      <c r="E162" s="99">
        <v>45148</v>
      </c>
      <c r="F162" s="12" t="s">
        <v>10</v>
      </c>
      <c r="G162" s="12" t="s">
        <v>10</v>
      </c>
      <c r="H162" s="12" t="s">
        <v>10</v>
      </c>
      <c r="I162" s="12" t="s">
        <v>10</v>
      </c>
      <c r="J162" s="13">
        <v>6.8276436485293995E-2</v>
      </c>
      <c r="K162" s="52">
        <f t="shared" si="77"/>
        <v>1</v>
      </c>
      <c r="L162" s="54"/>
      <c r="M162" s="54"/>
      <c r="N162" s="54"/>
      <c r="O162" s="54"/>
      <c r="P162" s="54"/>
      <c r="Q162" s="54"/>
      <c r="R162" s="54"/>
      <c r="S162" s="55"/>
    </row>
    <row r="163" spans="1:19" x14ac:dyDescent="0.25">
      <c r="A163" s="10" t="s">
        <v>74</v>
      </c>
      <c r="B163" s="11" t="s">
        <v>72</v>
      </c>
      <c r="C163" s="11" t="s">
        <v>131</v>
      </c>
      <c r="D163" s="12" t="s">
        <v>60</v>
      </c>
      <c r="E163" s="99">
        <v>45182</v>
      </c>
      <c r="F163" s="12" t="s">
        <v>10</v>
      </c>
      <c r="G163" s="12" t="s">
        <v>10</v>
      </c>
      <c r="H163" s="12" t="s">
        <v>10</v>
      </c>
      <c r="I163" s="12" t="s">
        <v>10</v>
      </c>
      <c r="J163" s="13">
        <v>0.103597759981382</v>
      </c>
      <c r="K163" s="52">
        <f t="shared" si="77"/>
        <v>1</v>
      </c>
      <c r="L163" s="54"/>
      <c r="M163" s="54"/>
      <c r="N163" s="54"/>
      <c r="O163" s="54"/>
      <c r="P163" s="54"/>
      <c r="Q163" s="54"/>
      <c r="R163" s="54"/>
      <c r="S163" s="55"/>
    </row>
    <row r="164" spans="1:19" x14ac:dyDescent="0.25">
      <c r="A164" s="10" t="s">
        <v>71</v>
      </c>
      <c r="B164" s="11" t="s">
        <v>72</v>
      </c>
      <c r="C164" s="11" t="s">
        <v>73</v>
      </c>
      <c r="D164" s="12" t="s">
        <v>60</v>
      </c>
      <c r="E164" s="99">
        <v>45454</v>
      </c>
      <c r="F164" s="12">
        <v>0.3</v>
      </c>
      <c r="G164" s="12">
        <v>3.74</v>
      </c>
      <c r="H164" s="12">
        <v>0.38</v>
      </c>
      <c r="I164" s="12">
        <v>0.03</v>
      </c>
      <c r="J164" s="13">
        <v>0.109919239700018</v>
      </c>
      <c r="K164" s="52">
        <f t="shared" si="77"/>
        <v>1</v>
      </c>
      <c r="L164" s="53">
        <f t="shared" ref="L164" si="97">AVERAGE(G164:G167)</f>
        <v>20.397500000000001</v>
      </c>
      <c r="M164" s="53">
        <f t="shared" ref="M164" si="98">AVERAGE(H164:H167)</f>
        <v>0.61499999999999999</v>
      </c>
      <c r="N164" s="53">
        <f t="shared" ref="N164" si="99">AVERAGE(I164:I167)</f>
        <v>2.5000000000000001E-2</v>
      </c>
      <c r="O164" s="53">
        <f t="shared" ref="O164" si="100">AVERAGE(J164:J167)</f>
        <v>3.7621736828030723E-2</v>
      </c>
      <c r="P164" s="54"/>
      <c r="Q164" s="54"/>
      <c r="R164" s="54"/>
      <c r="S164" s="55"/>
    </row>
    <row r="165" spans="1:19" x14ac:dyDescent="0.25">
      <c r="A165" s="10" t="s">
        <v>71</v>
      </c>
      <c r="B165" s="11" t="s">
        <v>72</v>
      </c>
      <c r="C165" s="11" t="s">
        <v>73</v>
      </c>
      <c r="D165" s="12" t="s">
        <v>60</v>
      </c>
      <c r="E165" s="99">
        <v>45482</v>
      </c>
      <c r="F165" s="12">
        <v>0.3</v>
      </c>
      <c r="G165" s="12">
        <v>14.3</v>
      </c>
      <c r="H165" s="12">
        <v>0.9</v>
      </c>
      <c r="I165" s="12">
        <v>0.02</v>
      </c>
      <c r="J165" s="13">
        <v>2.35876423888076E-2</v>
      </c>
      <c r="K165" s="52">
        <f t="shared" si="77"/>
        <v>0</v>
      </c>
      <c r="L165" s="54"/>
      <c r="M165" s="54"/>
      <c r="N165" s="54"/>
      <c r="O165" s="54"/>
      <c r="P165" s="54"/>
      <c r="Q165" s="54"/>
      <c r="R165" s="54"/>
      <c r="S165" s="55"/>
    </row>
    <row r="166" spans="1:19" x14ac:dyDescent="0.25">
      <c r="A166" s="10" t="s">
        <v>71</v>
      </c>
      <c r="B166" s="11" t="s">
        <v>72</v>
      </c>
      <c r="C166" s="11" t="s">
        <v>73</v>
      </c>
      <c r="D166" s="12" t="s">
        <v>60</v>
      </c>
      <c r="E166" s="99">
        <v>45516</v>
      </c>
      <c r="F166" s="12">
        <v>0.3</v>
      </c>
      <c r="G166" s="12">
        <v>9.9499999999999993</v>
      </c>
      <c r="H166" s="12">
        <v>0.53</v>
      </c>
      <c r="I166" s="12">
        <v>0.02</v>
      </c>
      <c r="J166" s="13">
        <v>6.4180804437948002E-4</v>
      </c>
      <c r="K166" s="52">
        <f t="shared" si="77"/>
        <v>0</v>
      </c>
      <c r="L166" s="54"/>
      <c r="M166" s="54"/>
      <c r="N166" s="54"/>
      <c r="O166" s="54"/>
      <c r="P166" s="54"/>
      <c r="Q166" s="54"/>
      <c r="R166" s="54"/>
      <c r="S166" s="55"/>
    </row>
    <row r="167" spans="1:19" x14ac:dyDescent="0.25">
      <c r="A167" s="14" t="s">
        <v>71</v>
      </c>
      <c r="B167" s="15" t="s">
        <v>72</v>
      </c>
      <c r="C167" s="15" t="s">
        <v>73</v>
      </c>
      <c r="D167" s="16" t="s">
        <v>60</v>
      </c>
      <c r="E167" s="101">
        <v>45544</v>
      </c>
      <c r="F167" s="16">
        <v>0.3</v>
      </c>
      <c r="G167" s="16">
        <v>53.6</v>
      </c>
      <c r="H167" s="16">
        <v>0.65</v>
      </c>
      <c r="I167" s="16">
        <v>0.03</v>
      </c>
      <c r="J167" s="17">
        <v>1.6338257178917799E-2</v>
      </c>
      <c r="K167" s="56">
        <f t="shared" si="77"/>
        <v>0</v>
      </c>
      <c r="L167" s="57"/>
      <c r="M167" s="57"/>
      <c r="N167" s="57"/>
      <c r="O167" s="57"/>
      <c r="P167" s="57"/>
      <c r="Q167" s="57"/>
      <c r="R167" s="57"/>
      <c r="S167" s="58"/>
    </row>
    <row r="168" spans="1:19" x14ac:dyDescent="0.25">
      <c r="A168" s="6" t="s">
        <v>75</v>
      </c>
      <c r="B168" s="7" t="s">
        <v>76</v>
      </c>
      <c r="C168" s="7" t="s">
        <v>77</v>
      </c>
      <c r="D168" s="8" t="s">
        <v>17</v>
      </c>
      <c r="E168" s="98">
        <v>45104</v>
      </c>
      <c r="F168" s="8">
        <v>0.3</v>
      </c>
      <c r="G168" s="8">
        <v>34.4</v>
      </c>
      <c r="H168" s="8">
        <v>1.26</v>
      </c>
      <c r="I168" s="8">
        <v>0.03</v>
      </c>
      <c r="J168" s="9">
        <v>0.13332615055532801</v>
      </c>
      <c r="K168" s="48">
        <f t="shared" si="77"/>
        <v>1</v>
      </c>
      <c r="L168" s="49">
        <f>AVERAGE(G168:G171)</f>
        <v>22.074999999999999</v>
      </c>
      <c r="M168" s="49">
        <f t="shared" ref="M168" si="101">AVERAGE(H168:H171)</f>
        <v>0.9375</v>
      </c>
      <c r="N168" s="49">
        <f t="shared" ref="N168" si="102">AVERAGE(I168:I171)</f>
        <v>3.2500000000000001E-2</v>
      </c>
      <c r="O168" s="49">
        <f t="shared" ref="O168" si="103">AVERAGE(J168:J171)</f>
        <v>0.39569242893251078</v>
      </c>
      <c r="P168" s="50">
        <f>AVERAGE(G168:G179)</f>
        <v>26.987500000000001</v>
      </c>
      <c r="Q168" s="50">
        <f t="shared" ref="Q168" si="104">AVERAGE(H168:H179)</f>
        <v>0.95250000000000001</v>
      </c>
      <c r="R168" s="50">
        <f t="shared" ref="R168" si="105">AVERAGE(I168:I179)</f>
        <v>2.8749999999999998E-2</v>
      </c>
      <c r="S168" s="51">
        <f t="shared" ref="S168" si="106">AVERAGE(J168:J179)</f>
        <v>0.39046277708052973</v>
      </c>
    </row>
    <row r="169" spans="1:19" x14ac:dyDescent="0.25">
      <c r="A169" s="10" t="s">
        <v>75</v>
      </c>
      <c r="B169" s="11" t="s">
        <v>76</v>
      </c>
      <c r="C169" s="11" t="s">
        <v>77</v>
      </c>
      <c r="D169" s="12" t="s">
        <v>17</v>
      </c>
      <c r="E169" s="99">
        <v>45117</v>
      </c>
      <c r="F169" s="12">
        <v>0.3</v>
      </c>
      <c r="G169" s="12">
        <v>25.1</v>
      </c>
      <c r="H169" s="12">
        <v>1.05</v>
      </c>
      <c r="I169" s="12">
        <v>0.04</v>
      </c>
      <c r="J169" s="13">
        <v>0.12879190428697601</v>
      </c>
      <c r="K169" s="52">
        <f t="shared" si="77"/>
        <v>1</v>
      </c>
      <c r="L169" s="54"/>
      <c r="M169" s="54"/>
      <c r="N169" s="54"/>
      <c r="O169" s="54"/>
      <c r="P169" s="54"/>
      <c r="Q169" s="54"/>
      <c r="R169" s="54"/>
      <c r="S169" s="55"/>
    </row>
    <row r="170" spans="1:19" x14ac:dyDescent="0.25">
      <c r="A170" s="10" t="s">
        <v>75</v>
      </c>
      <c r="B170" s="11" t="s">
        <v>76</v>
      </c>
      <c r="C170" s="11" t="s">
        <v>77</v>
      </c>
      <c r="D170" s="12" t="s">
        <v>17</v>
      </c>
      <c r="E170" s="99">
        <v>45153</v>
      </c>
      <c r="F170" s="12">
        <v>0.3</v>
      </c>
      <c r="G170" s="12">
        <v>13.7</v>
      </c>
      <c r="H170" s="12">
        <v>0.71</v>
      </c>
      <c r="I170" s="12">
        <v>0.03</v>
      </c>
      <c r="J170" s="13">
        <v>0.66521104110025797</v>
      </c>
      <c r="K170" s="52">
        <f t="shared" si="77"/>
        <v>1</v>
      </c>
      <c r="L170" s="54"/>
      <c r="M170" s="54"/>
      <c r="N170" s="54"/>
      <c r="O170" s="54"/>
      <c r="P170" s="54"/>
      <c r="Q170" s="54"/>
      <c r="R170" s="54"/>
      <c r="S170" s="55"/>
    </row>
    <row r="171" spans="1:19" x14ac:dyDescent="0.25">
      <c r="A171" s="10" t="s">
        <v>75</v>
      </c>
      <c r="B171" s="11" t="s">
        <v>76</v>
      </c>
      <c r="C171" s="11" t="s">
        <v>77</v>
      </c>
      <c r="D171" s="12" t="s">
        <v>17</v>
      </c>
      <c r="E171" s="99">
        <v>45190</v>
      </c>
      <c r="F171" s="12">
        <v>0.3</v>
      </c>
      <c r="G171" s="12">
        <v>15.1</v>
      </c>
      <c r="H171" s="12">
        <v>0.73</v>
      </c>
      <c r="I171" s="12">
        <v>0.03</v>
      </c>
      <c r="J171" s="13">
        <v>0.65544061978748103</v>
      </c>
      <c r="K171" s="52">
        <f t="shared" si="77"/>
        <v>1</v>
      </c>
      <c r="L171" s="54"/>
      <c r="M171" s="54"/>
      <c r="N171" s="54"/>
      <c r="O171" s="54"/>
      <c r="P171" s="54"/>
      <c r="Q171" s="54"/>
      <c r="R171" s="54"/>
      <c r="S171" s="55"/>
    </row>
    <row r="172" spans="1:19" x14ac:dyDescent="0.25">
      <c r="A172" s="10" t="s">
        <v>78</v>
      </c>
      <c r="B172" s="11" t="s">
        <v>76</v>
      </c>
      <c r="C172" s="11" t="s">
        <v>132</v>
      </c>
      <c r="D172" s="12" t="s">
        <v>17</v>
      </c>
      <c r="E172" s="99">
        <v>45104</v>
      </c>
      <c r="F172" s="12" t="s">
        <v>10</v>
      </c>
      <c r="G172" s="12" t="s">
        <v>10</v>
      </c>
      <c r="H172" s="12" t="s">
        <v>10</v>
      </c>
      <c r="I172" s="12" t="s">
        <v>10</v>
      </c>
      <c r="J172" s="13">
        <v>0.10087067926488</v>
      </c>
      <c r="K172" s="52">
        <f t="shared" si="77"/>
        <v>1</v>
      </c>
      <c r="L172" s="53"/>
      <c r="M172" s="53"/>
      <c r="N172" s="53"/>
      <c r="O172" s="53">
        <f t="shared" ref="O172" si="107">AVERAGE(J172:J175)</f>
        <v>0.40635219604735701</v>
      </c>
      <c r="P172" s="54"/>
      <c r="Q172" s="54"/>
      <c r="R172" s="54"/>
      <c r="S172" s="55"/>
    </row>
    <row r="173" spans="1:19" x14ac:dyDescent="0.25">
      <c r="A173" s="10" t="s">
        <v>78</v>
      </c>
      <c r="B173" s="11" t="s">
        <v>76</v>
      </c>
      <c r="C173" s="11" t="s">
        <v>132</v>
      </c>
      <c r="D173" s="12" t="s">
        <v>17</v>
      </c>
      <c r="E173" s="99">
        <v>45117</v>
      </c>
      <c r="F173" s="12" t="s">
        <v>10</v>
      </c>
      <c r="G173" s="12" t="s">
        <v>10</v>
      </c>
      <c r="H173" s="12" t="s">
        <v>10</v>
      </c>
      <c r="I173" s="12" t="s">
        <v>10</v>
      </c>
      <c r="J173" s="13">
        <v>0.179530908806248</v>
      </c>
      <c r="K173" s="52">
        <f t="shared" si="77"/>
        <v>1</v>
      </c>
      <c r="L173" s="54"/>
      <c r="M173" s="54"/>
      <c r="N173" s="54"/>
      <c r="O173" s="54"/>
      <c r="P173" s="54"/>
      <c r="Q173" s="54"/>
      <c r="R173" s="54"/>
      <c r="S173" s="55"/>
    </row>
    <row r="174" spans="1:19" x14ac:dyDescent="0.25">
      <c r="A174" s="10" t="s">
        <v>78</v>
      </c>
      <c r="B174" s="11" t="s">
        <v>76</v>
      </c>
      <c r="C174" s="11" t="s">
        <v>132</v>
      </c>
      <c r="D174" s="12" t="s">
        <v>17</v>
      </c>
      <c r="E174" s="99">
        <v>45153</v>
      </c>
      <c r="F174" s="12" t="s">
        <v>10</v>
      </c>
      <c r="G174" s="12" t="s">
        <v>10</v>
      </c>
      <c r="H174" s="12" t="s">
        <v>10</v>
      </c>
      <c r="I174" s="12" t="s">
        <v>10</v>
      </c>
      <c r="J174" s="13">
        <v>0.63675282090189</v>
      </c>
      <c r="K174" s="52">
        <f t="shared" si="77"/>
        <v>1</v>
      </c>
      <c r="L174" s="54"/>
      <c r="M174" s="54"/>
      <c r="N174" s="54"/>
      <c r="O174" s="54"/>
      <c r="P174" s="54"/>
      <c r="Q174" s="54"/>
      <c r="R174" s="54"/>
      <c r="S174" s="55"/>
    </row>
    <row r="175" spans="1:19" x14ac:dyDescent="0.25">
      <c r="A175" s="10" t="s">
        <v>78</v>
      </c>
      <c r="B175" s="11" t="s">
        <v>76</v>
      </c>
      <c r="C175" s="11" t="s">
        <v>132</v>
      </c>
      <c r="D175" s="12" t="s">
        <v>17</v>
      </c>
      <c r="E175" s="99">
        <v>45190</v>
      </c>
      <c r="F175" s="12" t="s">
        <v>10</v>
      </c>
      <c r="G175" s="12" t="s">
        <v>10</v>
      </c>
      <c r="H175" s="12" t="s">
        <v>10</v>
      </c>
      <c r="I175" s="12" t="s">
        <v>10</v>
      </c>
      <c r="J175" s="13">
        <v>0.70825437521640999</v>
      </c>
      <c r="K175" s="52">
        <f t="shared" si="77"/>
        <v>1</v>
      </c>
      <c r="L175" s="54"/>
      <c r="M175" s="54"/>
      <c r="N175" s="54"/>
      <c r="O175" s="54"/>
      <c r="P175" s="54"/>
      <c r="Q175" s="54"/>
      <c r="R175" s="54"/>
      <c r="S175" s="55"/>
    </row>
    <row r="176" spans="1:19" x14ac:dyDescent="0.25">
      <c r="A176" s="10" t="s">
        <v>75</v>
      </c>
      <c r="B176" s="11" t="s">
        <v>76</v>
      </c>
      <c r="C176" s="11" t="s">
        <v>77</v>
      </c>
      <c r="D176" s="12" t="s">
        <v>17</v>
      </c>
      <c r="E176" s="99">
        <v>45454</v>
      </c>
      <c r="F176" s="12">
        <v>0.3</v>
      </c>
      <c r="G176" s="12">
        <v>21.5</v>
      </c>
      <c r="H176" s="12">
        <v>0.8</v>
      </c>
      <c r="I176" s="12">
        <v>0.02</v>
      </c>
      <c r="J176" s="13">
        <v>3.3832062226229399E-2</v>
      </c>
      <c r="K176" s="52">
        <f t="shared" si="77"/>
        <v>0</v>
      </c>
      <c r="L176" s="53">
        <f t="shared" ref="L176" si="108">AVERAGE(G176:G179)</f>
        <v>31.9</v>
      </c>
      <c r="M176" s="53">
        <f t="shared" ref="M176" si="109">AVERAGE(H176:H179)</f>
        <v>0.96750000000000003</v>
      </c>
      <c r="N176" s="53">
        <f t="shared" ref="N176" si="110">AVERAGE(I176:I179)</f>
        <v>2.5000000000000001E-2</v>
      </c>
      <c r="O176" s="53">
        <f t="shared" ref="O176" si="111">AVERAGE(J176:J179)</f>
        <v>0.36934370626172136</v>
      </c>
      <c r="P176" s="54"/>
      <c r="Q176" s="54"/>
      <c r="R176" s="54"/>
      <c r="S176" s="55"/>
    </row>
    <row r="177" spans="1:19" x14ac:dyDescent="0.25">
      <c r="A177" s="10" t="s">
        <v>75</v>
      </c>
      <c r="B177" s="11" t="s">
        <v>76</v>
      </c>
      <c r="C177" s="11" t="s">
        <v>77</v>
      </c>
      <c r="D177" s="12" t="s">
        <v>17</v>
      </c>
      <c r="E177" s="99">
        <v>45498</v>
      </c>
      <c r="F177" s="12">
        <v>0.3</v>
      </c>
      <c r="G177" s="12">
        <v>27.6</v>
      </c>
      <c r="H177" s="12">
        <v>1.19</v>
      </c>
      <c r="I177" s="12">
        <v>0.04</v>
      </c>
      <c r="J177" s="13">
        <v>0.165646564484936</v>
      </c>
      <c r="K177" s="52">
        <f t="shared" si="77"/>
        <v>1</v>
      </c>
      <c r="L177" s="54"/>
      <c r="M177" s="54"/>
      <c r="N177" s="54"/>
      <c r="O177" s="54"/>
      <c r="P177" s="54"/>
      <c r="Q177" s="54"/>
      <c r="R177" s="54"/>
      <c r="S177" s="55"/>
    </row>
    <row r="178" spans="1:19" x14ac:dyDescent="0.25">
      <c r="A178" s="10" t="s">
        <v>75</v>
      </c>
      <c r="B178" s="11" t="s">
        <v>76</v>
      </c>
      <c r="C178" s="11" t="s">
        <v>77</v>
      </c>
      <c r="D178" s="12" t="s">
        <v>17</v>
      </c>
      <c r="E178" s="99">
        <v>45523</v>
      </c>
      <c r="F178" s="12">
        <v>0.3</v>
      </c>
      <c r="G178" s="12">
        <v>24.1</v>
      </c>
      <c r="H178" s="12">
        <v>1.05</v>
      </c>
      <c r="I178" s="12">
        <v>0.02</v>
      </c>
      <c r="J178" s="13">
        <v>0.44013136515390699</v>
      </c>
      <c r="K178" s="52">
        <f t="shared" si="77"/>
        <v>1</v>
      </c>
      <c r="L178" s="54"/>
      <c r="M178" s="54"/>
      <c r="N178" s="54"/>
      <c r="O178" s="54"/>
      <c r="P178" s="54"/>
      <c r="Q178" s="54"/>
      <c r="R178" s="54"/>
      <c r="S178" s="55"/>
    </row>
    <row r="179" spans="1:19" x14ac:dyDescent="0.25">
      <c r="A179" s="14" t="s">
        <v>75</v>
      </c>
      <c r="B179" s="15" t="s">
        <v>76</v>
      </c>
      <c r="C179" s="15" t="s">
        <v>77</v>
      </c>
      <c r="D179" s="16" t="s">
        <v>17</v>
      </c>
      <c r="E179" s="101">
        <v>45559</v>
      </c>
      <c r="F179" s="16">
        <v>0.3</v>
      </c>
      <c r="G179" s="16">
        <v>54.4</v>
      </c>
      <c r="H179" s="16">
        <v>0.83</v>
      </c>
      <c r="I179" s="16">
        <v>0.02</v>
      </c>
      <c r="J179" s="17">
        <v>0.83776483318181305</v>
      </c>
      <c r="K179" s="56">
        <f t="shared" si="77"/>
        <v>1</v>
      </c>
      <c r="L179" s="57"/>
      <c r="M179" s="57"/>
      <c r="N179" s="57"/>
      <c r="O179" s="57"/>
      <c r="P179" s="57"/>
      <c r="Q179" s="57"/>
      <c r="R179" s="57"/>
      <c r="S179" s="58"/>
    </row>
    <row r="180" spans="1:19" x14ac:dyDescent="0.25">
      <c r="A180" s="6" t="s">
        <v>79</v>
      </c>
      <c r="B180" s="7" t="s">
        <v>80</v>
      </c>
      <c r="C180" s="7" t="s">
        <v>81</v>
      </c>
      <c r="D180" s="8" t="s">
        <v>28</v>
      </c>
      <c r="E180" s="98">
        <v>45446</v>
      </c>
      <c r="F180" s="8">
        <v>0.3</v>
      </c>
      <c r="G180" s="8">
        <v>8.74</v>
      </c>
      <c r="H180" s="8">
        <v>0.66</v>
      </c>
      <c r="I180" s="8">
        <v>0.02</v>
      </c>
      <c r="J180" s="9">
        <v>7.7595666140122005E-2</v>
      </c>
      <c r="K180" s="48">
        <f t="shared" si="77"/>
        <v>1</v>
      </c>
      <c r="L180" s="68">
        <f>AVERAGE(G180:G183)</f>
        <v>8.2174999999999994</v>
      </c>
      <c r="M180" s="49">
        <f t="shared" ref="M180" si="112">AVERAGE(H180:H183)</f>
        <v>0.56500000000000006</v>
      </c>
      <c r="N180" s="49">
        <f t="shared" ref="N180" si="113">AVERAGE(I180:I183)</f>
        <v>1.2500000000000001E-2</v>
      </c>
      <c r="O180" s="49">
        <f t="shared" ref="O180" si="114">AVERAGE(J180:J183)</f>
        <v>0.10760856764555816</v>
      </c>
      <c r="P180" s="50">
        <f>AVERAGE(G180:G187)</f>
        <v>8.2174999999999994</v>
      </c>
      <c r="Q180" s="50">
        <f t="shared" ref="Q180" si="115">AVERAGE(H180:H187)</f>
        <v>0.56500000000000006</v>
      </c>
      <c r="R180" s="50">
        <f t="shared" ref="R180" si="116">AVERAGE(I180:I187)</f>
        <v>1.2500000000000001E-2</v>
      </c>
      <c r="S180" s="51">
        <f t="shared" ref="S180" si="117">AVERAGE(J180:J187)</f>
        <v>8.0960040544941575E-2</v>
      </c>
    </row>
    <row r="181" spans="1:19" x14ac:dyDescent="0.25">
      <c r="A181" s="10" t="s">
        <v>79</v>
      </c>
      <c r="B181" s="11" t="s">
        <v>80</v>
      </c>
      <c r="C181" s="11" t="s">
        <v>81</v>
      </c>
      <c r="D181" s="12" t="s">
        <v>28</v>
      </c>
      <c r="E181" s="99">
        <v>45496</v>
      </c>
      <c r="F181" s="12">
        <v>0.3</v>
      </c>
      <c r="G181" s="12">
        <v>8.94</v>
      </c>
      <c r="H181" s="12">
        <v>0.57999999999999996</v>
      </c>
      <c r="I181" s="12">
        <v>0.01</v>
      </c>
      <c r="J181" s="13">
        <v>0.17840895370063101</v>
      </c>
      <c r="K181" s="52">
        <f t="shared" si="77"/>
        <v>1</v>
      </c>
      <c r="L181" s="69"/>
      <c r="M181" s="53"/>
      <c r="N181" s="53"/>
      <c r="O181" s="53"/>
      <c r="P181" s="54"/>
      <c r="Q181" s="54"/>
      <c r="R181" s="54"/>
      <c r="S181" s="55"/>
    </row>
    <row r="182" spans="1:19" x14ac:dyDescent="0.25">
      <c r="A182" s="10" t="s">
        <v>79</v>
      </c>
      <c r="B182" s="11" t="s">
        <v>80</v>
      </c>
      <c r="C182" s="11" t="s">
        <v>81</v>
      </c>
      <c r="D182" s="12" t="s">
        <v>28</v>
      </c>
      <c r="E182" s="99">
        <v>45516</v>
      </c>
      <c r="F182" s="12">
        <v>0.3</v>
      </c>
      <c r="G182" s="12">
        <v>7.39</v>
      </c>
      <c r="H182" s="12">
        <v>0.56000000000000005</v>
      </c>
      <c r="I182" s="12">
        <v>0.01</v>
      </c>
      <c r="J182" s="13">
        <v>7.5441345625907902E-2</v>
      </c>
      <c r="K182" s="52">
        <f t="shared" si="77"/>
        <v>1</v>
      </c>
      <c r="L182" s="69"/>
      <c r="M182" s="53"/>
      <c r="N182" s="53"/>
      <c r="O182" s="53"/>
      <c r="P182" s="54"/>
      <c r="Q182" s="54"/>
      <c r="R182" s="54"/>
      <c r="S182" s="55"/>
    </row>
    <row r="183" spans="1:19" x14ac:dyDescent="0.25">
      <c r="A183" s="10" t="s">
        <v>79</v>
      </c>
      <c r="B183" s="11" t="s">
        <v>80</v>
      </c>
      <c r="C183" s="11" t="s">
        <v>81</v>
      </c>
      <c r="D183" s="12" t="s">
        <v>28</v>
      </c>
      <c r="E183" s="99">
        <v>45553</v>
      </c>
      <c r="F183" s="12">
        <v>0.3</v>
      </c>
      <c r="G183" s="12">
        <v>7.8</v>
      </c>
      <c r="H183" s="12">
        <v>0.46</v>
      </c>
      <c r="I183" s="12">
        <v>0.01</v>
      </c>
      <c r="J183" s="13">
        <v>9.8988305115571704E-2</v>
      </c>
      <c r="K183" s="52">
        <f t="shared" si="77"/>
        <v>1</v>
      </c>
      <c r="L183" s="69"/>
      <c r="M183" s="53"/>
      <c r="N183" s="53"/>
      <c r="O183" s="53"/>
      <c r="P183" s="54"/>
      <c r="Q183" s="54"/>
      <c r="R183" s="54"/>
      <c r="S183" s="55"/>
    </row>
    <row r="184" spans="1:19" x14ac:dyDescent="0.25">
      <c r="A184" s="10" t="s">
        <v>82</v>
      </c>
      <c r="B184" s="11" t="s">
        <v>80</v>
      </c>
      <c r="C184" s="11" t="s">
        <v>133</v>
      </c>
      <c r="D184" s="12" t="s">
        <v>28</v>
      </c>
      <c r="E184" s="99">
        <v>45446</v>
      </c>
      <c r="F184" s="12" t="s">
        <v>10</v>
      </c>
      <c r="G184" s="12" t="s">
        <v>10</v>
      </c>
      <c r="H184" s="12" t="s">
        <v>10</v>
      </c>
      <c r="I184" s="12" t="s">
        <v>10</v>
      </c>
      <c r="J184" s="13">
        <v>5.0319668716781403E-2</v>
      </c>
      <c r="K184" s="52">
        <f t="shared" si="77"/>
        <v>1</v>
      </c>
      <c r="L184" s="69"/>
      <c r="M184" s="53"/>
      <c r="N184" s="53"/>
      <c r="O184" s="53">
        <f>AVERAGE(J184:J187)</f>
        <v>5.4311513444324999E-2</v>
      </c>
      <c r="P184" s="54"/>
      <c r="Q184" s="54"/>
      <c r="R184" s="54"/>
      <c r="S184" s="55"/>
    </row>
    <row r="185" spans="1:19" x14ac:dyDescent="0.25">
      <c r="A185" s="10" t="s">
        <v>82</v>
      </c>
      <c r="B185" s="11" t="s">
        <v>80</v>
      </c>
      <c r="C185" s="11" t="s">
        <v>133</v>
      </c>
      <c r="D185" s="12" t="s">
        <v>28</v>
      </c>
      <c r="E185" s="99">
        <v>45496</v>
      </c>
      <c r="F185" s="12" t="s">
        <v>10</v>
      </c>
      <c r="G185" s="12" t="s">
        <v>10</v>
      </c>
      <c r="H185" s="12" t="s">
        <v>10</v>
      </c>
      <c r="I185" s="12" t="s">
        <v>10</v>
      </c>
      <c r="J185" s="13">
        <v>6.5613301192613396E-2</v>
      </c>
      <c r="K185" s="52">
        <f t="shared" si="77"/>
        <v>1</v>
      </c>
      <c r="L185" s="69"/>
      <c r="M185" s="53"/>
      <c r="N185" s="53"/>
      <c r="O185" s="53"/>
      <c r="P185" s="54"/>
      <c r="Q185" s="54"/>
      <c r="R185" s="54"/>
      <c r="S185" s="55"/>
    </row>
    <row r="186" spans="1:19" x14ac:dyDescent="0.25">
      <c r="A186" s="10" t="s">
        <v>82</v>
      </c>
      <c r="B186" s="11" t="s">
        <v>80</v>
      </c>
      <c r="C186" s="11" t="s">
        <v>133</v>
      </c>
      <c r="D186" s="12" t="s">
        <v>28</v>
      </c>
      <c r="E186" s="99">
        <v>45516</v>
      </c>
      <c r="F186" s="12" t="s">
        <v>10</v>
      </c>
      <c r="G186" s="12" t="s">
        <v>10</v>
      </c>
      <c r="H186" s="12" t="s">
        <v>10</v>
      </c>
      <c r="I186" s="12" t="s">
        <v>10</v>
      </c>
      <c r="J186" s="13">
        <v>5.4152751409815E-2</v>
      </c>
      <c r="K186" s="52">
        <f t="shared" si="77"/>
        <v>1</v>
      </c>
      <c r="L186" s="69"/>
      <c r="M186" s="53"/>
      <c r="N186" s="53"/>
      <c r="O186" s="53"/>
      <c r="P186" s="54"/>
      <c r="Q186" s="54"/>
      <c r="R186" s="54"/>
      <c r="S186" s="55"/>
    </row>
    <row r="187" spans="1:19" x14ac:dyDescent="0.25">
      <c r="A187" s="14" t="s">
        <v>82</v>
      </c>
      <c r="B187" s="15" t="s">
        <v>80</v>
      </c>
      <c r="C187" s="15" t="s">
        <v>133</v>
      </c>
      <c r="D187" s="16" t="s">
        <v>28</v>
      </c>
      <c r="E187" s="101">
        <v>45553</v>
      </c>
      <c r="F187" s="16" t="s">
        <v>10</v>
      </c>
      <c r="G187" s="16" t="s">
        <v>10</v>
      </c>
      <c r="H187" s="16" t="s">
        <v>10</v>
      </c>
      <c r="I187" s="16" t="s">
        <v>10</v>
      </c>
      <c r="J187" s="17">
        <v>4.7160332458090197E-2</v>
      </c>
      <c r="K187" s="56">
        <f t="shared" si="77"/>
        <v>0</v>
      </c>
      <c r="L187" s="69"/>
      <c r="M187" s="53"/>
      <c r="N187" s="53"/>
      <c r="O187" s="53"/>
      <c r="P187" s="54"/>
      <c r="Q187" s="54"/>
      <c r="R187" s="54"/>
      <c r="S187" s="55"/>
    </row>
    <row r="188" spans="1:19" x14ac:dyDescent="0.25">
      <c r="A188" s="6" t="s">
        <v>134</v>
      </c>
      <c r="B188" s="7" t="s">
        <v>83</v>
      </c>
      <c r="C188" s="7" t="s">
        <v>84</v>
      </c>
      <c r="D188" s="8" t="s">
        <v>60</v>
      </c>
      <c r="E188" s="98">
        <v>45090</v>
      </c>
      <c r="F188" s="8">
        <v>0.3</v>
      </c>
      <c r="G188" s="8">
        <v>4.24</v>
      </c>
      <c r="H188" s="8">
        <v>0.31</v>
      </c>
      <c r="I188" s="8">
        <v>0.02</v>
      </c>
      <c r="J188" s="9">
        <v>4.2960688775884798E-2</v>
      </c>
      <c r="K188" s="1">
        <f t="shared" si="77"/>
        <v>0</v>
      </c>
      <c r="L188" s="68">
        <f>AVERAGE(G188:G191)</f>
        <v>7.2675000000000001</v>
      </c>
      <c r="M188" s="49">
        <f t="shared" ref="M188" si="118">AVERAGE(H188:H191)</f>
        <v>0.36499999999999999</v>
      </c>
      <c r="N188" s="49">
        <f t="shared" ref="N188" si="119">AVERAGE(I188:I191)</f>
        <v>2.2499999999999999E-2</v>
      </c>
      <c r="O188" s="49">
        <f t="shared" ref="O188" si="120">AVERAGE(J188:J191)</f>
        <v>5.5599785013831948E-2</v>
      </c>
      <c r="P188" s="50">
        <f>AVERAGE(G188:G198)</f>
        <v>8.7962500000000006</v>
      </c>
      <c r="Q188" s="50">
        <f t="shared" ref="Q188:S188" si="121">AVERAGE(H188:H198)</f>
        <v>0.40624999999999994</v>
      </c>
      <c r="R188" s="50">
        <f t="shared" si="121"/>
        <v>2.1249999999999998E-2</v>
      </c>
      <c r="S188" s="51">
        <f t="shared" si="121"/>
        <v>4.9671701315104094E-2</v>
      </c>
    </row>
    <row r="189" spans="1:19" x14ac:dyDescent="0.25">
      <c r="A189" s="10" t="s">
        <v>134</v>
      </c>
      <c r="B189" s="11" t="s">
        <v>83</v>
      </c>
      <c r="C189" s="11" t="s">
        <v>84</v>
      </c>
      <c r="D189" s="12" t="s">
        <v>60</v>
      </c>
      <c r="E189" s="99">
        <v>45113</v>
      </c>
      <c r="F189" s="12">
        <v>0.3</v>
      </c>
      <c r="G189" s="12">
        <v>2.0299999999999998</v>
      </c>
      <c r="H189" s="12">
        <v>0.26</v>
      </c>
      <c r="I189" s="12">
        <v>0.02</v>
      </c>
      <c r="J189" s="13">
        <v>7.6578009591564203E-2</v>
      </c>
      <c r="K189" s="1">
        <f t="shared" si="77"/>
        <v>1</v>
      </c>
      <c r="L189" s="69"/>
      <c r="M189" s="53"/>
      <c r="N189" s="53"/>
      <c r="O189" s="53"/>
      <c r="P189" s="54"/>
      <c r="Q189" s="54"/>
      <c r="R189" s="54"/>
      <c r="S189" s="55"/>
    </row>
    <row r="190" spans="1:19" x14ac:dyDescent="0.25">
      <c r="A190" s="10" t="s">
        <v>134</v>
      </c>
      <c r="B190" s="11" t="s">
        <v>83</v>
      </c>
      <c r="C190" s="11" t="s">
        <v>84</v>
      </c>
      <c r="D190" s="12" t="s">
        <v>60</v>
      </c>
      <c r="E190" s="99">
        <v>45148</v>
      </c>
      <c r="F190" s="12">
        <v>0.3</v>
      </c>
      <c r="G190" s="12">
        <v>9.6999999999999993</v>
      </c>
      <c r="H190" s="12">
        <v>0.36</v>
      </c>
      <c r="I190" s="12">
        <v>0.02</v>
      </c>
      <c r="J190" s="13">
        <v>6.4015345488300096E-2</v>
      </c>
      <c r="K190" s="1">
        <f t="shared" si="77"/>
        <v>1</v>
      </c>
      <c r="L190" s="69"/>
      <c r="M190" s="53"/>
      <c r="N190" s="53"/>
      <c r="O190" s="53"/>
      <c r="P190" s="54"/>
      <c r="Q190" s="54"/>
      <c r="R190" s="54"/>
      <c r="S190" s="55"/>
    </row>
    <row r="191" spans="1:19" x14ac:dyDescent="0.25">
      <c r="A191" s="10" t="s">
        <v>134</v>
      </c>
      <c r="B191" s="11" t="s">
        <v>83</v>
      </c>
      <c r="C191" s="11" t="s">
        <v>84</v>
      </c>
      <c r="D191" s="12" t="s">
        <v>60</v>
      </c>
      <c r="E191" s="99">
        <v>45182</v>
      </c>
      <c r="F191" s="12">
        <v>0.3</v>
      </c>
      <c r="G191" s="12">
        <v>13.1</v>
      </c>
      <c r="H191" s="12">
        <v>0.53</v>
      </c>
      <c r="I191" s="12">
        <v>0.03</v>
      </c>
      <c r="J191" s="13">
        <v>3.8845096199578703E-2</v>
      </c>
      <c r="K191" s="1">
        <f t="shared" si="77"/>
        <v>0</v>
      </c>
      <c r="L191" s="69"/>
      <c r="M191" s="53"/>
      <c r="N191" s="53"/>
      <c r="O191" s="53"/>
      <c r="P191" s="54"/>
      <c r="Q191" s="54"/>
      <c r="R191" s="54"/>
      <c r="S191" s="55"/>
    </row>
    <row r="192" spans="1:19" x14ac:dyDescent="0.25">
      <c r="A192" s="10" t="s">
        <v>135</v>
      </c>
      <c r="B192" s="11" t="s">
        <v>83</v>
      </c>
      <c r="C192" s="11" t="s">
        <v>136</v>
      </c>
      <c r="D192" s="12" t="s">
        <v>60</v>
      </c>
      <c r="E192" s="99">
        <v>45113</v>
      </c>
      <c r="F192" s="12" t="s">
        <v>10</v>
      </c>
      <c r="G192" s="12" t="s">
        <v>10</v>
      </c>
      <c r="H192" s="12" t="s">
        <v>10</v>
      </c>
      <c r="I192" s="12" t="s">
        <v>10</v>
      </c>
      <c r="J192" s="13">
        <v>1.7942840600940001E-2</v>
      </c>
      <c r="K192" s="1">
        <f t="shared" si="77"/>
        <v>0</v>
      </c>
      <c r="L192" s="69"/>
      <c r="M192" s="53"/>
      <c r="N192" s="53"/>
      <c r="O192" s="53">
        <f>AVERAGE(J192:J194)</f>
        <v>3.5374098648973465E-2</v>
      </c>
      <c r="P192" s="54"/>
      <c r="Q192" s="54"/>
      <c r="R192" s="54"/>
      <c r="S192" s="55"/>
    </row>
    <row r="193" spans="1:19" x14ac:dyDescent="0.25">
      <c r="A193" s="10" t="s">
        <v>135</v>
      </c>
      <c r="B193" s="11" t="s">
        <v>83</v>
      </c>
      <c r="C193" s="11" t="s">
        <v>136</v>
      </c>
      <c r="D193" s="12" t="s">
        <v>60</v>
      </c>
      <c r="E193" s="99">
        <v>45148</v>
      </c>
      <c r="F193" s="12" t="s">
        <v>10</v>
      </c>
      <c r="G193" s="12" t="s">
        <v>10</v>
      </c>
      <c r="H193" s="12" t="s">
        <v>10</v>
      </c>
      <c r="I193" s="12" t="s">
        <v>10</v>
      </c>
      <c r="J193" s="13">
        <v>5.1810336554336603E-2</v>
      </c>
      <c r="K193" s="1">
        <f t="shared" si="77"/>
        <v>1</v>
      </c>
      <c r="L193" s="75"/>
      <c r="M193" s="54"/>
      <c r="N193" s="54"/>
      <c r="O193" s="54"/>
      <c r="P193" s="54"/>
      <c r="Q193" s="54"/>
      <c r="R193" s="54"/>
      <c r="S193" s="55"/>
    </row>
    <row r="194" spans="1:19" x14ac:dyDescent="0.25">
      <c r="A194" s="10" t="s">
        <v>135</v>
      </c>
      <c r="B194" s="11" t="s">
        <v>83</v>
      </c>
      <c r="C194" s="11" t="s">
        <v>136</v>
      </c>
      <c r="D194" s="12" t="s">
        <v>60</v>
      </c>
      <c r="E194" s="99">
        <v>45182</v>
      </c>
      <c r="F194" s="12" t="s">
        <v>10</v>
      </c>
      <c r="G194" s="12" t="s">
        <v>10</v>
      </c>
      <c r="H194" s="12" t="s">
        <v>10</v>
      </c>
      <c r="I194" s="12" t="s">
        <v>10</v>
      </c>
      <c r="J194" s="13">
        <v>3.6369118791643798E-2</v>
      </c>
      <c r="K194" s="1">
        <f t="shared" si="77"/>
        <v>0</v>
      </c>
      <c r="L194" s="75"/>
      <c r="M194" s="54"/>
      <c r="N194" s="54"/>
      <c r="O194" s="54"/>
      <c r="P194" s="54"/>
      <c r="Q194" s="54"/>
      <c r="R194" s="54"/>
      <c r="S194" s="55"/>
    </row>
    <row r="195" spans="1:19" x14ac:dyDescent="0.25">
      <c r="A195" s="10" t="s">
        <v>134</v>
      </c>
      <c r="B195" s="11" t="s">
        <v>83</v>
      </c>
      <c r="C195" s="11" t="s">
        <v>84</v>
      </c>
      <c r="D195" s="12" t="s">
        <v>60</v>
      </c>
      <c r="E195" s="99">
        <v>45454</v>
      </c>
      <c r="F195" s="12">
        <v>0.3</v>
      </c>
      <c r="G195" s="12">
        <v>3.06</v>
      </c>
      <c r="H195" s="35">
        <v>0.31</v>
      </c>
      <c r="I195" s="35">
        <v>0.01</v>
      </c>
      <c r="J195" s="13">
        <v>3.7589019735996099E-2</v>
      </c>
      <c r="K195" s="1">
        <f t="shared" si="77"/>
        <v>0</v>
      </c>
      <c r="L195" s="69">
        <f>AVERAGE(G195:G198)</f>
        <v>10.324999999999999</v>
      </c>
      <c r="M195" s="53">
        <f t="shared" ref="M195" si="122">AVERAGE(H195:H198)</f>
        <v>0.44750000000000001</v>
      </c>
      <c r="N195" s="53">
        <f t="shared" ref="N195" si="123">AVERAGE(I195:I198)</f>
        <v>0.02</v>
      </c>
      <c r="O195" s="53">
        <f t="shared" ref="O195" si="124">AVERAGE(J195:J198)</f>
        <v>5.4466819615974195E-2</v>
      </c>
      <c r="P195" s="54"/>
      <c r="Q195" s="54"/>
      <c r="R195" s="54"/>
      <c r="S195" s="55"/>
    </row>
    <row r="196" spans="1:19" x14ac:dyDescent="0.25">
      <c r="A196" s="10" t="s">
        <v>134</v>
      </c>
      <c r="B196" s="11" t="s">
        <v>83</v>
      </c>
      <c r="C196" s="11" t="s">
        <v>84</v>
      </c>
      <c r="D196" s="12" t="s">
        <v>60</v>
      </c>
      <c r="E196" s="99">
        <v>45482</v>
      </c>
      <c r="F196" s="12">
        <v>0.3</v>
      </c>
      <c r="G196" s="12">
        <v>3.24</v>
      </c>
      <c r="H196" s="35">
        <v>0.3</v>
      </c>
      <c r="I196" s="35">
        <v>0.01</v>
      </c>
      <c r="J196" s="13">
        <v>9.4810239924132803E-2</v>
      </c>
      <c r="K196" s="1">
        <f t="shared" si="77"/>
        <v>1</v>
      </c>
      <c r="L196" s="75"/>
      <c r="M196" s="54"/>
      <c r="N196" s="54"/>
      <c r="O196" s="54"/>
      <c r="P196" s="54"/>
      <c r="Q196" s="54"/>
      <c r="R196" s="54"/>
      <c r="S196" s="55"/>
    </row>
    <row r="197" spans="1:19" x14ac:dyDescent="0.25">
      <c r="A197" s="10" t="s">
        <v>134</v>
      </c>
      <c r="B197" s="11" t="s">
        <v>83</v>
      </c>
      <c r="C197" s="11" t="s">
        <v>84</v>
      </c>
      <c r="D197" s="12" t="s">
        <v>60</v>
      </c>
      <c r="E197" s="99">
        <v>45518</v>
      </c>
      <c r="F197" s="12">
        <v>0.3</v>
      </c>
      <c r="G197" s="12">
        <v>17</v>
      </c>
      <c r="H197" s="35">
        <v>0.56999999999999995</v>
      </c>
      <c r="I197" s="35">
        <v>0.03</v>
      </c>
      <c r="J197" s="13">
        <v>4.0037764294269598E-2</v>
      </c>
      <c r="K197" s="1">
        <f t="shared" ref="K197:K260" si="125">IF(J197&gt;0.05,1,0)</f>
        <v>0</v>
      </c>
      <c r="L197" s="75"/>
      <c r="M197" s="54"/>
      <c r="N197" s="54"/>
      <c r="O197" s="54"/>
      <c r="P197" s="54"/>
      <c r="Q197" s="54"/>
      <c r="R197" s="54"/>
      <c r="S197" s="55"/>
    </row>
    <row r="198" spans="1:19" x14ac:dyDescent="0.25">
      <c r="A198" s="14" t="s">
        <v>134</v>
      </c>
      <c r="B198" s="15" t="s">
        <v>83</v>
      </c>
      <c r="C198" s="15" t="s">
        <v>84</v>
      </c>
      <c r="D198" s="16" t="s">
        <v>60</v>
      </c>
      <c r="E198" s="101">
        <v>45551</v>
      </c>
      <c r="F198" s="16">
        <v>0.3</v>
      </c>
      <c r="G198" s="16">
        <v>18</v>
      </c>
      <c r="H198" s="36">
        <v>0.61</v>
      </c>
      <c r="I198" s="36">
        <v>0.03</v>
      </c>
      <c r="J198" s="17">
        <v>4.5430254509498301E-2</v>
      </c>
      <c r="K198" s="1">
        <f t="shared" si="125"/>
        <v>0</v>
      </c>
      <c r="L198" s="73"/>
      <c r="M198" s="57"/>
      <c r="N198" s="57"/>
      <c r="O198" s="57"/>
      <c r="P198" s="57"/>
      <c r="Q198" s="57"/>
      <c r="R198" s="57"/>
      <c r="S198" s="58"/>
    </row>
    <row r="199" spans="1:19" x14ac:dyDescent="0.25">
      <c r="A199" s="10" t="s">
        <v>85</v>
      </c>
      <c r="B199" s="11" t="s">
        <v>87</v>
      </c>
      <c r="C199" s="11" t="s">
        <v>88</v>
      </c>
      <c r="D199" s="12" t="s">
        <v>28</v>
      </c>
      <c r="E199" s="99">
        <v>45460</v>
      </c>
      <c r="F199" s="12">
        <v>0.3</v>
      </c>
      <c r="G199" s="12">
        <v>21</v>
      </c>
      <c r="H199" s="32">
        <v>0.53</v>
      </c>
      <c r="I199" s="32">
        <v>0.06</v>
      </c>
      <c r="J199" s="13">
        <v>0.196120938757428</v>
      </c>
      <c r="K199" s="1">
        <f t="shared" si="125"/>
        <v>1</v>
      </c>
      <c r="L199" s="69">
        <f>AVERAGE(G199:G202)</f>
        <v>29.387500000000003</v>
      </c>
      <c r="M199" s="53">
        <f t="shared" ref="M199" si="126">AVERAGE(H199:H202)</f>
        <v>0.58000000000000007</v>
      </c>
      <c r="N199" s="53">
        <f t="shared" ref="N199" si="127">AVERAGE(I199:I202)</f>
        <v>7.0000000000000007E-2</v>
      </c>
      <c r="O199" s="53">
        <f t="shared" ref="O199" si="128">AVERAGE(J199:J202)</f>
        <v>0.12896520992144606</v>
      </c>
      <c r="P199" s="47">
        <f>AVERAGE(G199:G206)</f>
        <v>29.387500000000003</v>
      </c>
      <c r="Q199" s="47">
        <f t="shared" ref="Q199" si="129">AVERAGE(H199:H206)</f>
        <v>0.58000000000000007</v>
      </c>
      <c r="R199" s="47">
        <f t="shared" ref="R199" si="130">AVERAGE(I199:I206)</f>
        <v>7.0000000000000007E-2</v>
      </c>
      <c r="S199" s="60">
        <f t="shared" ref="S199" si="131">AVERAGE(J199:J206)</f>
        <v>9.0267533439210387E-2</v>
      </c>
    </row>
    <row r="200" spans="1:19" x14ac:dyDescent="0.25">
      <c r="A200" s="10" t="s">
        <v>85</v>
      </c>
      <c r="B200" s="11" t="s">
        <v>87</v>
      </c>
      <c r="C200" s="11" t="s">
        <v>88</v>
      </c>
      <c r="D200" s="12" t="s">
        <v>28</v>
      </c>
      <c r="E200" s="99">
        <v>45483</v>
      </c>
      <c r="F200" s="12">
        <v>0.3</v>
      </c>
      <c r="G200" s="12">
        <v>34.950000000000003</v>
      </c>
      <c r="H200" s="32">
        <v>0.55000000000000004</v>
      </c>
      <c r="I200" s="32">
        <v>0.06</v>
      </c>
      <c r="J200" s="13">
        <v>4.5234092635932602E-2</v>
      </c>
      <c r="K200" s="1">
        <f t="shared" si="125"/>
        <v>0</v>
      </c>
      <c r="L200" s="69"/>
      <c r="M200" s="53"/>
      <c r="N200" s="53"/>
      <c r="O200" s="53"/>
      <c r="P200" s="54"/>
      <c r="Q200" s="54"/>
      <c r="R200" s="54"/>
      <c r="S200" s="55"/>
    </row>
    <row r="201" spans="1:19" x14ac:dyDescent="0.25">
      <c r="A201" s="10" t="s">
        <v>85</v>
      </c>
      <c r="B201" s="11" t="s">
        <v>87</v>
      </c>
      <c r="C201" s="11" t="s">
        <v>88</v>
      </c>
      <c r="D201" s="12" t="s">
        <v>28</v>
      </c>
      <c r="E201" s="99">
        <v>45509</v>
      </c>
      <c r="F201" s="12">
        <v>0.3</v>
      </c>
      <c r="G201" s="12">
        <v>39.200000000000003</v>
      </c>
      <c r="H201" s="32">
        <v>0.69</v>
      </c>
      <c r="I201" s="32">
        <v>0.08</v>
      </c>
      <c r="J201" s="13">
        <v>9.1659379292087603E-2</v>
      </c>
      <c r="K201" s="1">
        <f t="shared" si="125"/>
        <v>1</v>
      </c>
      <c r="L201" s="69"/>
      <c r="M201" s="53"/>
      <c r="N201" s="53"/>
      <c r="O201" s="53"/>
      <c r="P201" s="54"/>
      <c r="Q201" s="54"/>
      <c r="R201" s="54"/>
      <c r="S201" s="55"/>
    </row>
    <row r="202" spans="1:19" x14ac:dyDescent="0.25">
      <c r="A202" s="10" t="s">
        <v>85</v>
      </c>
      <c r="B202" s="11" t="s">
        <v>87</v>
      </c>
      <c r="C202" s="11" t="s">
        <v>88</v>
      </c>
      <c r="D202" s="12" t="s">
        <v>28</v>
      </c>
      <c r="E202" s="99">
        <v>45551</v>
      </c>
      <c r="F202" s="12">
        <v>0.3</v>
      </c>
      <c r="G202" s="12">
        <v>22.4</v>
      </c>
      <c r="H202" s="32">
        <v>0.55000000000000004</v>
      </c>
      <c r="I202" s="32">
        <v>0.08</v>
      </c>
      <c r="J202" s="13">
        <v>0.18284642900033601</v>
      </c>
      <c r="K202" s="1">
        <f t="shared" si="125"/>
        <v>1</v>
      </c>
      <c r="L202" s="69"/>
      <c r="M202" s="53"/>
      <c r="N202" s="53"/>
      <c r="O202" s="53"/>
      <c r="P202" s="54"/>
      <c r="Q202" s="54"/>
      <c r="R202" s="54"/>
      <c r="S202" s="55"/>
    </row>
    <row r="203" spans="1:19" x14ac:dyDescent="0.25">
      <c r="A203" s="10" t="s">
        <v>86</v>
      </c>
      <c r="B203" s="11" t="s">
        <v>87</v>
      </c>
      <c r="C203" s="11" t="s">
        <v>118</v>
      </c>
      <c r="D203" s="12" t="s">
        <v>28</v>
      </c>
      <c r="E203" s="99">
        <v>45460</v>
      </c>
      <c r="F203" s="12" t="s">
        <v>10</v>
      </c>
      <c r="G203" s="12" t="s">
        <v>10</v>
      </c>
      <c r="H203" s="12" t="s">
        <v>10</v>
      </c>
      <c r="I203" s="12" t="s">
        <v>10</v>
      </c>
      <c r="J203" s="13">
        <v>0.102565249842461</v>
      </c>
      <c r="K203" s="1">
        <f t="shared" si="125"/>
        <v>1</v>
      </c>
      <c r="L203" s="69"/>
      <c r="M203" s="53"/>
      <c r="N203" s="53"/>
      <c r="O203" s="53">
        <f>AVERAGE(J203:J206)</f>
        <v>5.1569856956974719E-2</v>
      </c>
      <c r="P203" s="54"/>
      <c r="Q203" s="54"/>
      <c r="R203" s="54"/>
      <c r="S203" s="55"/>
    </row>
    <row r="204" spans="1:19" x14ac:dyDescent="0.25">
      <c r="A204" s="10" t="s">
        <v>86</v>
      </c>
      <c r="B204" s="11" t="s">
        <v>87</v>
      </c>
      <c r="C204" s="11" t="s">
        <v>118</v>
      </c>
      <c r="D204" s="12" t="s">
        <v>28</v>
      </c>
      <c r="E204" s="99">
        <v>45483</v>
      </c>
      <c r="F204" s="12" t="s">
        <v>10</v>
      </c>
      <c r="G204" s="12" t="s">
        <v>10</v>
      </c>
      <c r="H204" s="12" t="s">
        <v>10</v>
      </c>
      <c r="I204" s="12" t="s">
        <v>10</v>
      </c>
      <c r="J204" s="13">
        <v>2.5788800197062499E-2</v>
      </c>
      <c r="K204" s="1">
        <f t="shared" si="125"/>
        <v>0</v>
      </c>
      <c r="L204" s="69"/>
      <c r="M204" s="53"/>
      <c r="N204" s="53"/>
      <c r="O204" s="53"/>
      <c r="P204" s="54"/>
      <c r="Q204" s="54"/>
      <c r="R204" s="54"/>
      <c r="S204" s="55"/>
    </row>
    <row r="205" spans="1:19" x14ac:dyDescent="0.25">
      <c r="A205" s="10" t="s">
        <v>86</v>
      </c>
      <c r="B205" s="11" t="s">
        <v>87</v>
      </c>
      <c r="C205" s="11" t="s">
        <v>118</v>
      </c>
      <c r="D205" s="12" t="s">
        <v>28</v>
      </c>
      <c r="E205" s="99">
        <v>45509</v>
      </c>
      <c r="F205" s="12" t="s">
        <v>10</v>
      </c>
      <c r="G205" s="12" t="s">
        <v>10</v>
      </c>
      <c r="H205" s="12" t="s">
        <v>10</v>
      </c>
      <c r="I205" s="12" t="s">
        <v>10</v>
      </c>
      <c r="J205" s="13">
        <v>5.0605296577204702E-2</v>
      </c>
      <c r="K205" s="1">
        <f t="shared" si="125"/>
        <v>1</v>
      </c>
      <c r="L205" s="69"/>
      <c r="M205" s="53"/>
      <c r="N205" s="53"/>
      <c r="O205" s="53"/>
      <c r="P205" s="54"/>
      <c r="Q205" s="54"/>
      <c r="R205" s="54"/>
      <c r="S205" s="55"/>
    </row>
    <row r="206" spans="1:19" x14ac:dyDescent="0.25">
      <c r="A206" s="14" t="s">
        <v>86</v>
      </c>
      <c r="B206" s="15" t="s">
        <v>87</v>
      </c>
      <c r="C206" s="15" t="s">
        <v>118</v>
      </c>
      <c r="D206" s="16" t="s">
        <v>28</v>
      </c>
      <c r="E206" s="101">
        <v>45551</v>
      </c>
      <c r="F206" s="16" t="s">
        <v>10</v>
      </c>
      <c r="G206" s="16" t="s">
        <v>10</v>
      </c>
      <c r="H206" s="16" t="s">
        <v>10</v>
      </c>
      <c r="I206" s="16" t="s">
        <v>10</v>
      </c>
      <c r="J206" s="17">
        <v>2.7320081211170699E-2</v>
      </c>
      <c r="K206" s="1">
        <f t="shared" si="125"/>
        <v>0</v>
      </c>
      <c r="L206" s="70"/>
      <c r="M206" s="63"/>
      <c r="N206" s="63"/>
      <c r="O206" s="63"/>
      <c r="P206" s="57"/>
      <c r="Q206" s="57"/>
      <c r="R206" s="57"/>
      <c r="S206" s="58"/>
    </row>
    <row r="207" spans="1:19" x14ac:dyDescent="0.25">
      <c r="A207" s="6" t="s">
        <v>89</v>
      </c>
      <c r="B207" s="7" t="s">
        <v>91</v>
      </c>
      <c r="C207" s="7" t="s">
        <v>92</v>
      </c>
      <c r="D207" s="8" t="s">
        <v>93</v>
      </c>
      <c r="E207" s="98">
        <v>45453</v>
      </c>
      <c r="F207" s="8">
        <v>0.3</v>
      </c>
      <c r="G207" s="8">
        <v>1.53</v>
      </c>
      <c r="H207" s="8">
        <v>0.11</v>
      </c>
      <c r="I207" s="8">
        <v>0.01</v>
      </c>
      <c r="J207" s="9">
        <v>1.2653664175142701E-3</v>
      </c>
      <c r="K207" s="1">
        <f t="shared" si="125"/>
        <v>0</v>
      </c>
      <c r="L207" s="68">
        <f>AVERAGE(G207:G210)</f>
        <v>2.3000000000000003</v>
      </c>
      <c r="M207" s="49">
        <f t="shared" ref="M207" si="132">AVERAGE(H207:H210)</f>
        <v>0.14750000000000002</v>
      </c>
      <c r="N207" s="49">
        <f t="shared" ref="N207" si="133">AVERAGE(I207:I210)</f>
        <v>7.4999999999999997E-3</v>
      </c>
      <c r="O207" s="49">
        <f t="shared" ref="O207" si="134">AVERAGE(J207:J210)</f>
        <v>3.898887376249454E-2</v>
      </c>
      <c r="P207" s="50">
        <f>AVERAGE(G207:G214)</f>
        <v>2.3000000000000003</v>
      </c>
      <c r="Q207" s="50">
        <f t="shared" ref="Q207" si="135">AVERAGE(H207:H214)</f>
        <v>0.14750000000000002</v>
      </c>
      <c r="R207" s="50">
        <f t="shared" ref="R207" si="136">AVERAGE(I207:I214)</f>
        <v>7.4999999999999997E-3</v>
      </c>
      <c r="S207" s="51">
        <f t="shared" ref="S207" si="137">AVERAGE(J207:J214)</f>
        <v>4.5433270751861314E-2</v>
      </c>
    </row>
    <row r="208" spans="1:19" x14ac:dyDescent="0.25">
      <c r="A208" s="10" t="s">
        <v>89</v>
      </c>
      <c r="B208" s="11" t="s">
        <v>91</v>
      </c>
      <c r="C208" s="11" t="s">
        <v>92</v>
      </c>
      <c r="D208" s="12" t="s">
        <v>93</v>
      </c>
      <c r="E208" s="99">
        <v>45490</v>
      </c>
      <c r="F208" s="12">
        <v>0.3</v>
      </c>
      <c r="G208" s="12">
        <v>1.62</v>
      </c>
      <c r="H208" s="12">
        <v>0.15</v>
      </c>
      <c r="I208" s="12">
        <v>5.0000000000000001E-3</v>
      </c>
      <c r="J208" s="13">
        <v>0</v>
      </c>
      <c r="K208" s="1">
        <f t="shared" si="125"/>
        <v>0</v>
      </c>
      <c r="L208" s="69"/>
      <c r="M208" s="53"/>
      <c r="N208" s="53"/>
      <c r="O208" s="53"/>
      <c r="P208" s="54"/>
      <c r="Q208" s="54"/>
      <c r="R208" s="54"/>
      <c r="S208" s="55"/>
    </row>
    <row r="209" spans="1:19" x14ac:dyDescent="0.25">
      <c r="A209" s="10" t="s">
        <v>89</v>
      </c>
      <c r="B209" s="11" t="s">
        <v>91</v>
      </c>
      <c r="C209" s="11" t="s">
        <v>92</v>
      </c>
      <c r="D209" s="12" t="s">
        <v>93</v>
      </c>
      <c r="E209" s="99">
        <v>45523</v>
      </c>
      <c r="F209" s="12">
        <v>0.3</v>
      </c>
      <c r="G209" s="12">
        <v>2.06</v>
      </c>
      <c r="H209" s="12">
        <v>0.16</v>
      </c>
      <c r="I209" s="12">
        <v>5.0000000000000001E-3</v>
      </c>
      <c r="J209" s="13">
        <v>6.1929716459100698E-2</v>
      </c>
      <c r="K209" s="1">
        <f t="shared" si="125"/>
        <v>1</v>
      </c>
      <c r="L209" s="69"/>
      <c r="M209" s="53"/>
      <c r="N209" s="53"/>
      <c r="O209" s="53"/>
      <c r="P209" s="54"/>
      <c r="Q209" s="54"/>
      <c r="R209" s="54"/>
      <c r="S209" s="55"/>
    </row>
    <row r="210" spans="1:19" x14ac:dyDescent="0.25">
      <c r="A210" s="10" t="s">
        <v>89</v>
      </c>
      <c r="B210" s="11" t="s">
        <v>91</v>
      </c>
      <c r="C210" s="11" t="s">
        <v>92</v>
      </c>
      <c r="D210" s="12" t="s">
        <v>93</v>
      </c>
      <c r="E210" s="99">
        <v>45552</v>
      </c>
      <c r="F210" s="12">
        <v>0.3</v>
      </c>
      <c r="G210" s="12">
        <v>3.99</v>
      </c>
      <c r="H210" s="12">
        <v>0.17</v>
      </c>
      <c r="I210" s="12">
        <v>0.01</v>
      </c>
      <c r="J210" s="13">
        <v>9.2760412173363199E-2</v>
      </c>
      <c r="K210" s="1">
        <f t="shared" si="125"/>
        <v>1</v>
      </c>
      <c r="L210" s="69"/>
      <c r="M210" s="53"/>
      <c r="N210" s="53"/>
      <c r="O210" s="53"/>
      <c r="P210" s="54"/>
      <c r="Q210" s="54"/>
      <c r="R210" s="54"/>
      <c r="S210" s="55"/>
    </row>
    <row r="211" spans="1:19" x14ac:dyDescent="0.25">
      <c r="A211" s="10" t="s">
        <v>90</v>
      </c>
      <c r="B211" s="11" t="s">
        <v>91</v>
      </c>
      <c r="C211" s="11" t="s">
        <v>119</v>
      </c>
      <c r="D211" s="12" t="s">
        <v>93</v>
      </c>
      <c r="E211" s="99">
        <v>45453</v>
      </c>
      <c r="F211" s="12" t="s">
        <v>10</v>
      </c>
      <c r="G211" s="12" t="s">
        <v>10</v>
      </c>
      <c r="H211" s="12" t="s">
        <v>10</v>
      </c>
      <c r="I211" s="12" t="s">
        <v>10</v>
      </c>
      <c r="J211" s="13">
        <v>5.6743490864307497E-4</v>
      </c>
      <c r="K211" s="1">
        <f t="shared" si="125"/>
        <v>0</v>
      </c>
      <c r="L211" s="69"/>
      <c r="M211" s="53"/>
      <c r="N211" s="53"/>
      <c r="O211" s="53">
        <f>AVERAGE(J211:J214)</f>
        <v>5.1877667741228095E-2</v>
      </c>
      <c r="P211" s="54"/>
      <c r="Q211" s="54"/>
      <c r="R211" s="54"/>
      <c r="S211" s="55"/>
    </row>
    <row r="212" spans="1:19" x14ac:dyDescent="0.25">
      <c r="A212" s="10" t="s">
        <v>90</v>
      </c>
      <c r="B212" s="11" t="s">
        <v>91</v>
      </c>
      <c r="C212" s="11" t="s">
        <v>119</v>
      </c>
      <c r="D212" s="12" t="s">
        <v>93</v>
      </c>
      <c r="E212" s="99">
        <v>45490</v>
      </c>
      <c r="F212" s="12" t="s">
        <v>10</v>
      </c>
      <c r="G212" s="12" t="s">
        <v>10</v>
      </c>
      <c r="H212" s="12" t="s">
        <v>10</v>
      </c>
      <c r="I212" s="12" t="s">
        <v>10</v>
      </c>
      <c r="J212" s="13">
        <v>2.4540023390762101E-3</v>
      </c>
      <c r="K212" s="1">
        <f t="shared" si="125"/>
        <v>0</v>
      </c>
      <c r="L212" s="69"/>
      <c r="M212" s="53"/>
      <c r="N212" s="53"/>
      <c r="O212" s="53"/>
      <c r="P212" s="54"/>
      <c r="Q212" s="54"/>
      <c r="R212" s="54"/>
      <c r="S212" s="55"/>
    </row>
    <row r="213" spans="1:19" x14ac:dyDescent="0.25">
      <c r="A213" s="10" t="s">
        <v>90</v>
      </c>
      <c r="B213" s="11" t="s">
        <v>91</v>
      </c>
      <c r="C213" s="11" t="s">
        <v>119</v>
      </c>
      <c r="D213" s="12" t="s">
        <v>93</v>
      </c>
      <c r="E213" s="99">
        <v>45523</v>
      </c>
      <c r="F213" s="12" t="s">
        <v>10</v>
      </c>
      <c r="G213" s="12" t="s">
        <v>10</v>
      </c>
      <c r="H213" s="12" t="s">
        <v>10</v>
      </c>
      <c r="I213" s="12" t="s">
        <v>10</v>
      </c>
      <c r="J213" s="13">
        <v>0.12946278938465899</v>
      </c>
      <c r="K213" s="1">
        <f t="shared" si="125"/>
        <v>1</v>
      </c>
      <c r="L213" s="69"/>
      <c r="M213" s="53"/>
      <c r="N213" s="53"/>
      <c r="O213" s="53"/>
      <c r="P213" s="54"/>
      <c r="Q213" s="54"/>
      <c r="R213" s="54"/>
      <c r="S213" s="55"/>
    </row>
    <row r="214" spans="1:19" x14ac:dyDescent="0.25">
      <c r="A214" s="14" t="s">
        <v>90</v>
      </c>
      <c r="B214" s="15" t="s">
        <v>91</v>
      </c>
      <c r="C214" s="15" t="s">
        <v>119</v>
      </c>
      <c r="D214" s="16" t="s">
        <v>93</v>
      </c>
      <c r="E214" s="101">
        <v>45552</v>
      </c>
      <c r="F214" s="16" t="s">
        <v>10</v>
      </c>
      <c r="G214" s="16" t="s">
        <v>10</v>
      </c>
      <c r="H214" s="16" t="s">
        <v>10</v>
      </c>
      <c r="I214" s="16" t="s">
        <v>10</v>
      </c>
      <c r="J214" s="17">
        <v>7.5026444332534095E-2</v>
      </c>
      <c r="K214" s="1">
        <f t="shared" si="125"/>
        <v>1</v>
      </c>
      <c r="L214" s="70"/>
      <c r="M214" s="63"/>
      <c r="N214" s="63"/>
      <c r="O214" s="63"/>
      <c r="P214" s="57"/>
      <c r="Q214" s="57"/>
      <c r="R214" s="57"/>
      <c r="S214" s="58"/>
    </row>
    <row r="215" spans="1:19" x14ac:dyDescent="0.25">
      <c r="A215" s="6" t="s">
        <v>95</v>
      </c>
      <c r="B215" s="7" t="s">
        <v>96</v>
      </c>
      <c r="C215" s="7" t="s">
        <v>97</v>
      </c>
      <c r="D215" s="8" t="s">
        <v>30</v>
      </c>
      <c r="E215" s="98">
        <v>45092</v>
      </c>
      <c r="F215" s="8">
        <v>0.3</v>
      </c>
      <c r="G215" s="8">
        <v>65.2</v>
      </c>
      <c r="H215" s="8">
        <v>1.68</v>
      </c>
      <c r="I215" s="8">
        <v>0.15</v>
      </c>
      <c r="J215" s="9">
        <v>4.6938586765397597E-2</v>
      </c>
      <c r="K215" s="1">
        <f t="shared" si="125"/>
        <v>0</v>
      </c>
      <c r="L215" s="68">
        <f>AVERAGE(G215:G218)</f>
        <v>93.2</v>
      </c>
      <c r="M215" s="49">
        <f t="shared" ref="M215" si="138">AVERAGE(H215:H218)</f>
        <v>1.8125</v>
      </c>
      <c r="N215" s="49">
        <f t="shared" ref="N215" si="139">AVERAGE(I215:I218)</f>
        <v>0.16125</v>
      </c>
      <c r="O215" s="49">
        <f t="shared" ref="O215" si="140">AVERAGE(J215:J218)</f>
        <v>8.0376438567881264E-2</v>
      </c>
      <c r="P215" s="50">
        <f>AVERAGE(G215:G222)</f>
        <v>93.2</v>
      </c>
      <c r="Q215" s="50">
        <f t="shared" ref="Q215" si="141">AVERAGE(H215:H222)</f>
        <v>1.8125</v>
      </c>
      <c r="R215" s="50">
        <f t="shared" ref="R215" si="142">AVERAGE(I215:I222)</f>
        <v>0.16125</v>
      </c>
      <c r="S215" s="51">
        <f t="shared" ref="S215" si="143">AVERAGE(J215:J222)</f>
        <v>6.5423025716395411E-2</v>
      </c>
    </row>
    <row r="216" spans="1:19" x14ac:dyDescent="0.25">
      <c r="A216" s="10" t="s">
        <v>95</v>
      </c>
      <c r="B216" s="11" t="s">
        <v>96</v>
      </c>
      <c r="C216" s="11" t="s">
        <v>97</v>
      </c>
      <c r="D216" s="12" t="s">
        <v>30</v>
      </c>
      <c r="E216" s="99">
        <v>45134</v>
      </c>
      <c r="F216" s="12">
        <v>0.3</v>
      </c>
      <c r="G216" s="12">
        <v>81.599999999999994</v>
      </c>
      <c r="H216" s="12">
        <v>1.86</v>
      </c>
      <c r="I216" s="12">
        <v>0.15</v>
      </c>
      <c r="J216" s="13">
        <v>3.64613345659338E-3</v>
      </c>
      <c r="K216" s="1">
        <f t="shared" si="125"/>
        <v>0</v>
      </c>
      <c r="L216" s="69"/>
      <c r="M216" s="53"/>
      <c r="N216" s="53"/>
      <c r="O216" s="53"/>
      <c r="P216" s="54"/>
      <c r="Q216" s="54"/>
      <c r="R216" s="54"/>
      <c r="S216" s="55"/>
    </row>
    <row r="217" spans="1:19" x14ac:dyDescent="0.25">
      <c r="A217" s="10" t="s">
        <v>95</v>
      </c>
      <c r="B217" s="11" t="s">
        <v>96</v>
      </c>
      <c r="C217" s="11" t="s">
        <v>97</v>
      </c>
      <c r="D217" s="12" t="s">
        <v>30</v>
      </c>
      <c r="E217" s="99">
        <v>45162</v>
      </c>
      <c r="F217" s="12">
        <v>0.3</v>
      </c>
      <c r="G217" s="12">
        <v>124</v>
      </c>
      <c r="H217" s="12">
        <v>1.92</v>
      </c>
      <c r="I217" s="12">
        <v>0.185</v>
      </c>
      <c r="J217" s="13">
        <v>0.20926752458916201</v>
      </c>
      <c r="K217" s="1">
        <f t="shared" si="125"/>
        <v>1</v>
      </c>
      <c r="L217" s="69"/>
      <c r="M217" s="53"/>
      <c r="N217" s="53"/>
      <c r="O217" s="53"/>
      <c r="P217" s="54"/>
      <c r="Q217" s="54"/>
      <c r="R217" s="54"/>
      <c r="S217" s="55"/>
    </row>
    <row r="218" spans="1:19" x14ac:dyDescent="0.25">
      <c r="A218" s="10" t="s">
        <v>95</v>
      </c>
      <c r="B218" s="11" t="s">
        <v>96</v>
      </c>
      <c r="C218" s="11" t="s">
        <v>97</v>
      </c>
      <c r="D218" s="12" t="s">
        <v>30</v>
      </c>
      <c r="E218" s="99">
        <v>45197</v>
      </c>
      <c r="F218" s="12">
        <v>0.3</v>
      </c>
      <c r="G218" s="12">
        <v>102</v>
      </c>
      <c r="H218" s="12">
        <v>1.79</v>
      </c>
      <c r="I218" s="12">
        <v>0.16</v>
      </c>
      <c r="J218" s="13">
        <v>6.1653509460372097E-2</v>
      </c>
      <c r="K218" s="1">
        <f t="shared" si="125"/>
        <v>1</v>
      </c>
      <c r="L218" s="69"/>
      <c r="M218" s="53"/>
      <c r="N218" s="53"/>
      <c r="O218" s="53"/>
      <c r="P218" s="54"/>
      <c r="Q218" s="54"/>
      <c r="R218" s="54"/>
      <c r="S218" s="55"/>
    </row>
    <row r="219" spans="1:19" x14ac:dyDescent="0.25">
      <c r="A219" s="10" t="s">
        <v>94</v>
      </c>
      <c r="B219" s="11" t="s">
        <v>96</v>
      </c>
      <c r="C219" s="11" t="s">
        <v>137</v>
      </c>
      <c r="D219" s="12" t="s">
        <v>30</v>
      </c>
      <c r="E219" s="99">
        <v>45092</v>
      </c>
      <c r="F219" s="12" t="s">
        <v>10</v>
      </c>
      <c r="G219" s="12" t="s">
        <v>10</v>
      </c>
      <c r="H219" s="12" t="s">
        <v>10</v>
      </c>
      <c r="I219" s="12" t="s">
        <v>10</v>
      </c>
      <c r="J219" s="13">
        <v>3.6499718546012798E-2</v>
      </c>
      <c r="K219" s="1">
        <f t="shared" si="125"/>
        <v>0</v>
      </c>
      <c r="L219" s="69"/>
      <c r="M219" s="53"/>
      <c r="N219" s="53"/>
      <c r="O219" s="53">
        <f>AVERAGE(J219:J222)</f>
        <v>5.0469612864909544E-2</v>
      </c>
      <c r="P219" s="54"/>
      <c r="Q219" s="54"/>
      <c r="R219" s="54"/>
      <c r="S219" s="55"/>
    </row>
    <row r="220" spans="1:19" x14ac:dyDescent="0.25">
      <c r="A220" s="10" t="s">
        <v>94</v>
      </c>
      <c r="B220" s="11" t="s">
        <v>96</v>
      </c>
      <c r="C220" s="11" t="s">
        <v>137</v>
      </c>
      <c r="D220" s="12" t="s">
        <v>30</v>
      </c>
      <c r="E220" s="99">
        <v>45134</v>
      </c>
      <c r="F220" s="12" t="s">
        <v>10</v>
      </c>
      <c r="G220" s="12" t="s">
        <v>10</v>
      </c>
      <c r="H220" s="12" t="s">
        <v>10</v>
      </c>
      <c r="I220" s="12" t="s">
        <v>10</v>
      </c>
      <c r="J220" s="13">
        <v>5.3399869478316898E-4</v>
      </c>
      <c r="K220" s="1">
        <f t="shared" si="125"/>
        <v>0</v>
      </c>
      <c r="L220" s="69"/>
      <c r="M220" s="53"/>
      <c r="N220" s="53"/>
      <c r="O220" s="53"/>
      <c r="P220" s="54"/>
      <c r="Q220" s="54"/>
      <c r="R220" s="54"/>
      <c r="S220" s="55"/>
    </row>
    <row r="221" spans="1:19" x14ac:dyDescent="0.25">
      <c r="A221" s="10" t="s">
        <v>94</v>
      </c>
      <c r="B221" s="11" t="s">
        <v>96</v>
      </c>
      <c r="C221" s="11" t="s">
        <v>137</v>
      </c>
      <c r="D221" s="12" t="s">
        <v>30</v>
      </c>
      <c r="E221" s="99">
        <v>45162</v>
      </c>
      <c r="F221" s="12" t="s">
        <v>10</v>
      </c>
      <c r="G221" s="12" t="s">
        <v>10</v>
      </c>
      <c r="H221" s="12" t="s">
        <v>10</v>
      </c>
      <c r="I221" s="12" t="s">
        <v>10</v>
      </c>
      <c r="J221" s="13">
        <v>0.13631834032204901</v>
      </c>
      <c r="K221" s="1">
        <f t="shared" si="125"/>
        <v>1</v>
      </c>
      <c r="L221" s="69"/>
      <c r="M221" s="53"/>
      <c r="N221" s="53"/>
      <c r="O221" s="53"/>
      <c r="P221" s="54"/>
      <c r="Q221" s="54"/>
      <c r="R221" s="54"/>
      <c r="S221" s="55"/>
    </row>
    <row r="222" spans="1:19" x14ac:dyDescent="0.25">
      <c r="A222" s="14" t="s">
        <v>94</v>
      </c>
      <c r="B222" s="15" t="s">
        <v>96</v>
      </c>
      <c r="C222" s="15" t="s">
        <v>137</v>
      </c>
      <c r="D222" s="16" t="s">
        <v>30</v>
      </c>
      <c r="E222" s="101">
        <v>45197</v>
      </c>
      <c r="F222" s="16" t="s">
        <v>10</v>
      </c>
      <c r="G222" s="16" t="s">
        <v>10</v>
      </c>
      <c r="H222" s="16" t="s">
        <v>10</v>
      </c>
      <c r="I222" s="16" t="s">
        <v>10</v>
      </c>
      <c r="J222" s="17">
        <v>2.8526393896793199E-2</v>
      </c>
      <c r="K222" s="1">
        <f t="shared" si="125"/>
        <v>0</v>
      </c>
      <c r="L222" s="70"/>
      <c r="M222" s="63"/>
      <c r="N222" s="63"/>
      <c r="O222" s="63"/>
      <c r="P222" s="57"/>
      <c r="Q222" s="57"/>
      <c r="R222" s="57"/>
      <c r="S222" s="58"/>
    </row>
    <row r="223" spans="1:19" x14ac:dyDescent="0.25">
      <c r="A223" s="6" t="s">
        <v>98</v>
      </c>
      <c r="B223" s="7" t="s">
        <v>99</v>
      </c>
      <c r="C223" s="7" t="s">
        <v>100</v>
      </c>
      <c r="D223" s="8" t="s">
        <v>30</v>
      </c>
      <c r="E223" s="98">
        <v>45092</v>
      </c>
      <c r="F223" s="8">
        <v>0.3</v>
      </c>
      <c r="G223" s="8">
        <v>79.3</v>
      </c>
      <c r="H223" s="8">
        <v>1.62</v>
      </c>
      <c r="I223" s="8">
        <v>0.11</v>
      </c>
      <c r="J223" s="9">
        <v>0.224003724419511</v>
      </c>
      <c r="K223" s="1">
        <f t="shared" si="125"/>
        <v>1</v>
      </c>
      <c r="L223" s="68">
        <f>AVERAGE(G223:G226)</f>
        <v>101.7</v>
      </c>
      <c r="M223" s="49">
        <f t="shared" ref="M223" si="144">AVERAGE(H223:H226)</f>
        <v>1.94</v>
      </c>
      <c r="N223" s="49">
        <f t="shared" ref="N223" si="145">AVERAGE(I223:I226)</f>
        <v>0.15999999999999998</v>
      </c>
      <c r="O223" s="49">
        <f t="shared" ref="O223" si="146">AVERAGE(J223:J226)</f>
        <v>0.12300000840674495</v>
      </c>
      <c r="P223" s="50">
        <f>AVERAGE(G223:G230)</f>
        <v>101.7</v>
      </c>
      <c r="Q223" s="50">
        <f t="shared" ref="Q223" si="147">AVERAGE(H223:H230)</f>
        <v>1.94</v>
      </c>
      <c r="R223" s="50">
        <f t="shared" ref="R223" si="148">AVERAGE(I223:I230)</f>
        <v>0.15999999999999998</v>
      </c>
      <c r="S223" s="51">
        <f t="shared" ref="S223" si="149">AVERAGE(J223:J230)</f>
        <v>0.11820104029810383</v>
      </c>
    </row>
    <row r="224" spans="1:19" x14ac:dyDescent="0.25">
      <c r="A224" s="10" t="s">
        <v>98</v>
      </c>
      <c r="B224" s="11" t="s">
        <v>99</v>
      </c>
      <c r="C224" s="11" t="s">
        <v>100</v>
      </c>
      <c r="D224" s="12" t="s">
        <v>30</v>
      </c>
      <c r="E224" s="99">
        <v>45134</v>
      </c>
      <c r="F224" s="12">
        <v>0.3</v>
      </c>
      <c r="G224" s="12">
        <v>119</v>
      </c>
      <c r="H224" s="12">
        <v>1.95</v>
      </c>
      <c r="I224" s="12">
        <v>0.15</v>
      </c>
      <c r="J224" s="13">
        <v>5.2121099611482304E-4</v>
      </c>
      <c r="K224" s="1">
        <f t="shared" si="125"/>
        <v>0</v>
      </c>
      <c r="L224" s="69"/>
      <c r="M224" s="53"/>
      <c r="N224" s="53"/>
      <c r="O224" s="53"/>
      <c r="P224" s="54"/>
      <c r="Q224" s="54"/>
      <c r="R224" s="54"/>
      <c r="S224" s="55"/>
    </row>
    <row r="225" spans="1:19" x14ac:dyDescent="0.25">
      <c r="A225" s="10" t="s">
        <v>98</v>
      </c>
      <c r="B225" s="11" t="s">
        <v>99</v>
      </c>
      <c r="C225" s="11" t="s">
        <v>100</v>
      </c>
      <c r="D225" s="12" t="s">
        <v>30</v>
      </c>
      <c r="E225" s="99">
        <v>45162</v>
      </c>
      <c r="F225" s="12">
        <v>0.3</v>
      </c>
      <c r="G225" s="12">
        <v>127</v>
      </c>
      <c r="H225" s="12">
        <v>2.19</v>
      </c>
      <c r="I225" s="12">
        <v>0.20499999999999999</v>
      </c>
      <c r="J225" s="13">
        <v>0.162614053597154</v>
      </c>
      <c r="K225" s="1">
        <f t="shared" si="125"/>
        <v>1</v>
      </c>
      <c r="L225" s="69"/>
      <c r="M225" s="53"/>
      <c r="N225" s="53"/>
      <c r="O225" s="53"/>
      <c r="P225" s="54"/>
      <c r="Q225" s="54"/>
      <c r="R225" s="54"/>
      <c r="S225" s="55"/>
    </row>
    <row r="226" spans="1:19" x14ac:dyDescent="0.25">
      <c r="A226" s="10" t="s">
        <v>98</v>
      </c>
      <c r="B226" s="11" t="s">
        <v>99</v>
      </c>
      <c r="C226" s="11" t="s">
        <v>100</v>
      </c>
      <c r="D226" s="12" t="s">
        <v>30</v>
      </c>
      <c r="E226" s="99">
        <v>45197</v>
      </c>
      <c r="F226" s="12">
        <v>0.3</v>
      </c>
      <c r="G226" s="12">
        <v>81.5</v>
      </c>
      <c r="H226" s="12">
        <v>2</v>
      </c>
      <c r="I226" s="12">
        <v>0.17499999999999999</v>
      </c>
      <c r="J226" s="13">
        <v>0.1048610446142</v>
      </c>
      <c r="K226" s="1">
        <f t="shared" si="125"/>
        <v>1</v>
      </c>
      <c r="L226" s="69"/>
      <c r="M226" s="53"/>
      <c r="N226" s="53"/>
      <c r="O226" s="53"/>
      <c r="P226" s="54"/>
      <c r="Q226" s="54"/>
      <c r="R226" s="54"/>
      <c r="S226" s="55"/>
    </row>
    <row r="227" spans="1:19" x14ac:dyDescent="0.25">
      <c r="A227" s="10" t="s">
        <v>101</v>
      </c>
      <c r="B227" s="11" t="s">
        <v>99</v>
      </c>
      <c r="C227" s="11" t="s">
        <v>138</v>
      </c>
      <c r="D227" s="12" t="s">
        <v>30</v>
      </c>
      <c r="E227" s="99">
        <v>45092</v>
      </c>
      <c r="F227" s="12" t="s">
        <v>10</v>
      </c>
      <c r="G227" s="12" t="s">
        <v>10</v>
      </c>
      <c r="H227" s="12" t="s">
        <v>10</v>
      </c>
      <c r="I227" s="12" t="s">
        <v>10</v>
      </c>
      <c r="J227" s="13">
        <v>0.33936469240739597</v>
      </c>
      <c r="K227" s="1">
        <f t="shared" si="125"/>
        <v>1</v>
      </c>
      <c r="L227" s="69"/>
      <c r="M227" s="53"/>
      <c r="N227" s="53"/>
      <c r="O227" s="53">
        <f>AVERAGE(J227:J230)</f>
        <v>0.11340207218946272</v>
      </c>
      <c r="P227" s="54"/>
      <c r="Q227" s="54"/>
      <c r="R227" s="54"/>
      <c r="S227" s="55"/>
    </row>
    <row r="228" spans="1:19" x14ac:dyDescent="0.25">
      <c r="A228" s="10" t="s">
        <v>101</v>
      </c>
      <c r="B228" s="11" t="s">
        <v>99</v>
      </c>
      <c r="C228" s="11" t="s">
        <v>138</v>
      </c>
      <c r="D228" s="12" t="s">
        <v>30</v>
      </c>
      <c r="E228" s="99">
        <v>45134</v>
      </c>
      <c r="F228" s="12" t="s">
        <v>10</v>
      </c>
      <c r="G228" s="12" t="s">
        <v>10</v>
      </c>
      <c r="H228" s="12" t="s">
        <v>10</v>
      </c>
      <c r="I228" s="12" t="s">
        <v>10</v>
      </c>
      <c r="J228" s="13">
        <v>1.0923055431415901E-3</v>
      </c>
      <c r="K228" s="1">
        <f t="shared" si="125"/>
        <v>0</v>
      </c>
      <c r="L228" s="69"/>
      <c r="M228" s="53"/>
      <c r="N228" s="53"/>
      <c r="O228" s="53"/>
      <c r="P228" s="54"/>
      <c r="Q228" s="54"/>
      <c r="R228" s="54"/>
      <c r="S228" s="55"/>
    </row>
    <row r="229" spans="1:19" x14ac:dyDescent="0.25">
      <c r="A229" s="10" t="s">
        <v>101</v>
      </c>
      <c r="B229" s="11" t="s">
        <v>99</v>
      </c>
      <c r="C229" s="11" t="s">
        <v>138</v>
      </c>
      <c r="D229" s="12" t="s">
        <v>30</v>
      </c>
      <c r="E229" s="99">
        <v>45162</v>
      </c>
      <c r="F229" s="12" t="s">
        <v>10</v>
      </c>
      <c r="G229" s="12" t="s">
        <v>10</v>
      </c>
      <c r="H229" s="12" t="s">
        <v>10</v>
      </c>
      <c r="I229" s="12" t="s">
        <v>10</v>
      </c>
      <c r="J229" s="13">
        <v>8.8919599061861199E-2</v>
      </c>
      <c r="K229" s="1">
        <f t="shared" si="125"/>
        <v>1</v>
      </c>
      <c r="L229" s="69"/>
      <c r="M229" s="53"/>
      <c r="N229" s="53"/>
      <c r="O229" s="53"/>
      <c r="P229" s="54"/>
      <c r="Q229" s="54"/>
      <c r="R229" s="54"/>
      <c r="S229" s="55"/>
    </row>
    <row r="230" spans="1:19" x14ac:dyDescent="0.25">
      <c r="A230" s="14" t="s">
        <v>101</v>
      </c>
      <c r="B230" s="15" t="s">
        <v>99</v>
      </c>
      <c r="C230" s="15" t="s">
        <v>138</v>
      </c>
      <c r="D230" s="16" t="s">
        <v>30</v>
      </c>
      <c r="E230" s="101">
        <v>45197</v>
      </c>
      <c r="F230" s="16" t="s">
        <v>10</v>
      </c>
      <c r="G230" s="16" t="s">
        <v>10</v>
      </c>
      <c r="H230" s="16" t="s">
        <v>10</v>
      </c>
      <c r="I230" s="16" t="s">
        <v>10</v>
      </c>
      <c r="J230" s="17">
        <v>2.4231691745452099E-2</v>
      </c>
      <c r="K230" s="1">
        <f t="shared" si="125"/>
        <v>0</v>
      </c>
      <c r="L230" s="69"/>
      <c r="M230" s="53"/>
      <c r="N230" s="53"/>
      <c r="O230" s="53"/>
      <c r="P230" s="54"/>
      <c r="Q230" s="54"/>
      <c r="R230" s="54"/>
      <c r="S230" s="55"/>
    </row>
    <row r="231" spans="1:19" x14ac:dyDescent="0.25">
      <c r="A231" s="6" t="s">
        <v>102</v>
      </c>
      <c r="B231" s="7" t="s">
        <v>103</v>
      </c>
      <c r="C231" s="7" t="s">
        <v>104</v>
      </c>
      <c r="D231" s="8" t="s">
        <v>16</v>
      </c>
      <c r="E231" s="98">
        <v>45105</v>
      </c>
      <c r="F231" s="8">
        <v>0.3</v>
      </c>
      <c r="G231" s="8">
        <v>7.46</v>
      </c>
      <c r="H231" s="8">
        <v>0.63</v>
      </c>
      <c r="I231" s="8">
        <v>0.03</v>
      </c>
      <c r="J231" s="9">
        <v>0.72993333333333299</v>
      </c>
      <c r="K231" s="1">
        <f t="shared" si="125"/>
        <v>1</v>
      </c>
      <c r="L231" s="68">
        <f>AVERAGE(G231:G234)</f>
        <v>13.015000000000001</v>
      </c>
      <c r="M231" s="49">
        <f t="shared" ref="M231" si="150">AVERAGE(H231:H234)</f>
        <v>0.65</v>
      </c>
      <c r="N231" s="49">
        <f t="shared" ref="N231" si="151">AVERAGE(I231:I234)</f>
        <v>2.7500000000000004E-2</v>
      </c>
      <c r="O231" s="49">
        <f t="shared" ref="O231" si="152">AVERAGE(J231:J234)</f>
        <v>0.46748374689536121</v>
      </c>
      <c r="P231" s="50">
        <f>AVERAGE(G231:G244)</f>
        <v>16.365714285714283</v>
      </c>
      <c r="Q231" s="50">
        <f t="shared" ref="Q231:S231" si="153">AVERAGE(H231:H244)</f>
        <v>0.68285714285714294</v>
      </c>
      <c r="R231" s="50">
        <f t="shared" si="153"/>
        <v>2.1428571428571432E-2</v>
      </c>
      <c r="S231" s="51">
        <f t="shared" si="153"/>
        <v>0.33816053342311198</v>
      </c>
    </row>
    <row r="232" spans="1:19" x14ac:dyDescent="0.25">
      <c r="A232" s="10" t="s">
        <v>102</v>
      </c>
      <c r="B232" s="11" t="s">
        <v>103</v>
      </c>
      <c r="C232" s="11" t="s">
        <v>104</v>
      </c>
      <c r="D232" s="12" t="s">
        <v>16</v>
      </c>
      <c r="E232" s="99">
        <v>45126</v>
      </c>
      <c r="F232" s="12">
        <v>0.3</v>
      </c>
      <c r="G232" s="12">
        <v>10.5</v>
      </c>
      <c r="H232" s="12">
        <v>0.66</v>
      </c>
      <c r="I232" s="12">
        <v>0.04</v>
      </c>
      <c r="J232" s="13">
        <v>0.34103333333333302</v>
      </c>
      <c r="K232" s="1">
        <f t="shared" si="125"/>
        <v>1</v>
      </c>
      <c r="L232" s="69"/>
      <c r="M232" s="53"/>
      <c r="N232" s="53"/>
      <c r="O232" s="53"/>
      <c r="P232" s="54"/>
      <c r="Q232" s="54"/>
      <c r="R232" s="54"/>
      <c r="S232" s="55"/>
    </row>
    <row r="233" spans="1:19" x14ac:dyDescent="0.25">
      <c r="A233" s="10" t="s">
        <v>102</v>
      </c>
      <c r="B233" s="11" t="s">
        <v>103</v>
      </c>
      <c r="C233" s="11" t="s">
        <v>104</v>
      </c>
      <c r="D233" s="12" t="s">
        <v>16</v>
      </c>
      <c r="E233" s="99">
        <v>45141</v>
      </c>
      <c r="F233" s="12">
        <v>0.3</v>
      </c>
      <c r="G233" s="12">
        <v>22.8</v>
      </c>
      <c r="H233" s="12">
        <v>0.66</v>
      </c>
      <c r="I233" s="12">
        <v>0.02</v>
      </c>
      <c r="J233" s="13">
        <v>0.28758381686287698</v>
      </c>
      <c r="K233" s="1">
        <f t="shared" si="125"/>
        <v>1</v>
      </c>
      <c r="L233" s="69"/>
      <c r="M233" s="53"/>
      <c r="N233" s="53"/>
      <c r="O233" s="53"/>
      <c r="P233" s="54"/>
      <c r="Q233" s="54"/>
      <c r="R233" s="54"/>
      <c r="S233" s="55"/>
    </row>
    <row r="234" spans="1:19" x14ac:dyDescent="0.25">
      <c r="A234" s="10" t="s">
        <v>102</v>
      </c>
      <c r="B234" s="11" t="s">
        <v>103</v>
      </c>
      <c r="C234" s="11" t="s">
        <v>104</v>
      </c>
      <c r="D234" s="12" t="s">
        <v>16</v>
      </c>
      <c r="E234" s="99">
        <v>45190</v>
      </c>
      <c r="F234" s="12">
        <v>0.3</v>
      </c>
      <c r="G234" s="12">
        <v>11.3</v>
      </c>
      <c r="H234" s="12">
        <v>0.65</v>
      </c>
      <c r="I234" s="12">
        <v>0.02</v>
      </c>
      <c r="J234" s="13">
        <v>0.51138450405190194</v>
      </c>
      <c r="K234" s="1">
        <f t="shared" si="125"/>
        <v>1</v>
      </c>
      <c r="L234" s="69"/>
      <c r="M234" s="53"/>
      <c r="N234" s="53"/>
      <c r="O234" s="53"/>
      <c r="P234" s="54"/>
      <c r="Q234" s="54"/>
      <c r="R234" s="54"/>
      <c r="S234" s="55"/>
    </row>
    <row r="235" spans="1:19" x14ac:dyDescent="0.25">
      <c r="A235" s="10" t="s">
        <v>105</v>
      </c>
      <c r="B235" s="11" t="s">
        <v>103</v>
      </c>
      <c r="C235" s="11" t="s">
        <v>139</v>
      </c>
      <c r="D235" s="12" t="s">
        <v>16</v>
      </c>
      <c r="E235" s="99">
        <v>45105</v>
      </c>
      <c r="F235" s="12" t="s">
        <v>10</v>
      </c>
      <c r="G235" s="12" t="s">
        <v>10</v>
      </c>
      <c r="H235" s="12" t="s">
        <v>10</v>
      </c>
      <c r="I235" s="12" t="s">
        <v>10</v>
      </c>
      <c r="J235" s="13">
        <v>0.60466666666666602</v>
      </c>
      <c r="K235" s="1">
        <f t="shared" si="125"/>
        <v>1</v>
      </c>
      <c r="L235" s="69"/>
      <c r="M235" s="53"/>
      <c r="N235" s="53"/>
      <c r="O235" s="53">
        <f>AVERAGE(J235:J238)</f>
        <v>0.45043145298820275</v>
      </c>
      <c r="P235" s="54"/>
      <c r="Q235" s="54"/>
      <c r="R235" s="54"/>
      <c r="S235" s="55"/>
    </row>
    <row r="236" spans="1:19" x14ac:dyDescent="0.25">
      <c r="A236" s="10" t="s">
        <v>105</v>
      </c>
      <c r="B236" s="11" t="s">
        <v>103</v>
      </c>
      <c r="C236" s="11" t="s">
        <v>139</v>
      </c>
      <c r="D236" s="12" t="s">
        <v>16</v>
      </c>
      <c r="E236" s="99">
        <v>45126</v>
      </c>
      <c r="F236" s="12" t="s">
        <v>10</v>
      </c>
      <c r="G236" s="12" t="s">
        <v>10</v>
      </c>
      <c r="H236" s="12" t="s">
        <v>10</v>
      </c>
      <c r="I236" s="12" t="s">
        <v>10</v>
      </c>
      <c r="J236" s="13">
        <v>0.32636666666666603</v>
      </c>
      <c r="K236" s="1">
        <f t="shared" si="125"/>
        <v>1</v>
      </c>
      <c r="L236" s="69"/>
      <c r="M236" s="53"/>
      <c r="N236" s="53"/>
      <c r="O236" s="53"/>
      <c r="P236" s="54"/>
      <c r="Q236" s="54"/>
      <c r="R236" s="54"/>
      <c r="S236" s="55"/>
    </row>
    <row r="237" spans="1:19" x14ac:dyDescent="0.25">
      <c r="A237" s="10" t="s">
        <v>105</v>
      </c>
      <c r="B237" s="11" t="s">
        <v>103</v>
      </c>
      <c r="C237" s="11" t="s">
        <v>139</v>
      </c>
      <c r="D237" s="12" t="s">
        <v>16</v>
      </c>
      <c r="E237" s="99">
        <v>45141</v>
      </c>
      <c r="F237" s="12" t="s">
        <v>10</v>
      </c>
      <c r="G237" s="12" t="s">
        <v>10</v>
      </c>
      <c r="H237" s="12" t="s">
        <v>10</v>
      </c>
      <c r="I237" s="12" t="s">
        <v>10</v>
      </c>
      <c r="J237" s="13">
        <v>0.40615219278265902</v>
      </c>
      <c r="K237" s="1">
        <f t="shared" si="125"/>
        <v>1</v>
      </c>
      <c r="L237" s="69"/>
      <c r="M237" s="53"/>
      <c r="N237" s="53"/>
      <c r="O237" s="53"/>
      <c r="P237" s="54"/>
      <c r="Q237" s="54"/>
      <c r="R237" s="54"/>
      <c r="S237" s="55"/>
    </row>
    <row r="238" spans="1:19" x14ac:dyDescent="0.25">
      <c r="A238" s="10" t="s">
        <v>105</v>
      </c>
      <c r="B238" s="11" t="s">
        <v>103</v>
      </c>
      <c r="C238" s="11" t="s">
        <v>139</v>
      </c>
      <c r="D238" s="12" t="s">
        <v>16</v>
      </c>
      <c r="E238" s="99">
        <v>45190</v>
      </c>
      <c r="F238" s="12" t="s">
        <v>10</v>
      </c>
      <c r="G238" s="12" t="s">
        <v>10</v>
      </c>
      <c r="H238" s="12" t="s">
        <v>10</v>
      </c>
      <c r="I238" s="12" t="s">
        <v>10</v>
      </c>
      <c r="J238" s="13">
        <v>0.46454028583682</v>
      </c>
      <c r="K238" s="1">
        <f t="shared" si="125"/>
        <v>1</v>
      </c>
      <c r="L238" s="69"/>
      <c r="M238" s="53"/>
      <c r="N238" s="53"/>
      <c r="O238" s="53"/>
      <c r="P238" s="54"/>
      <c r="Q238" s="54"/>
      <c r="R238" s="54"/>
      <c r="S238" s="55"/>
    </row>
    <row r="239" spans="1:19" x14ac:dyDescent="0.25">
      <c r="A239" s="10" t="s">
        <v>102</v>
      </c>
      <c r="B239" s="11" t="s">
        <v>103</v>
      </c>
      <c r="C239" s="11" t="s">
        <v>104</v>
      </c>
      <c r="D239" s="12" t="s">
        <v>16</v>
      </c>
      <c r="E239" s="99">
        <v>45496</v>
      </c>
      <c r="F239" s="12">
        <v>0.3</v>
      </c>
      <c r="G239" s="12">
        <v>25.1</v>
      </c>
      <c r="H239" s="12">
        <v>0.87</v>
      </c>
      <c r="I239" s="12">
        <v>0.02</v>
      </c>
      <c r="J239" s="13">
        <v>0.100677073882842</v>
      </c>
      <c r="K239" s="1">
        <f t="shared" si="125"/>
        <v>1</v>
      </c>
      <c r="L239" s="69">
        <f>AVERAGE(G239:G241)</f>
        <v>20.833333333333332</v>
      </c>
      <c r="M239" s="53">
        <f t="shared" ref="M239:O239" si="154">AVERAGE(H239:H241)</f>
        <v>0.72666666666666657</v>
      </c>
      <c r="N239" s="53">
        <f t="shared" si="154"/>
        <v>1.3333333333333334E-2</v>
      </c>
      <c r="O239" s="53">
        <f t="shared" si="154"/>
        <v>0.21301188820031633</v>
      </c>
      <c r="P239" s="54"/>
      <c r="Q239" s="54"/>
      <c r="R239" s="54"/>
      <c r="S239" s="55"/>
    </row>
    <row r="240" spans="1:19" x14ac:dyDescent="0.25">
      <c r="A240" s="10" t="s">
        <v>102</v>
      </c>
      <c r="B240" s="11" t="s">
        <v>103</v>
      </c>
      <c r="C240" s="11" t="s">
        <v>104</v>
      </c>
      <c r="D240" s="12" t="s">
        <v>16</v>
      </c>
      <c r="E240" s="99">
        <v>45516</v>
      </c>
      <c r="F240" s="12">
        <v>0.3</v>
      </c>
      <c r="G240" s="12">
        <v>26.6</v>
      </c>
      <c r="H240" s="12">
        <v>0.76</v>
      </c>
      <c r="I240" s="12">
        <v>0.01</v>
      </c>
      <c r="J240" s="13">
        <v>0.41478066974465799</v>
      </c>
      <c r="K240" s="1">
        <f t="shared" si="125"/>
        <v>1</v>
      </c>
      <c r="L240" s="69"/>
      <c r="M240" s="53"/>
      <c r="N240" s="53"/>
      <c r="O240" s="53"/>
      <c r="P240" s="54"/>
      <c r="Q240" s="54"/>
      <c r="R240" s="54"/>
      <c r="S240" s="55"/>
    </row>
    <row r="241" spans="1:19" x14ac:dyDescent="0.25">
      <c r="A241" s="10" t="s">
        <v>102</v>
      </c>
      <c r="B241" s="11" t="s">
        <v>103</v>
      </c>
      <c r="C241" s="11" t="s">
        <v>104</v>
      </c>
      <c r="D241" s="12" t="s">
        <v>16</v>
      </c>
      <c r="E241" s="99">
        <v>45547</v>
      </c>
      <c r="F241" s="12">
        <v>0.3</v>
      </c>
      <c r="G241" s="12">
        <v>10.8</v>
      </c>
      <c r="H241" s="12">
        <v>0.55000000000000004</v>
      </c>
      <c r="I241" s="12">
        <v>0.01</v>
      </c>
      <c r="J241" s="13">
        <v>0.123577920973449</v>
      </c>
      <c r="K241" s="1">
        <f t="shared" si="125"/>
        <v>1</v>
      </c>
      <c r="L241" s="69"/>
      <c r="M241" s="53"/>
      <c r="N241" s="53"/>
      <c r="O241" s="53"/>
      <c r="P241" s="54"/>
      <c r="Q241" s="54"/>
      <c r="R241" s="54"/>
      <c r="S241" s="55"/>
    </row>
    <row r="242" spans="1:19" x14ac:dyDescent="0.25">
      <c r="A242" s="10" t="s">
        <v>105</v>
      </c>
      <c r="B242" s="11" t="s">
        <v>103</v>
      </c>
      <c r="C242" s="11" t="s">
        <v>139</v>
      </c>
      <c r="D242" s="12" t="s">
        <v>16</v>
      </c>
      <c r="E242" s="99">
        <v>45496</v>
      </c>
      <c r="F242" s="12" t="s">
        <v>10</v>
      </c>
      <c r="G242" s="12" t="s">
        <v>10</v>
      </c>
      <c r="H242" s="12" t="s">
        <v>10</v>
      </c>
      <c r="I242" s="12" t="s">
        <v>10</v>
      </c>
      <c r="J242" s="13">
        <v>8.3654964617063204E-2</v>
      </c>
      <c r="K242" s="1">
        <f t="shared" si="125"/>
        <v>1</v>
      </c>
      <c r="L242" s="69"/>
      <c r="M242" s="53"/>
      <c r="N242" s="53"/>
      <c r="O242" s="53">
        <f>AVERAGE(J242:J244)</f>
        <v>0.14118366792945439</v>
      </c>
      <c r="P242" s="54"/>
      <c r="Q242" s="54"/>
      <c r="R242" s="54"/>
      <c r="S242" s="55"/>
    </row>
    <row r="243" spans="1:19" x14ac:dyDescent="0.25">
      <c r="A243" s="10" t="s">
        <v>105</v>
      </c>
      <c r="B243" s="11" t="s">
        <v>103</v>
      </c>
      <c r="C243" s="11" t="s">
        <v>139</v>
      </c>
      <c r="D243" s="12" t="s">
        <v>16</v>
      </c>
      <c r="E243" s="99">
        <v>45516</v>
      </c>
      <c r="F243" s="12" t="s">
        <v>10</v>
      </c>
      <c r="G243" s="12" t="s">
        <v>10</v>
      </c>
      <c r="H243" s="12" t="s">
        <v>10</v>
      </c>
      <c r="I243" s="12" t="s">
        <v>10</v>
      </c>
      <c r="J243" s="13">
        <v>0.23685082416727399</v>
      </c>
      <c r="K243" s="1">
        <f t="shared" si="125"/>
        <v>1</v>
      </c>
      <c r="L243" s="69"/>
      <c r="M243" s="53"/>
      <c r="N243" s="53"/>
      <c r="O243" s="54"/>
      <c r="P243" s="54"/>
      <c r="Q243" s="54"/>
      <c r="R243" s="54"/>
      <c r="S243" s="55"/>
    </row>
    <row r="244" spans="1:19" x14ac:dyDescent="0.25">
      <c r="A244" s="14" t="s">
        <v>105</v>
      </c>
      <c r="B244" s="15" t="s">
        <v>103</v>
      </c>
      <c r="C244" s="15" t="s">
        <v>139</v>
      </c>
      <c r="D244" s="16" t="s">
        <v>16</v>
      </c>
      <c r="E244" s="101">
        <v>45547</v>
      </c>
      <c r="F244" s="16" t="s">
        <v>10</v>
      </c>
      <c r="G244" s="16" t="s">
        <v>10</v>
      </c>
      <c r="H244" s="16" t="s">
        <v>10</v>
      </c>
      <c r="I244" s="16" t="s">
        <v>10</v>
      </c>
      <c r="J244" s="17">
        <v>0.103045215004026</v>
      </c>
      <c r="K244" s="1">
        <f t="shared" si="125"/>
        <v>1</v>
      </c>
      <c r="L244" s="73"/>
      <c r="M244" s="57"/>
      <c r="N244" s="57"/>
      <c r="O244" s="57"/>
      <c r="P244" s="57"/>
      <c r="Q244" s="57"/>
      <c r="R244" s="57"/>
      <c r="S244" s="58"/>
    </row>
    <row r="245" spans="1:19" x14ac:dyDescent="0.25">
      <c r="A245" s="6" t="s">
        <v>106</v>
      </c>
      <c r="B245" s="7" t="s">
        <v>107</v>
      </c>
      <c r="C245" s="7" t="s">
        <v>108</v>
      </c>
      <c r="D245" s="8" t="s">
        <v>16</v>
      </c>
      <c r="E245" s="98">
        <v>45105</v>
      </c>
      <c r="F245" s="8">
        <v>0.3</v>
      </c>
      <c r="G245" s="8">
        <v>20.3</v>
      </c>
      <c r="H245" s="8">
        <v>0.6</v>
      </c>
      <c r="I245" s="8">
        <v>0.05</v>
      </c>
      <c r="J245" s="9">
        <v>0.26769999999999999</v>
      </c>
      <c r="K245" s="1">
        <f t="shared" si="125"/>
        <v>1</v>
      </c>
      <c r="L245" s="53">
        <f>AVERAGE(G245:G248)</f>
        <v>19.149999999999999</v>
      </c>
      <c r="M245" s="53">
        <f t="shared" ref="M245" si="155">AVERAGE(H245:H248)</f>
        <v>0.65999999999999992</v>
      </c>
      <c r="N245" s="53">
        <f t="shared" ref="N245" si="156">AVERAGE(I245:I248)</f>
        <v>4.4999999999999998E-2</v>
      </c>
      <c r="O245" s="53">
        <f t="shared" ref="O245" si="157">AVERAGE(J245:J248)</f>
        <v>0.34045236127622597</v>
      </c>
      <c r="P245" s="47">
        <f>AVERAGE(G245:G260)</f>
        <v>23.707500000000003</v>
      </c>
      <c r="Q245" s="47">
        <f t="shared" ref="Q245" si="158">AVERAGE(H245:H260)</f>
        <v>0.65124999999999988</v>
      </c>
      <c r="R245" s="47">
        <f t="shared" ref="R245" si="159">AVERAGE(I245:I260)</f>
        <v>4.7500000000000001E-2</v>
      </c>
      <c r="S245" s="60">
        <f t="shared" ref="S245" si="160">AVERAGE(J245:J260)</f>
        <v>0.58073642241130941</v>
      </c>
    </row>
    <row r="246" spans="1:19" x14ac:dyDescent="0.25">
      <c r="A246" s="10" t="s">
        <v>106</v>
      </c>
      <c r="B246" s="11" t="s">
        <v>107</v>
      </c>
      <c r="C246" s="11" t="s">
        <v>108</v>
      </c>
      <c r="D246" s="12" t="s">
        <v>16</v>
      </c>
      <c r="E246" s="99">
        <v>45126</v>
      </c>
      <c r="F246" s="12">
        <v>0.3</v>
      </c>
      <c r="G246" s="12">
        <v>14.5</v>
      </c>
      <c r="H246" s="12">
        <v>0.6</v>
      </c>
      <c r="I246" s="12">
        <v>0.04</v>
      </c>
      <c r="J246" s="13">
        <v>0.37190000000000001</v>
      </c>
      <c r="K246" s="1">
        <f t="shared" si="125"/>
        <v>1</v>
      </c>
      <c r="L246" s="53"/>
      <c r="M246" s="53"/>
      <c r="N246" s="53"/>
      <c r="O246" s="53"/>
      <c r="P246" s="54"/>
      <c r="Q246" s="54"/>
      <c r="R246" s="54"/>
      <c r="S246" s="55"/>
    </row>
    <row r="247" spans="1:19" x14ac:dyDescent="0.25">
      <c r="A247" s="10" t="s">
        <v>106</v>
      </c>
      <c r="B247" s="11" t="s">
        <v>107</v>
      </c>
      <c r="C247" s="11" t="s">
        <v>108</v>
      </c>
      <c r="D247" s="12" t="s">
        <v>16</v>
      </c>
      <c r="E247" s="99">
        <v>45141</v>
      </c>
      <c r="F247" s="12">
        <v>0.3</v>
      </c>
      <c r="G247" s="12">
        <v>20.9</v>
      </c>
      <c r="H247" s="12">
        <v>0.72</v>
      </c>
      <c r="I247" s="12">
        <v>0.04</v>
      </c>
      <c r="J247" s="13">
        <v>0.60642993939401202</v>
      </c>
      <c r="K247" s="1">
        <f t="shared" si="125"/>
        <v>1</v>
      </c>
      <c r="L247" s="53"/>
      <c r="M247" s="53"/>
      <c r="N247" s="53"/>
      <c r="O247" s="53"/>
      <c r="P247" s="54"/>
      <c r="Q247" s="54"/>
      <c r="R247" s="54"/>
      <c r="S247" s="55"/>
    </row>
    <row r="248" spans="1:19" x14ac:dyDescent="0.25">
      <c r="A248" s="10" t="s">
        <v>106</v>
      </c>
      <c r="B248" s="11" t="s">
        <v>107</v>
      </c>
      <c r="C248" s="11" t="s">
        <v>108</v>
      </c>
      <c r="D248" s="12" t="s">
        <v>16</v>
      </c>
      <c r="E248" s="99">
        <v>45190</v>
      </c>
      <c r="F248" s="12">
        <v>0.3</v>
      </c>
      <c r="G248" s="12">
        <v>20.9</v>
      </c>
      <c r="H248" s="12">
        <v>0.72</v>
      </c>
      <c r="I248" s="12">
        <v>0.05</v>
      </c>
      <c r="J248" s="13">
        <v>0.115779505710892</v>
      </c>
      <c r="K248" s="1">
        <f t="shared" si="125"/>
        <v>1</v>
      </c>
      <c r="L248" s="53"/>
      <c r="M248" s="53"/>
      <c r="N248" s="53"/>
      <c r="O248" s="53"/>
      <c r="P248" s="54"/>
      <c r="Q248" s="54"/>
      <c r="R248" s="54"/>
      <c r="S248" s="55"/>
    </row>
    <row r="249" spans="1:19" x14ac:dyDescent="0.25">
      <c r="A249" s="10" t="s">
        <v>109</v>
      </c>
      <c r="B249" s="11" t="s">
        <v>107</v>
      </c>
      <c r="C249" s="11" t="s">
        <v>140</v>
      </c>
      <c r="D249" s="12" t="s">
        <v>16</v>
      </c>
      <c r="E249" s="99">
        <v>45105</v>
      </c>
      <c r="F249" s="12" t="s">
        <v>10</v>
      </c>
      <c r="G249" s="12" t="s">
        <v>10</v>
      </c>
      <c r="H249" s="12" t="s">
        <v>10</v>
      </c>
      <c r="I249" s="12" t="s">
        <v>10</v>
      </c>
      <c r="J249" s="13">
        <v>0.30909999999999999</v>
      </c>
      <c r="K249" s="1">
        <f t="shared" si="125"/>
        <v>1</v>
      </c>
      <c r="L249" s="53"/>
      <c r="M249" s="53"/>
      <c r="N249" s="53"/>
      <c r="O249" s="53">
        <f>AVERAGE(J249:J252)</f>
        <v>0.44157481739000148</v>
      </c>
      <c r="P249" s="54"/>
      <c r="Q249" s="54"/>
      <c r="R249" s="54"/>
      <c r="S249" s="55"/>
    </row>
    <row r="250" spans="1:19" x14ac:dyDescent="0.25">
      <c r="A250" s="10" t="s">
        <v>109</v>
      </c>
      <c r="B250" s="11" t="s">
        <v>107</v>
      </c>
      <c r="C250" s="11" t="s">
        <v>140</v>
      </c>
      <c r="D250" s="12" t="s">
        <v>16</v>
      </c>
      <c r="E250" s="99">
        <v>45126</v>
      </c>
      <c r="F250" s="12" t="s">
        <v>10</v>
      </c>
      <c r="G250" s="12" t="s">
        <v>10</v>
      </c>
      <c r="H250" s="12" t="s">
        <v>10</v>
      </c>
      <c r="I250" s="12" t="s">
        <v>10</v>
      </c>
      <c r="J250" s="13">
        <v>0.46753333333333302</v>
      </c>
      <c r="K250" s="1">
        <f t="shared" si="125"/>
        <v>1</v>
      </c>
      <c r="L250" s="53"/>
      <c r="M250" s="53"/>
      <c r="N250" s="53"/>
      <c r="O250" s="53"/>
      <c r="P250" s="54"/>
      <c r="Q250" s="54"/>
      <c r="R250" s="54"/>
      <c r="S250" s="55"/>
    </row>
    <row r="251" spans="1:19" x14ac:dyDescent="0.25">
      <c r="A251" s="10" t="s">
        <v>109</v>
      </c>
      <c r="B251" s="11" t="s">
        <v>107</v>
      </c>
      <c r="C251" s="11" t="s">
        <v>140</v>
      </c>
      <c r="D251" s="12" t="s">
        <v>16</v>
      </c>
      <c r="E251" s="99">
        <v>45141</v>
      </c>
      <c r="F251" s="12" t="s">
        <v>10</v>
      </c>
      <c r="G251" s="12" t="s">
        <v>10</v>
      </c>
      <c r="H251" s="12" t="s">
        <v>10</v>
      </c>
      <c r="I251" s="12" t="s">
        <v>10</v>
      </c>
      <c r="J251" s="13">
        <v>0.45178681078177002</v>
      </c>
      <c r="K251" s="1">
        <f t="shared" si="125"/>
        <v>1</v>
      </c>
      <c r="L251" s="53"/>
      <c r="M251" s="53"/>
      <c r="N251" s="53"/>
      <c r="O251" s="53"/>
      <c r="P251" s="54"/>
      <c r="Q251" s="54"/>
      <c r="R251" s="54"/>
      <c r="S251" s="55"/>
    </row>
    <row r="252" spans="1:19" x14ac:dyDescent="0.25">
      <c r="A252" s="10" t="s">
        <v>109</v>
      </c>
      <c r="B252" s="11" t="s">
        <v>107</v>
      </c>
      <c r="C252" s="11" t="s">
        <v>140</v>
      </c>
      <c r="D252" s="12" t="s">
        <v>16</v>
      </c>
      <c r="E252" s="99">
        <v>45190</v>
      </c>
      <c r="F252" s="12" t="s">
        <v>10</v>
      </c>
      <c r="G252" s="12" t="s">
        <v>10</v>
      </c>
      <c r="H252" s="12" t="s">
        <v>10</v>
      </c>
      <c r="I252" s="12" t="s">
        <v>10</v>
      </c>
      <c r="J252" s="13">
        <v>0.53787912544490302</v>
      </c>
      <c r="K252" s="1">
        <f t="shared" si="125"/>
        <v>1</v>
      </c>
      <c r="L252" s="53"/>
      <c r="M252" s="53"/>
      <c r="N252" s="53"/>
      <c r="O252" s="53"/>
      <c r="P252" s="54"/>
      <c r="Q252" s="54"/>
      <c r="R252" s="54"/>
      <c r="S252" s="55"/>
    </row>
    <row r="253" spans="1:19" x14ac:dyDescent="0.25">
      <c r="A253" s="10" t="s">
        <v>106</v>
      </c>
      <c r="B253" s="11" t="s">
        <v>107</v>
      </c>
      <c r="C253" s="11" t="s">
        <v>108</v>
      </c>
      <c r="D253" s="12" t="s">
        <v>16</v>
      </c>
      <c r="E253" s="99">
        <v>45453</v>
      </c>
      <c r="F253" s="12">
        <v>0.3</v>
      </c>
      <c r="G253" s="12">
        <v>8.4600000000000009</v>
      </c>
      <c r="H253" s="32">
        <v>0.64</v>
      </c>
      <c r="I253" s="32">
        <v>0.04</v>
      </c>
      <c r="J253" s="13">
        <v>0</v>
      </c>
      <c r="K253" s="1">
        <f t="shared" si="125"/>
        <v>0</v>
      </c>
      <c r="L253" s="53">
        <f>AVERAGE(G253:G256)</f>
        <v>28.265000000000001</v>
      </c>
      <c r="M253" s="53">
        <f t="shared" ref="M253" si="161">AVERAGE(H253:H256)</f>
        <v>0.64249999999999996</v>
      </c>
      <c r="N253" s="53">
        <f t="shared" ref="N253" si="162">AVERAGE(I253:I256)</f>
        <v>0.05</v>
      </c>
      <c r="O253" s="53">
        <f t="shared" ref="O253" si="163">AVERAGE(J253:J256)</f>
        <v>0.83626664181159516</v>
      </c>
      <c r="P253" s="54"/>
      <c r="Q253" s="54"/>
      <c r="R253" s="54"/>
      <c r="S253" s="55"/>
    </row>
    <row r="254" spans="1:19" x14ac:dyDescent="0.25">
      <c r="A254" s="10" t="s">
        <v>106</v>
      </c>
      <c r="B254" s="11" t="s">
        <v>107</v>
      </c>
      <c r="C254" s="11" t="s">
        <v>108</v>
      </c>
      <c r="D254" s="12" t="s">
        <v>16</v>
      </c>
      <c r="E254" s="99">
        <v>45488</v>
      </c>
      <c r="F254" s="12">
        <v>0.3</v>
      </c>
      <c r="G254" s="12">
        <v>14.9</v>
      </c>
      <c r="H254" s="32">
        <v>0.57999999999999996</v>
      </c>
      <c r="I254" s="32">
        <v>0.03</v>
      </c>
      <c r="J254" s="13">
        <v>2.8550499745171602E-2</v>
      </c>
      <c r="K254" s="1">
        <f t="shared" si="125"/>
        <v>0</v>
      </c>
      <c r="L254" s="53"/>
      <c r="M254" s="53"/>
      <c r="N254" s="53"/>
      <c r="O254" s="53"/>
      <c r="P254" s="54"/>
      <c r="Q254" s="54"/>
      <c r="R254" s="54"/>
      <c r="S254" s="55"/>
    </row>
    <row r="255" spans="1:19" x14ac:dyDescent="0.25">
      <c r="A255" s="10" t="s">
        <v>106</v>
      </c>
      <c r="B255" s="11" t="s">
        <v>107</v>
      </c>
      <c r="C255" s="11" t="s">
        <v>108</v>
      </c>
      <c r="D255" s="12" t="s">
        <v>16</v>
      </c>
      <c r="E255" s="99">
        <v>45516</v>
      </c>
      <c r="F255" s="12">
        <v>0.3</v>
      </c>
      <c r="G255" s="12">
        <v>65.400000000000006</v>
      </c>
      <c r="H255" s="32">
        <v>0.66</v>
      </c>
      <c r="I255" s="32">
        <v>7.0000000000000007E-2</v>
      </c>
      <c r="J255" s="13">
        <v>2.9029817517475101</v>
      </c>
      <c r="K255" s="1">
        <f t="shared" si="125"/>
        <v>1</v>
      </c>
      <c r="L255" s="53"/>
      <c r="M255" s="53"/>
      <c r="N255" s="53"/>
      <c r="O255" s="53"/>
      <c r="P255" s="54"/>
      <c r="Q255" s="54"/>
      <c r="R255" s="54"/>
      <c r="S255" s="55"/>
    </row>
    <row r="256" spans="1:19" x14ac:dyDescent="0.25">
      <c r="A256" s="10" t="s">
        <v>106</v>
      </c>
      <c r="B256" s="11" t="s">
        <v>107</v>
      </c>
      <c r="C256" s="11" t="s">
        <v>108</v>
      </c>
      <c r="D256" s="12" t="s">
        <v>16</v>
      </c>
      <c r="E256" s="99">
        <v>45547</v>
      </c>
      <c r="F256" s="12">
        <v>0.3</v>
      </c>
      <c r="G256" s="12">
        <v>24.3</v>
      </c>
      <c r="H256" s="32">
        <v>0.69</v>
      </c>
      <c r="I256" s="32">
        <v>0.06</v>
      </c>
      <c r="J256" s="13">
        <v>0.41353431575369898</v>
      </c>
      <c r="K256" s="1">
        <f t="shared" si="125"/>
        <v>1</v>
      </c>
      <c r="L256" s="53"/>
      <c r="M256" s="53"/>
      <c r="N256" s="53"/>
      <c r="O256" s="53"/>
      <c r="P256" s="54"/>
      <c r="Q256" s="54"/>
      <c r="R256" s="54"/>
      <c r="S256" s="55"/>
    </row>
    <row r="257" spans="1:19" x14ac:dyDescent="0.25">
      <c r="A257" s="10" t="s">
        <v>109</v>
      </c>
      <c r="B257" s="11" t="s">
        <v>107</v>
      </c>
      <c r="C257" s="11" t="s">
        <v>140</v>
      </c>
      <c r="D257" s="12" t="s">
        <v>16</v>
      </c>
      <c r="E257" s="99">
        <v>45453</v>
      </c>
      <c r="F257" s="12" t="s">
        <v>10</v>
      </c>
      <c r="G257" s="12" t="s">
        <v>10</v>
      </c>
      <c r="H257" s="12" t="s">
        <v>10</v>
      </c>
      <c r="I257" s="12" t="s">
        <v>10</v>
      </c>
      <c r="J257" s="13">
        <v>5.9902023277983796E-3</v>
      </c>
      <c r="K257" s="1">
        <f t="shared" si="125"/>
        <v>0</v>
      </c>
      <c r="L257" s="53"/>
      <c r="M257" s="53"/>
      <c r="N257" s="53"/>
      <c r="O257" s="53">
        <f>AVERAGE(J257:J260)</f>
        <v>0.70465186916741496</v>
      </c>
      <c r="P257" s="54"/>
      <c r="Q257" s="54"/>
      <c r="R257" s="54"/>
      <c r="S257" s="55"/>
    </row>
    <row r="258" spans="1:19" x14ac:dyDescent="0.25">
      <c r="A258" s="10" t="s">
        <v>109</v>
      </c>
      <c r="B258" s="11" t="s">
        <v>107</v>
      </c>
      <c r="C258" s="11" t="s">
        <v>140</v>
      </c>
      <c r="D258" s="12" t="s">
        <v>16</v>
      </c>
      <c r="E258" s="99">
        <v>45488</v>
      </c>
      <c r="F258" s="12" t="s">
        <v>10</v>
      </c>
      <c r="G258" s="12" t="s">
        <v>10</v>
      </c>
      <c r="H258" s="12" t="s">
        <v>10</v>
      </c>
      <c r="I258" s="12" t="s">
        <v>10</v>
      </c>
      <c r="J258" s="13">
        <v>5.6871751742439497E-2</v>
      </c>
      <c r="K258" s="1">
        <f t="shared" si="125"/>
        <v>1</v>
      </c>
      <c r="L258" s="54"/>
      <c r="M258" s="54"/>
      <c r="N258" s="54"/>
      <c r="O258" s="54"/>
      <c r="P258" s="54"/>
      <c r="Q258" s="54"/>
      <c r="R258" s="54"/>
      <c r="S258" s="55"/>
    </row>
    <row r="259" spans="1:19" x14ac:dyDescent="0.25">
      <c r="A259" s="10" t="s">
        <v>109</v>
      </c>
      <c r="B259" s="11" t="s">
        <v>107</v>
      </c>
      <c r="C259" s="11" t="s">
        <v>140</v>
      </c>
      <c r="D259" s="12" t="s">
        <v>16</v>
      </c>
      <c r="E259" s="99">
        <v>45516</v>
      </c>
      <c r="F259" s="12" t="s">
        <v>10</v>
      </c>
      <c r="G259" s="12" t="s">
        <v>10</v>
      </c>
      <c r="H259" s="12" t="s">
        <v>10</v>
      </c>
      <c r="I259" s="12" t="s">
        <v>10</v>
      </c>
      <c r="J259" s="13">
        <v>2.5688708873088899</v>
      </c>
      <c r="K259" s="1">
        <f t="shared" si="125"/>
        <v>1</v>
      </c>
      <c r="L259" s="54"/>
      <c r="M259" s="54"/>
      <c r="N259" s="54"/>
      <c r="O259" s="54"/>
      <c r="P259" s="54"/>
      <c r="Q259" s="54"/>
      <c r="R259" s="54"/>
      <c r="S259" s="55"/>
    </row>
    <row r="260" spans="1:19" x14ac:dyDescent="0.25">
      <c r="A260" s="14" t="s">
        <v>109</v>
      </c>
      <c r="B260" s="15" t="s">
        <v>107</v>
      </c>
      <c r="C260" s="15" t="s">
        <v>140</v>
      </c>
      <c r="D260" s="16" t="s">
        <v>16</v>
      </c>
      <c r="E260" s="101">
        <v>45547</v>
      </c>
      <c r="F260" s="16" t="s">
        <v>10</v>
      </c>
      <c r="G260" s="16" t="s">
        <v>10</v>
      </c>
      <c r="H260" s="16" t="s">
        <v>10</v>
      </c>
      <c r="I260" s="16" t="s">
        <v>10</v>
      </c>
      <c r="J260" s="17">
        <v>0.186874635290532</v>
      </c>
      <c r="K260" s="1">
        <f t="shared" si="125"/>
        <v>1</v>
      </c>
      <c r="L260" s="57"/>
      <c r="M260" s="57"/>
      <c r="N260" s="57"/>
      <c r="O260" s="57"/>
      <c r="P260" s="57"/>
      <c r="Q260" s="57"/>
      <c r="R260" s="57"/>
      <c r="S260" s="58"/>
    </row>
    <row r="261" spans="1:19" x14ac:dyDescent="0.25">
      <c r="A261" s="6" t="s">
        <v>110</v>
      </c>
      <c r="B261" s="7" t="s">
        <v>111</v>
      </c>
      <c r="C261" s="7" t="s">
        <v>112</v>
      </c>
      <c r="D261" s="8" t="s">
        <v>16</v>
      </c>
      <c r="E261" s="98">
        <v>45496</v>
      </c>
      <c r="F261" s="8">
        <v>0.3</v>
      </c>
      <c r="G261" s="8">
        <v>4.43</v>
      </c>
      <c r="H261" s="32">
        <v>0.39</v>
      </c>
      <c r="I261" s="32">
        <v>0.02</v>
      </c>
      <c r="J261" s="9">
        <v>1.40361948483032E-2</v>
      </c>
      <c r="K261" s="44">
        <f t="shared" ref="K261:K278" si="164">IF(J261&gt;0.05,1,0)</f>
        <v>0</v>
      </c>
      <c r="L261" s="68">
        <f>AVERAGE(G261:G263)</f>
        <v>3.5166666666666671</v>
      </c>
      <c r="M261" s="49">
        <f t="shared" ref="M261" si="165">AVERAGE(H261:H263)</f>
        <v>0.35333333333333333</v>
      </c>
      <c r="N261" s="49">
        <f t="shared" ref="N261" si="166">AVERAGE(I261:I263)</f>
        <v>1.6666666666666666E-2</v>
      </c>
      <c r="O261" s="49">
        <f t="shared" ref="O261" si="167">AVERAGE(J261:J263)</f>
        <v>7.8119328202235008E-3</v>
      </c>
      <c r="P261" s="50">
        <f>AVERAGE(G261:G266)</f>
        <v>3.5166666666666671</v>
      </c>
      <c r="Q261" s="50">
        <f t="shared" ref="Q261:S261" si="168">AVERAGE(H261:H266)</f>
        <v>0.35333333333333333</v>
      </c>
      <c r="R261" s="50">
        <f t="shared" si="168"/>
        <v>1.6666666666666666E-2</v>
      </c>
      <c r="S261" s="51">
        <f t="shared" si="168"/>
        <v>1.1463422729224605E-2</v>
      </c>
    </row>
    <row r="262" spans="1:19" x14ac:dyDescent="0.25">
      <c r="A262" s="10" t="s">
        <v>110</v>
      </c>
      <c r="B262" s="11" t="s">
        <v>111</v>
      </c>
      <c r="C262" s="11" t="s">
        <v>112</v>
      </c>
      <c r="D262" s="12" t="s">
        <v>16</v>
      </c>
      <c r="E262" s="99">
        <v>45516</v>
      </c>
      <c r="F262" s="12">
        <v>0.3</v>
      </c>
      <c r="G262" s="12">
        <v>3.54</v>
      </c>
      <c r="H262" s="32">
        <v>0.33</v>
      </c>
      <c r="I262" s="32">
        <v>0.02</v>
      </c>
      <c r="J262" s="13">
        <v>2.1807121010326302E-3</v>
      </c>
      <c r="K262" s="44">
        <f t="shared" si="164"/>
        <v>0</v>
      </c>
      <c r="L262" s="69"/>
      <c r="M262" s="53"/>
      <c r="N262" s="53"/>
      <c r="O262" s="53"/>
      <c r="P262" s="54"/>
      <c r="Q262" s="54"/>
      <c r="R262" s="54"/>
      <c r="S262" s="55"/>
    </row>
    <row r="263" spans="1:19" x14ac:dyDescent="0.25">
      <c r="A263" s="10" t="s">
        <v>110</v>
      </c>
      <c r="B263" s="11" t="s">
        <v>111</v>
      </c>
      <c r="C263" s="11" t="s">
        <v>112</v>
      </c>
      <c r="D263" s="12" t="s">
        <v>16</v>
      </c>
      <c r="E263" s="99">
        <v>45547</v>
      </c>
      <c r="F263" s="12">
        <v>0.3</v>
      </c>
      <c r="G263" s="12">
        <v>2.58</v>
      </c>
      <c r="H263" s="32">
        <v>0.34</v>
      </c>
      <c r="I263" s="32">
        <v>0.01</v>
      </c>
      <c r="J263" s="13">
        <v>7.2188915113346698E-3</v>
      </c>
      <c r="K263" s="44">
        <f t="shared" si="164"/>
        <v>0</v>
      </c>
      <c r="L263" s="69"/>
      <c r="M263" s="53"/>
      <c r="N263" s="53"/>
      <c r="O263" s="53"/>
      <c r="P263" s="54"/>
      <c r="Q263" s="54"/>
      <c r="R263" s="54"/>
      <c r="S263" s="55"/>
    </row>
    <row r="264" spans="1:19" x14ac:dyDescent="0.25">
      <c r="A264" s="10" t="s">
        <v>113</v>
      </c>
      <c r="B264" s="11" t="s">
        <v>111</v>
      </c>
      <c r="C264" s="11" t="s">
        <v>141</v>
      </c>
      <c r="D264" s="12" t="s">
        <v>16</v>
      </c>
      <c r="E264" s="99">
        <v>45496</v>
      </c>
      <c r="F264" s="12" t="s">
        <v>10</v>
      </c>
      <c r="G264" s="12" t="s">
        <v>10</v>
      </c>
      <c r="H264" s="12" t="s">
        <v>10</v>
      </c>
      <c r="I264" s="12" t="s">
        <v>10</v>
      </c>
      <c r="J264" s="13">
        <v>1.7524174980435899E-3</v>
      </c>
      <c r="K264" s="44">
        <f t="shared" si="164"/>
        <v>0</v>
      </c>
      <c r="L264" s="69"/>
      <c r="M264" s="53"/>
      <c r="N264" s="53"/>
      <c r="O264" s="53">
        <f>AVERAGE(J264:J266)</f>
        <v>1.5114912638225708E-2</v>
      </c>
      <c r="P264" s="54"/>
      <c r="Q264" s="54"/>
      <c r="R264" s="54"/>
      <c r="S264" s="55"/>
    </row>
    <row r="265" spans="1:19" x14ac:dyDescent="0.25">
      <c r="A265" s="10" t="s">
        <v>113</v>
      </c>
      <c r="B265" s="11" t="s">
        <v>111</v>
      </c>
      <c r="C265" s="11" t="s">
        <v>141</v>
      </c>
      <c r="D265" s="12" t="s">
        <v>16</v>
      </c>
      <c r="E265" s="99">
        <v>45516</v>
      </c>
      <c r="F265" s="12" t="s">
        <v>10</v>
      </c>
      <c r="G265" s="12" t="s">
        <v>10</v>
      </c>
      <c r="H265" s="12" t="s">
        <v>10</v>
      </c>
      <c r="I265" s="12" t="s">
        <v>10</v>
      </c>
      <c r="J265" s="13">
        <v>4.32421579525313E-2</v>
      </c>
      <c r="K265" s="44">
        <f t="shared" si="164"/>
        <v>0</v>
      </c>
      <c r="L265" s="69"/>
      <c r="M265" s="53"/>
      <c r="N265" s="53"/>
      <c r="O265" s="54"/>
      <c r="P265" s="54"/>
      <c r="Q265" s="54"/>
      <c r="R265" s="54"/>
      <c r="S265" s="55"/>
    </row>
    <row r="266" spans="1:19" x14ac:dyDescent="0.25">
      <c r="A266" s="14" t="s">
        <v>113</v>
      </c>
      <c r="B266" s="15" t="s">
        <v>111</v>
      </c>
      <c r="C266" s="15" t="s">
        <v>141</v>
      </c>
      <c r="D266" s="16" t="s">
        <v>16</v>
      </c>
      <c r="E266" s="101">
        <v>45547</v>
      </c>
      <c r="F266" s="16" t="s">
        <v>10</v>
      </c>
      <c r="G266" s="16" t="s">
        <v>10</v>
      </c>
      <c r="H266" s="16" t="s">
        <v>10</v>
      </c>
      <c r="I266" s="16" t="s">
        <v>10</v>
      </c>
      <c r="J266" s="17">
        <v>3.5016246410222898E-4</v>
      </c>
      <c r="K266" s="44">
        <f t="shared" si="164"/>
        <v>0</v>
      </c>
      <c r="L266" s="73"/>
      <c r="M266" s="57"/>
      <c r="N266" s="57"/>
      <c r="O266" s="57"/>
      <c r="P266" s="57"/>
      <c r="Q266" s="57"/>
      <c r="R266" s="57"/>
      <c r="S266" s="58"/>
    </row>
    <row r="267" spans="1:19" x14ac:dyDescent="0.25">
      <c r="A267" s="6" t="s">
        <v>114</v>
      </c>
      <c r="B267" s="7" t="s">
        <v>115</v>
      </c>
      <c r="C267" s="7" t="s">
        <v>116</v>
      </c>
      <c r="D267" s="8" t="s">
        <v>93</v>
      </c>
      <c r="E267" s="98">
        <v>45103</v>
      </c>
      <c r="F267" s="8">
        <v>0.3</v>
      </c>
      <c r="G267" s="8">
        <v>10.7</v>
      </c>
      <c r="H267" s="8">
        <v>0.49</v>
      </c>
      <c r="I267" s="8">
        <v>0.03</v>
      </c>
      <c r="J267" s="9">
        <v>3.9132167786174503E-2</v>
      </c>
      <c r="K267" s="1">
        <f t="shared" si="164"/>
        <v>0</v>
      </c>
      <c r="L267" s="49">
        <f>AVERAGE(G267:G270)</f>
        <v>9.1025000000000009</v>
      </c>
      <c r="M267" s="49">
        <f t="shared" ref="M267" si="169">AVERAGE(H267:H270)</f>
        <v>0.48</v>
      </c>
      <c r="N267" s="49">
        <f t="shared" ref="N267" si="170">AVERAGE(I267:I270)</f>
        <v>2.75E-2</v>
      </c>
      <c r="O267" s="49">
        <f t="shared" ref="O267" si="171">AVERAGE(J267:J270)</f>
        <v>0.13029544803608326</v>
      </c>
      <c r="P267" s="50">
        <f>AVERAGE(G267:G278)</f>
        <v>8.6137500000000014</v>
      </c>
      <c r="Q267" s="50">
        <f t="shared" ref="Q267" si="172">AVERAGE(H267:H278)</f>
        <v>0.51749999999999996</v>
      </c>
      <c r="R267" s="50">
        <f t="shared" ref="R267" si="173">AVERAGE(I267:I278)</f>
        <v>2.3749999999999997E-2</v>
      </c>
      <c r="S267" s="51">
        <f t="shared" ref="S267" si="174">AVERAGE(J267:J278)</f>
        <v>0.111117287895819</v>
      </c>
    </row>
    <row r="268" spans="1:19" x14ac:dyDescent="0.25">
      <c r="A268" s="10" t="s">
        <v>114</v>
      </c>
      <c r="B268" s="11" t="s">
        <v>115</v>
      </c>
      <c r="C268" s="11" t="s">
        <v>116</v>
      </c>
      <c r="D268" s="12" t="s">
        <v>93</v>
      </c>
      <c r="E268" s="99">
        <v>45127</v>
      </c>
      <c r="F268" s="12">
        <v>0.3</v>
      </c>
      <c r="G268" s="12">
        <v>6.76</v>
      </c>
      <c r="H268" s="12">
        <v>0.49</v>
      </c>
      <c r="I268" s="12">
        <v>0.03</v>
      </c>
      <c r="J268" s="13">
        <v>7.6596949177351506E-2</v>
      </c>
      <c r="K268" s="1">
        <f t="shared" si="164"/>
        <v>1</v>
      </c>
      <c r="L268" s="54"/>
      <c r="M268" s="54"/>
      <c r="N268" s="54"/>
      <c r="O268" s="54"/>
      <c r="P268" s="54"/>
      <c r="Q268" s="54"/>
      <c r="R268" s="54"/>
      <c r="S268" s="55"/>
    </row>
    <row r="269" spans="1:19" x14ac:dyDescent="0.25">
      <c r="A269" s="10" t="s">
        <v>114</v>
      </c>
      <c r="B269" s="11" t="s">
        <v>115</v>
      </c>
      <c r="C269" s="11" t="s">
        <v>116</v>
      </c>
      <c r="D269" s="12" t="s">
        <v>93</v>
      </c>
      <c r="E269" s="99">
        <v>45155</v>
      </c>
      <c r="F269" s="12">
        <v>0.3</v>
      </c>
      <c r="G269" s="12">
        <v>11.3</v>
      </c>
      <c r="H269" s="12">
        <v>0.5</v>
      </c>
      <c r="I269" s="12">
        <v>0.03</v>
      </c>
      <c r="J269" s="13">
        <v>0.16716981120359301</v>
      </c>
      <c r="K269" s="1">
        <f t="shared" si="164"/>
        <v>1</v>
      </c>
      <c r="L269" s="54"/>
      <c r="M269" s="54"/>
      <c r="N269" s="54"/>
      <c r="O269" s="54"/>
      <c r="P269" s="54"/>
      <c r="Q269" s="54"/>
      <c r="R269" s="54"/>
      <c r="S269" s="55"/>
    </row>
    <row r="270" spans="1:19" x14ac:dyDescent="0.25">
      <c r="A270" s="10" t="s">
        <v>114</v>
      </c>
      <c r="B270" s="11" t="s">
        <v>115</v>
      </c>
      <c r="C270" s="11" t="s">
        <v>116</v>
      </c>
      <c r="D270" s="12" t="s">
        <v>93</v>
      </c>
      <c r="E270" s="99">
        <v>45181</v>
      </c>
      <c r="F270" s="12">
        <v>0.3</v>
      </c>
      <c r="G270" s="12">
        <v>7.65</v>
      </c>
      <c r="H270" s="12">
        <v>0.44</v>
      </c>
      <c r="I270" s="12">
        <v>0.02</v>
      </c>
      <c r="J270" s="13">
        <v>0.23828286397721399</v>
      </c>
      <c r="K270" s="1">
        <f t="shared" si="164"/>
        <v>1</v>
      </c>
      <c r="L270" s="54"/>
      <c r="M270" s="54"/>
      <c r="N270" s="54"/>
      <c r="O270" s="54"/>
      <c r="P270" s="54"/>
      <c r="Q270" s="54"/>
      <c r="R270" s="54"/>
      <c r="S270" s="55"/>
    </row>
    <row r="271" spans="1:19" x14ac:dyDescent="0.25">
      <c r="A271" s="10" t="s">
        <v>117</v>
      </c>
      <c r="B271" s="11" t="s">
        <v>115</v>
      </c>
      <c r="C271" s="11" t="s">
        <v>142</v>
      </c>
      <c r="D271" s="12" t="s">
        <v>93</v>
      </c>
      <c r="E271" s="99">
        <v>45103</v>
      </c>
      <c r="F271" s="12" t="s">
        <v>10</v>
      </c>
      <c r="G271" s="12" t="s">
        <v>10</v>
      </c>
      <c r="H271" s="12" t="s">
        <v>10</v>
      </c>
      <c r="I271" s="12" t="s">
        <v>10</v>
      </c>
      <c r="J271" s="13">
        <v>5.8395184273135101E-2</v>
      </c>
      <c r="K271" s="1">
        <f t="shared" si="164"/>
        <v>1</v>
      </c>
      <c r="L271" s="53"/>
      <c r="M271" s="53"/>
      <c r="N271" s="53"/>
      <c r="O271" s="53">
        <f t="shared" ref="O271" si="175">AVERAGE(J271:J274)</f>
        <v>0.1172267196810608</v>
      </c>
      <c r="P271" s="54"/>
      <c r="Q271" s="54"/>
      <c r="R271" s="54"/>
      <c r="S271" s="55"/>
    </row>
    <row r="272" spans="1:19" x14ac:dyDescent="0.25">
      <c r="A272" s="10" t="s">
        <v>117</v>
      </c>
      <c r="B272" s="11" t="s">
        <v>115</v>
      </c>
      <c r="C272" s="11" t="s">
        <v>142</v>
      </c>
      <c r="D272" s="12" t="s">
        <v>93</v>
      </c>
      <c r="E272" s="99">
        <v>45127</v>
      </c>
      <c r="F272" s="12" t="s">
        <v>10</v>
      </c>
      <c r="G272" s="12" t="s">
        <v>10</v>
      </c>
      <c r="H272" s="12" t="s">
        <v>10</v>
      </c>
      <c r="I272" s="12" t="s">
        <v>10</v>
      </c>
      <c r="J272" s="13">
        <v>4.88735340064341E-2</v>
      </c>
      <c r="K272" s="1">
        <f t="shared" si="164"/>
        <v>0</v>
      </c>
      <c r="L272" s="54"/>
      <c r="M272" s="54"/>
      <c r="N272" s="54"/>
      <c r="O272" s="54"/>
      <c r="P272" s="54"/>
      <c r="Q272" s="54"/>
      <c r="R272" s="54"/>
      <c r="S272" s="55"/>
    </row>
    <row r="273" spans="1:19" x14ac:dyDescent="0.25">
      <c r="A273" s="10" t="s">
        <v>117</v>
      </c>
      <c r="B273" s="11" t="s">
        <v>115</v>
      </c>
      <c r="C273" s="11" t="s">
        <v>142</v>
      </c>
      <c r="D273" s="12" t="s">
        <v>93</v>
      </c>
      <c r="E273" s="99">
        <v>45155</v>
      </c>
      <c r="F273" s="12" t="s">
        <v>10</v>
      </c>
      <c r="G273" s="12" t="s">
        <v>10</v>
      </c>
      <c r="H273" s="12" t="s">
        <v>10</v>
      </c>
      <c r="I273" s="12" t="s">
        <v>10</v>
      </c>
      <c r="J273" s="13">
        <v>0.182154287327494</v>
      </c>
      <c r="K273" s="1">
        <f t="shared" si="164"/>
        <v>1</v>
      </c>
      <c r="L273" s="54"/>
      <c r="M273" s="54"/>
      <c r="N273" s="54"/>
      <c r="O273" s="54"/>
      <c r="P273" s="54"/>
      <c r="Q273" s="54"/>
      <c r="R273" s="54"/>
      <c r="S273" s="55"/>
    </row>
    <row r="274" spans="1:19" x14ac:dyDescent="0.25">
      <c r="A274" s="10" t="s">
        <v>117</v>
      </c>
      <c r="B274" s="11" t="s">
        <v>115</v>
      </c>
      <c r="C274" s="11" t="s">
        <v>142</v>
      </c>
      <c r="D274" s="12" t="s">
        <v>93</v>
      </c>
      <c r="E274" s="99">
        <v>45181</v>
      </c>
      <c r="F274" s="12" t="s">
        <v>10</v>
      </c>
      <c r="G274" s="12" t="s">
        <v>10</v>
      </c>
      <c r="H274" s="12" t="s">
        <v>10</v>
      </c>
      <c r="I274" s="12" t="s">
        <v>10</v>
      </c>
      <c r="J274" s="13">
        <v>0.17948387311718</v>
      </c>
      <c r="K274" s="1">
        <f t="shared" si="164"/>
        <v>1</v>
      </c>
      <c r="L274" s="54"/>
      <c r="M274" s="54"/>
      <c r="N274" s="54"/>
      <c r="O274" s="54"/>
      <c r="P274" s="54"/>
      <c r="Q274" s="54"/>
      <c r="R274" s="54"/>
      <c r="S274" s="55"/>
    </row>
    <row r="275" spans="1:19" x14ac:dyDescent="0.25">
      <c r="A275" s="10" t="s">
        <v>114</v>
      </c>
      <c r="B275" s="11" t="s">
        <v>115</v>
      </c>
      <c r="C275" s="11" t="s">
        <v>116</v>
      </c>
      <c r="D275" s="12" t="s">
        <v>93</v>
      </c>
      <c r="E275" s="99">
        <v>45454</v>
      </c>
      <c r="F275" s="12">
        <v>0.3</v>
      </c>
      <c r="G275" s="12">
        <v>3.86</v>
      </c>
      <c r="H275" s="12">
        <v>0.51</v>
      </c>
      <c r="I275" s="12">
        <v>0.02</v>
      </c>
      <c r="J275" s="13">
        <v>8.1607583457872196E-2</v>
      </c>
      <c r="K275" s="1">
        <f t="shared" si="164"/>
        <v>1</v>
      </c>
      <c r="L275" s="53">
        <f t="shared" ref="L275" si="176">AVERAGE(G275:G278)</f>
        <v>8.125</v>
      </c>
      <c r="M275" s="53">
        <f t="shared" ref="M275" si="177">AVERAGE(H275:H278)</f>
        <v>0.55499999999999994</v>
      </c>
      <c r="N275" s="53">
        <f t="shared" ref="N275" si="178">AVERAGE(I275:I278)</f>
        <v>0.02</v>
      </c>
      <c r="O275" s="53">
        <f t="shared" ref="O275" si="179">AVERAGE(J275:J278)</f>
        <v>8.582969597031298E-2</v>
      </c>
      <c r="P275" s="54"/>
      <c r="Q275" s="54"/>
      <c r="R275" s="54"/>
      <c r="S275" s="55"/>
    </row>
    <row r="276" spans="1:19" x14ac:dyDescent="0.25">
      <c r="A276" s="10" t="s">
        <v>114</v>
      </c>
      <c r="B276" s="11" t="s">
        <v>115</v>
      </c>
      <c r="C276" s="11" t="s">
        <v>116</v>
      </c>
      <c r="D276" s="12" t="s">
        <v>93</v>
      </c>
      <c r="E276" s="99">
        <v>45496</v>
      </c>
      <c r="F276" s="12">
        <v>0.3</v>
      </c>
      <c r="G276" s="12">
        <v>7.35</v>
      </c>
      <c r="H276" s="12">
        <v>0.52</v>
      </c>
      <c r="I276" s="12">
        <v>0.02</v>
      </c>
      <c r="J276" s="13">
        <v>1.30440022384757E-2</v>
      </c>
      <c r="K276" s="1">
        <f t="shared" si="164"/>
        <v>0</v>
      </c>
      <c r="L276" s="54"/>
      <c r="M276" s="54"/>
      <c r="N276" s="54"/>
      <c r="O276" s="54"/>
      <c r="P276" s="54"/>
      <c r="Q276" s="54"/>
      <c r="R276" s="54"/>
      <c r="S276" s="55"/>
    </row>
    <row r="277" spans="1:19" x14ac:dyDescent="0.25">
      <c r="A277" s="10" t="s">
        <v>114</v>
      </c>
      <c r="B277" s="11" t="s">
        <v>115</v>
      </c>
      <c r="C277" s="11" t="s">
        <v>116</v>
      </c>
      <c r="D277" s="12" t="s">
        <v>93</v>
      </c>
      <c r="E277" s="99">
        <v>45525</v>
      </c>
      <c r="F277" s="12">
        <v>0.3</v>
      </c>
      <c r="G277" s="12">
        <v>11.7</v>
      </c>
      <c r="H277" s="12">
        <v>0.62</v>
      </c>
      <c r="I277" s="12">
        <v>0.02</v>
      </c>
      <c r="J277" s="13">
        <v>0.109145591062542</v>
      </c>
      <c r="K277" s="1">
        <f t="shared" si="164"/>
        <v>1</v>
      </c>
      <c r="L277" s="54"/>
      <c r="M277" s="54"/>
      <c r="N277" s="54"/>
      <c r="O277" s="54"/>
      <c r="P277" s="54"/>
      <c r="Q277" s="54"/>
      <c r="R277" s="54"/>
      <c r="S277" s="55"/>
    </row>
    <row r="278" spans="1:19" x14ac:dyDescent="0.25">
      <c r="A278" s="14" t="s">
        <v>114</v>
      </c>
      <c r="B278" s="15" t="s">
        <v>115</v>
      </c>
      <c r="C278" s="15" t="s">
        <v>116</v>
      </c>
      <c r="D278" s="16" t="s">
        <v>93</v>
      </c>
      <c r="E278" s="101">
        <v>45553</v>
      </c>
      <c r="F278" s="16">
        <v>0.3</v>
      </c>
      <c r="G278" s="16">
        <v>9.59</v>
      </c>
      <c r="H278" s="16">
        <v>0.56999999999999995</v>
      </c>
      <c r="I278" s="16">
        <v>0.02</v>
      </c>
      <c r="J278" s="17">
        <v>0.139521607122362</v>
      </c>
      <c r="K278" s="1">
        <f t="shared" si="164"/>
        <v>1</v>
      </c>
      <c r="L278" s="57"/>
      <c r="M278" s="57"/>
      <c r="N278" s="57"/>
      <c r="O278" s="57"/>
      <c r="P278" s="57"/>
      <c r="Q278" s="57"/>
      <c r="R278" s="57"/>
      <c r="S278" s="58"/>
    </row>
    <row r="280" spans="1:19" x14ac:dyDescent="0.25">
      <c r="I280" s="1" t="s">
        <v>163</v>
      </c>
      <c r="J280" s="41">
        <f>COUNT(J3:J278)</f>
        <v>274</v>
      </c>
      <c r="K280" s="42">
        <f>SUM(K3:K278)</f>
        <v>168</v>
      </c>
    </row>
    <row r="281" spans="1:19" x14ac:dyDescent="0.25">
      <c r="K281" s="43">
        <f>K280/J280</f>
        <v>0.61313868613138689</v>
      </c>
    </row>
  </sheetData>
  <mergeCells count="2">
    <mergeCell ref="L1:O1"/>
    <mergeCell ref="P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MC vs Nearshore</vt:lpstr>
      <vt:lpstr>Inter-annual</vt:lpstr>
      <vt:lpstr>Integrated Dataset 2023-24 Rese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Bukaveckas</dc:creator>
  <cp:lastModifiedBy>Paul Bukaveckas</cp:lastModifiedBy>
  <dcterms:created xsi:type="dcterms:W3CDTF">2025-02-13T18:31:33Z</dcterms:created>
  <dcterms:modified xsi:type="dcterms:W3CDTF">2025-02-17T18:56:13Z</dcterms:modified>
</cp:coreProperties>
</file>