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CS_110\"/>
    </mc:Choice>
  </mc:AlternateContent>
  <xr:revisionPtr revIDLastSave="0" documentId="13_ncr:1_{E3A68BEC-7C60-457F-A80D-CA65DFBF3E91}" xr6:coauthVersionLast="47" xr6:coauthVersionMax="47" xr10:uidLastSave="{00000000-0000-0000-0000-000000000000}"/>
  <bookViews>
    <workbookView xWindow="-110" yWindow="-110" windowWidth="19420" windowHeight="10420" activeTab="3" xr2:uid="{17729B3F-7A13-4586-9C7F-9D88843A54DF}"/>
  </bookViews>
  <sheets>
    <sheet name="Financial" sheetId="1" r:id="rId1"/>
    <sheet name="Internal Rate of Return" sheetId="2" r:id="rId2"/>
    <sheet name="Christmas" sheetId="3" r:id="rId3"/>
    <sheet name="Sa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4" l="1"/>
  <c r="D10" i="4"/>
  <c r="E10" i="4"/>
  <c r="B10" i="4"/>
  <c r="C8" i="4"/>
  <c r="D8" i="4"/>
  <c r="E8" i="4"/>
  <c r="B8" i="4"/>
  <c r="G4" i="4"/>
  <c r="G5" i="4"/>
  <c r="G6" i="4"/>
  <c r="F4" i="4"/>
  <c r="F5" i="4"/>
  <c r="F6" i="4"/>
  <c r="G3" i="4"/>
  <c r="F3" i="4"/>
  <c r="B6" i="3"/>
  <c r="B5" i="3"/>
  <c r="A2" i="3" s="1"/>
  <c r="B2" i="3" s="1"/>
  <c r="C2" i="3" s="1"/>
  <c r="D2" i="3" s="1"/>
  <c r="B11" i="2"/>
  <c r="E9" i="2"/>
  <c r="D9" i="2"/>
  <c r="G15" i="1"/>
  <c r="D17" i="1"/>
  <c r="D16" i="1"/>
  <c r="G9" i="1"/>
  <c r="D11" i="1"/>
  <c r="D9" i="1"/>
  <c r="J2" i="1"/>
  <c r="D3" i="1"/>
</calcChain>
</file>

<file path=xl/sharedStrings.xml><?xml version="1.0" encoding="utf-8"?>
<sst xmlns="http://schemas.openxmlformats.org/spreadsheetml/2006/main" count="43" uniqueCount="41">
  <si>
    <t>Cost/month</t>
  </si>
  <si>
    <t>ticket cost</t>
  </si>
  <si>
    <t>months</t>
  </si>
  <si>
    <t>Starting amount</t>
  </si>
  <si>
    <t>interest/year</t>
  </si>
  <si>
    <t>interest/month</t>
  </si>
  <si>
    <t>years</t>
  </si>
  <si>
    <t>deposit</t>
  </si>
  <si>
    <t>monthly deposit</t>
  </si>
  <si>
    <t>n</t>
  </si>
  <si>
    <t>total</t>
  </si>
  <si>
    <t>total money needed</t>
  </si>
  <si>
    <t>cost</t>
  </si>
  <si>
    <t>down payment</t>
  </si>
  <si>
    <t>monthly interest</t>
  </si>
  <si>
    <t>monthly payment</t>
  </si>
  <si>
    <t>Excelsior</t>
  </si>
  <si>
    <t>Year</t>
  </si>
  <si>
    <t>Indela</t>
  </si>
  <si>
    <t>IRR</t>
  </si>
  <si>
    <t>Better return</t>
  </si>
  <si>
    <t>Days</t>
  </si>
  <si>
    <t>Hours</t>
  </si>
  <si>
    <t>Minutes</t>
  </si>
  <si>
    <t>Seconds</t>
  </si>
  <si>
    <t>Current</t>
  </si>
  <si>
    <t>Christmas</t>
  </si>
  <si>
    <t>Product</t>
  </si>
  <si>
    <t>Winter</t>
  </si>
  <si>
    <t>Spring</t>
  </si>
  <si>
    <t>Summer</t>
  </si>
  <si>
    <t>Fall</t>
  </si>
  <si>
    <t>Total</t>
  </si>
  <si>
    <t>Max</t>
  </si>
  <si>
    <t>Golf</t>
  </si>
  <si>
    <t>Tennis</t>
  </si>
  <si>
    <t>Skiing</t>
  </si>
  <si>
    <t>Surfing</t>
  </si>
  <si>
    <t>Average</t>
  </si>
  <si>
    <t>Sales Analysis - Product Line By Season (in millions of $)</t>
  </si>
  <si>
    <t>interest rate 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</si>
</sst>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8" fontId="0" fillId="0" borderId="0" xfId="0" applyNumberFormat="1"/>
    <xf numFmtId="3" fontId="0" fillId="0" borderId="0" xfId="0" applyNumberFormat="1"/>
    <xf numFmtId="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Product and Season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Golf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Sales!$B$2:$G$2</c15:sqref>
                  </c15:fullRef>
                </c:ext>
              </c:extLst>
              <c:f>Sales!$B$2:$E$2</c:f>
              <c:strCache>
                <c:ptCount val="4"/>
                <c:pt idx="0">
                  <c:v>Winter</c:v>
                </c:pt>
                <c:pt idx="1">
                  <c:v>Spring</c:v>
                </c:pt>
                <c:pt idx="2">
                  <c:v>Summer</c:v>
                </c:pt>
                <c:pt idx="3">
                  <c:v>Fall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Sales!$B$3:$G$3</c15:sqref>
                  </c15:fullRef>
                </c:ext>
              </c:extLst>
              <c:f>Sales!$B$3:$E$3</c:f>
              <c:numCache>
                <c:formatCode>General</c:formatCode>
                <c:ptCount val="4"/>
                <c:pt idx="0">
                  <c:v>3.2</c:v>
                </c:pt>
                <c:pt idx="1">
                  <c:v>6.2</c:v>
                </c:pt>
                <c:pt idx="2">
                  <c:v>5.7</c:v>
                </c:pt>
                <c:pt idx="3">
                  <c:v>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0F-46B5-A101-B3B4F76BF200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Tennis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Sales!$B$2:$G$2</c15:sqref>
                  </c15:fullRef>
                </c:ext>
              </c:extLst>
              <c:f>Sales!$B$2:$E$2</c:f>
              <c:strCache>
                <c:ptCount val="4"/>
                <c:pt idx="0">
                  <c:v>Winter</c:v>
                </c:pt>
                <c:pt idx="1">
                  <c:v>Spring</c:v>
                </c:pt>
                <c:pt idx="2">
                  <c:v>Summer</c:v>
                </c:pt>
                <c:pt idx="3">
                  <c:v>Fall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Sales!$B$4:$G$4</c15:sqref>
                  </c15:fullRef>
                </c:ext>
              </c:extLst>
              <c:f>Sales!$B$4:$E$4</c:f>
              <c:numCache>
                <c:formatCode>General</c:formatCode>
                <c:ptCount val="4"/>
                <c:pt idx="0">
                  <c:v>4.7</c:v>
                </c:pt>
                <c:pt idx="1">
                  <c:v>5.2</c:v>
                </c:pt>
                <c:pt idx="2">
                  <c:v>7.1</c:v>
                </c:pt>
                <c:pt idx="3">
                  <c:v>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0F-46B5-A101-B3B4F76BF200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Skiing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Sales!$B$2:$G$2</c15:sqref>
                  </c15:fullRef>
                </c:ext>
              </c:extLst>
              <c:f>Sales!$B$2:$E$2</c:f>
              <c:strCache>
                <c:ptCount val="4"/>
                <c:pt idx="0">
                  <c:v>Winter</c:v>
                </c:pt>
                <c:pt idx="1">
                  <c:v>Spring</c:v>
                </c:pt>
                <c:pt idx="2">
                  <c:v>Summer</c:v>
                </c:pt>
                <c:pt idx="3">
                  <c:v>Fall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Sales!$B$5:$G$5</c15:sqref>
                  </c15:fullRef>
                </c:ext>
              </c:extLst>
              <c:f>Sales!$B$5:$E$5</c:f>
              <c:numCache>
                <c:formatCode>General</c:formatCode>
                <c:ptCount val="4"/>
                <c:pt idx="0">
                  <c:v>3.7</c:v>
                </c:pt>
                <c:pt idx="1">
                  <c:v>2.1</c:v>
                </c:pt>
                <c:pt idx="2">
                  <c:v>1.1000000000000001</c:v>
                </c:pt>
                <c:pt idx="3">
                  <c:v>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0F-46B5-A101-B3B4F76BF200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Surfing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Sales!$B$2:$G$2</c15:sqref>
                  </c15:fullRef>
                </c:ext>
              </c:extLst>
              <c:f>Sales!$B$2:$E$2</c:f>
              <c:strCache>
                <c:ptCount val="4"/>
                <c:pt idx="0">
                  <c:v>Winter</c:v>
                </c:pt>
                <c:pt idx="1">
                  <c:v>Spring</c:v>
                </c:pt>
                <c:pt idx="2">
                  <c:v>Summer</c:v>
                </c:pt>
                <c:pt idx="3">
                  <c:v>Fall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Sales!$B$6:$G$6</c15:sqref>
                  </c15:fullRef>
                </c:ext>
              </c:extLst>
              <c:f>Sales!$B$6:$E$6</c:f>
              <c:numCache>
                <c:formatCode>General</c:formatCode>
                <c:ptCount val="4"/>
                <c:pt idx="0">
                  <c:v>1.2</c:v>
                </c:pt>
                <c:pt idx="1">
                  <c:v>2.1</c:v>
                </c:pt>
                <c:pt idx="2">
                  <c:v>2.9</c:v>
                </c:pt>
                <c:pt idx="3">
                  <c:v>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0F-46B5-A101-B3B4F76BF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0"/>
        <c:overlap val="-30"/>
        <c:axId val="2040272447"/>
        <c:axId val="2040251807"/>
      </c:barChart>
      <c:catAx>
        <c:axId val="2040272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251807"/>
        <c:crosses val="autoZero"/>
        <c:auto val="1"/>
        <c:lblAlgn val="ctr"/>
        <c:lblOffset val="100"/>
        <c:noMultiLvlLbl val="0"/>
      </c:catAx>
      <c:valAx>
        <c:axId val="204025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272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Tennis sales by season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1"/>
          <c:tx>
            <c:strRef>
              <c:f>Sales!$A$4</c:f>
              <c:strCache>
                <c:ptCount val="1"/>
                <c:pt idx="0">
                  <c:v>Tennis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025-4D8A-B2D1-56922E6AB2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025-4D8A-B2D1-56922E6AB2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025-4D8A-B2D1-56922E6AB2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025-4D8A-B2D1-56922E6AB202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Sales!$B$1:$G$2</c15:sqref>
                  </c15:fullRef>
                </c:ext>
              </c:extLst>
              <c:f>Sales!$B$1:$G$2</c:f>
              <c:strCache>
                <c:ptCount val="4"/>
                <c:pt idx="0">
                  <c:v>Winter</c:v>
                </c:pt>
                <c:pt idx="1">
                  <c:v>Spring</c:v>
                </c:pt>
                <c:pt idx="2">
                  <c:v>Summer</c:v>
                </c:pt>
                <c:pt idx="3">
                  <c:v>Fall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Sales!$B$4:$G$4</c15:sqref>
                  </c15:fullRef>
                </c:ext>
              </c:extLst>
              <c:f>Sales!$B$4:$E$4</c:f>
              <c:numCache>
                <c:formatCode>General</c:formatCode>
                <c:ptCount val="4"/>
                <c:pt idx="0">
                  <c:v>4.7</c:v>
                </c:pt>
                <c:pt idx="1">
                  <c:v>5.2</c:v>
                </c:pt>
                <c:pt idx="2">
                  <c:v>7.1</c:v>
                </c:pt>
                <c:pt idx="3">
                  <c:v>2.9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1-1F21-4231-9DFF-E16FB6B4D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Sales!$A$3</c15:sqref>
                        </c15:formulaRef>
                      </c:ext>
                    </c:extLst>
                    <c:strCache>
                      <c:ptCount val="1"/>
                      <c:pt idx="0">
                        <c:v>Golf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9-2025-4D8A-B2D1-56922E6AB20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B-2025-4D8A-B2D1-56922E6AB20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D-2025-4D8A-B2D1-56922E6AB20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F-2025-4D8A-B2D1-56922E6AB202}"/>
                    </c:ext>
                  </c:extLst>
                </c:dPt>
                <c:cat>
                  <c:strRef>
                    <c:extLst>
                      <c:ext uri="{02D57815-91ED-43cb-92C2-25804820EDAC}">
                        <c15:fullRef>
                          <c15:sqref>Sales!$B$1:$G$2</c15:sqref>
                        </c15:fullRef>
                        <c15:formulaRef>
                          <c15:sqref>Sales!$B$1:$G$2</c15:sqref>
                        </c15:formulaRef>
                      </c:ext>
                    </c:extLst>
                    <c:strCache>
                      <c:ptCount val="4"/>
                      <c:pt idx="0">
                        <c:v>Winter</c:v>
                      </c:pt>
                      <c:pt idx="1">
                        <c:v>Spring</c:v>
                      </c:pt>
                      <c:pt idx="2">
                        <c:v>Summer</c:v>
                      </c:pt>
                      <c:pt idx="3">
                        <c:v>Fall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Sales!$B$3:$G$3</c15:sqref>
                        </c15:fullRef>
                        <c15:formulaRef>
                          <c15:sqref>Sales!$B$3:$E$3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3.2</c:v>
                      </c:pt>
                      <c:pt idx="1">
                        <c:v>6.2</c:v>
                      </c:pt>
                      <c:pt idx="2">
                        <c:v>5.7</c:v>
                      </c:pt>
                      <c:pt idx="3">
                        <c:v>3.9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0-1F21-4231-9DFF-E16FB6B4D6EC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Sales!$A$5</c15:sqref>
                        </c15:formulaRef>
                      </c:ext>
                    </c:extLst>
                    <c:strCache>
                      <c:ptCount val="1"/>
                      <c:pt idx="0">
                        <c:v>Skiing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1-2025-4D8A-B2D1-56922E6AB20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3-2025-4D8A-B2D1-56922E6AB20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5-2025-4D8A-B2D1-56922E6AB20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7-2025-4D8A-B2D1-56922E6AB202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Sales!$B$1:$G$2</c15:sqref>
                        </c15:fullRef>
                        <c15:formulaRef>
                          <c15:sqref>Sales!$B$1:$G$2</c15:sqref>
                        </c15:formulaRef>
                      </c:ext>
                    </c:extLst>
                    <c:strCache>
                      <c:ptCount val="4"/>
                      <c:pt idx="0">
                        <c:v>Winter</c:v>
                      </c:pt>
                      <c:pt idx="1">
                        <c:v>Spring</c:v>
                      </c:pt>
                      <c:pt idx="2">
                        <c:v>Summer</c:v>
                      </c:pt>
                      <c:pt idx="3">
                        <c:v>Fall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Sales!$B$5:$G$5</c15:sqref>
                        </c15:fullRef>
                        <c15:formulaRef>
                          <c15:sqref>Sales!$B$5:$E$5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3.7</c:v>
                      </c:pt>
                      <c:pt idx="1">
                        <c:v>2.1</c:v>
                      </c:pt>
                      <c:pt idx="2">
                        <c:v>1.1000000000000001</c:v>
                      </c:pt>
                      <c:pt idx="3">
                        <c:v>5.2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2-1F21-4231-9DFF-E16FB6B4D6EC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Surfing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9-2025-4D8A-B2D1-56922E6AB20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B-2025-4D8A-B2D1-56922E6AB20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D-2025-4D8A-B2D1-56922E6AB20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F-2025-4D8A-B2D1-56922E6AB202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Sales!$B$1:$G$2</c15:sqref>
                        </c15:fullRef>
                        <c15:formulaRef>
                          <c15:sqref>Sales!$B$1:$G$2</c15:sqref>
                        </c15:formulaRef>
                      </c:ext>
                    </c:extLst>
                    <c:strCache>
                      <c:ptCount val="4"/>
                      <c:pt idx="0">
                        <c:v>Winter</c:v>
                      </c:pt>
                      <c:pt idx="1">
                        <c:v>Spring</c:v>
                      </c:pt>
                      <c:pt idx="2">
                        <c:v>Summer</c:v>
                      </c:pt>
                      <c:pt idx="3">
                        <c:v>Fall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Sales!$B$6:$G$6</c15:sqref>
                        </c15:fullRef>
                        <c15:formulaRef>
                          <c15:sqref>Sales!$B$6:$E$6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1.2</c:v>
                      </c:pt>
                      <c:pt idx="1">
                        <c:v>2.1</c:v>
                      </c:pt>
                      <c:pt idx="2">
                        <c:v>2.9</c:v>
                      </c:pt>
                      <c:pt idx="3">
                        <c:v>1.3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3-1F21-4231-9DFF-E16FB6B4D6EC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1-2025-4D8A-B2D1-56922E6AB20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3-2025-4D8A-B2D1-56922E6AB20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5-2025-4D8A-B2D1-56922E6AB20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7-2025-4D8A-B2D1-56922E6AB202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Sales!$B$1:$G$2</c15:sqref>
                        </c15:fullRef>
                        <c15:formulaRef>
                          <c15:sqref>Sales!$B$1:$G$2</c15:sqref>
                        </c15:formulaRef>
                      </c:ext>
                    </c:extLst>
                    <c:strCache>
                      <c:ptCount val="4"/>
                      <c:pt idx="0">
                        <c:v>Winter</c:v>
                      </c:pt>
                      <c:pt idx="1">
                        <c:v>Spring</c:v>
                      </c:pt>
                      <c:pt idx="2">
                        <c:v>Summer</c:v>
                      </c:pt>
                      <c:pt idx="3">
                        <c:v>Fall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Sales!$B$7:$G$7</c15:sqref>
                        </c15:fullRef>
                        <c15:formulaRef>
                          <c15:sqref>Sales!$B$7:$E$7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4-1F21-4231-9DFF-E16FB6B4D6EC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9-2025-4D8A-B2D1-56922E6AB20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B-2025-4D8A-B2D1-56922E6AB20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D-2025-4D8A-B2D1-56922E6AB20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F-2025-4D8A-B2D1-56922E6AB202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Sales!$B$1:$G$2</c15:sqref>
                        </c15:fullRef>
                        <c15:formulaRef>
                          <c15:sqref>Sales!$B$1:$G$2</c15:sqref>
                        </c15:formulaRef>
                      </c:ext>
                    </c:extLst>
                    <c:strCache>
                      <c:ptCount val="4"/>
                      <c:pt idx="0">
                        <c:v>Winter</c:v>
                      </c:pt>
                      <c:pt idx="1">
                        <c:v>Spring</c:v>
                      </c:pt>
                      <c:pt idx="2">
                        <c:v>Summer</c:v>
                      </c:pt>
                      <c:pt idx="3">
                        <c:v>Fall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Sales!$B$8:$G$8</c15:sqref>
                        </c15:fullRef>
                        <c15:formulaRef>
                          <c15:sqref>Sales!$B$8:$E$8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12.8</c:v>
                      </c:pt>
                      <c:pt idx="1">
                        <c:v>15.6</c:v>
                      </c:pt>
                      <c:pt idx="2">
                        <c:v>16.8</c:v>
                      </c:pt>
                      <c:pt idx="3">
                        <c:v>13.3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5-1F21-4231-9DFF-E16FB6B4D6EC}"/>
                  </c:ext>
                </c:extLst>
              </c15:ser>
            </c15:filteredPieSeries>
            <c15:filteredPi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1-2025-4D8A-B2D1-56922E6AB20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3-2025-4D8A-B2D1-56922E6AB20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5-2025-4D8A-B2D1-56922E6AB20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7-2025-4D8A-B2D1-56922E6AB202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Sales!$B$1:$G$2</c15:sqref>
                        </c15:fullRef>
                        <c15:formulaRef>
                          <c15:sqref>Sales!$B$1:$G$2</c15:sqref>
                        </c15:formulaRef>
                      </c:ext>
                    </c:extLst>
                    <c:strCache>
                      <c:ptCount val="4"/>
                      <c:pt idx="0">
                        <c:v>Winter</c:v>
                      </c:pt>
                      <c:pt idx="1">
                        <c:v>Spring</c:v>
                      </c:pt>
                      <c:pt idx="2">
                        <c:v>Summer</c:v>
                      </c:pt>
                      <c:pt idx="3">
                        <c:v>Fall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Sales!$B$9:$G$9</c15:sqref>
                        </c15:fullRef>
                        <c15:formulaRef>
                          <c15:sqref>Sales!$B$9:$E$9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6-1F21-4231-9DFF-E16FB6B4D6EC}"/>
                  </c:ext>
                </c:extLst>
              </c15:ser>
            </c15:filteredPieSeries>
            <c15:filteredPi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Average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9-2025-4D8A-B2D1-56922E6AB20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B-2025-4D8A-B2D1-56922E6AB20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D-2025-4D8A-B2D1-56922E6AB20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F-2025-4D8A-B2D1-56922E6AB202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Sales!$B$1:$G$2</c15:sqref>
                        </c15:fullRef>
                        <c15:formulaRef>
                          <c15:sqref>Sales!$B$1:$G$2</c15:sqref>
                        </c15:formulaRef>
                      </c:ext>
                    </c:extLst>
                    <c:strCache>
                      <c:ptCount val="4"/>
                      <c:pt idx="0">
                        <c:v>Winter</c:v>
                      </c:pt>
                      <c:pt idx="1">
                        <c:v>Spring</c:v>
                      </c:pt>
                      <c:pt idx="2">
                        <c:v>Summer</c:v>
                      </c:pt>
                      <c:pt idx="3">
                        <c:v>Fall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Sales!$B$10:$G$10</c15:sqref>
                        </c15:fullRef>
                        <c15:formulaRef>
                          <c15:sqref>Sales!$B$10:$E$10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3.2</c:v>
                      </c:pt>
                      <c:pt idx="1">
                        <c:v>3.9</c:v>
                      </c:pt>
                      <c:pt idx="2">
                        <c:v>4.2</c:v>
                      </c:pt>
                      <c:pt idx="3">
                        <c:v>3.3250000000000002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7-1F21-4231-9DFF-E16FB6B4D6EC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450850</xdr:colOff>
      <xdr:row>0</xdr:row>
      <xdr:rowOff>152400</xdr:rowOff>
    </xdr:from>
    <xdr:to>
      <xdr:col>12</xdr:col>
      <xdr:colOff>495300</xdr:colOff>
      <xdr:row>10</xdr:row>
      <xdr:rowOff>158750</xdr:rowOff>
    </xdr:to>
    <xdr:graphicFrame macro="">
      <xdr:nvGraphicFramePr>
        <xdr:cNvPr id="2" name="Chart 1" descr="Chart type: Clustered Column. Multiple values by 'Product'&#10;&#10;Description automatically generated">
          <a:extLst>
            <a:ext uri="{FF2B5EF4-FFF2-40B4-BE49-F238E27FC236}">
              <a16:creationId xmlns:a16="http://schemas.microsoft.com/office/drawing/2014/main" id="{A2E9AD02-BD11-BBD1-369B-DD4438CA3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358775</xdr:colOff>
      <xdr:row>11</xdr:row>
      <xdr:rowOff>107950</xdr:rowOff>
    </xdr:from>
    <xdr:to>
      <xdr:col>12</xdr:col>
      <xdr:colOff>107950</xdr:colOff>
      <xdr:row>19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AD86F2-EAB9-D0F1-D1DB-4279C7981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1A16-6D8E-40C9-9EA5-86D38E935EB9}">
  <dimension ref="C1:J17"/>
  <sheetViews>
    <sheetView workbookViewId="0">
      <selection activeCell="I11" sqref="I11"/>
    </sheetView>
  </sheetViews>
  <sheetFormatPr defaultRowHeight="14.5" x14ac:dyDescent="0.35"/>
  <cols>
    <col min="3" max="3" width="19" bestFit="1" customWidth="1"/>
    <col min="4" max="4" width="11.81640625" bestFit="1" customWidth="1"/>
    <col min="6" max="6" width="14.7265625" bestFit="1" customWidth="1"/>
    <col min="7" max="7" width="10.54296875" bestFit="1" customWidth="1"/>
    <col min="8" max="8" width="10.1796875" bestFit="1" customWidth="1"/>
    <col min="9" max="9" width="16.7265625" bestFit="1" customWidth="1"/>
    <col min="10" max="10" width="10.54296875" bestFit="1" customWidth="1"/>
  </cols>
  <sheetData>
    <row r="1" spans="3:10" x14ac:dyDescent="0.35">
      <c r="C1" t="s">
        <v>3</v>
      </c>
      <c r="D1">
        <v>50100</v>
      </c>
      <c r="F1" t="s">
        <v>0</v>
      </c>
      <c r="G1">
        <v>3000</v>
      </c>
    </row>
    <row r="2" spans="3:10" x14ac:dyDescent="0.35">
      <c r="C2" t="s">
        <v>4</v>
      </c>
      <c r="D2">
        <v>0.06</v>
      </c>
      <c r="F2" t="s">
        <v>1</v>
      </c>
      <c r="G2">
        <v>800</v>
      </c>
      <c r="I2" t="s">
        <v>11</v>
      </c>
      <c r="J2" s="1">
        <f>PV(D3,G3,-G1,0,1)+G2</f>
        <v>52575.895591198299</v>
      </c>
    </row>
    <row r="3" spans="3:10" x14ac:dyDescent="0.35">
      <c r="C3" t="s">
        <v>5</v>
      </c>
      <c r="D3">
        <f>D2/12</f>
        <v>5.0000000000000001E-3</v>
      </c>
      <c r="F3" t="s">
        <v>2</v>
      </c>
      <c r="G3">
        <v>18</v>
      </c>
    </row>
    <row r="7" spans="3:10" x14ac:dyDescent="0.35">
      <c r="C7" t="s">
        <v>6</v>
      </c>
      <c r="D7">
        <v>5</v>
      </c>
    </row>
    <row r="8" spans="3:10" x14ac:dyDescent="0.35">
      <c r="C8" t="s">
        <v>7</v>
      </c>
      <c r="D8">
        <v>3000</v>
      </c>
    </row>
    <row r="9" spans="3:10" x14ac:dyDescent="0.35">
      <c r="C9" t="s">
        <v>40</v>
      </c>
      <c r="D9">
        <f>0.07/12</f>
        <v>5.8333333333333336E-3</v>
      </c>
      <c r="F9" t="s">
        <v>10</v>
      </c>
      <c r="G9" s="1">
        <f>FV(D9,D11,-D10,-D8,1)</f>
        <v>11453.928469614621</v>
      </c>
    </row>
    <row r="10" spans="3:10" x14ac:dyDescent="0.35">
      <c r="C10" t="s">
        <v>8</v>
      </c>
      <c r="D10">
        <v>100</v>
      </c>
    </row>
    <row r="11" spans="3:10" x14ac:dyDescent="0.35">
      <c r="C11" t="s">
        <v>9</v>
      </c>
      <c r="D11">
        <f>12*D7</f>
        <v>60</v>
      </c>
    </row>
    <row r="14" spans="3:10" x14ac:dyDescent="0.35">
      <c r="C14" t="s">
        <v>12</v>
      </c>
      <c r="D14" s="2">
        <v>300000</v>
      </c>
    </row>
    <row r="15" spans="3:10" x14ac:dyDescent="0.35">
      <c r="C15" t="s">
        <v>13</v>
      </c>
      <c r="D15">
        <v>0.2</v>
      </c>
      <c r="F15" t="s">
        <v>15</v>
      </c>
      <c r="G15" s="1">
        <f>PMT(D17,D16,-D14*(1-D15),0,1)</f>
        <v>1141.9900755319959</v>
      </c>
    </row>
    <row r="16" spans="3:10" x14ac:dyDescent="0.35">
      <c r="C16" t="s">
        <v>2</v>
      </c>
      <c r="D16">
        <f>30*12</f>
        <v>360</v>
      </c>
    </row>
    <row r="17" spans="3:4" x14ac:dyDescent="0.35">
      <c r="C17" t="s">
        <v>14</v>
      </c>
      <c r="D17">
        <f>0.04/12</f>
        <v>3.3333333333333335E-3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329C-0F14-4C99-B607-431BED14CD5F}">
  <dimension ref="A3:E11"/>
  <sheetViews>
    <sheetView workbookViewId="0">
      <selection activeCell="E13" sqref="E13"/>
    </sheetView>
  </sheetViews>
  <sheetFormatPr defaultRowHeight="14.5" x14ac:dyDescent="0.35"/>
  <cols>
    <col min="1" max="1" width="11.08984375" bestFit="1" customWidth="1"/>
    <col min="4" max="5" width="9.453125" bestFit="1" customWidth="1"/>
  </cols>
  <sheetData>
    <row r="3" spans="1:5" x14ac:dyDescent="0.35">
      <c r="C3" t="s">
        <v>17</v>
      </c>
      <c r="D3" t="s">
        <v>16</v>
      </c>
      <c r="E3" t="s">
        <v>18</v>
      </c>
    </row>
    <row r="4" spans="1:5" x14ac:dyDescent="0.35">
      <c r="C4">
        <v>0</v>
      </c>
      <c r="D4">
        <v>-20000000</v>
      </c>
      <c r="E4">
        <v>-20000000</v>
      </c>
    </row>
    <row r="5" spans="1:5" x14ac:dyDescent="0.35">
      <c r="C5">
        <v>1</v>
      </c>
      <c r="D5">
        <v>8000000</v>
      </c>
      <c r="E5">
        <v>0</v>
      </c>
    </row>
    <row r="6" spans="1:5" x14ac:dyDescent="0.35">
      <c r="C6">
        <v>2</v>
      </c>
      <c r="D6">
        <v>10000000</v>
      </c>
      <c r="E6">
        <v>0</v>
      </c>
    </row>
    <row r="7" spans="1:5" x14ac:dyDescent="0.35">
      <c r="C7">
        <v>3</v>
      </c>
      <c r="D7">
        <v>12000000</v>
      </c>
      <c r="E7">
        <v>34000000</v>
      </c>
    </row>
    <row r="9" spans="1:5" x14ac:dyDescent="0.35">
      <c r="C9" t="s">
        <v>19</v>
      </c>
      <c r="D9" s="3">
        <f>IRR(D4:D7)</f>
        <v>0.21647785418428866</v>
      </c>
      <c r="E9" s="3">
        <f>IRR(E4:E7)</f>
        <v>0.19348319192733698</v>
      </c>
    </row>
    <row r="11" spans="1:5" x14ac:dyDescent="0.35">
      <c r="A11" t="s">
        <v>20</v>
      </c>
      <c r="B11" t="str">
        <f>IF(D9&gt;E9,D3,E3)</f>
        <v>Excelsior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27A5-876B-4E0D-A5F1-9D70B59A110D}">
  <dimension ref="A1:D8"/>
  <sheetViews>
    <sheetView workbookViewId="0">
      <selection activeCell="C7" sqref="C7"/>
    </sheetView>
  </sheetViews>
  <sheetFormatPr defaultRowHeight="14.5" x14ac:dyDescent="0.35"/>
  <cols>
    <col min="1" max="1" width="9.1796875" bestFit="1" customWidth="1"/>
    <col min="2" max="2" width="15.08984375" bestFit="1" customWidth="1"/>
    <col min="3" max="3" width="10.08984375" bestFit="1" customWidth="1"/>
  </cols>
  <sheetData>
    <row r="1" spans="1:4" x14ac:dyDescent="0.35">
      <c r="A1" t="s">
        <v>21</v>
      </c>
      <c r="B1" t="s">
        <v>22</v>
      </c>
      <c r="C1" t="s">
        <v>23</v>
      </c>
      <c r="D1" t="s">
        <v>24</v>
      </c>
    </row>
    <row r="2" spans="1:4" x14ac:dyDescent="0.35">
      <c r="A2">
        <f ca="1">_xlfn.DAYS(B6,B5)</f>
        <v>399</v>
      </c>
      <c r="B2">
        <f ca="1">A2*24</f>
        <v>9576</v>
      </c>
      <c r="C2">
        <f ca="1">B2*60</f>
        <v>574560</v>
      </c>
      <c r="D2">
        <f ca="1">C2*60</f>
        <v>34473600</v>
      </c>
    </row>
    <row r="5" spans="1:4" x14ac:dyDescent="0.35">
      <c r="A5" t="s">
        <v>25</v>
      </c>
      <c r="B5" s="5">
        <f ca="1">NOW()</f>
        <v>45617.45800752315</v>
      </c>
    </row>
    <row r="6" spans="1:4" x14ac:dyDescent="0.35">
      <c r="A6" t="s">
        <v>26</v>
      </c>
      <c r="B6" t="str">
        <f>"12-25-2025 0:00"</f>
        <v>12-25-2025 0:00</v>
      </c>
    </row>
    <row r="8" spans="1:4" x14ac:dyDescent="0.35">
      <c r="C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DADA-C301-444D-BA8A-1497D787772B}">
  <dimension ref="A1:G10"/>
  <sheetViews>
    <sheetView tabSelected="1" workbookViewId="0">
      <selection activeCell="F6" sqref="F6"/>
    </sheetView>
  </sheetViews>
  <sheetFormatPr defaultRowHeight="14.5" x14ac:dyDescent="0.35"/>
  <sheetData>
    <row r="1" spans="1:7" x14ac:dyDescent="0.35">
      <c r="A1" s="6" t="s">
        <v>39</v>
      </c>
      <c r="B1" s="6"/>
      <c r="C1" s="6"/>
      <c r="D1" s="6"/>
      <c r="E1" s="6"/>
      <c r="F1" s="6"/>
      <c r="G1" s="6"/>
    </row>
    <row r="2" spans="1:7" x14ac:dyDescent="0.3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 x14ac:dyDescent="0.35">
      <c r="A3" t="s">
        <v>34</v>
      </c>
      <c r="B3">
        <v>3.2</v>
      </c>
      <c r="C3">
        <v>6.2</v>
      </c>
      <c r="D3">
        <v>5.7</v>
      </c>
      <c r="E3">
        <v>3.9</v>
      </c>
      <c r="F3">
        <f>SUM(B3:E3)</f>
        <v>19</v>
      </c>
      <c r="G3">
        <f>MAX(B3:E3)</f>
        <v>6.2</v>
      </c>
    </row>
    <row r="4" spans="1:7" x14ac:dyDescent="0.35">
      <c r="A4" t="s">
        <v>35</v>
      </c>
      <c r="B4">
        <v>4.7</v>
      </c>
      <c r="C4">
        <v>5.2</v>
      </c>
      <c r="D4">
        <v>7.1</v>
      </c>
      <c r="E4">
        <v>2.9</v>
      </c>
      <c r="F4">
        <f t="shared" ref="F4:F6" si="0">SUM(B4:E4)</f>
        <v>19.899999999999999</v>
      </c>
      <c r="G4">
        <f t="shared" ref="G4:G6" si="1">MAX(B4:E4)</f>
        <v>7.1</v>
      </c>
    </row>
    <row r="5" spans="1:7" x14ac:dyDescent="0.35">
      <c r="A5" t="s">
        <v>36</v>
      </c>
      <c r="B5">
        <v>3.7</v>
      </c>
      <c r="C5">
        <v>2.1</v>
      </c>
      <c r="D5">
        <v>1.1000000000000001</v>
      </c>
      <c r="E5">
        <v>5.2</v>
      </c>
      <c r="F5">
        <f t="shared" si="0"/>
        <v>12.100000000000001</v>
      </c>
      <c r="G5">
        <f t="shared" si="1"/>
        <v>5.2</v>
      </c>
    </row>
    <row r="6" spans="1:7" x14ac:dyDescent="0.35">
      <c r="A6" t="s">
        <v>37</v>
      </c>
      <c r="B6">
        <v>1.2</v>
      </c>
      <c r="C6">
        <v>2.1</v>
      </c>
      <c r="D6">
        <v>2.9</v>
      </c>
      <c r="E6">
        <v>1.3</v>
      </c>
      <c r="F6">
        <f t="shared" si="0"/>
        <v>7.4999999999999991</v>
      </c>
      <c r="G6">
        <f t="shared" si="1"/>
        <v>2.9</v>
      </c>
    </row>
    <row r="8" spans="1:7" x14ac:dyDescent="0.35">
      <c r="A8" t="s">
        <v>32</v>
      </c>
      <c r="B8">
        <f>SUM(B3:B6)</f>
        <v>12.8</v>
      </c>
      <c r="C8">
        <f t="shared" ref="C8:E8" si="2">SUM(C3:C6)</f>
        <v>15.6</v>
      </c>
      <c r="D8">
        <f t="shared" si="2"/>
        <v>16.8</v>
      </c>
      <c r="E8">
        <f t="shared" si="2"/>
        <v>13.3</v>
      </c>
    </row>
    <row r="10" spans="1:7" x14ac:dyDescent="0.35">
      <c r="A10" t="s">
        <v>38</v>
      </c>
      <c r="B10">
        <f>AVERAGE(B3:B6)</f>
        <v>3.2</v>
      </c>
      <c r="C10">
        <f t="shared" ref="C10:E10" si="3">AVERAGE(C3:C6)</f>
        <v>3.9</v>
      </c>
      <c r="D10">
        <f t="shared" si="3"/>
        <v>4.2</v>
      </c>
      <c r="E10">
        <f t="shared" si="3"/>
        <v>3.3250000000000002</v>
      </c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</vt:lpstr>
      <vt:lpstr>Internal Rate of Return</vt:lpstr>
      <vt:lpstr>Christmas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Poock</dc:creator>
  <cp:lastModifiedBy>Andrew Poock</cp:lastModifiedBy>
  <dcterms:created xsi:type="dcterms:W3CDTF">2024-11-21T16:03:14Z</dcterms:created>
  <dcterms:modified xsi:type="dcterms:W3CDTF">2024-11-21T16:59:42Z</dcterms:modified>
</cp:coreProperties>
</file>