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S_110\"/>
    </mc:Choice>
  </mc:AlternateContent>
  <xr:revisionPtr revIDLastSave="0" documentId="13_ncr:1_{141873D1-77CC-4E3E-AB62-DF954C719B3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oal Seek" sheetId="2" r:id="rId1"/>
    <sheet name="20-year Deposit" sheetId="3" r:id="rId2"/>
    <sheet name="Tables" sheetId="1" r:id="rId3"/>
  </sheets>
  <definedNames>
    <definedName name="Deposit">'20-year Deposit'!$I$4</definedName>
    <definedName name="healthymax">'Goal Seek'!$M$8</definedName>
    <definedName name="healthymin">'Goal Seek'!$M$7</definedName>
    <definedName name="Inchestofeet">'Goal Seek'!$M$6</definedName>
    <definedName name="Kilos">'Goal Seek'!$M$4</definedName>
    <definedName name="Meters">'Goal Seek'!$M$5</definedName>
    <definedName name="Rate">'20-year Deposit'!$I$3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F3" i="3" s="1"/>
  <c r="D4" i="3" s="1"/>
  <c r="E21" i="1"/>
  <c r="D21" i="1"/>
  <c r="C21" i="1"/>
  <c r="F21" i="1"/>
  <c r="H6" i="2"/>
  <c r="F6" i="2"/>
  <c r="G6" i="2" s="1"/>
  <c r="H5" i="2"/>
  <c r="F5" i="2"/>
  <c r="G5" i="2" s="1"/>
  <c r="H4" i="2"/>
  <c r="F4" i="2"/>
  <c r="G4" i="2" s="1"/>
  <c r="E4" i="3" l="1"/>
  <c r="F4" i="3" s="1"/>
  <c r="D5" i="3" s="1"/>
  <c r="I4" i="2"/>
  <c r="J4" i="2" s="1"/>
  <c r="I6" i="2"/>
  <c r="J6" i="2" s="1"/>
  <c r="I5" i="2"/>
  <c r="J5" i="2" s="1"/>
  <c r="E5" i="3" l="1"/>
  <c r="F5" i="3" s="1"/>
  <c r="D6" i="3" s="1"/>
  <c r="E6" i="3" s="1"/>
  <c r="F6" i="3" s="1"/>
  <c r="D7" i="3" s="1"/>
  <c r="E7" i="3" s="1"/>
  <c r="F7" i="3" s="1"/>
  <c r="D8" i="3" s="1"/>
  <c r="E8" i="3" l="1"/>
  <c r="F8" i="3" s="1"/>
  <c r="D9" i="3" s="1"/>
  <c r="E9" i="3" l="1"/>
  <c r="F9" i="3" s="1"/>
  <c r="D10" i="3" s="1"/>
  <c r="E10" i="3" l="1"/>
  <c r="F10" i="3" s="1"/>
  <c r="D11" i="3" s="1"/>
  <c r="E11" i="3" l="1"/>
  <c r="F11" i="3" s="1"/>
  <c r="D12" i="3" s="1"/>
  <c r="E12" i="3" l="1"/>
  <c r="F12" i="3" s="1"/>
  <c r="D13" i="3" s="1"/>
  <c r="E13" i="3" l="1"/>
  <c r="F13" i="3" s="1"/>
  <c r="D14" i="3" s="1"/>
  <c r="E14" i="3" l="1"/>
  <c r="F14" i="3" s="1"/>
  <c r="D15" i="3" s="1"/>
  <c r="E15" i="3" l="1"/>
  <c r="F15" i="3" s="1"/>
  <c r="D16" i="3" s="1"/>
  <c r="E16" i="3" l="1"/>
  <c r="F16" i="3" s="1"/>
  <c r="D17" i="3" s="1"/>
  <c r="E17" i="3" l="1"/>
  <c r="F17" i="3" s="1"/>
  <c r="D18" i="3" s="1"/>
  <c r="E18" i="3" l="1"/>
  <c r="F18" i="3" s="1"/>
  <c r="D19" i="3" s="1"/>
  <c r="E19" i="3" l="1"/>
  <c r="F19" i="3" s="1"/>
  <c r="D20" i="3" s="1"/>
  <c r="E20" i="3" l="1"/>
  <c r="F20" i="3" s="1"/>
  <c r="D21" i="3" s="1"/>
  <c r="E21" i="3" l="1"/>
  <c r="F21" i="3" s="1"/>
  <c r="D22" i="3" s="1"/>
  <c r="E22" i="3" l="1"/>
  <c r="F22" i="3" s="1"/>
  <c r="D23" i="3" l="1"/>
  <c r="E23" i="3" s="1"/>
  <c r="F23" i="3" s="1"/>
  <c r="D24" i="3" s="1"/>
  <c r="I6" i="3"/>
  <c r="E24" i="3" l="1"/>
  <c r="F24" i="3" s="1"/>
  <c r="D25" i="3" s="1"/>
  <c r="E25" i="3" l="1"/>
  <c r="F25" i="3" s="1"/>
  <c r="D26" i="3" s="1"/>
  <c r="E26" i="3" l="1"/>
  <c r="F26" i="3" s="1"/>
  <c r="D27" i="3" s="1"/>
  <c r="E27" i="3" l="1"/>
  <c r="F27" i="3" s="1"/>
  <c r="D28" i="3" s="1"/>
  <c r="E28" i="3" l="1"/>
  <c r="F28" i="3" s="1"/>
  <c r="D29" i="3" s="1"/>
  <c r="E29" i="3" l="1"/>
  <c r="F29" i="3" s="1"/>
  <c r="D30" i="3" s="1"/>
  <c r="E30" i="3" l="1"/>
  <c r="F30" i="3" s="1"/>
  <c r="D31" i="3" s="1"/>
  <c r="E31" i="3" l="1"/>
  <c r="F31" i="3" s="1"/>
  <c r="D32" i="3" s="1"/>
  <c r="E32" i="3" l="1"/>
  <c r="F32" i="3" s="1"/>
  <c r="D33" i="3" s="1"/>
  <c r="E33" i="3" l="1"/>
  <c r="F33" i="3" s="1"/>
  <c r="D34" i="3" s="1"/>
  <c r="E34" i="3" l="1"/>
  <c r="F34" i="3" s="1"/>
  <c r="D35" i="3" s="1"/>
  <c r="E35" i="3" l="1"/>
  <c r="F35" i="3" s="1"/>
  <c r="D36" i="3" s="1"/>
  <c r="E36" i="3" l="1"/>
  <c r="F36" i="3" s="1"/>
  <c r="D37" i="3" s="1"/>
  <c r="E37" i="3" l="1"/>
  <c r="F37" i="3" s="1"/>
  <c r="D38" i="3" s="1"/>
  <c r="E38" i="3" l="1"/>
  <c r="F38" i="3" s="1"/>
  <c r="D39" i="3" s="1"/>
  <c r="E39" i="3" l="1"/>
  <c r="F39" i="3" s="1"/>
  <c r="D40" i="3" s="1"/>
  <c r="E40" i="3" l="1"/>
  <c r="F40" i="3" s="1"/>
  <c r="D41" i="3" s="1"/>
  <c r="E41" i="3" l="1"/>
  <c r="F41" i="3" s="1"/>
  <c r="D42" i="3" s="1"/>
  <c r="E42" i="3" l="1"/>
  <c r="F42" i="3" s="1"/>
  <c r="D43" i="3" s="1"/>
  <c r="E43" i="3" l="1"/>
  <c r="F43" i="3" s="1"/>
  <c r="D44" i="3" s="1"/>
  <c r="E44" i="3" l="1"/>
  <c r="F44" i="3" s="1"/>
  <c r="D45" i="3" s="1"/>
  <c r="E45" i="3" l="1"/>
  <c r="F45" i="3" s="1"/>
  <c r="D46" i="3" s="1"/>
  <c r="E46" i="3" l="1"/>
  <c r="F46" i="3" s="1"/>
  <c r="D47" i="3" s="1"/>
  <c r="E47" i="3" l="1"/>
  <c r="F47" i="3" s="1"/>
  <c r="D48" i="3" s="1"/>
  <c r="E48" i="3" l="1"/>
  <c r="F48" i="3" s="1"/>
  <c r="D49" i="3" s="1"/>
  <c r="E49" i="3" l="1"/>
  <c r="F49" i="3" s="1"/>
  <c r="D50" i="3" s="1"/>
  <c r="E50" i="3" l="1"/>
  <c r="F50" i="3" s="1"/>
  <c r="D51" i="3" s="1"/>
  <c r="E51" i="3" l="1"/>
  <c r="F51" i="3" s="1"/>
  <c r="D52" i="3" s="1"/>
  <c r="E52" i="3" l="1"/>
  <c r="F52" i="3" s="1"/>
  <c r="I7" i="3" s="1"/>
</calcChain>
</file>

<file path=xl/sharedStrings.xml><?xml version="1.0" encoding="utf-8"?>
<sst xmlns="http://schemas.openxmlformats.org/spreadsheetml/2006/main" count="77" uniqueCount="59">
  <si>
    <t>Countries of the World by Gross Domestic Product per Capita</t>
  </si>
  <si>
    <t>Country</t>
  </si>
  <si>
    <t>Continent</t>
  </si>
  <si>
    <t>GDP in $ Billions</t>
  </si>
  <si>
    <t>Population</t>
  </si>
  <si>
    <t xml:space="preserve"> GDP per Capita in $ </t>
  </si>
  <si>
    <t>Bermuda</t>
  </si>
  <si>
    <t>North America</t>
  </si>
  <si>
    <t>Brunei</t>
  </si>
  <si>
    <t>Asia</t>
  </si>
  <si>
    <t>Falkland Islands</t>
  </si>
  <si>
    <t>South America</t>
  </si>
  <si>
    <t>Hong Kong</t>
  </si>
  <si>
    <t>Isle of Man</t>
  </si>
  <si>
    <t>Europe</t>
  </si>
  <si>
    <t>Jersey</t>
  </si>
  <si>
    <t>Liechtenstein</t>
  </si>
  <si>
    <t>Luxembourg</t>
  </si>
  <si>
    <t>Macau</t>
  </si>
  <si>
    <t>Monaco</t>
  </si>
  <si>
    <t>Norway</t>
  </si>
  <si>
    <t>Qatar</t>
  </si>
  <si>
    <t>Singapore</t>
  </si>
  <si>
    <t>Switzerland</t>
  </si>
  <si>
    <t>United Arab Emirates</t>
  </si>
  <si>
    <t>United States</t>
  </si>
  <si>
    <t>English</t>
  </si>
  <si>
    <t>Metric</t>
  </si>
  <si>
    <t>Conversion Factors</t>
  </si>
  <si>
    <t>Name</t>
  </si>
  <si>
    <t>Weight</t>
  </si>
  <si>
    <t>Feet</t>
  </si>
  <si>
    <t>Inches</t>
  </si>
  <si>
    <t>Total Inches</t>
  </si>
  <si>
    <t>Meters</t>
  </si>
  <si>
    <t>Kilos</t>
  </si>
  <si>
    <t>BMI</t>
  </si>
  <si>
    <t>Pounds to Kilos</t>
  </si>
  <si>
    <t>Inches to Meters</t>
  </si>
  <si>
    <t>Inches to Feet</t>
  </si>
  <si>
    <t>Healthy BMI Minimum</t>
  </si>
  <si>
    <t>Healthy BMI Maximum</t>
  </si>
  <si>
    <t>Scenario 1</t>
  </si>
  <si>
    <t>Scenario 2</t>
  </si>
  <si>
    <t>Scenario 3</t>
  </si>
  <si>
    <t>Year</t>
  </si>
  <si>
    <t>Amount Deposited</t>
  </si>
  <si>
    <t>Interest Earned</t>
  </si>
  <si>
    <t>Total Accumulated</t>
  </si>
  <si>
    <t>Scenario 3: set I6 to 25 using cell C6</t>
  </si>
  <si>
    <t>Total</t>
  </si>
  <si>
    <t>Row Labels</t>
  </si>
  <si>
    <t>Grand Total</t>
  </si>
  <si>
    <t>Sum of Sum of GDP in $ Billions</t>
  </si>
  <si>
    <t>Interest Rate</t>
  </si>
  <si>
    <t>Annual Deposit</t>
  </si>
  <si>
    <t>50-year amount</t>
  </si>
  <si>
    <t>20-year amount</t>
  </si>
  <si>
    <t>What if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</si>
</sst>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 applyFill="1"/>
    <xf numFmtId="0" fontId="2" fillId="0" borderId="0" xfId="0" applyFont="1"/>
    <xf numFmtId="0" fontId="1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166" fontId="1" fillId="3" borderId="1" xfId="0" applyNumberFormat="1" applyFont="1" applyFill="1" applyBorder="1"/>
    <xf numFmtId="0" fontId="1" fillId="0" borderId="1" xfId="0" applyFont="1" applyBorder="1"/>
    <xf numFmtId="0" fontId="6" fillId="0" borderId="0" xfId="0" applyFont="1"/>
    <xf numFmtId="0" fontId="1" fillId="4" borderId="1" xfId="0" applyFont="1" applyFill="1" applyBorder="1"/>
    <xf numFmtId="2" fontId="1" fillId="4" borderId="1" xfId="0" applyNumberFormat="1" applyFont="1" applyFill="1" applyBorder="1"/>
    <xf numFmtId="166" fontId="1" fillId="4" borderId="1" xfId="0" applyNumberFormat="1" applyFont="1" applyFill="1" applyBorder="1"/>
    <xf numFmtId="166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/>
    </xf>
    <xf numFmtId="1" fontId="2" fillId="0" borderId="0" xfId="0" applyNumberFormat="1" applyFont="1"/>
    <xf numFmtId="2" fontId="1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2" applyAlignment="1">
      <alignment vertical="center"/>
    </xf>
    <xf numFmtId="0" fontId="10" fillId="0" borderId="0" xfId="2" applyAlignment="1">
      <alignment horizontal="right" vertical="center"/>
    </xf>
    <xf numFmtId="3" fontId="10" fillId="0" borderId="0" xfId="2" applyNumberFormat="1" applyAlignment="1">
      <alignment vertical="center"/>
    </xf>
    <xf numFmtId="165" fontId="10" fillId="0" borderId="0" xfId="2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4" fontId="0" fillId="0" borderId="0" xfId="0" applyNumberFormat="1"/>
    <xf numFmtId="167" fontId="9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67" fontId="9" fillId="0" borderId="0" xfId="1" applyNumberFormat="1" applyFont="1" applyAlignment="1">
      <alignment horizontal="center" vertical="center" wrapText="1"/>
    </xf>
  </cellXfs>
  <cellStyles count="3">
    <cellStyle name="Currency" xfId="1" builtinId="4"/>
    <cellStyle name="Explanatory Text" xfId="2" builtinId="53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[Ex5.xlsx]Tables!PivotTable5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Tables!$I$18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Tables!$H$19:$H$24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Grand Total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Tables!$I$19:$I$24</c:f>
              <c:numCache>
                <c:formatCode>General</c:formatCode>
                <c:ptCount val="5"/>
                <c:pt idx="0">
                  <c:v>1218.0999999999999</c:v>
                </c:pt>
                <c:pt idx="1">
                  <c:v>700.85</c:v>
                </c:pt>
                <c:pt idx="2">
                  <c:v>17584.714</c:v>
                </c:pt>
                <c:pt idx="3">
                  <c:v>15665.6</c:v>
                </c:pt>
                <c:pt idx="4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5-47CA-987D-A14F96E3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18319"/>
        <c:axId val="190007759"/>
      </c:barChart>
      <c:catAx>
        <c:axId val="1900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7759"/>
        <c:crosses val="autoZero"/>
        <c:auto val="1"/>
        <c:lblAlgn val="ctr"/>
        <c:lblOffset val="100"/>
        <c:noMultiLvlLbl val="0"/>
      </c:catAx>
      <c:valAx>
        <c:axId val="1900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1</xdr:row>
      <xdr:rowOff>63500</xdr:rowOff>
    </xdr:from>
    <xdr:to>
      <xdr:col>10</xdr:col>
      <xdr:colOff>57150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A200D-1FD2-9897-9F52-3CDA16DD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oock" refreshedDate="45622.428739814815" createdVersion="8" refreshedVersion="8" minRefreshableVersion="3" recordCount="5" xr:uid="{81BA43BC-89BD-4A83-BBF9-874B05954110}">
  <cacheSource type="worksheet">
    <worksheetSource ref="H12:I17" sheet="Tables"/>
  </cacheSource>
  <cacheFields count="2">
    <cacheField name="Row Labels" numFmtId="0">
      <sharedItems count="5">
        <s v="Asia"/>
        <s v="Europe"/>
        <s v="North America"/>
        <s v="South America"/>
        <s v="Grand Total"/>
      </sharedItems>
    </cacheField>
    <cacheField name="Sum of GDP in $ Billions" numFmtId="0">
      <sharedItems containsSemiMixedTypes="0" containsString="0" containsNumber="1" minValue="0.16400000000000001" maxValue="17584.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18.0999999999999"/>
  </r>
  <r>
    <x v="1"/>
    <n v="700.85"/>
  </r>
  <r>
    <x v="2"/>
    <n v="15665.6"/>
  </r>
  <r>
    <x v="3"/>
    <n v="0.16400000000000001"/>
  </r>
  <r>
    <x v="4"/>
    <n v="17584.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EBD75-373F-4105-870C-D687F4E101F9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8:I24" firstHeaderRow="1" firstDataRow="1" firstDataCol="1"/>
  <pivotFields count="2">
    <pivotField axis="axisRow" showAll="0">
      <items count="6">
        <item x="0"/>
        <item x="1"/>
        <item x="4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GDP in $ Billion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899FAD-E8F5-45BC-8A10-80175510CDC0}" name="Table2" displayName="Table2" ref="B4:F21" totalsRowCount="1" headerRowDxfId="14" headerRowCellStyle="Explanatory Text" dataCellStyle="Explanatory Text">
  <autoFilter ref="B4:F20" xr:uid="{63899FAD-E8F5-45BC-8A10-80175510CDC0}"/>
  <sortState xmlns:xlrd2="http://schemas.microsoft.com/office/spreadsheetml/2017/richdata2" ref="B5:F20">
    <sortCondition ref="B4:B20"/>
  </sortState>
  <tableColumns count="5">
    <tableColumn id="1" xr3:uid="{6AABBBB0-5C0C-4B1F-B0D8-C6B97B59531D}" name="Country" totalsRowLabel="Total" dataDxfId="13" totalsRowDxfId="8" dataCellStyle="Explanatory Text"/>
    <tableColumn id="2" xr3:uid="{CD5A82B5-DBB0-4B40-8607-A65254935334}" name="Continent" totalsRowFunction="custom" dataDxfId="12" totalsRowDxfId="7" dataCellStyle="Explanatory Text">
      <totalsRowFormula>COUNTA(C5:C20)</totalsRowFormula>
    </tableColumn>
    <tableColumn id="3" xr3:uid="{691BA3ED-23E6-44CE-A229-72717DDEAB1C}" name="GDP in $ Billions" totalsRowFunction="custom" dataDxfId="11" totalsRowDxfId="6" dataCellStyle="Explanatory Text">
      <totalsRowFormula>SUM(D5:D20)</totalsRowFormula>
    </tableColumn>
    <tableColumn id="4" xr3:uid="{E6727DAF-D2F2-4321-920A-B37E57C6FB40}" name="Population" totalsRowFunction="custom" dataDxfId="10" totalsRowDxfId="5" dataCellStyle="Explanatory Text">
      <totalsRowFormula>AVERAGE(E5:E20)</totalsRowFormula>
    </tableColumn>
    <tableColumn id="5" xr3:uid="{2FCE728D-E32C-4AAA-90D7-56608961C669}" name=" GDP per Capita in $ " totalsRowFunction="sum" dataDxfId="9" totalsRowDxfId="4" dataCellStyle="Explanatory Tex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1C34-F643-4483-9DF5-17288A2AD3F2}">
  <dimension ref="A2:N17"/>
  <sheetViews>
    <sheetView workbookViewId="0">
      <selection activeCell="E10" sqref="E10"/>
    </sheetView>
  </sheetViews>
  <sheetFormatPr defaultRowHeight="14.5" x14ac:dyDescent="0.35"/>
  <cols>
    <col min="1" max="1" width="4.7265625" style="3" customWidth="1"/>
    <col min="2" max="11" width="9.08984375" style="3"/>
    <col min="12" max="12" width="17.54296875" style="3" bestFit="1" customWidth="1"/>
    <col min="13" max="14" width="9.08984375" style="3"/>
  </cols>
  <sheetData>
    <row r="2" spans="2:13" x14ac:dyDescent="0.35">
      <c r="B2" s="4"/>
      <c r="C2" s="31" t="s">
        <v>26</v>
      </c>
      <c r="D2" s="32"/>
      <c r="E2" s="32"/>
      <c r="F2" s="33"/>
      <c r="G2" s="34" t="s">
        <v>27</v>
      </c>
      <c r="H2" s="35"/>
      <c r="I2" s="5"/>
      <c r="J2" s="5"/>
      <c r="L2" s="6" t="s">
        <v>28</v>
      </c>
    </row>
    <row r="3" spans="2:13" ht="29" x14ac:dyDescent="0.35">
      <c r="B3" s="7" t="s">
        <v>29</v>
      </c>
      <c r="C3" s="8" t="s">
        <v>30</v>
      </c>
      <c r="D3" s="8" t="s">
        <v>31</v>
      </c>
      <c r="E3" s="8" t="s">
        <v>32</v>
      </c>
      <c r="F3" s="9" t="s">
        <v>33</v>
      </c>
      <c r="G3" s="10" t="s">
        <v>34</v>
      </c>
      <c r="H3" s="10" t="s">
        <v>35</v>
      </c>
      <c r="I3" s="10" t="s">
        <v>36</v>
      </c>
      <c r="J3" s="11"/>
    </row>
    <row r="4" spans="2:13" x14ac:dyDescent="0.35">
      <c r="B4" s="12" t="s">
        <v>42</v>
      </c>
      <c r="C4" s="12">
        <v>180.77052928299403</v>
      </c>
      <c r="D4" s="12">
        <v>6</v>
      </c>
      <c r="E4" s="12">
        <v>4</v>
      </c>
      <c r="F4" s="13">
        <f>(D4*Inchestofeet)+E4</f>
        <v>76</v>
      </c>
      <c r="G4" s="14">
        <f>F4/Meters</f>
        <v>1.9304038608077216</v>
      </c>
      <c r="H4" s="15">
        <f>C4/Kilos</f>
        <v>81.98209944806986</v>
      </c>
      <c r="I4" s="15">
        <f>H4/(G4^2)</f>
        <v>22</v>
      </c>
      <c r="J4" s="16" t="str">
        <f>IF(AND(I4&gt;=healthymin,I4&lt;=healthymax),"healthy","unhealthy")</f>
        <v>healthy</v>
      </c>
      <c r="L4" s="17" t="s">
        <v>37</v>
      </c>
      <c r="M4" s="3">
        <v>2.2050000000000001</v>
      </c>
    </row>
    <row r="5" spans="2:13" x14ac:dyDescent="0.35">
      <c r="B5" s="12" t="s">
        <v>43</v>
      </c>
      <c r="C5" s="12">
        <v>121.69348209664165</v>
      </c>
      <c r="D5" s="12">
        <v>5</v>
      </c>
      <c r="E5" s="12">
        <v>8</v>
      </c>
      <c r="F5" s="18">
        <f>(D5*Inchestofeet)+E5</f>
        <v>68</v>
      </c>
      <c r="G5" s="19">
        <f>F5/Meters</f>
        <v>1.727203454406909</v>
      </c>
      <c r="H5" s="20">
        <f>C5/Kilos</f>
        <v>55.189787798930446</v>
      </c>
      <c r="I5" s="20">
        <f>H5/(G5^2)</f>
        <v>18.5</v>
      </c>
      <c r="J5" s="16" t="str">
        <f>IF(AND(I5&gt;=healthymin,I5&lt;=healthymax),"healthy","unhealthy")</f>
        <v>healthy</v>
      </c>
      <c r="L5" s="17" t="s">
        <v>38</v>
      </c>
      <c r="M5" s="3">
        <v>39.369999999999997</v>
      </c>
    </row>
    <row r="6" spans="2:13" x14ac:dyDescent="0.35">
      <c r="B6" s="12" t="s">
        <v>44</v>
      </c>
      <c r="C6" s="12">
        <v>164.45065148194817</v>
      </c>
      <c r="D6" s="12">
        <v>5</v>
      </c>
      <c r="E6" s="12">
        <v>8</v>
      </c>
      <c r="F6" s="13">
        <f>(D6*Inchestofeet)+E6</f>
        <v>68</v>
      </c>
      <c r="G6" s="14">
        <f>F6/Meters</f>
        <v>1.727203454406909</v>
      </c>
      <c r="H6" s="15">
        <f>C6/Kilos</f>
        <v>74.580794322878987</v>
      </c>
      <c r="I6" s="15">
        <f>H6/(G6^2)</f>
        <v>25</v>
      </c>
      <c r="J6" s="16" t="str">
        <f>IF(AND(I6&gt;=healthymin,I6&lt;=healthymax),"healthy","unhealthy")</f>
        <v>healthy</v>
      </c>
      <c r="L6" s="17" t="s">
        <v>39</v>
      </c>
      <c r="M6" s="3">
        <v>12</v>
      </c>
    </row>
    <row r="7" spans="2:13" x14ac:dyDescent="0.35">
      <c r="L7" s="17" t="s">
        <v>40</v>
      </c>
      <c r="M7" s="3">
        <v>18.5</v>
      </c>
    </row>
    <row r="8" spans="2:13" x14ac:dyDescent="0.35">
      <c r="B8" s="22" t="s">
        <v>49</v>
      </c>
      <c r="H8" s="21"/>
      <c r="I8" s="21"/>
      <c r="L8" s="17" t="s">
        <v>41</v>
      </c>
      <c r="M8" s="3">
        <v>25</v>
      </c>
    </row>
    <row r="9" spans="2:13" x14ac:dyDescent="0.35">
      <c r="B9" s="23"/>
      <c r="H9" s="21"/>
      <c r="I9" s="21"/>
    </row>
    <row r="10" spans="2:13" x14ac:dyDescent="0.35">
      <c r="B10" s="23"/>
      <c r="M10" s="21"/>
    </row>
    <row r="11" spans="2:13" x14ac:dyDescent="0.35">
      <c r="B11" s="23"/>
      <c r="J11" s="24"/>
      <c r="M11" s="21"/>
    </row>
    <row r="12" spans="2:13" x14ac:dyDescent="0.35">
      <c r="M12" s="21"/>
    </row>
    <row r="13" spans="2:13" x14ac:dyDescent="0.35">
      <c r="B13" s="22"/>
      <c r="C13" s="22"/>
      <c r="D13" s="36"/>
      <c r="E13" s="36"/>
      <c r="F13" s="6"/>
      <c r="G13" s="25"/>
      <c r="H13" s="25"/>
      <c r="I13" s="25"/>
    </row>
    <row r="14" spans="2:13" x14ac:dyDescent="0.35">
      <c r="B14" s="22"/>
      <c r="C14" s="26"/>
      <c r="D14" s="26"/>
      <c r="E14" s="26"/>
      <c r="F14" s="6"/>
      <c r="G14" s="6"/>
      <c r="H14" s="6"/>
      <c r="I14" s="6"/>
    </row>
    <row r="15" spans="2:13" x14ac:dyDescent="0.35">
      <c r="B15" s="2"/>
      <c r="C15" s="27"/>
      <c r="D15" s="2"/>
      <c r="E15" s="2"/>
      <c r="G15" s="21"/>
      <c r="H15" s="28"/>
      <c r="I15" s="21"/>
    </row>
    <row r="16" spans="2:13" x14ac:dyDescent="0.35">
      <c r="C16" s="27"/>
      <c r="D16" s="2"/>
      <c r="E16" s="2"/>
      <c r="G16" s="21"/>
      <c r="H16" s="28"/>
      <c r="I16" s="21"/>
    </row>
    <row r="17" spans="3:9" x14ac:dyDescent="0.35">
      <c r="C17" s="27"/>
      <c r="D17" s="2"/>
      <c r="E17" s="2"/>
      <c r="G17" s="21"/>
      <c r="H17" s="28"/>
      <c r="I17" s="21"/>
    </row>
  </sheetData>
  <mergeCells count="3">
    <mergeCell ref="C2:F2"/>
    <mergeCell ref="G2:H2"/>
    <mergeCell ref="D13:E13"/>
  </mergeCells>
  <conditionalFormatting sqref="J4:J6 J8:J10">
    <cfRule type="cellIs" dxfId="3" priority="3" operator="equal">
      <formula>"unhealthy"</formula>
    </cfRule>
    <cfRule type="cellIs" dxfId="2" priority="4" operator="equal">
      <formula>"Healthy"</formula>
    </cfRule>
  </conditionalFormatting>
  <conditionalFormatting sqref="J15">
    <cfRule type="cellIs" dxfId="1" priority="1" operator="equal">
      <formula>"unhealthy"</formula>
    </cfRule>
    <cfRule type="cellIs" dxfId="0" priority="2" operator="equal">
      <formula>"Healthy"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F022-2C1B-4925-880E-AC3B2B383562}">
  <dimension ref="C2:I52"/>
  <sheetViews>
    <sheetView tabSelected="1" topLeftCell="A2" workbookViewId="0">
      <selection activeCell="I4" sqref="I4"/>
    </sheetView>
  </sheetViews>
  <sheetFormatPr defaultRowHeight="14.5" x14ac:dyDescent="0.35"/>
  <cols>
    <col min="4" max="6" width="13.7265625" style="51" customWidth="1"/>
    <col min="8" max="8" width="17.7265625" bestFit="1" customWidth="1"/>
    <col min="9" max="9" width="14.1796875" bestFit="1" customWidth="1"/>
  </cols>
  <sheetData>
    <row r="2" spans="3:9" ht="31" x14ac:dyDescent="0.35">
      <c r="C2" s="30" t="s">
        <v>45</v>
      </c>
      <c r="D2" s="50" t="s">
        <v>46</v>
      </c>
      <c r="E2" s="52" t="s">
        <v>47</v>
      </c>
      <c r="F2" s="50" t="s">
        <v>48</v>
      </c>
    </row>
    <row r="3" spans="3:9" x14ac:dyDescent="0.35">
      <c r="C3">
        <v>1</v>
      </c>
      <c r="D3" s="51">
        <f>Deposit</f>
        <v>100</v>
      </c>
      <c r="E3" s="51">
        <f>Rate*D3</f>
        <v>1</v>
      </c>
      <c r="F3" s="51">
        <f>D3+E3</f>
        <v>101</v>
      </c>
      <c r="H3" t="s">
        <v>54</v>
      </c>
      <c r="I3" s="48">
        <v>0.01</v>
      </c>
    </row>
    <row r="4" spans="3:9" x14ac:dyDescent="0.35">
      <c r="C4">
        <v>2</v>
      </c>
      <c r="D4" s="51">
        <f>F3+Deposit</f>
        <v>201</v>
      </c>
      <c r="E4" s="51">
        <f>Rate*D4</f>
        <v>2.0100000000000002</v>
      </c>
      <c r="F4" s="51">
        <f>D4+E4</f>
        <v>203.01</v>
      </c>
      <c r="H4" t="s">
        <v>55</v>
      </c>
      <c r="I4" s="49">
        <v>100</v>
      </c>
    </row>
    <row r="5" spans="3:9" x14ac:dyDescent="0.35">
      <c r="C5">
        <v>3</v>
      </c>
      <c r="D5" s="51">
        <f>F4+Deposit</f>
        <v>303.01</v>
      </c>
      <c r="E5" s="51">
        <f>Rate*D5</f>
        <v>3.0301</v>
      </c>
      <c r="F5" s="51">
        <f t="shared" ref="F5:F52" si="0">D5+E5</f>
        <v>306.0401</v>
      </c>
    </row>
    <row r="6" spans="3:9" x14ac:dyDescent="0.35">
      <c r="C6">
        <v>4</v>
      </c>
      <c r="D6" s="51">
        <f>F5+Deposit</f>
        <v>406.0401</v>
      </c>
      <c r="E6" s="51">
        <f>Rate*D6</f>
        <v>4.0604009999999997</v>
      </c>
      <c r="F6" s="51">
        <f t="shared" si="0"/>
        <v>410.10050100000001</v>
      </c>
      <c r="H6" t="s">
        <v>57</v>
      </c>
      <c r="I6" s="51">
        <f>F22</f>
        <v>2223.9194034744646</v>
      </c>
    </row>
    <row r="7" spans="3:9" x14ac:dyDescent="0.35">
      <c r="C7">
        <v>5</v>
      </c>
      <c r="D7" s="51">
        <f>F6+Deposit</f>
        <v>510.10050100000001</v>
      </c>
      <c r="E7" s="51">
        <f>Rate*D7</f>
        <v>5.1010050100000006</v>
      </c>
      <c r="F7" s="51">
        <f t="shared" si="0"/>
        <v>515.20150601</v>
      </c>
      <c r="H7" t="s">
        <v>56</v>
      </c>
      <c r="I7" s="51">
        <f>F52</f>
        <v>6510.7814006232084</v>
      </c>
    </row>
    <row r="8" spans="3:9" x14ac:dyDescent="0.35">
      <c r="C8">
        <v>6</v>
      </c>
      <c r="D8" s="51">
        <f>F7+Deposit</f>
        <v>615.20150601</v>
      </c>
      <c r="E8" s="51">
        <f>Rate*D8</f>
        <v>6.1520150601000001</v>
      </c>
      <c r="F8" s="51">
        <f t="shared" si="0"/>
        <v>621.35352107009999</v>
      </c>
    </row>
    <row r="9" spans="3:9" x14ac:dyDescent="0.35">
      <c r="C9">
        <v>7</v>
      </c>
      <c r="D9" s="51">
        <f>F8+Deposit</f>
        <v>721.35352107009999</v>
      </c>
      <c r="E9" s="51">
        <f>Rate*D9</f>
        <v>7.213535210701</v>
      </c>
      <c r="F9" s="51">
        <f t="shared" si="0"/>
        <v>728.56705628080101</v>
      </c>
      <c r="H9" t="s">
        <v>58</v>
      </c>
      <c r="I9" t="s">
        <v>56</v>
      </c>
    </row>
    <row r="10" spans="3:9" x14ac:dyDescent="0.35">
      <c r="C10">
        <v>8</v>
      </c>
      <c r="D10" s="51">
        <f>F9+Deposit</f>
        <v>828.56705628080101</v>
      </c>
      <c r="E10" s="51">
        <f>Rate*D10</f>
        <v>8.2856705628080096</v>
      </c>
      <c r="F10" s="51">
        <f t="shared" si="0"/>
        <v>836.85272684360905</v>
      </c>
      <c r="H10" s="48">
        <v>0.01</v>
      </c>
      <c r="I10" s="51">
        <v>6511</v>
      </c>
    </row>
    <row r="11" spans="3:9" x14ac:dyDescent="0.35">
      <c r="C11">
        <v>9</v>
      </c>
      <c r="D11" s="51">
        <f>F10+Deposit</f>
        <v>936.85272684360905</v>
      </c>
      <c r="E11" s="51">
        <f>Rate*D11</f>
        <v>9.3685272684360914</v>
      </c>
      <c r="F11" s="51">
        <f t="shared" si="0"/>
        <v>946.22125411204513</v>
      </c>
      <c r="H11" s="48">
        <v>0.02</v>
      </c>
      <c r="I11" s="51">
        <v>8627</v>
      </c>
    </row>
    <row r="12" spans="3:9" x14ac:dyDescent="0.35">
      <c r="C12">
        <v>10</v>
      </c>
      <c r="D12" s="51">
        <f>F11+Deposit</f>
        <v>1046.2212541120452</v>
      </c>
      <c r="E12" s="51">
        <f>Rate*D12</f>
        <v>10.462212541120453</v>
      </c>
      <c r="F12" s="51">
        <f t="shared" si="0"/>
        <v>1056.6834666531656</v>
      </c>
      <c r="H12" s="48">
        <v>0.03</v>
      </c>
      <c r="I12" s="51">
        <v>11618</v>
      </c>
    </row>
    <row r="13" spans="3:9" x14ac:dyDescent="0.35">
      <c r="C13">
        <v>11</v>
      </c>
      <c r="D13" s="51">
        <f>F12+Deposit</f>
        <v>1156.6834666531656</v>
      </c>
      <c r="E13" s="51">
        <f>Rate*D13</f>
        <v>11.566834666531657</v>
      </c>
      <c r="F13" s="51">
        <f t="shared" si="0"/>
        <v>1168.2503013196972</v>
      </c>
      <c r="H13" s="48">
        <v>0.04</v>
      </c>
      <c r="I13" s="51">
        <v>15877</v>
      </c>
    </row>
    <row r="14" spans="3:9" x14ac:dyDescent="0.35">
      <c r="C14">
        <v>12</v>
      </c>
      <c r="D14" s="51">
        <f>F13+Deposit</f>
        <v>1268.2503013196972</v>
      </c>
      <c r="E14" s="51">
        <f>Rate*D14</f>
        <v>12.682503013196973</v>
      </c>
      <c r="F14" s="51">
        <f t="shared" si="0"/>
        <v>1280.9328043328942</v>
      </c>
      <c r="H14" s="48">
        <v>0.05</v>
      </c>
      <c r="I14" s="51">
        <v>21982</v>
      </c>
    </row>
    <row r="15" spans="3:9" x14ac:dyDescent="0.35">
      <c r="C15">
        <v>13</v>
      </c>
      <c r="D15" s="51">
        <f>F14+Deposit</f>
        <v>1380.9328043328942</v>
      </c>
      <c r="E15" s="51">
        <f>Rate*D15</f>
        <v>13.809328043328943</v>
      </c>
      <c r="F15" s="51">
        <f t="shared" si="0"/>
        <v>1394.742132376223</v>
      </c>
      <c r="H15" s="48">
        <v>0.06</v>
      </c>
      <c r="I15" s="51">
        <v>30776</v>
      </c>
    </row>
    <row r="16" spans="3:9" x14ac:dyDescent="0.35">
      <c r="C16">
        <v>14</v>
      </c>
      <c r="D16" s="51">
        <f>F15+Deposit</f>
        <v>1494.742132376223</v>
      </c>
      <c r="E16" s="51">
        <f>Rate*D16</f>
        <v>14.94742132376223</v>
      </c>
      <c r="F16" s="51">
        <f t="shared" si="0"/>
        <v>1509.6895536999853</v>
      </c>
      <c r="H16" s="48">
        <v>7.0000000000000007E-2</v>
      </c>
      <c r="I16" s="51">
        <v>43499</v>
      </c>
    </row>
    <row r="17" spans="3:9" x14ac:dyDescent="0.35">
      <c r="C17">
        <v>15</v>
      </c>
      <c r="D17" s="51">
        <f>F16+Deposit</f>
        <v>1609.6895536999853</v>
      </c>
      <c r="E17" s="51">
        <f>Rate*D17</f>
        <v>16.096895536999853</v>
      </c>
      <c r="F17" s="51">
        <f t="shared" si="0"/>
        <v>1625.7864492369852</v>
      </c>
      <c r="H17" s="48">
        <v>0.08</v>
      </c>
      <c r="I17" s="51">
        <v>61967</v>
      </c>
    </row>
    <row r="18" spans="3:9" x14ac:dyDescent="0.35">
      <c r="C18">
        <v>16</v>
      </c>
      <c r="D18" s="51">
        <f>F17+Deposit</f>
        <v>1725.7864492369852</v>
      </c>
      <c r="E18" s="51">
        <f>Rate*D18</f>
        <v>17.257864492369851</v>
      </c>
      <c r="F18" s="51">
        <f t="shared" si="0"/>
        <v>1743.0443137293551</v>
      </c>
      <c r="H18" s="48">
        <v>0.09</v>
      </c>
      <c r="I18" s="51">
        <v>88844</v>
      </c>
    </row>
    <row r="19" spans="3:9" x14ac:dyDescent="0.35">
      <c r="C19">
        <v>17</v>
      </c>
      <c r="D19" s="51">
        <f>F18+Deposit</f>
        <v>1843.0443137293551</v>
      </c>
      <c r="E19" s="51">
        <f>Rate*D19</f>
        <v>18.430443137293551</v>
      </c>
      <c r="F19" s="51">
        <f t="shared" si="0"/>
        <v>1861.4747568666487</v>
      </c>
      <c r="H19" s="48">
        <v>0.1</v>
      </c>
      <c r="I19" s="51">
        <v>128030</v>
      </c>
    </row>
    <row r="20" spans="3:9" x14ac:dyDescent="0.35">
      <c r="C20">
        <v>18</v>
      </c>
      <c r="D20" s="51">
        <f>F19+Deposit</f>
        <v>1961.4747568666487</v>
      </c>
      <c r="E20" s="51">
        <f>Rate*D20</f>
        <v>19.614747568666488</v>
      </c>
      <c r="F20" s="51">
        <f t="shared" si="0"/>
        <v>1981.0895044353151</v>
      </c>
    </row>
    <row r="21" spans="3:9" x14ac:dyDescent="0.35">
      <c r="C21">
        <v>19</v>
      </c>
      <c r="D21" s="51">
        <f>F20+Deposit</f>
        <v>2081.0895044353151</v>
      </c>
      <c r="E21" s="51">
        <f>Rate*D21</f>
        <v>20.810895044353153</v>
      </c>
      <c r="F21" s="51">
        <f t="shared" si="0"/>
        <v>2101.9003994796681</v>
      </c>
    </row>
    <row r="22" spans="3:9" x14ac:dyDescent="0.35">
      <c r="C22">
        <v>20</v>
      </c>
      <c r="D22" s="51">
        <f>F21+Deposit</f>
        <v>2201.9003994796681</v>
      </c>
      <c r="E22" s="51">
        <f>Rate*D22</f>
        <v>22.01900399479668</v>
      </c>
      <c r="F22" s="51">
        <f t="shared" si="0"/>
        <v>2223.9194034744646</v>
      </c>
    </row>
    <row r="23" spans="3:9" x14ac:dyDescent="0.35">
      <c r="C23">
        <v>21</v>
      </c>
      <c r="D23" s="51">
        <f>F22+Deposit</f>
        <v>2323.9194034744646</v>
      </c>
      <c r="E23" s="51">
        <f>Rate*D23</f>
        <v>23.239194034744646</v>
      </c>
      <c r="F23" s="51">
        <f t="shared" si="0"/>
        <v>2347.1585975092094</v>
      </c>
    </row>
    <row r="24" spans="3:9" x14ac:dyDescent="0.35">
      <c r="C24">
        <v>22</v>
      </c>
      <c r="D24" s="51">
        <f>F23+Deposit</f>
        <v>2447.1585975092094</v>
      </c>
      <c r="E24" s="51">
        <f>Rate*D24</f>
        <v>24.471585975092093</v>
      </c>
      <c r="F24" s="51">
        <f t="shared" si="0"/>
        <v>2471.6301834843016</v>
      </c>
    </row>
    <row r="25" spans="3:9" x14ac:dyDescent="0.35">
      <c r="C25">
        <v>23</v>
      </c>
      <c r="D25" s="51">
        <f>F24+Deposit</f>
        <v>2571.6301834843016</v>
      </c>
      <c r="E25" s="51">
        <f>Rate*D25</f>
        <v>25.716301834843016</v>
      </c>
      <c r="F25" s="51">
        <f t="shared" si="0"/>
        <v>2597.3464853191444</v>
      </c>
    </row>
    <row r="26" spans="3:9" x14ac:dyDescent="0.35">
      <c r="C26">
        <v>24</v>
      </c>
      <c r="D26" s="51">
        <f>F25+Deposit</f>
        <v>2697.3464853191444</v>
      </c>
      <c r="E26" s="51">
        <f>Rate*D26</f>
        <v>26.973464853191444</v>
      </c>
      <c r="F26" s="51">
        <f t="shared" si="0"/>
        <v>2724.3199501723357</v>
      </c>
    </row>
    <row r="27" spans="3:9" x14ac:dyDescent="0.35">
      <c r="C27">
        <v>25</v>
      </c>
      <c r="D27" s="51">
        <f>F26+Deposit</f>
        <v>2824.3199501723357</v>
      </c>
      <c r="E27" s="51">
        <f>Rate*D27</f>
        <v>28.243199501723357</v>
      </c>
      <c r="F27" s="51">
        <f t="shared" si="0"/>
        <v>2852.5631496740589</v>
      </c>
    </row>
    <row r="28" spans="3:9" x14ac:dyDescent="0.35">
      <c r="C28">
        <v>26</v>
      </c>
      <c r="D28" s="51">
        <f>F27+Deposit</f>
        <v>2952.5631496740589</v>
      </c>
      <c r="E28" s="51">
        <f>Rate*D28</f>
        <v>29.525631496740591</v>
      </c>
      <c r="F28" s="51">
        <f t="shared" si="0"/>
        <v>2982.0887811707994</v>
      </c>
    </row>
    <row r="29" spans="3:9" x14ac:dyDescent="0.35">
      <c r="C29">
        <v>27</v>
      </c>
      <c r="D29" s="51">
        <f>F28+Deposit</f>
        <v>3082.0887811707994</v>
      </c>
      <c r="E29" s="51">
        <f>Rate*D29</f>
        <v>30.820887811707994</v>
      </c>
      <c r="F29" s="51">
        <f t="shared" si="0"/>
        <v>3112.9096689825074</v>
      </c>
    </row>
    <row r="30" spans="3:9" x14ac:dyDescent="0.35">
      <c r="C30">
        <v>28</v>
      </c>
      <c r="D30" s="51">
        <f>F29+Deposit</f>
        <v>3212.9096689825074</v>
      </c>
      <c r="E30" s="51">
        <f>Rate*D30</f>
        <v>32.129096689825076</v>
      </c>
      <c r="F30" s="51">
        <f t="shared" si="0"/>
        <v>3245.0387656723324</v>
      </c>
    </row>
    <row r="31" spans="3:9" x14ac:dyDescent="0.35">
      <c r="C31">
        <v>29</v>
      </c>
      <c r="D31" s="51">
        <f>F30+Deposit</f>
        <v>3345.0387656723324</v>
      </c>
      <c r="E31" s="51">
        <f>Rate*D31</f>
        <v>33.450387656723322</v>
      </c>
      <c r="F31" s="51">
        <f t="shared" si="0"/>
        <v>3378.4891533290556</v>
      </c>
    </row>
    <row r="32" spans="3:9" x14ac:dyDescent="0.35">
      <c r="C32">
        <v>30</v>
      </c>
      <c r="D32" s="51">
        <f>F31+Deposit</f>
        <v>3478.4891533290556</v>
      </c>
      <c r="E32" s="51">
        <f>Rate*D32</f>
        <v>34.784891533290555</v>
      </c>
      <c r="F32" s="51">
        <f t="shared" si="0"/>
        <v>3513.2740448623463</v>
      </c>
    </row>
    <row r="33" spans="3:6" x14ac:dyDescent="0.35">
      <c r="C33">
        <v>31</v>
      </c>
      <c r="D33" s="51">
        <f>F32+Deposit</f>
        <v>3613.2740448623463</v>
      </c>
      <c r="E33" s="51">
        <f>Rate*D33</f>
        <v>36.132740448623466</v>
      </c>
      <c r="F33" s="51">
        <f t="shared" si="0"/>
        <v>3649.4067853109696</v>
      </c>
    </row>
    <row r="34" spans="3:6" x14ac:dyDescent="0.35">
      <c r="C34">
        <v>32</v>
      </c>
      <c r="D34" s="51">
        <f>F33+Deposit</f>
        <v>3749.4067853109696</v>
      </c>
      <c r="E34" s="51">
        <f>Rate*D34</f>
        <v>37.494067853109698</v>
      </c>
      <c r="F34" s="51">
        <f t="shared" si="0"/>
        <v>3786.9008531640793</v>
      </c>
    </row>
    <row r="35" spans="3:6" x14ac:dyDescent="0.35">
      <c r="C35">
        <v>33</v>
      </c>
      <c r="D35" s="51">
        <f>F34+Deposit</f>
        <v>3886.9008531640793</v>
      </c>
      <c r="E35" s="51">
        <f>Rate*D35</f>
        <v>38.869008531640795</v>
      </c>
      <c r="F35" s="51">
        <f t="shared" si="0"/>
        <v>3925.76986169572</v>
      </c>
    </row>
    <row r="36" spans="3:6" x14ac:dyDescent="0.35">
      <c r="C36">
        <v>34</v>
      </c>
      <c r="D36" s="51">
        <f>F35+Deposit</f>
        <v>4025.76986169572</v>
      </c>
      <c r="E36" s="51">
        <f>Rate*D36</f>
        <v>40.2576986169572</v>
      </c>
      <c r="F36" s="51">
        <f t="shared" si="0"/>
        <v>4066.027560312677</v>
      </c>
    </row>
    <row r="37" spans="3:6" x14ac:dyDescent="0.35">
      <c r="C37">
        <v>35</v>
      </c>
      <c r="D37" s="51">
        <f>F36+Deposit</f>
        <v>4166.0275603126775</v>
      </c>
      <c r="E37" s="51">
        <f>Rate*D37</f>
        <v>41.660275603126777</v>
      </c>
      <c r="F37" s="51">
        <f t="shared" si="0"/>
        <v>4207.6878359158045</v>
      </c>
    </row>
    <row r="38" spans="3:6" x14ac:dyDescent="0.35">
      <c r="C38">
        <v>36</v>
      </c>
      <c r="D38" s="51">
        <f>F37+Deposit</f>
        <v>4307.6878359158045</v>
      </c>
      <c r="E38" s="51">
        <f>Rate*D38</f>
        <v>43.076878359158044</v>
      </c>
      <c r="F38" s="51">
        <f t="shared" si="0"/>
        <v>4350.7647142749629</v>
      </c>
    </row>
    <row r="39" spans="3:6" x14ac:dyDescent="0.35">
      <c r="C39">
        <v>37</v>
      </c>
      <c r="D39" s="51">
        <f>F38+Deposit</f>
        <v>4450.7647142749629</v>
      </c>
      <c r="E39" s="51">
        <f>Rate*D39</f>
        <v>44.507647142749633</v>
      </c>
      <c r="F39" s="51">
        <f t="shared" si="0"/>
        <v>4495.2723614177121</v>
      </c>
    </row>
    <row r="40" spans="3:6" x14ac:dyDescent="0.35">
      <c r="C40">
        <v>38</v>
      </c>
      <c r="D40" s="51">
        <f>F39+Deposit</f>
        <v>4595.2723614177121</v>
      </c>
      <c r="E40" s="51">
        <f>Rate*D40</f>
        <v>45.952723614177124</v>
      </c>
      <c r="F40" s="51">
        <f t="shared" si="0"/>
        <v>4641.2250850318896</v>
      </c>
    </row>
    <row r="41" spans="3:6" x14ac:dyDescent="0.35">
      <c r="C41">
        <v>39</v>
      </c>
      <c r="D41" s="51">
        <f>F40+Deposit</f>
        <v>4741.2250850318896</v>
      </c>
      <c r="E41" s="51">
        <f>Rate*D41</f>
        <v>47.412250850318898</v>
      </c>
      <c r="F41" s="51">
        <f t="shared" si="0"/>
        <v>4788.6373358822084</v>
      </c>
    </row>
    <row r="42" spans="3:6" x14ac:dyDescent="0.35">
      <c r="C42">
        <v>40</v>
      </c>
      <c r="D42" s="51">
        <f>F41+Deposit</f>
        <v>4888.6373358822084</v>
      </c>
      <c r="E42" s="51">
        <f>Rate*D42</f>
        <v>48.886373358822084</v>
      </c>
      <c r="F42" s="51">
        <f t="shared" si="0"/>
        <v>4937.5237092410307</v>
      </c>
    </row>
    <row r="43" spans="3:6" x14ac:dyDescent="0.35">
      <c r="C43">
        <v>41</v>
      </c>
      <c r="D43" s="51">
        <f>F42+Deposit</f>
        <v>5037.5237092410307</v>
      </c>
      <c r="E43" s="51">
        <f>Rate*D43</f>
        <v>50.375237092410309</v>
      </c>
      <c r="F43" s="51">
        <f t="shared" si="0"/>
        <v>5087.898946333441</v>
      </c>
    </row>
    <row r="44" spans="3:6" x14ac:dyDescent="0.35">
      <c r="C44">
        <v>42</v>
      </c>
      <c r="D44" s="51">
        <f>F43+Deposit</f>
        <v>5187.898946333441</v>
      </c>
      <c r="E44" s="51">
        <f>Rate*D44</f>
        <v>51.878989463334413</v>
      </c>
      <c r="F44" s="51">
        <f t="shared" si="0"/>
        <v>5239.7779357967756</v>
      </c>
    </row>
    <row r="45" spans="3:6" x14ac:dyDescent="0.35">
      <c r="C45">
        <v>43</v>
      </c>
      <c r="D45" s="51">
        <f>F44+Deposit</f>
        <v>5339.7779357967756</v>
      </c>
      <c r="E45" s="51">
        <f>Rate*D45</f>
        <v>53.397779357967757</v>
      </c>
      <c r="F45" s="51">
        <f t="shared" si="0"/>
        <v>5393.1757151547436</v>
      </c>
    </row>
    <row r="46" spans="3:6" x14ac:dyDescent="0.35">
      <c r="C46">
        <v>44</v>
      </c>
      <c r="D46" s="51">
        <f>F45+Deposit</f>
        <v>5493.1757151547436</v>
      </c>
      <c r="E46" s="51">
        <f>Rate*D46</f>
        <v>54.931757151547437</v>
      </c>
      <c r="F46" s="51">
        <f t="shared" si="0"/>
        <v>5548.1074723062911</v>
      </c>
    </row>
    <row r="47" spans="3:6" x14ac:dyDescent="0.35">
      <c r="C47">
        <v>45</v>
      </c>
      <c r="D47" s="51">
        <f>F46+Deposit</f>
        <v>5648.1074723062911</v>
      </c>
      <c r="E47" s="51">
        <f>Rate*D47</f>
        <v>56.48107472306291</v>
      </c>
      <c r="F47" s="51">
        <f t="shared" si="0"/>
        <v>5704.5885470293542</v>
      </c>
    </row>
    <row r="48" spans="3:6" x14ac:dyDescent="0.35">
      <c r="C48">
        <v>46</v>
      </c>
      <c r="D48" s="51">
        <f>F47+Deposit</f>
        <v>5804.5885470293542</v>
      </c>
      <c r="E48" s="51">
        <f>Rate*D48</f>
        <v>58.045885470293541</v>
      </c>
      <c r="F48" s="51">
        <f t="shared" si="0"/>
        <v>5862.634432499648</v>
      </c>
    </row>
    <row r="49" spans="3:6" x14ac:dyDescent="0.35">
      <c r="C49">
        <v>47</v>
      </c>
      <c r="D49" s="51">
        <f>F48+Deposit</f>
        <v>5962.634432499648</v>
      </c>
      <c r="E49" s="51">
        <f>Rate*D49</f>
        <v>59.626344324996481</v>
      </c>
      <c r="F49" s="51">
        <f t="shared" si="0"/>
        <v>6022.2607768246444</v>
      </c>
    </row>
    <row r="50" spans="3:6" x14ac:dyDescent="0.35">
      <c r="C50">
        <v>48</v>
      </c>
      <c r="D50" s="51">
        <f>F49+Deposit</f>
        <v>6122.2607768246444</v>
      </c>
      <c r="E50" s="51">
        <f>Rate*D50</f>
        <v>61.222607768246448</v>
      </c>
      <c r="F50" s="51">
        <f t="shared" si="0"/>
        <v>6183.4833845928906</v>
      </c>
    </row>
    <row r="51" spans="3:6" x14ac:dyDescent="0.35">
      <c r="C51">
        <v>49</v>
      </c>
      <c r="D51" s="51">
        <f>F50+Deposit</f>
        <v>6283.4833845928906</v>
      </c>
      <c r="E51" s="51">
        <f>Rate*D51</f>
        <v>62.834833845928905</v>
      </c>
      <c r="F51" s="51">
        <f t="shared" si="0"/>
        <v>6346.3182184388197</v>
      </c>
    </row>
    <row r="52" spans="3:6" x14ac:dyDescent="0.35">
      <c r="C52">
        <v>50</v>
      </c>
      <c r="D52" s="51">
        <f>F51+Deposit</f>
        <v>6446.3182184388197</v>
      </c>
      <c r="E52" s="51">
        <f>Rate*D52</f>
        <v>64.463182184388202</v>
      </c>
      <c r="F52" s="51">
        <f t="shared" si="0"/>
        <v>6510.7814006232084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L11" sqref="L11"/>
    </sheetView>
  </sheetViews>
  <sheetFormatPr defaultRowHeight="14.5" x14ac:dyDescent="0.35"/>
  <cols>
    <col min="1" max="1" width="2.7265625" customWidth="1"/>
    <col min="2" max="2" width="20.08984375" customWidth="1"/>
    <col min="3" max="3" width="16" customWidth="1"/>
    <col min="4" max="4" width="16.26953125" customWidth="1"/>
    <col min="5" max="5" width="13.08984375" customWidth="1"/>
    <col min="6" max="6" width="19.90625" style="1" customWidth="1"/>
    <col min="8" max="8" width="13" bestFit="1" customWidth="1"/>
    <col min="9" max="9" width="27.1796875" bestFit="1" customWidth="1"/>
    <col min="10" max="10" width="6.81640625" bestFit="1" customWidth="1"/>
    <col min="11" max="11" width="10.7265625" bestFit="1" customWidth="1"/>
    <col min="12" max="13" width="13.08984375" bestFit="1" customWidth="1"/>
    <col min="14" max="14" width="10.7265625" bestFit="1" customWidth="1"/>
  </cols>
  <sheetData>
    <row r="2" spans="2:6" ht="18.5" x14ac:dyDescent="0.45">
      <c r="B2" s="29" t="s">
        <v>0</v>
      </c>
    </row>
    <row r="4" spans="2:6" s="2" customFormat="1" x14ac:dyDescent="0.35">
      <c r="B4" s="37" t="s">
        <v>1</v>
      </c>
      <c r="C4" s="37" t="s">
        <v>2</v>
      </c>
      <c r="D4" s="37" t="s">
        <v>3</v>
      </c>
      <c r="E4" s="37" t="s">
        <v>4</v>
      </c>
      <c r="F4" s="37" t="s">
        <v>5</v>
      </c>
    </row>
    <row r="5" spans="2:6" x14ac:dyDescent="0.35">
      <c r="B5" s="37" t="s">
        <v>6</v>
      </c>
      <c r="C5" s="37" t="s">
        <v>7</v>
      </c>
      <c r="D5" s="38">
        <v>5.6</v>
      </c>
      <c r="E5" s="39">
        <v>65467</v>
      </c>
      <c r="F5" s="40">
        <v>80614</v>
      </c>
    </row>
    <row r="6" spans="2:6" x14ac:dyDescent="0.35">
      <c r="B6" s="37" t="s">
        <v>8</v>
      </c>
      <c r="C6" s="37" t="s">
        <v>9</v>
      </c>
      <c r="D6" s="38">
        <v>21.9</v>
      </c>
      <c r="E6" s="39">
        <v>415717</v>
      </c>
      <c r="F6" s="40">
        <v>52680</v>
      </c>
    </row>
    <row r="7" spans="2:6" x14ac:dyDescent="0.35">
      <c r="B7" s="37" t="s">
        <v>10</v>
      </c>
      <c r="C7" s="37" t="s">
        <v>11</v>
      </c>
      <c r="D7" s="38">
        <v>0.16400000000000001</v>
      </c>
      <c r="E7" s="39">
        <v>3140</v>
      </c>
      <c r="F7" s="40">
        <v>52229</v>
      </c>
    </row>
    <row r="8" spans="2:6" x14ac:dyDescent="0.35">
      <c r="B8" s="37" t="s">
        <v>12</v>
      </c>
      <c r="C8" s="37" t="s">
        <v>9</v>
      </c>
      <c r="D8" s="38">
        <v>363.7</v>
      </c>
      <c r="E8" s="39">
        <v>7182734</v>
      </c>
      <c r="F8" s="40">
        <v>50635</v>
      </c>
    </row>
    <row r="9" spans="2:6" x14ac:dyDescent="0.35">
      <c r="B9" s="37" t="s">
        <v>13</v>
      </c>
      <c r="C9" s="37" t="s">
        <v>14</v>
      </c>
      <c r="D9" s="38">
        <v>4.0999999999999996</v>
      </c>
      <c r="E9" s="39">
        <v>86159</v>
      </c>
      <c r="F9" s="40">
        <v>47586</v>
      </c>
    </row>
    <row r="10" spans="2:6" x14ac:dyDescent="0.35">
      <c r="B10" s="37" t="s">
        <v>15</v>
      </c>
      <c r="C10" s="37" t="s">
        <v>14</v>
      </c>
      <c r="D10" s="38">
        <v>5.0999999999999996</v>
      </c>
      <c r="E10" s="39">
        <v>95732</v>
      </c>
      <c r="F10" s="40">
        <v>53274</v>
      </c>
    </row>
    <row r="11" spans="2:6" x14ac:dyDescent="0.35">
      <c r="B11" s="37" t="s">
        <v>16</v>
      </c>
      <c r="C11" s="37" t="s">
        <v>14</v>
      </c>
      <c r="D11" s="38">
        <v>3.2</v>
      </c>
      <c r="E11" s="39">
        <v>37099</v>
      </c>
      <c r="F11" s="40">
        <v>86465</v>
      </c>
    </row>
    <row r="12" spans="2:6" x14ac:dyDescent="0.35">
      <c r="B12" s="37" t="s">
        <v>17</v>
      </c>
      <c r="C12" s="37" t="s">
        <v>14</v>
      </c>
      <c r="D12" s="38">
        <v>42.2</v>
      </c>
      <c r="E12" s="39">
        <v>504862</v>
      </c>
      <c r="F12" s="40">
        <v>81964</v>
      </c>
    </row>
    <row r="13" spans="2:6" x14ac:dyDescent="0.35">
      <c r="B13" s="37" t="s">
        <v>18</v>
      </c>
      <c r="C13" s="37" t="s">
        <v>9</v>
      </c>
      <c r="D13" s="38">
        <v>47.2</v>
      </c>
      <c r="E13" s="39">
        <v>583003</v>
      </c>
      <c r="F13" s="40">
        <v>80960</v>
      </c>
    </row>
    <row r="14" spans="2:6" x14ac:dyDescent="0.35">
      <c r="B14" s="37" t="s">
        <v>19</v>
      </c>
      <c r="C14" s="37" t="s">
        <v>14</v>
      </c>
      <c r="D14" s="38">
        <v>5.75</v>
      </c>
      <c r="E14" s="39">
        <v>30500</v>
      </c>
      <c r="F14" s="40">
        <v>188525</v>
      </c>
    </row>
    <row r="15" spans="2:6" x14ac:dyDescent="0.35">
      <c r="B15" s="37" t="s">
        <v>20</v>
      </c>
      <c r="C15" s="37" t="s">
        <v>14</v>
      </c>
      <c r="D15" s="38">
        <v>278.10000000000002</v>
      </c>
      <c r="E15" s="39">
        <v>4722701</v>
      </c>
      <c r="F15" s="40">
        <v>58886</v>
      </c>
    </row>
    <row r="16" spans="2:6" x14ac:dyDescent="0.35">
      <c r="B16" s="37" t="s">
        <v>21</v>
      </c>
      <c r="C16" s="37" t="s">
        <v>9</v>
      </c>
      <c r="D16" s="38">
        <v>189</v>
      </c>
      <c r="E16" s="39">
        <v>2042444</v>
      </c>
      <c r="F16" s="40">
        <v>92536</v>
      </c>
    </row>
    <row r="17" spans="2:9" x14ac:dyDescent="0.35">
      <c r="B17" s="37" t="s">
        <v>22</v>
      </c>
      <c r="C17" s="37" t="s">
        <v>9</v>
      </c>
      <c r="D17" s="38">
        <v>325.10000000000002</v>
      </c>
      <c r="E17" s="39">
        <v>5460312</v>
      </c>
      <c r="F17" s="40">
        <v>59539</v>
      </c>
    </row>
    <row r="18" spans="2:9" x14ac:dyDescent="0.35">
      <c r="B18" s="37" t="s">
        <v>23</v>
      </c>
      <c r="C18" s="37" t="s">
        <v>14</v>
      </c>
      <c r="D18" s="38">
        <v>362.4</v>
      </c>
      <c r="E18" s="39">
        <v>7996026</v>
      </c>
      <c r="F18" s="40">
        <v>45323</v>
      </c>
      <c r="H18" s="45" t="s">
        <v>51</v>
      </c>
      <c r="I18" t="s">
        <v>53</v>
      </c>
    </row>
    <row r="19" spans="2:9" x14ac:dyDescent="0.35">
      <c r="B19" s="37" t="s">
        <v>24</v>
      </c>
      <c r="C19" s="37" t="s">
        <v>9</v>
      </c>
      <c r="D19" s="38">
        <v>271.2</v>
      </c>
      <c r="E19" s="39">
        <v>5473972</v>
      </c>
      <c r="F19" s="40">
        <v>49544</v>
      </c>
      <c r="H19" s="46" t="s">
        <v>9</v>
      </c>
      <c r="I19" s="47">
        <v>1218.0999999999999</v>
      </c>
    </row>
    <row r="20" spans="2:9" x14ac:dyDescent="0.35">
      <c r="B20" s="37" t="s">
        <v>25</v>
      </c>
      <c r="C20" s="37" t="s">
        <v>7</v>
      </c>
      <c r="D20" s="38">
        <v>15660</v>
      </c>
      <c r="E20" s="39">
        <v>316668567</v>
      </c>
      <c r="F20" s="40">
        <v>49452</v>
      </c>
      <c r="H20" s="46" t="s">
        <v>14</v>
      </c>
      <c r="I20" s="47">
        <v>700.85</v>
      </c>
    </row>
    <row r="21" spans="2:9" x14ac:dyDescent="0.35">
      <c r="B21" s="41" t="s">
        <v>50</v>
      </c>
      <c r="C21" s="41">
        <f>COUNTA(C5:C20)</f>
        <v>16</v>
      </c>
      <c r="D21" s="42">
        <f>SUM(D5:D20)</f>
        <v>17584.714</v>
      </c>
      <c r="E21" s="44">
        <f>AVERAGE(E5:E20)</f>
        <v>21960527.1875</v>
      </c>
      <c r="F21" s="43">
        <f>SUBTOTAL(109,Table2[ GDP per Capita in $ ])</f>
        <v>1130212</v>
      </c>
      <c r="H21" s="46" t="s">
        <v>52</v>
      </c>
      <c r="I21" s="47">
        <v>17584.714</v>
      </c>
    </row>
    <row r="22" spans="2:9" x14ac:dyDescent="0.35">
      <c r="H22" s="46" t="s">
        <v>7</v>
      </c>
      <c r="I22" s="47">
        <v>15665.6</v>
      </c>
    </row>
    <row r="23" spans="2:9" x14ac:dyDescent="0.35">
      <c r="H23" s="46" t="s">
        <v>11</v>
      </c>
      <c r="I23" s="47">
        <v>0.16400000000000001</v>
      </c>
    </row>
    <row r="24" spans="2:9" x14ac:dyDescent="0.35">
      <c r="H24" s="46" t="s">
        <v>52</v>
      </c>
      <c r="I24" s="47">
        <v>35169.428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Goal Seek</vt:lpstr>
      <vt:lpstr>20-year Deposit</vt:lpstr>
      <vt:lpstr>Tables</vt:lpstr>
      <vt:lpstr>Deposit</vt:lpstr>
      <vt:lpstr>healthymax</vt:lpstr>
      <vt:lpstr>healthymin</vt:lpstr>
      <vt:lpstr>Inchestofeet</vt:lpstr>
      <vt:lpstr>Kilos</vt:lpstr>
      <vt:lpstr>Meters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PKHamilton</dc:creator>
  <cp:lastModifiedBy>Andrew Poock</cp:lastModifiedBy>
  <dcterms:created xsi:type="dcterms:W3CDTF">2018-02-05T15:14:38Z</dcterms:created>
  <dcterms:modified xsi:type="dcterms:W3CDTF">2024-11-26T17:35:45Z</dcterms:modified>
</cp:coreProperties>
</file>