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hidePivotFieldList="1" defaultThemeVersion="124226"/>
  <mc:AlternateContent xmlns:mc="http://schemas.openxmlformats.org/markup-compatibility/2006">
    <mc:Choice Requires="x15">
      <x15ac:absPath xmlns:x15ac="http://schemas.microsoft.com/office/spreadsheetml/2010/11/ac" url="C:\Users\andre\Downloads\"/>
    </mc:Choice>
  </mc:AlternateContent>
  <xr:revisionPtr revIDLastSave="0" documentId="13_ncr:1_{70683848-16E5-4D58-A7FA-2F2652C35270}" xr6:coauthVersionLast="47" xr6:coauthVersionMax="47" xr10:uidLastSave="{00000000-0000-0000-0000-000000000000}"/>
  <bookViews>
    <workbookView xWindow="-110" yWindow="-110" windowWidth="19420" windowHeight="10420" tabRatio="666" firstSheet="1" activeTab="1" xr2:uid="{00000000-000D-0000-FFFF-FFFF00000000}"/>
  </bookViews>
  <sheets>
    <sheet name="Pass-Fail" sheetId="13" r:id="rId1"/>
    <sheet name="Sample Sales" sheetId="17" r:id="rId2"/>
    <sheet name="Financial Functions" sheetId="6" r:id="rId3"/>
    <sheet name="Tables" sheetId="1" r:id="rId4"/>
    <sheet name="Goal Seek" sheetId="4" r:id="rId5"/>
    <sheet name="Months" sheetId="15" r:id="rId6"/>
    <sheet name="Fruit" sheetId="16" r:id="rId7"/>
    <sheet name="Grades" sheetId="18" r:id="rId8"/>
    <sheet name="Grade Distribution" sheetId="20" r:id="rId9"/>
    <sheet name="New Service Analysis" sheetId="21" r:id="rId10"/>
    <sheet name="Dates" sheetId="19" r:id="rId11"/>
    <sheet name="Employees" sheetId="3" r:id="rId12"/>
  </sheets>
  <definedNames>
    <definedName name="A">Employees!$J$4</definedName>
    <definedName name="Acct">Employees!$K$4</definedName>
    <definedName name="departments">Employees!$J$4:$J$7</definedName>
    <definedName name="grade">'Grade Distribution'!$G$2:$G$6</definedName>
    <definedName name="grades">'Grade Distribution'!$F$1:$G$6</definedName>
    <definedName name="gradess">'Grade Distribution'!$F$2:$G$6</definedName>
    <definedName name="M">Employees!$J$5</definedName>
    <definedName name="Mkt">Employees!$K$5</definedName>
    <definedName name="none">'Grade Distribution'!$F$1:$G$6</definedName>
    <definedName name="O">Employees!$J$6</definedName>
    <definedName name="Ops">Employees!$K$6</definedName>
    <definedName name="rates">Employees!$K$4:$K$7</definedName>
    <definedName name="S">Employees!$J$7</definedName>
    <definedName name="Sales">Employees!$K$7</definedName>
    <definedName name="score">'Pass-Fail'!$I$3</definedName>
    <definedName name="scores">'Grade Distribution'!$F$2:$F$6</definedName>
    <definedName name="Slicer_Department">#N/A</definedName>
    <definedName name="Slicer_Plant">#N/A</definedName>
    <definedName name="solver_adj" localSheetId="9" hidden="1">'New Service Analysis'!$B$4:$B$5</definedName>
    <definedName name="solver_cvg" localSheetId="9" hidden="1">0.0001</definedName>
    <definedName name="solver_drv" localSheetId="9" hidden="1">2</definedName>
    <definedName name="solver_eng" localSheetId="9" hidden="1">1</definedName>
    <definedName name="solver_est" localSheetId="9" hidden="1">1</definedName>
    <definedName name="solver_itr" localSheetId="9" hidden="1">2147483647</definedName>
    <definedName name="solver_lhs1" localSheetId="9" hidden="1">'New Service Analysis'!$B$3</definedName>
    <definedName name="solver_lhs2" localSheetId="9" hidden="1">'New Service Analysis'!$B$4</definedName>
    <definedName name="solver_mip" localSheetId="9" hidden="1">2147483647</definedName>
    <definedName name="solver_mni" localSheetId="9" hidden="1">30</definedName>
    <definedName name="solver_mrt" localSheetId="9" hidden="1">0.075</definedName>
    <definedName name="solver_msl" localSheetId="9" hidden="1">2</definedName>
    <definedName name="solver_neg" localSheetId="9" hidden="1">1</definedName>
    <definedName name="solver_nod" localSheetId="9" hidden="1">2147483647</definedName>
    <definedName name="solver_num" localSheetId="9" hidden="1">2</definedName>
    <definedName name="solver_nwt" localSheetId="9" hidden="1">1</definedName>
    <definedName name="solver_opt" localSheetId="9" hidden="1">'New Service Analysis'!$B$7</definedName>
    <definedName name="solver_pre" localSheetId="9" hidden="1">0.000001</definedName>
    <definedName name="solver_rbv" localSheetId="9" hidden="1">2</definedName>
    <definedName name="solver_rel1" localSheetId="9" hidden="1">2</definedName>
    <definedName name="solver_rel2" localSheetId="9" hidden="1">1</definedName>
    <definedName name="solver_rhs1" localSheetId="9" hidden="1">40000</definedName>
    <definedName name="solver_rhs2" localSheetId="9" hidden="1">50</definedName>
    <definedName name="solver_rlx" localSheetId="9" hidden="1">2</definedName>
    <definedName name="solver_rsd" localSheetId="9" hidden="1">0</definedName>
    <definedName name="solver_scl" localSheetId="9" hidden="1">2</definedName>
    <definedName name="solver_sho" localSheetId="9" hidden="1">2</definedName>
    <definedName name="solver_ssz" localSheetId="9" hidden="1">100</definedName>
    <definedName name="solver_tim" localSheetId="9" hidden="1">2147483647</definedName>
    <definedName name="solver_tol" localSheetId="9" hidden="1">0.01</definedName>
    <definedName name="solver_typ" localSheetId="9" hidden="1">3</definedName>
    <definedName name="solver_val" localSheetId="9" hidden="1">12</definedName>
    <definedName name="solver_ver" localSheetId="9" hidden="1">3</definedName>
    <definedName name="table">Employees!$J$4:$K$7</definedName>
  </definedNames>
  <calcPr calcId="191029"/>
  <pivotCaches>
    <pivotCache cacheId="14" r:id="rId13"/>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4"/>
        <x14:slicerCache r:id="rId15"/>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 i="18" l="1"/>
  <c r="F3" i="18"/>
  <c r="E44" i="3"/>
  <c r="E43" i="3"/>
  <c r="I3"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3" i="3"/>
  <c r="G4" i="3" l="1" a="1"/>
  <c r="G4" i="3" s="1"/>
  <c r="G5" i="3" a="1"/>
  <c r="G5" i="3"/>
  <c r="G6" i="3" a="1"/>
  <c r="G6" i="3" s="1"/>
  <c r="G7" i="3" a="1"/>
  <c r="G7" i="3" s="1"/>
  <c r="G8" i="3" a="1"/>
  <c r="G8" i="3" s="1"/>
  <c r="G9" i="3" a="1"/>
  <c r="G9" i="3"/>
  <c r="G10" i="3" a="1"/>
  <c r="G10" i="3" s="1"/>
  <c r="G11" i="3" a="1"/>
  <c r="G11" i="3" s="1"/>
  <c r="G12" i="3" a="1"/>
  <c r="G12" i="3" s="1"/>
  <c r="G13" i="3" a="1"/>
  <c r="G13" i="3"/>
  <c r="G14" i="3" a="1"/>
  <c r="G14" i="3" s="1"/>
  <c r="G15" i="3" a="1"/>
  <c r="G15" i="3" s="1"/>
  <c r="G16" i="3" a="1"/>
  <c r="G16" i="3" s="1"/>
  <c r="G17" i="3" a="1"/>
  <c r="G17" i="3"/>
  <c r="G18" i="3" a="1"/>
  <c r="G18" i="3" s="1"/>
  <c r="G19" i="3" a="1"/>
  <c r="G19" i="3" s="1"/>
  <c r="G20" i="3" a="1"/>
  <c r="G20" i="3" s="1"/>
  <c r="G21" i="3" a="1"/>
  <c r="G21" i="3"/>
  <c r="G22" i="3" a="1"/>
  <c r="G22" i="3" s="1"/>
  <c r="G23" i="3" a="1"/>
  <c r="G23" i="3" s="1"/>
  <c r="G24" i="3" a="1"/>
  <c r="G24" i="3" s="1"/>
  <c r="G25" i="3" a="1"/>
  <c r="G25" i="3"/>
  <c r="G26" i="3" a="1"/>
  <c r="G26" i="3" s="1"/>
  <c r="G27" i="3" a="1"/>
  <c r="G27" i="3"/>
  <c r="G28" i="3" a="1"/>
  <c r="G28" i="3" s="1"/>
  <c r="G29" i="3" a="1"/>
  <c r="G29" i="3"/>
  <c r="G30" i="3" a="1"/>
  <c r="G30" i="3" s="1"/>
  <c r="G31" i="3" a="1"/>
  <c r="G31" i="3"/>
  <c r="G32" i="3" a="1"/>
  <c r="G32" i="3" s="1"/>
  <c r="G33" i="3" a="1"/>
  <c r="G33" i="3"/>
  <c r="G34" i="3" a="1"/>
  <c r="G34" i="3" s="1"/>
  <c r="G35" i="3" a="1"/>
  <c r="G35" i="3"/>
  <c r="G36" i="3" a="1"/>
  <c r="G36" i="3" s="1"/>
  <c r="G37" i="3" a="1"/>
  <c r="G37" i="3"/>
  <c r="G38" i="3" a="1"/>
  <c r="G38" i="3" s="1"/>
  <c r="G39" i="3" a="1"/>
  <c r="G39" i="3" s="1"/>
  <c r="G40" i="3" a="1"/>
  <c r="G40" i="3" s="1"/>
  <c r="G41" i="3" a="1"/>
  <c r="G41" i="3"/>
  <c r="G42" i="3" a="1"/>
  <c r="G42" i="3" s="1"/>
  <c r="G3" i="3" a="1"/>
  <c r="G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3" i="3"/>
  <c r="C3" i="19"/>
  <c r="C5" i="19"/>
  <c r="I3" i="16" l="1"/>
  <c r="I4" i="16"/>
  <c r="I5" i="16"/>
  <c r="I6" i="16"/>
  <c r="I7" i="16"/>
  <c r="I8" i="16"/>
  <c r="I2" i="16"/>
  <c r="G8" i="16"/>
  <c r="G7" i="16"/>
  <c r="G5" i="16"/>
  <c r="G6" i="16"/>
  <c r="G4" i="16"/>
  <c r="G3" i="16"/>
  <c r="G2" i="16"/>
  <c r="G6" i="15" a="1"/>
  <c r="G6" i="15" s="1"/>
  <c r="D4" i="15" a="1"/>
  <c r="D4" i="15"/>
  <c r="D5" i="15" a="1"/>
  <c r="D5" i="15"/>
  <c r="D6" i="15" a="1"/>
  <c r="D6" i="15"/>
  <c r="D7" i="15" a="1"/>
  <c r="D7" i="15" s="1"/>
  <c r="D8" i="15" a="1"/>
  <c r="D8" i="15"/>
  <c r="D9" i="15" a="1"/>
  <c r="D9" i="15" s="1"/>
  <c r="D3" i="15" a="1"/>
  <c r="D3" i="15"/>
  <c r="C3" i="15"/>
  <c r="C4" i="15"/>
  <c r="C5" i="15"/>
  <c r="C6" i="15"/>
  <c r="C7" i="15"/>
  <c r="C8" i="15"/>
  <c r="C9" i="15"/>
  <c r="E2" i="4"/>
  <c r="E42" i="1"/>
  <c r="Q8" i="6"/>
  <c r="N6" i="6"/>
  <c r="N5" i="6"/>
  <c r="K3" i="6"/>
  <c r="H5" i="6"/>
  <c r="E4" i="6"/>
  <c r="B5" i="6"/>
  <c r="B7" i="6"/>
  <c r="F4" i="13" l="1"/>
  <c r="F5" i="13"/>
  <c r="F6" i="13"/>
  <c r="F7" i="13"/>
  <c r="F8" i="13"/>
  <c r="F9" i="13"/>
  <c r="F10" i="13"/>
  <c r="F11" i="13"/>
  <c r="F3" i="13"/>
  <c r="E4" i="13"/>
  <c r="E5" i="13"/>
  <c r="E6" i="13"/>
  <c r="E7" i="13"/>
  <c r="E8" i="13"/>
  <c r="E9" i="13"/>
  <c r="E10" i="13"/>
  <c r="E11" i="13"/>
  <c r="E3" i="13"/>
  <c r="D4" i="13"/>
  <c r="D5" i="13"/>
  <c r="D6" i="13"/>
  <c r="D7" i="13"/>
  <c r="D8" i="13"/>
  <c r="D9" i="13"/>
  <c r="D10" i="13"/>
  <c r="D11" i="13"/>
  <c r="D3" i="13"/>
  <c r="B7" i="21"/>
  <c r="G19" i="1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<sst xmlns="http://schemas.openxmlformats.org/spreadsheetml/2006/main" count="494" uniqueCount="170">
  <si>
    <t>Employee Name</t>
  </si>
  <si>
    <t>Dept</t>
  </si>
  <si>
    <t>Plant</t>
  </si>
  <si>
    <t>Project</t>
  </si>
  <si>
    <t>Denver</t>
  </si>
  <si>
    <t>Market Analysis</t>
  </si>
  <si>
    <t xml:space="preserve">Ashley, Jane </t>
  </si>
  <si>
    <t>Davidson Kaye</t>
  </si>
  <si>
    <t>Ching, Kam Hoong</t>
  </si>
  <si>
    <t>Collins,Giovanni</t>
  </si>
  <si>
    <t>Corning,Sandra</t>
  </si>
  <si>
    <t>Scott, Rex</t>
  </si>
  <si>
    <t>Corovic,Jose</t>
  </si>
  <si>
    <t>Lane, Brandon</t>
  </si>
  <si>
    <t>Wei, Guang</t>
  </si>
  <si>
    <t>Lee,Brandon</t>
  </si>
  <si>
    <t>Duong,Linda</t>
  </si>
  <si>
    <t>Dixon, James T</t>
  </si>
  <si>
    <t>Goston, Sayeh</t>
  </si>
  <si>
    <t>Spenser, William</t>
  </si>
  <si>
    <t>Ryan, Mark</t>
  </si>
  <si>
    <t>Rikki, Nicole</t>
  </si>
  <si>
    <t>Scott, Bryan</t>
  </si>
  <si>
    <t>Warrem, Jason</t>
  </si>
  <si>
    <t>La Pierre,Anna</t>
  </si>
  <si>
    <t>Angel, Kathy</t>
  </si>
  <si>
    <t>Quigly, James</t>
  </si>
  <si>
    <t>Casimiro, Amanda</t>
  </si>
  <si>
    <t>McGovern, Adrian</t>
  </si>
  <si>
    <t>Menstell,Lori  Lee</t>
  </si>
  <si>
    <t>Jefferies David</t>
  </si>
  <si>
    <t>Nurul,Nicole</t>
  </si>
  <si>
    <t xml:space="preserve">Bosa, Victor </t>
  </si>
  <si>
    <t xml:space="preserve">Pham,Mary </t>
  </si>
  <si>
    <t>Jordan, Matthew</t>
  </si>
  <si>
    <t>Adams, James</t>
  </si>
  <si>
    <t>Drew, Richard</t>
  </si>
  <si>
    <t>Garrett, James</t>
  </si>
  <si>
    <t>Lunden,Haley</t>
  </si>
  <si>
    <t>UTran,Diem Thi</t>
  </si>
  <si>
    <t>Austin, James</t>
  </si>
  <si>
    <t>Bernard, Steven</t>
  </si>
  <si>
    <t>Daniel, James</t>
  </si>
  <si>
    <t>Quota Computation</t>
  </si>
  <si>
    <t>Sourcing Review</t>
  </si>
  <si>
    <t>Production Planning</t>
  </si>
  <si>
    <t>Mkt</t>
  </si>
  <si>
    <t>Acct</t>
  </si>
  <si>
    <t>Ops</t>
  </si>
  <si>
    <t>Sales</t>
  </si>
  <si>
    <t>Chicago</t>
  </si>
  <si>
    <t>Reno</t>
  </si>
  <si>
    <t>Dixon,Eleanore</t>
  </si>
  <si>
    <t>Ray, Anthony</t>
  </si>
  <si>
    <t>Redmond, Elizabeth</t>
  </si>
  <si>
    <t>Hours Worked</t>
  </si>
  <si>
    <t>Student</t>
  </si>
  <si>
    <t>Exam 1</t>
  </si>
  <si>
    <t>Exam 2</t>
  </si>
  <si>
    <t>Exam 3</t>
  </si>
  <si>
    <t>Final Grade</t>
  </si>
  <si>
    <t>PV</t>
  </si>
  <si>
    <t>FV</t>
  </si>
  <si>
    <t>PMT</t>
  </si>
  <si>
    <t>NPER</t>
  </si>
  <si>
    <t>RATE</t>
  </si>
  <si>
    <t>VLOOKUP</t>
  </si>
  <si>
    <t>INDEX/MATCH</t>
  </si>
  <si>
    <t>Name</t>
  </si>
  <si>
    <t>Scott</t>
  </si>
  <si>
    <t>Amy</t>
  </si>
  <si>
    <t>Laddie</t>
  </si>
  <si>
    <t>Dennis</t>
  </si>
  <si>
    <t>Louis</t>
  </si>
  <si>
    <t>Ruth</t>
  </si>
  <si>
    <t>IF/OR</t>
  </si>
  <si>
    <t>IF/AND</t>
  </si>
  <si>
    <t>Kathy</t>
  </si>
  <si>
    <t>figs</t>
  </si>
  <si>
    <t>mangos</t>
  </si>
  <si>
    <t>limes</t>
  </si>
  <si>
    <t>dates</t>
  </si>
  <si>
    <t>apples</t>
  </si>
  <si>
    <t>kiwis</t>
  </si>
  <si>
    <t>apricots</t>
  </si>
  <si>
    <t>pears</t>
  </si>
  <si>
    <t>grapes</t>
  </si>
  <si>
    <t>lemons</t>
  </si>
  <si>
    <t>Sample Sales</t>
  </si>
  <si>
    <t>Region 1</t>
  </si>
  <si>
    <t>Region 2</t>
  </si>
  <si>
    <t>Region 3</t>
  </si>
  <si>
    <t>Dec</t>
  </si>
  <si>
    <t>Jan</t>
  </si>
  <si>
    <t>Feb</t>
  </si>
  <si>
    <t>Mar</t>
  </si>
  <si>
    <t>Apr</t>
  </si>
  <si>
    <t>May</t>
  </si>
  <si>
    <t>Jun</t>
  </si>
  <si>
    <t>Jul</t>
  </si>
  <si>
    <t>Aug</t>
  </si>
  <si>
    <t>Sep</t>
  </si>
  <si>
    <t>Oct</t>
  </si>
  <si>
    <t>Nov</t>
  </si>
  <si>
    <t>Month</t>
  </si>
  <si>
    <t>CHOOSE</t>
  </si>
  <si>
    <t>SWITCH</t>
  </si>
  <si>
    <t>CONCAT</t>
  </si>
  <si>
    <t>TEXTJOIN</t>
  </si>
  <si>
    <t>plums</t>
  </si>
  <si>
    <t>oranges</t>
  </si>
  <si>
    <t>peaches</t>
  </si>
  <si>
    <t>Score 2</t>
  </si>
  <si>
    <t>Score 1</t>
  </si>
  <si>
    <t>Department</t>
  </si>
  <si>
    <t>Region 4</t>
  </si>
  <si>
    <t>Letter Grade</t>
  </si>
  <si>
    <t>Class 1</t>
  </si>
  <si>
    <t>Class 2</t>
  </si>
  <si>
    <t>Class 3</t>
  </si>
  <si>
    <t>A</t>
  </si>
  <si>
    <t>B</t>
  </si>
  <si>
    <t>C</t>
  </si>
  <si>
    <t>D</t>
  </si>
  <si>
    <t>OFFSET</t>
  </si>
  <si>
    <t>IF</t>
  </si>
  <si>
    <t>Average Score</t>
  </si>
  <si>
    <t>Sum of Scores</t>
  </si>
  <si>
    <t>Scores</t>
  </si>
  <si>
    <t>Rita</t>
  </si>
  <si>
    <t>Alan</t>
  </si>
  <si>
    <t>Rate</t>
  </si>
  <si>
    <t>Cost per service</t>
  </si>
  <si>
    <t>Cost of new equipment</t>
  </si>
  <si>
    <t>Projected clients per month</t>
  </si>
  <si>
    <t>Months to pay for equipment</t>
  </si>
  <si>
    <t>New Service Analysis</t>
  </si>
  <si>
    <t>Fruit</t>
  </si>
  <si>
    <t>Step 10</t>
  </si>
  <si>
    <t>Step 11</t>
  </si>
  <si>
    <t>Step 12</t>
  </si>
  <si>
    <t>Step 13</t>
  </si>
  <si>
    <t>Step 14</t>
  </si>
  <si>
    <t>Step 9</t>
  </si>
  <si>
    <t>Nested IF</t>
  </si>
  <si>
    <t>IFS</t>
  </si>
  <si>
    <t>Passing Score</t>
  </si>
  <si>
    <t>IRR</t>
  </si>
  <si>
    <t>Year</t>
  </si>
  <si>
    <t>Cash Flow</t>
  </si>
  <si>
    <t>Sum</t>
  </si>
  <si>
    <t>Average</t>
  </si>
  <si>
    <t>Running Total</t>
  </si>
  <si>
    <t>Count</t>
  </si>
  <si>
    <t>Column1</t>
  </si>
  <si>
    <t>Row Labels</t>
  </si>
  <si>
    <t>Sum of Hours Worked</t>
  </si>
  <si>
    <t>Grand Total</t>
  </si>
  <si>
    <t>Andrew Poock</t>
  </si>
  <si>
    <t>Set cell E2 to .85 by changing cell D2</t>
  </si>
  <si>
    <t>Score</t>
  </si>
  <si>
    <t>Grade</t>
  </si>
  <si>
    <t>F</t>
  </si>
  <si>
    <t>Company Billing</t>
  </si>
  <si>
    <t>Total Charged</t>
  </si>
  <si>
    <t>Total Hours Worked:</t>
  </si>
  <si>
    <t>Frequency of 27 hours</t>
  </si>
  <si>
    <t>Bin</t>
  </si>
  <si>
    <t>More</t>
  </si>
  <si>
    <t>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</si>
</sst>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44" formatCode="_(&quot;$&quot;* #,##0.00_);_(&quot;$&quot;* \(#,##0.00\);_(&quot;$&quot;* &quot;-&quot;??_);_(@_)"/>
    <numFmt numFmtId="164" formatCode="&quot;$&quot;#,##0"/>
    <numFmt numFmtId="165" formatCode="_(&quot;$&quot;* #,##0_);_(&quot;$&quot;* \(#,##0\);_(&quot;$&quot;* &quot;-&quot;??_);_(@_)"/>
    <numFmt numFmtId="166" formatCode="&quot;$&quot;#,##0.00"/>
  </numFmts>
  <fonts count="30" x14ac:knownFonts="1">
    <font>
      <sz val="11"/>
      <color theme="1"/>
      <name val="Calibri"/>
      <family val="2"/>
      <scheme val="minor"/>
    </font>
    <font>
      <sz val="10"/>
      <color indexed="8"/>
      <name val="Arial"/>
      <family val="2"/>
    </font>
    <font>
      <sz val="8"/>
      <name val="Calibri"/>
      <family val="2"/>
    </font>
    <font>
      <sz val="11"/>
      <color theme="1"/>
      <name val="Arial"/>
      <family val="2"/>
    </font>
    <font>
      <sz val="11"/>
      <color theme="1"/>
      <name val="Calibri"/>
      <family val="2"/>
      <scheme val="minor"/>
    </font>
    <font>
      <u/>
      <sz val="13.2"/>
      <color theme="10"/>
      <name val="Calibri"/>
      <family val="2"/>
    </font>
    <font>
      <sz val="10"/>
      <name val="Arial"/>
      <family val="2"/>
    </font>
    <font>
      <b/>
      <sz val="11"/>
      <color theme="1"/>
      <name val="Calibri"/>
      <family val="2"/>
      <scheme val="minor"/>
    </font>
    <font>
      <sz val="8"/>
      <name val="Calibri"/>
      <family val="2"/>
      <scheme val="minor"/>
    </font>
    <font>
      <sz val="11"/>
      <name val="Calibri"/>
      <family val="2"/>
      <scheme val="minor"/>
    </font>
    <font>
      <sz val="11"/>
      <color indexed="8"/>
      <name val="Calibri"/>
      <family val="2"/>
      <scheme val="minor"/>
    </font>
    <font>
      <b/>
      <sz val="12"/>
      <color theme="1"/>
      <name val="Calibri"/>
      <family val="2"/>
      <scheme val="minor"/>
    </font>
    <font>
      <b/>
      <sz val="11"/>
      <name val="Calibri"/>
      <family val="2"/>
      <scheme val="minor"/>
    </font>
    <font>
      <b/>
      <sz val="11"/>
      <name val="Arial"/>
      <family val="2"/>
    </font>
    <font>
      <sz val="14"/>
      <color rgb="FF7F7F7F"/>
      <name val="Trebuchet MS"/>
      <family val="2"/>
    </font>
    <font>
      <sz val="11"/>
      <color rgb="FF000000"/>
      <name val="Calibri"/>
      <family val="2"/>
      <scheme val="minor"/>
    </font>
    <font>
      <sz val="11"/>
      <color indexed="8"/>
      <name val="Arial"/>
      <family val="2"/>
    </font>
    <font>
      <b/>
      <sz val="11"/>
      <color theme="1"/>
      <name val="Arial"/>
      <family val="2"/>
    </font>
    <font>
      <sz val="11"/>
      <color rgb="FF0070C0"/>
      <name val="Arial"/>
      <family val="2"/>
    </font>
    <font>
      <i/>
      <sz val="11"/>
      <color theme="1"/>
      <name val="Calibri"/>
      <family val="2"/>
      <scheme val="minor"/>
    </font>
    <font>
      <i/>
      <sz val="11"/>
      <color theme="1"/>
      <name val="Arial"/>
      <family val="2"/>
    </font>
    <font>
      <sz val="11"/>
      <color theme="1"/>
      <name val="Calibri"/>
      <family val="2"/>
    </font>
    <font>
      <sz val="10"/>
      <name val="MS Sans Serif"/>
    </font>
    <font>
      <u/>
      <sz val="11"/>
      <color theme="10"/>
      <name val="Calibri"/>
      <family val="2"/>
      <scheme val="minor"/>
    </font>
    <font>
      <b/>
      <sz val="14"/>
      <color theme="1"/>
      <name val="Calibri"/>
      <family val="2"/>
      <scheme val="minor"/>
    </font>
    <font>
      <sz val="14"/>
      <color theme="1"/>
      <name val="Calibri"/>
      <family val="2"/>
      <scheme val="minor"/>
    </font>
    <font>
      <b/>
      <sz val="16"/>
      <name val="Times New Roman"/>
      <family val="1"/>
    </font>
    <font>
      <b/>
      <sz val="11"/>
      <color theme="0"/>
      <name val="Calibri"/>
      <family val="2"/>
      <scheme val="minor"/>
    </font>
    <font>
      <sz val="11"/>
      <color theme="0"/>
      <name val="Calibri"/>
      <family val="2"/>
      <scheme val="minor"/>
    </font>
    <font>
      <b/>
      <i/>
      <sz val="16"/>
      <color rgb="FFFF0000"/>
      <name val="Times New Roman"/>
      <family val="1"/>
    </font>
  </fonts>
  <fills count="7">
    <fill>
      <patternFill patternType="none"/>
    </fill>
    <fill>
      <patternFill patternType="gray125"/>
    </fill>
    <fill>
      <patternFill patternType="solid">
        <fgColor theme="4" tint="0.79998168889431442"/>
        <bgColor indexed="64"/>
      </patternFill>
    </fill>
    <fill>
      <patternFill patternType="solid">
        <fgColor rgb="FFFFFFFF"/>
        <bgColor indexed="64"/>
      </patternFill>
    </fill>
    <fill>
      <patternFill patternType="solid">
        <fgColor theme="7" tint="0.79998168889431442"/>
        <bgColor indexed="64"/>
      </patternFill>
    </fill>
    <fill>
      <patternFill patternType="solid">
        <fgColor theme="0"/>
        <bgColor indexed="64"/>
      </patternFill>
    </fill>
    <fill>
      <patternFill patternType="solid">
        <fgColor theme="8" tint="0.79998168889431442"/>
        <bgColor indexed="64"/>
      </patternFill>
    </fill>
  </fills>
  <borders count="13">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10">
    <xf numFmtId="0" fontId="0" fillId="0" borderId="0"/>
    <xf numFmtId="0" fontId="1" fillId="0" borderId="0"/>
    <xf numFmtId="44" fontId="4" fillId="0" borderId="0" applyFont="0" applyFill="0" applyBorder="0" applyAlignment="0" applyProtection="0"/>
    <xf numFmtId="9" fontId="4" fillId="0" borderId="0" applyFont="0" applyFill="0" applyBorder="0" applyAlignment="0" applyProtection="0"/>
    <xf numFmtId="0" fontId="5" fillId="0" borderId="0" applyNumberFormat="0" applyFill="0" applyBorder="0" applyAlignment="0" applyProtection="0">
      <alignment vertical="top"/>
      <protection locked="0"/>
    </xf>
    <xf numFmtId="0" fontId="6" fillId="0" borderId="0"/>
    <xf numFmtId="0" fontId="6" fillId="0" borderId="0"/>
    <xf numFmtId="0" fontId="22" fillId="0" borderId="0"/>
    <xf numFmtId="0" fontId="21" fillId="0" borderId="0"/>
    <xf numFmtId="0" fontId="23" fillId="0" borderId="0" applyNumberFormat="0" applyFill="0" applyBorder="0" applyAlignment="0" applyProtection="0"/>
  </cellStyleXfs>
  <cellXfs count="74">
    <xf numFmtId="0" fontId="0" fillId="0" borderId="0" xfId="0"/>
    <xf numFmtId="0" fontId="3" fillId="0" borderId="0" xfId="0" applyFont="1"/>
    <xf numFmtId="0" fontId="0" fillId="0" borderId="0" xfId="0" applyAlignment="1">
      <alignment horizontal="center"/>
    </xf>
    <xf numFmtId="49" fontId="0" fillId="0" borderId="0" xfId="0" applyNumberFormat="1"/>
    <xf numFmtId="165" fontId="0" fillId="0" borderId="0" xfId="2" applyNumberFormat="1" applyFont="1"/>
    <xf numFmtId="0" fontId="7" fillId="0" borderId="0" xfId="0" applyFont="1"/>
    <xf numFmtId="0" fontId="7" fillId="0" borderId="0" xfId="0" applyFont="1" applyAlignment="1">
      <alignment horizontal="center"/>
    </xf>
    <xf numFmtId="0" fontId="0" fillId="0" borderId="8" xfId="0" applyBorder="1"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7" fillId="0" borderId="9" xfId="0" applyFont="1" applyBorder="1"/>
    <xf numFmtId="0" fontId="7" fillId="2" borderId="6" xfId="0" applyFont="1" applyFill="1" applyBorder="1" applyAlignment="1">
      <alignment horizontal="center"/>
    </xf>
    <xf numFmtId="0" fontId="7" fillId="0" borderId="10" xfId="0" applyFont="1" applyBorder="1" applyAlignment="1">
      <alignment horizontal="center"/>
    </xf>
    <xf numFmtId="0" fontId="7" fillId="0" borderId="7" xfId="0" applyFont="1" applyBorder="1" applyAlignment="1">
      <alignment horizontal="center"/>
    </xf>
    <xf numFmtId="0" fontId="7" fillId="2" borderId="6" xfId="0" applyFont="1" applyFill="1" applyBorder="1"/>
    <xf numFmtId="0" fontId="9" fillId="0" borderId="0" xfId="0" applyFont="1"/>
    <xf numFmtId="0" fontId="10" fillId="0" borderId="0" xfId="1" applyFont="1" applyAlignment="1">
      <alignment wrapText="1"/>
    </xf>
    <xf numFmtId="0" fontId="0" fillId="0" borderId="0" xfId="3" applyNumberFormat="1" applyFont="1" applyFill="1" applyAlignment="1">
      <alignment horizontal="left"/>
    </xf>
    <xf numFmtId="0" fontId="0" fillId="0" borderId="0" xfId="2" applyNumberFormat="1" applyFont="1" applyFill="1"/>
    <xf numFmtId="0" fontId="0" fillId="0" borderId="0" xfId="3" applyNumberFormat="1" applyFont="1" applyFill="1"/>
    <xf numFmtId="0" fontId="12" fillId="0" borderId="0" xfId="0" applyFont="1" applyAlignment="1">
      <alignment horizontal="center"/>
    </xf>
    <xf numFmtId="0" fontId="13" fillId="0" borderId="0" xfId="0" applyFont="1"/>
    <xf numFmtId="0" fontId="14" fillId="0" borderId="0" xfId="0" applyFont="1"/>
    <xf numFmtId="1" fontId="0" fillId="0" borderId="0" xfId="0" applyNumberFormat="1"/>
    <xf numFmtId="0" fontId="0" fillId="2" borderId="6" xfId="0" applyFill="1" applyBorder="1" applyAlignment="1">
      <alignment horizontal="center"/>
    </xf>
    <xf numFmtId="22" fontId="0" fillId="0" borderId="0" xfId="0" applyNumberFormat="1"/>
    <xf numFmtId="1" fontId="15" fillId="3" borderId="0" xfId="0" applyNumberFormat="1" applyFont="1" applyFill="1" applyAlignment="1">
      <alignment vertical="center" wrapText="1"/>
    </xf>
    <xf numFmtId="0" fontId="16" fillId="0" borderId="0" xfId="1" applyFont="1" applyAlignment="1">
      <alignment wrapText="1"/>
    </xf>
    <xf numFmtId="164" fontId="3" fillId="0" borderId="0" xfId="2" applyNumberFormat="1" applyFont="1" applyFill="1" applyBorder="1"/>
    <xf numFmtId="0" fontId="13" fillId="0" borderId="0" xfId="0" applyFont="1" applyAlignment="1">
      <alignment horizontal="right"/>
    </xf>
    <xf numFmtId="0" fontId="17" fillId="0" borderId="0" xfId="0" applyFont="1" applyAlignment="1">
      <alignment horizontal="right"/>
    </xf>
    <xf numFmtId="0" fontId="3" fillId="0" borderId="0" xfId="0" applyFont="1" applyAlignment="1">
      <alignment horizontal="right"/>
    </xf>
    <xf numFmtId="164" fontId="18" fillId="0" borderId="0" xfId="0" applyNumberFormat="1" applyFont="1"/>
    <xf numFmtId="0" fontId="19" fillId="0" borderId="0" xfId="0" applyFont="1" applyAlignment="1">
      <alignment horizontal="center"/>
    </xf>
    <xf numFmtId="0" fontId="20" fillId="0" borderId="0" xfId="0" applyFont="1"/>
    <xf numFmtId="0" fontId="25" fillId="0" borderId="0" xfId="0" applyFont="1"/>
    <xf numFmtId="0" fontId="0" fillId="0" borderId="6" xfId="0" applyBorder="1"/>
    <xf numFmtId="166" fontId="0" fillId="0" borderId="6" xfId="0" applyNumberFormat="1" applyBorder="1"/>
    <xf numFmtId="1" fontId="0" fillId="0" borderId="6" xfId="0" applyNumberFormat="1" applyBorder="1"/>
    <xf numFmtId="166" fontId="3" fillId="0" borderId="0" xfId="2" applyNumberFormat="1" applyFont="1" applyFill="1" applyBorder="1"/>
    <xf numFmtId="0" fontId="26" fillId="5" borderId="0" xfId="0" applyFont="1" applyFill="1"/>
    <xf numFmtId="0" fontId="13" fillId="5" borderId="0" xfId="0" applyFont="1" applyFill="1"/>
    <xf numFmtId="22" fontId="13" fillId="5" borderId="0" xfId="0" applyNumberFormat="1" applyFont="1" applyFill="1" applyAlignment="1">
      <alignment horizontal="left"/>
    </xf>
    <xf numFmtId="0" fontId="12" fillId="5" borderId="0" xfId="0" applyFont="1" applyFill="1"/>
    <xf numFmtId="0" fontId="11" fillId="0" borderId="0" xfId="0" applyFont="1" applyAlignment="1">
      <alignment horizontal="center"/>
    </xf>
    <xf numFmtId="0" fontId="7" fillId="0" borderId="0" xfId="0" applyFont="1" applyAlignment="1">
      <alignment horizontal="center"/>
    </xf>
    <xf numFmtId="0" fontId="24" fillId="4" borderId="6" xfId="0" applyFont="1" applyFill="1" applyBorder="1" applyAlignment="1">
      <alignment horizontal="center"/>
    </xf>
    <xf numFmtId="3" fontId="0" fillId="0" borderId="0" xfId="0" applyNumberFormat="1"/>
    <xf numFmtId="3" fontId="0" fillId="0" borderId="0" xfId="2" applyNumberFormat="1" applyFont="1" applyFill="1"/>
    <xf numFmtId="8" fontId="0" fillId="0" borderId="0" xfId="2" applyNumberFormat="1" applyFont="1" applyFill="1"/>
    <xf numFmtId="10" fontId="0" fillId="0" borderId="0" xfId="3" applyNumberFormat="1" applyFont="1" applyFill="1"/>
    <xf numFmtId="9" fontId="0" fillId="0" borderId="0" xfId="0" applyNumberFormat="1"/>
    <xf numFmtId="0" fontId="27" fillId="0" borderId="0" xfId="0" applyFont="1"/>
    <xf numFmtId="0" fontId="28" fillId="0" borderId="0" xfId="0" applyNumberFormat="1" applyFont="1" applyFill="1" applyBorder="1" applyAlignment="1" applyProtection="1">
      <alignment wrapText="1"/>
    </xf>
    <xf numFmtId="0" fontId="0" fillId="0" borderId="0" xfId="0" pivotButton="1"/>
    <xf numFmtId="0" fontId="0" fillId="0" borderId="0" xfId="0" applyAlignment="1">
      <alignment horizontal="left"/>
    </xf>
    <xf numFmtId="0" fontId="0" fillId="0" borderId="0" xfId="0" applyNumberFormat="1"/>
    <xf numFmtId="10" fontId="0" fillId="0" borderId="0" xfId="3" applyNumberFormat="1" applyFont="1"/>
    <xf numFmtId="2" fontId="0" fillId="0" borderId="0" xfId="0" applyNumberFormat="1"/>
    <xf numFmtId="14" fontId="0" fillId="0" borderId="0" xfId="0" applyNumberFormat="1"/>
    <xf numFmtId="164" fontId="13" fillId="5" borderId="0" xfId="2" applyNumberFormat="1" applyFont="1" applyFill="1" applyBorder="1" applyAlignment="1">
      <alignment horizontal="center" wrapText="1"/>
    </xf>
    <xf numFmtId="0" fontId="17" fillId="5" borderId="0" xfId="0" applyFont="1" applyFill="1"/>
    <xf numFmtId="0" fontId="7" fillId="5" borderId="0" xfId="0" applyFont="1" applyFill="1" applyAlignment="1">
      <alignment horizontal="left"/>
    </xf>
    <xf numFmtId="0" fontId="29" fillId="6" borderId="6" xfId="0" applyFont="1" applyFill="1" applyBorder="1" applyAlignment="1">
      <alignment horizontal="center"/>
    </xf>
    <xf numFmtId="0" fontId="13" fillId="6" borderId="6" xfId="0" applyFont="1" applyFill="1" applyBorder="1" applyAlignment="1">
      <alignment wrapText="1"/>
    </xf>
    <xf numFmtId="0" fontId="13" fillId="6" borderId="6" xfId="0" applyFont="1" applyFill="1" applyBorder="1" applyAlignment="1">
      <alignment horizontal="center" wrapText="1"/>
    </xf>
    <xf numFmtId="0" fontId="17" fillId="0" borderId="0" xfId="0" applyFont="1"/>
    <xf numFmtId="0" fontId="0" fillId="0" borderId="0" xfId="0" applyNumberFormat="1" applyFill="1" applyBorder="1" applyAlignment="1"/>
    <xf numFmtId="0" fontId="0" fillId="0" borderId="0" xfId="0" applyFill="1" applyBorder="1" applyAlignment="1"/>
    <xf numFmtId="0" fontId="0" fillId="0" borderId="11" xfId="0" applyFill="1" applyBorder="1" applyAlignment="1"/>
    <xf numFmtId="0" fontId="19" fillId="0" borderId="12" xfId="0" applyFont="1" applyFill="1" applyBorder="1" applyAlignment="1">
      <alignment horizontal="center"/>
    </xf>
  </cellXfs>
  <cellStyles count="10">
    <cellStyle name="Currency" xfId="2" builtinId="4"/>
    <cellStyle name="Hyperlink 2" xfId="4" xr:uid="{00000000-0005-0000-0000-000001000000}"/>
    <cellStyle name="Hyperlink 3" xfId="9" xr:uid="{B246F879-40AC-4517-BA99-80A37C6409A5}"/>
    <cellStyle name="Normal" xfId="0" builtinId="0"/>
    <cellStyle name="Normal 2" xfId="5" xr:uid="{00000000-0005-0000-0000-000003000000}"/>
    <cellStyle name="Normal 2 2" xfId="6" xr:uid="{00000000-0005-0000-0000-000004000000}"/>
    <cellStyle name="Normal 2 3" xfId="7" xr:uid="{8801FF1F-D29D-4904-9D8B-6DBF35500B66}"/>
    <cellStyle name="Normal 3" xfId="8" xr:uid="{385C9943-09D2-44D0-9F76-0D65FF3BD637}"/>
    <cellStyle name="Normal_Sheet1" xfId="1" xr:uid="{00000000-0005-0000-0000-000005000000}"/>
    <cellStyle name="Percent" xfId="3" builtinId="5"/>
  </cellStyles>
  <dxfs count="3">
    <dxf>
      <font>
        <b val="0"/>
        <i val="0"/>
        <strike val="0"/>
        <condense val="0"/>
        <extend val="0"/>
        <outline val="0"/>
        <shadow val="0"/>
        <u val="none"/>
        <vertAlign val="baseline"/>
        <sz val="11"/>
        <color theme="0"/>
        <name val="Calibri"/>
        <family val="2"/>
        <scheme val="minor"/>
      </font>
      <numFmt numFmtId="0" formatCode="General"/>
      <fill>
        <patternFill patternType="none">
          <fgColor indexed="64"/>
          <bgColor indexed="65"/>
        </patternFill>
      </fill>
      <alignment horizontal="general" vertical="bottom" textRotation="0" wrapText="1" indent="0" justifyLastLine="0" shrinkToFit="0" readingOrder="0"/>
      <protection locked="1" hidden="0"/>
    </dxf>
    <dxf>
      <font>
        <b/>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indexed="8"/>
        <name val="Calibri"/>
        <family val="2"/>
        <scheme val="minor"/>
      </font>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Sales by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'Sample Sales'!$B$2</c:f>
              <c:strCache>
                <c:ptCount val="1"/>
                <c:pt idx="0">
                  <c:v>Region 1</c:v>
                </c:pt>
              </c:strCache>
            </c:strRef>
          </c:tx>
          <c:spPr>
            <a:ln w="28575" cap="rnd">
              <a:solidFill>
                <a:schemeClr val="accent1"/>
              </a:solidFill>
              <a:round/>
            </a:ln>
            <a:effectLst/>
          </c:spPr>
          <c:marker>
            <c:symbol val="none"/>
          </c:marker>
          <c:cat>
            <c:strRef>
              <c:f>'Sample Sales'!$A$3:$A$14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'Sample Sales'!$B$3:$B$14</c:f>
              <c:numCache>
                <c:formatCode>_("$"* #,##0_);_("$"* \(#,##0\);_("$"* "-"??_);_(@_)</c:formatCode>
                <c:ptCount val="12"/>
                <c:pt idx="0">
                  <c:v>21333</c:v>
                </c:pt>
                <c:pt idx="1">
                  <c:v>17000</c:v>
                </c:pt>
                <c:pt idx="2">
                  <c:v>72000</c:v>
                </c:pt>
                <c:pt idx="3">
                  <c:v>35000</c:v>
                </c:pt>
                <c:pt idx="4">
                  <c:v>35500</c:v>
                </c:pt>
                <c:pt idx="5">
                  <c:v>50500</c:v>
                </c:pt>
                <c:pt idx="6">
                  <c:v>55200</c:v>
                </c:pt>
                <c:pt idx="7">
                  <c:v>59000</c:v>
                </c:pt>
                <c:pt idx="8">
                  <c:v>72100</c:v>
                </c:pt>
                <c:pt idx="9">
                  <c:v>84039</c:v>
                </c:pt>
                <c:pt idx="10">
                  <c:v>102000</c:v>
                </c:pt>
                <c:pt idx="11">
                  <c:v>138000</c:v>
                </c:pt>
              </c:numCache>
            </c:numRef>
          </c:val>
          <c:smooth val="0"/>
          <c:extLst>
            <c:ext xmlns:c16="http://schemas.microsoft.com/office/drawing/2014/chart" uri="{C3380CC4-5D6E-409C-BE32-E72D297353CC}">
              <c16:uniqueId val="{00000000-F6CE-4C58-97E5-312A174EB7D0}"/>
            </c:ext>
          </c:extLst>
        </c:ser>
        <c:ser>
          <c:idx val="1"/>
          <c:order val="1"/>
          <c:tx>
            <c:strRef>
              <c:f>'Sample Sales'!$C$2</c:f>
              <c:strCache>
                <c:ptCount val="1"/>
                <c:pt idx="0">
                  <c:v>Region 2</c:v>
                </c:pt>
              </c:strCache>
            </c:strRef>
          </c:tx>
          <c:spPr>
            <a:ln w="28575" cap="rnd">
              <a:solidFill>
                <a:schemeClr val="accent2"/>
              </a:solidFill>
              <a:round/>
            </a:ln>
            <a:effectLst/>
          </c:spPr>
          <c:marker>
            <c:symbol val="none"/>
          </c:marker>
          <c:cat>
            <c:strRef>
              <c:f>'Sample Sales'!$A$3:$A$14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'Sample Sales'!$C$3:$C$14</c:f>
              <c:numCache>
                <c:formatCode>_("$"* #,##0_);_("$"* \(#,##0\);_("$"* "-"??_);_(@_)</c:formatCode>
                <c:ptCount val="12"/>
                <c:pt idx="0">
                  <c:v>38100</c:v>
                </c:pt>
                <c:pt idx="1">
                  <c:v>36000</c:v>
                </c:pt>
                <c:pt idx="2">
                  <c:v>34000</c:v>
                </c:pt>
                <c:pt idx="3">
                  <c:v>32000</c:v>
                </c:pt>
                <c:pt idx="4">
                  <c:v>30500</c:v>
                </c:pt>
                <c:pt idx="5">
                  <c:v>28500</c:v>
                </c:pt>
                <c:pt idx="6">
                  <c:v>24800</c:v>
                </c:pt>
                <c:pt idx="7">
                  <c:v>39000</c:v>
                </c:pt>
                <c:pt idx="8">
                  <c:v>19100</c:v>
                </c:pt>
                <c:pt idx="9">
                  <c:v>17100</c:v>
                </c:pt>
                <c:pt idx="10">
                  <c:v>15200</c:v>
                </c:pt>
                <c:pt idx="11">
                  <c:v>13000</c:v>
                </c:pt>
              </c:numCache>
            </c:numRef>
          </c:val>
          <c:smooth val="0"/>
          <c:extLst>
            <c:ext xmlns:c16="http://schemas.microsoft.com/office/drawing/2014/chart" uri="{C3380CC4-5D6E-409C-BE32-E72D297353CC}">
              <c16:uniqueId val="{00000001-F6CE-4C58-97E5-312A174EB7D0}"/>
            </c:ext>
          </c:extLst>
        </c:ser>
        <c:dLbls>
          <c:showLegendKey val="0"/>
          <c:showVal val="0"/>
          <c:showCatName val="0"/>
          <c:showSerName val="0"/>
          <c:showPercent val="0"/>
          <c:showBubbleSize val="0"/>
        </c:dLbls>
        <c:smooth val="0"/>
        <c:axId val="179382591"/>
        <c:axId val="179372991"/>
        <c:extLst>
          <c:ext xmlns:c15="http://schemas.microsoft.com/office/drawing/2012/chart" uri="{02D57815-91ED-43cb-92C2-25804820EDAC}">
            <c15:filteredLineSeries>
              <c15:ser>
                <c:idx val="2"/>
                <c:order val="2"/>
                <c:tx>
                  <c:strRef>
                    <c:extLst>
                      <c:ext uri="{02D57815-91ED-43cb-92C2-25804820EDAC}">
                        <c15:formulaRef>
                          <c15:sqref>'Sample Sales'!$D$2</c15:sqref>
                        </c15:formulaRef>
                      </c:ext>
                    </c:extLst>
                    <c:strCache>
                      <c:ptCount val="1"/>
                      <c:pt idx="0">
                        <c:v>Region 3</c:v>
                      </c:pt>
                    </c:strCache>
                  </c:strRef>
                </c:tx>
                <c:spPr>
                  <a:ln w="28575" cap="rnd">
                    <a:solidFill>
                      <a:schemeClr val="accent3"/>
                    </a:solidFill>
                    <a:round/>
                  </a:ln>
                  <a:effectLst/>
                </c:spPr>
                <c:marker>
                  <c:symbol val="none"/>
                </c:marker>
                <c:cat>
                  <c:strRef>
                    <c:extLst>
                      <c:ext uri="{02D57815-91ED-43cb-92C2-25804820EDAC}">
                        <c15:formulaRef>
                          <c15:sqref>'Sample Sales'!$A$3:$A$14</c15:sqref>
                        </c15:formulaRef>
                      </c:ext>
                    </c:extLst>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extLst>
                      <c:ext uri="{02D57815-91ED-43cb-92C2-25804820EDAC}">
                        <c15:formulaRef>
                          <c15:sqref>'Sample Sales'!$D$3:$D$14</c15:sqref>
                        </c15:formulaRef>
                      </c:ext>
                    </c:extLst>
                    <c:numCache>
                      <c:formatCode>_("$"* #,##0_);_("$"* \(#,##0\);_("$"* "-"??_);_(@_)</c:formatCode>
                      <c:ptCount val="12"/>
                      <c:pt idx="0">
                        <c:v>38000</c:v>
                      </c:pt>
                      <c:pt idx="1">
                        <c:v>34000</c:v>
                      </c:pt>
                      <c:pt idx="2">
                        <c:v>36000</c:v>
                      </c:pt>
                      <c:pt idx="3">
                        <c:v>32000</c:v>
                      </c:pt>
                      <c:pt idx="4">
                        <c:v>30000</c:v>
                      </c:pt>
                      <c:pt idx="5">
                        <c:v>28000</c:v>
                      </c:pt>
                      <c:pt idx="6">
                        <c:v>26000</c:v>
                      </c:pt>
                      <c:pt idx="7">
                        <c:v>24000</c:v>
                      </c:pt>
                      <c:pt idx="8">
                        <c:v>38000</c:v>
                      </c:pt>
                      <c:pt idx="9">
                        <c:v>19000</c:v>
                      </c:pt>
                      <c:pt idx="10">
                        <c:v>15000</c:v>
                      </c:pt>
                      <c:pt idx="11">
                        <c:v>17000</c:v>
                      </c:pt>
                    </c:numCache>
                  </c:numRef>
                </c:val>
                <c:smooth val="0"/>
                <c:extLst>
                  <c:ext xmlns:c16="http://schemas.microsoft.com/office/drawing/2014/chart" uri="{C3380CC4-5D6E-409C-BE32-E72D297353CC}">
                    <c16:uniqueId val="{00000002-F6CE-4C58-97E5-312A174EB7D0}"/>
                  </c:ext>
                </c:extLst>
              </c15:ser>
            </c15:filteredLineSeries>
            <c15:filteredLineSeries>
              <c15:ser>
                <c:idx val="3"/>
                <c:order val="3"/>
                <c:tx>
                  <c:strRef>
                    <c:extLst>
                      <c:ext xmlns:c15="http://schemas.microsoft.com/office/drawing/2012/chart" uri="{02D57815-91ED-43cb-92C2-25804820EDAC}">
                        <c15:formulaRef>
                          <c15:sqref>'Sample Sales'!$E$2</c15:sqref>
                        </c15:formulaRef>
                      </c:ext>
                    </c:extLst>
                    <c:strCache>
                      <c:ptCount val="1"/>
                      <c:pt idx="0">
                        <c:v>Region 4</c:v>
                      </c:pt>
                    </c:strCache>
                  </c:strRef>
                </c:tx>
                <c:spPr>
                  <a:ln w="28575" cap="rnd">
                    <a:solidFill>
                      <a:schemeClr val="accent4"/>
                    </a:solidFill>
                    <a:round/>
                  </a:ln>
                  <a:effectLst/>
                </c:spPr>
                <c:marker>
                  <c:symbol val="none"/>
                </c:marker>
                <c:cat>
                  <c:strRef>
                    <c:extLst>
                      <c:ext xmlns:c15="http://schemas.microsoft.com/office/drawing/2012/chart" uri="{02D57815-91ED-43cb-92C2-25804820EDAC}">
                        <c15:formulaRef>
                          <c15:sqref>'Sample Sales'!$A$3:$A$14</c15:sqref>
                        </c15:formulaRef>
                      </c:ext>
                    </c:extLst>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extLst>
                      <c:ext xmlns:c15="http://schemas.microsoft.com/office/drawing/2012/chart" uri="{02D57815-91ED-43cb-92C2-25804820EDAC}">
                        <c15:formulaRef>
                          <c15:sqref>'Sample Sales'!$E$3:$E$14</c15:sqref>
                        </c15:formulaRef>
                      </c:ext>
                    </c:extLst>
                    <c:numCache>
                      <c:formatCode>_("$"* #,##0_);_("$"* \(#,##0\);_("$"* "-"??_);_(@_)</c:formatCode>
                      <c:ptCount val="12"/>
                      <c:pt idx="0">
                        <c:v>45000</c:v>
                      </c:pt>
                      <c:pt idx="1">
                        <c:v>36000</c:v>
                      </c:pt>
                      <c:pt idx="2">
                        <c:v>15839</c:v>
                      </c:pt>
                      <c:pt idx="3">
                        <c:v>39000</c:v>
                      </c:pt>
                      <c:pt idx="4">
                        <c:v>42888</c:v>
                      </c:pt>
                      <c:pt idx="5">
                        <c:v>37000</c:v>
                      </c:pt>
                      <c:pt idx="6">
                        <c:v>26000</c:v>
                      </c:pt>
                      <c:pt idx="7">
                        <c:v>25500</c:v>
                      </c:pt>
                      <c:pt idx="8">
                        <c:v>33000</c:v>
                      </c:pt>
                      <c:pt idx="9">
                        <c:v>74000</c:v>
                      </c:pt>
                      <c:pt idx="10">
                        <c:v>18450</c:v>
                      </c:pt>
                      <c:pt idx="11">
                        <c:v>102000</c:v>
                      </c:pt>
                    </c:numCache>
                  </c:numRef>
                </c:val>
                <c:smooth val="0"/>
                <c:extLst>
                  <c:ext xmlns:c16="http://schemas.microsoft.com/office/drawing/2014/chart" uri="{C3380CC4-5D6E-409C-BE32-E72D297353CC}">
                    <c16:uniqueId val="{00000003-F6CE-4C58-97E5-312A174EB7D0}"/>
                  </c:ext>
                </c:extLst>
              </c15:ser>
            </c15:filteredLineSeries>
          </c:ext>
        </c:extLst>
      </c:lineChart>
      <c:catAx>
        <c:axId val="179382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372991"/>
        <c:crosses val="autoZero"/>
        <c:auto val="1"/>
        <c:lblAlgn val="ctr"/>
        <c:lblOffset val="100"/>
        <c:noMultiLvlLbl val="0"/>
      </c:catAx>
      <c:valAx>
        <c:axId val="17937299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3825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'Sample Sales'!$B$2</c:f>
              <c:strCache>
                <c:ptCount val="1"/>
                <c:pt idx="0">
                  <c:v>Region 1</c:v>
                </c:pt>
              </c:strCache>
            </c:strRef>
          </c:tx>
          <c:spPr>
            <a:solidFill>
              <a:schemeClr val="accent1"/>
            </a:solidFill>
            <a:ln>
              <a:noFill/>
            </a:ln>
            <a:effectLst/>
          </c:spPr>
          <c:invertIfNegative val="0"/>
          <c:cat>
            <c:strRef>
              <c:f>'Sample Sales'!$A$3:$A$14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'Sample Sales'!$B$3:$B$14</c:f>
              <c:numCache>
                <c:formatCode>_("$"* #,##0_);_("$"* \(#,##0\);_("$"* "-"??_);_(@_)</c:formatCode>
                <c:ptCount val="12"/>
                <c:pt idx="0">
                  <c:v>21333</c:v>
                </c:pt>
                <c:pt idx="1">
                  <c:v>17000</c:v>
                </c:pt>
                <c:pt idx="2">
                  <c:v>72000</c:v>
                </c:pt>
                <c:pt idx="3">
                  <c:v>35000</c:v>
                </c:pt>
                <c:pt idx="4">
                  <c:v>35500</c:v>
                </c:pt>
                <c:pt idx="5">
                  <c:v>50500</c:v>
                </c:pt>
                <c:pt idx="6">
                  <c:v>55200</c:v>
                </c:pt>
                <c:pt idx="7">
                  <c:v>59000</c:v>
                </c:pt>
                <c:pt idx="8">
                  <c:v>72100</c:v>
                </c:pt>
                <c:pt idx="9">
                  <c:v>84039</c:v>
                </c:pt>
                <c:pt idx="10">
                  <c:v>102000</c:v>
                </c:pt>
                <c:pt idx="11">
                  <c:v>138000</c:v>
                </c:pt>
              </c:numCache>
            </c:numRef>
          </c:val>
          <c:extLst>
            <c:ext xmlns:c16="http://schemas.microsoft.com/office/drawing/2014/chart" uri="{C3380CC4-5D6E-409C-BE32-E72D297353CC}">
              <c16:uniqueId val="{00000000-14BD-4B71-8D8F-6445D70C5B92}"/>
            </c:ext>
          </c:extLst>
        </c:ser>
        <c:ser>
          <c:idx val="3"/>
          <c:order val="3"/>
          <c:tx>
            <c:strRef>
              <c:f>'Sample Sales'!$E$2</c:f>
              <c:strCache>
                <c:ptCount val="1"/>
                <c:pt idx="0">
                  <c:v>Region 4</c:v>
                </c:pt>
              </c:strCache>
            </c:strRef>
          </c:tx>
          <c:spPr>
            <a:solidFill>
              <a:schemeClr val="accent4"/>
            </a:solidFill>
            <a:ln>
              <a:noFill/>
            </a:ln>
            <a:effectLst/>
          </c:spPr>
          <c:invertIfNegative val="0"/>
          <c:cat>
            <c:strRef>
              <c:f>'Sample Sales'!$A$3:$A$14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'Sample Sales'!$E$3:$E$14</c:f>
              <c:numCache>
                <c:formatCode>_("$"* #,##0_);_("$"* \(#,##0\);_("$"* "-"??_);_(@_)</c:formatCode>
                <c:ptCount val="12"/>
                <c:pt idx="0">
                  <c:v>45000</c:v>
                </c:pt>
                <c:pt idx="1">
                  <c:v>36000</c:v>
                </c:pt>
                <c:pt idx="2">
                  <c:v>15839</c:v>
                </c:pt>
                <c:pt idx="3">
                  <c:v>39000</c:v>
                </c:pt>
                <c:pt idx="4">
                  <c:v>42888</c:v>
                </c:pt>
                <c:pt idx="5">
                  <c:v>37000</c:v>
                </c:pt>
                <c:pt idx="6">
                  <c:v>26000</c:v>
                </c:pt>
                <c:pt idx="7">
                  <c:v>25500</c:v>
                </c:pt>
                <c:pt idx="8">
                  <c:v>33000</c:v>
                </c:pt>
                <c:pt idx="9">
                  <c:v>74000</c:v>
                </c:pt>
                <c:pt idx="10">
                  <c:v>18450</c:v>
                </c:pt>
                <c:pt idx="11">
                  <c:v>102000</c:v>
                </c:pt>
              </c:numCache>
            </c:numRef>
          </c:val>
          <c:extLst>
            <c:ext xmlns:c16="http://schemas.microsoft.com/office/drawing/2014/chart" uri="{C3380CC4-5D6E-409C-BE32-E72D297353CC}">
              <c16:uniqueId val="{00000003-14BD-4B71-8D8F-6445D70C5B92}"/>
            </c:ext>
          </c:extLst>
        </c:ser>
        <c:dLbls>
          <c:showLegendKey val="0"/>
          <c:showVal val="0"/>
          <c:showCatName val="0"/>
          <c:showSerName val="0"/>
          <c:showPercent val="0"/>
          <c:showBubbleSize val="0"/>
        </c:dLbls>
        <c:gapWidth val="150"/>
        <c:overlap val="100"/>
        <c:axId val="524877263"/>
        <c:axId val="524864783"/>
        <c:extLst>
          <c:ext xmlns:c15="http://schemas.microsoft.com/office/drawing/2012/chart" uri="{02D57815-91ED-43cb-92C2-25804820EDAC}">
            <c15:filteredBarSeries>
              <c15:ser>
                <c:idx val="1"/>
                <c:order val="1"/>
                <c:tx>
                  <c:strRef>
                    <c:extLst>
                      <c:ext uri="{02D57815-91ED-43cb-92C2-25804820EDAC}">
                        <c15:formulaRef>
                          <c15:sqref>'Sample Sales'!$C$2</c15:sqref>
                        </c15:formulaRef>
                      </c:ext>
                    </c:extLst>
                    <c:strCache>
                      <c:ptCount val="1"/>
                      <c:pt idx="0">
                        <c:v>Region 2</c:v>
                      </c:pt>
                    </c:strCache>
                  </c:strRef>
                </c:tx>
                <c:spPr>
                  <a:solidFill>
                    <a:schemeClr val="accent2"/>
                  </a:solidFill>
                  <a:ln>
                    <a:noFill/>
                  </a:ln>
                  <a:effectLst/>
                </c:spPr>
                <c:invertIfNegative val="0"/>
                <c:cat>
                  <c:strRef>
                    <c:extLst>
                      <c:ext uri="{02D57815-91ED-43cb-92C2-25804820EDAC}">
                        <c15:formulaRef>
                          <c15:sqref>'Sample Sales'!$A$3:$A$14</c15:sqref>
                        </c15:formulaRef>
                      </c:ext>
                    </c:extLst>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extLst>
                      <c:ext uri="{02D57815-91ED-43cb-92C2-25804820EDAC}">
                        <c15:formulaRef>
                          <c15:sqref>'Sample Sales'!$C$3:$C$14</c15:sqref>
                        </c15:formulaRef>
                      </c:ext>
                    </c:extLst>
                    <c:numCache>
                      <c:formatCode>_("$"* #,##0_);_("$"* \(#,##0\);_("$"* "-"??_);_(@_)</c:formatCode>
                      <c:ptCount val="12"/>
                      <c:pt idx="0">
                        <c:v>38100</c:v>
                      </c:pt>
                      <c:pt idx="1">
                        <c:v>36000</c:v>
                      </c:pt>
                      <c:pt idx="2">
                        <c:v>34000</c:v>
                      </c:pt>
                      <c:pt idx="3">
                        <c:v>32000</c:v>
                      </c:pt>
                      <c:pt idx="4">
                        <c:v>30500</c:v>
                      </c:pt>
                      <c:pt idx="5">
                        <c:v>28500</c:v>
                      </c:pt>
                      <c:pt idx="6">
                        <c:v>24800</c:v>
                      </c:pt>
                      <c:pt idx="7">
                        <c:v>39000</c:v>
                      </c:pt>
                      <c:pt idx="8">
                        <c:v>19100</c:v>
                      </c:pt>
                      <c:pt idx="9">
                        <c:v>17100</c:v>
                      </c:pt>
                      <c:pt idx="10">
                        <c:v>15200</c:v>
                      </c:pt>
                      <c:pt idx="11">
                        <c:v>13000</c:v>
                      </c:pt>
                    </c:numCache>
                  </c:numRef>
                </c:val>
                <c:extLst>
                  <c:ext xmlns:c16="http://schemas.microsoft.com/office/drawing/2014/chart" uri="{C3380CC4-5D6E-409C-BE32-E72D297353CC}">
                    <c16:uniqueId val="{00000001-14BD-4B71-8D8F-6445D70C5B92}"/>
                  </c:ext>
                </c:extLst>
              </c15:ser>
            </c15:filteredBarSeries>
            <c15:filteredBarSeries>
              <c15:ser>
                <c:idx val="2"/>
                <c:order val="2"/>
                <c:tx>
                  <c:strRef>
                    <c:extLst>
                      <c:ext xmlns:c15="http://schemas.microsoft.com/office/drawing/2012/chart" uri="{02D57815-91ED-43cb-92C2-25804820EDAC}">
                        <c15:formulaRef>
                          <c15:sqref>'Sample Sales'!$D$2</c15:sqref>
                        </c15:formulaRef>
                      </c:ext>
                    </c:extLst>
                    <c:strCache>
                      <c:ptCount val="1"/>
                      <c:pt idx="0">
                        <c:v>Region 3</c:v>
                      </c:pt>
                    </c:strCache>
                  </c:strRef>
                </c:tx>
                <c:spPr>
                  <a:solidFill>
                    <a:schemeClr val="accent3"/>
                  </a:solidFill>
                  <a:ln>
                    <a:noFill/>
                  </a:ln>
                  <a:effectLst/>
                </c:spPr>
                <c:invertIfNegative val="0"/>
                <c:cat>
                  <c:strRef>
                    <c:extLst>
                      <c:ext xmlns:c15="http://schemas.microsoft.com/office/drawing/2012/chart" uri="{02D57815-91ED-43cb-92C2-25804820EDAC}">
                        <c15:formulaRef>
                          <c15:sqref>'Sample Sales'!$A$3:$A$14</c15:sqref>
                        </c15:formulaRef>
                      </c:ext>
                    </c:extLst>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extLst>
                      <c:ext xmlns:c15="http://schemas.microsoft.com/office/drawing/2012/chart" uri="{02D57815-91ED-43cb-92C2-25804820EDAC}">
                        <c15:formulaRef>
                          <c15:sqref>'Sample Sales'!$D$3:$D$14</c15:sqref>
                        </c15:formulaRef>
                      </c:ext>
                    </c:extLst>
                    <c:numCache>
                      <c:formatCode>_("$"* #,##0_);_("$"* \(#,##0\);_("$"* "-"??_);_(@_)</c:formatCode>
                      <c:ptCount val="12"/>
                      <c:pt idx="0">
                        <c:v>38000</c:v>
                      </c:pt>
                      <c:pt idx="1">
                        <c:v>34000</c:v>
                      </c:pt>
                      <c:pt idx="2">
                        <c:v>36000</c:v>
                      </c:pt>
                      <c:pt idx="3">
                        <c:v>32000</c:v>
                      </c:pt>
                      <c:pt idx="4">
                        <c:v>30000</c:v>
                      </c:pt>
                      <c:pt idx="5">
                        <c:v>28000</c:v>
                      </c:pt>
                      <c:pt idx="6">
                        <c:v>26000</c:v>
                      </c:pt>
                      <c:pt idx="7">
                        <c:v>24000</c:v>
                      </c:pt>
                      <c:pt idx="8">
                        <c:v>38000</c:v>
                      </c:pt>
                      <c:pt idx="9">
                        <c:v>19000</c:v>
                      </c:pt>
                      <c:pt idx="10">
                        <c:v>15000</c:v>
                      </c:pt>
                      <c:pt idx="11">
                        <c:v>17000</c:v>
                      </c:pt>
                    </c:numCache>
                  </c:numRef>
                </c:val>
                <c:extLst>
                  <c:ext xmlns:c16="http://schemas.microsoft.com/office/drawing/2014/chart" uri="{C3380CC4-5D6E-409C-BE32-E72D297353CC}">
                    <c16:uniqueId val="{00000002-14BD-4B71-8D8F-6445D70C5B92}"/>
                  </c:ext>
                </c:extLst>
              </c15:ser>
            </c15:filteredBarSeries>
          </c:ext>
        </c:extLst>
      </c:barChart>
      <c:catAx>
        <c:axId val="524877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864783"/>
        <c:crosses val="autoZero"/>
        <c:auto val="1"/>
        <c:lblAlgn val="ctr"/>
        <c:lblOffset val="100"/>
        <c:noMultiLvlLbl val="0"/>
      </c:catAx>
      <c:valAx>
        <c:axId val="524864783"/>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8772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Exam Data - Final.xlsx]Tables!PivotTable6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Tables!$H$18</c:f>
              <c:strCache>
                <c:ptCount val="1"/>
                <c:pt idx="0">
                  <c:v>Total</c:v>
                </c:pt>
              </c:strCache>
            </c:strRef>
          </c:tx>
          <c:spPr>
            <a:solidFill>
              <a:schemeClr val="accent1"/>
            </a:solidFill>
            <a:ln>
              <a:noFill/>
            </a:ln>
            <a:effectLst/>
          </c:spPr>
          <c:invertIfNegative val="0"/>
          <c:cat>
            <c:strRef>
              <c:f>Tables!$G$19:$G$22</c:f>
              <c:strCache>
                <c:ptCount val="3"/>
                <c:pt idx="0">
                  <c:v>Chicago</c:v>
                </c:pt>
                <c:pt idx="1">
                  <c:v>Denver</c:v>
                </c:pt>
                <c:pt idx="2">
                  <c:v>Reno</c:v>
                </c:pt>
              </c:strCache>
            </c:strRef>
          </c:cat>
          <c:val>
            <c:numRef>
              <c:f>Tables!$H$19:$H$22</c:f>
              <c:numCache>
                <c:formatCode>General</c:formatCode>
                <c:ptCount val="3"/>
                <c:pt idx="0">
                  <c:v>257</c:v>
                </c:pt>
                <c:pt idx="1">
                  <c:v>327</c:v>
                </c:pt>
                <c:pt idx="2">
                  <c:v>207</c:v>
                </c:pt>
              </c:numCache>
            </c:numRef>
          </c:val>
          <c:extLst>
            <c:ext xmlns:c16="http://schemas.microsoft.com/office/drawing/2014/chart" uri="{C3380CC4-5D6E-409C-BE32-E72D297353CC}">
              <c16:uniqueId val="{00000000-E300-4D7E-A9EF-1B620DA79E21}"/>
            </c:ext>
          </c:extLst>
        </c:ser>
        <c:dLbls>
          <c:showLegendKey val="0"/>
          <c:showVal val="0"/>
          <c:showCatName val="0"/>
          <c:showSerName val="0"/>
          <c:showPercent val="0"/>
          <c:showBubbleSize val="0"/>
        </c:dLbls>
        <c:gapWidth val="219"/>
        <c:overlap val="-27"/>
        <c:axId val="524841263"/>
        <c:axId val="524837903"/>
      </c:barChart>
      <c:catAx>
        <c:axId val="524841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837903"/>
        <c:crosses val="autoZero"/>
        <c:auto val="1"/>
        <c:lblAlgn val="ctr"/>
        <c:lblOffset val="100"/>
        <c:noMultiLvlLbl val="0"/>
      </c:catAx>
      <c:valAx>
        <c:axId val="524837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841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Grade Distribution</a:t>
            </a:r>
          </a:p>
        </c:rich>
      </c:tx>
      <c:overlay val="0"/>
    </c:title>
    <c:autoTitleDeleted val="0"/>
    <c:plotArea>
      <c:layout/>
      <c:barChart>
        <c:barDir val="col"/>
        <c:grouping val="clustered"/>
        <c:varyColors val="0"/>
        <c:ser>
          <c:idx val="0"/>
          <c:order val="0"/>
          <c:tx>
            <c:v>Frequency</c:v>
          </c:tx>
          <c:invertIfNegative val="0"/>
          <c:cat>
            <c:strRef>
              <c:f>'Grade Distribution'!$G$2:$G$6</c:f>
              <c:strCache>
                <c:ptCount val="5"/>
                <c:pt idx="0">
                  <c:v>F</c:v>
                </c:pt>
                <c:pt idx="1">
                  <c:v>D</c:v>
                </c:pt>
                <c:pt idx="2">
                  <c:v>C</c:v>
                </c:pt>
                <c:pt idx="3">
                  <c:v>B</c:v>
                </c:pt>
                <c:pt idx="4">
                  <c:v>A</c:v>
                </c:pt>
              </c:strCache>
            </c:strRef>
          </c:cat>
          <c:val>
            <c:numRef>
              <c:f>'Grade Distribution'!$G$12:$G$17</c:f>
              <c:numCache>
                <c:formatCode>General</c:formatCode>
                <c:ptCount val="6"/>
                <c:pt idx="0">
                  <c:v>1</c:v>
                </c:pt>
                <c:pt idx="1">
                  <c:v>3</c:v>
                </c:pt>
                <c:pt idx="2">
                  <c:v>5</c:v>
                </c:pt>
                <c:pt idx="3">
                  <c:v>16</c:v>
                </c:pt>
                <c:pt idx="4">
                  <c:v>9</c:v>
                </c:pt>
                <c:pt idx="5">
                  <c:v>0</c:v>
                </c:pt>
              </c:numCache>
            </c:numRef>
          </c:val>
          <c:extLst>
            <c:ext xmlns:c16="http://schemas.microsoft.com/office/drawing/2014/chart" uri="{C3380CC4-5D6E-409C-BE32-E72D297353CC}">
              <c16:uniqueId val="{00000001-B5DC-45D7-8730-6360038376FA}"/>
            </c:ext>
          </c:extLst>
        </c:ser>
        <c:dLbls>
          <c:showLegendKey val="0"/>
          <c:showVal val="0"/>
          <c:showCatName val="0"/>
          <c:showSerName val="0"/>
          <c:showPercent val="0"/>
          <c:showBubbleSize val="0"/>
        </c:dLbls>
        <c:gapWidth val="150"/>
        <c:axId val="179391711"/>
        <c:axId val="179410911"/>
      </c:barChart>
      <c:catAx>
        <c:axId val="179391711"/>
        <c:scaling>
          <c:orientation val="minMax"/>
        </c:scaling>
        <c:delete val="0"/>
        <c:axPos val="b"/>
        <c:title>
          <c:tx>
            <c:rich>
              <a:bodyPr/>
              <a:lstStyle/>
              <a:p>
                <a:pPr>
                  <a:defRPr/>
                </a:pPr>
                <a:r>
                  <a:rPr lang="en-US"/>
                  <a:t>Bin</a:t>
                </a:r>
              </a:p>
            </c:rich>
          </c:tx>
          <c:overlay val="0"/>
        </c:title>
        <c:numFmt formatCode="General" sourceLinked="1"/>
        <c:majorTickMark val="out"/>
        <c:minorTickMark val="none"/>
        <c:tickLblPos val="nextTo"/>
        <c:crossAx val="179410911"/>
        <c:crosses val="autoZero"/>
        <c:auto val="1"/>
        <c:lblAlgn val="ctr"/>
        <c:lblOffset val="100"/>
        <c:noMultiLvlLbl val="0"/>
      </c:catAx>
      <c:valAx>
        <c:axId val="179410911"/>
        <c:scaling>
          <c:orientation val="minMax"/>
        </c:scaling>
        <c:delete val="0"/>
        <c:axPos val="l"/>
        <c:title>
          <c:tx>
            <c:rich>
              <a:bodyPr/>
              <a:lstStyle/>
              <a:p>
                <a:pPr>
                  <a:defRPr/>
                </a:pPr>
                <a:r>
                  <a:rPr lang="en-US"/>
                  <a:t>Frequency</a:t>
                </a:r>
              </a:p>
            </c:rich>
          </c:tx>
          <c:overlay val="0"/>
        </c:title>
        <c:numFmt formatCode="General" sourceLinked="1"/>
        <c:majorTickMark val="out"/>
        <c:minorTickMark val="none"/>
        <c:tickLblPos val="nextTo"/>
        <c:crossAx val="179391711"/>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485775</xdr:colOff>
      <xdr:row>1</xdr:row>
      <xdr:rowOff>57150</xdr:rowOff>
    </xdr:from>
    <xdr:to>
      <xdr:col>13</xdr:col>
      <xdr:colOff>180975</xdr:colOff>
      <xdr:row>16</xdr:row>
      <xdr:rowOff>38100</xdr:rowOff>
    </xdr:to>
    <xdr:graphicFrame macro="">
      <xdr:nvGraphicFramePr>
        <xdr:cNvPr id="2" name="Chart 1">
          <a:extLst>
            <a:ext uri="{FF2B5EF4-FFF2-40B4-BE49-F238E27FC236}">
              <a16:creationId xmlns:a16="http://schemas.microsoft.com/office/drawing/2014/main" id="{0B475115-A70F-FC7D-EE45-5573BBBF4B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479425</xdr:colOff>
      <xdr:row>16</xdr:row>
      <xdr:rowOff>95250</xdr:rowOff>
    </xdr:from>
    <xdr:to>
      <xdr:col>13</xdr:col>
      <xdr:colOff>174625</xdr:colOff>
      <xdr:row>31</xdr:row>
      <xdr:rowOff>76200</xdr:rowOff>
    </xdr:to>
    <xdr:graphicFrame macro="">
      <xdr:nvGraphicFramePr>
        <xdr:cNvPr id="3" name="Chart 2">
          <a:extLst>
            <a:ext uri="{FF2B5EF4-FFF2-40B4-BE49-F238E27FC236}">
              <a16:creationId xmlns:a16="http://schemas.microsoft.com/office/drawing/2014/main" id="{1D24D08E-69C3-781D-30A6-C874A91CB1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615950</xdr:colOff>
      <xdr:row>0</xdr:row>
      <xdr:rowOff>139701</xdr:rowOff>
    </xdr:from>
    <xdr:to>
      <xdr:col>7</xdr:col>
      <xdr:colOff>603250</xdr:colOff>
      <xdr:row>7</xdr:row>
      <xdr:rowOff>152401</xdr:rowOff>
    </xdr:to>
    <mc:AlternateContent xmlns:mc="http://schemas.openxmlformats.org/markup-compatibility/2006">
      <mc:Choice xmlns:sle15="http://schemas.microsoft.com/office/drawing/2012/slicer" Requires="sle15">
        <xdr:graphicFrame macro="">
          <xdr:nvGraphicFramePr>
            <xdr:cNvPr id="2" name="Plant">
              <a:extLst>
                <a:ext uri="{FF2B5EF4-FFF2-40B4-BE49-F238E27FC236}">
                  <a16:creationId xmlns:a16="http://schemas.microsoft.com/office/drawing/2014/main" id="{CFD474F9-3B8E-4820-372F-0B0286C89590}"/>
                </a:ext>
              </a:extLst>
            </xdr:cNvPr>
            <xdr:cNvGraphicFramePr/>
          </xdr:nvGraphicFramePr>
          <xdr:xfrm>
            <a:off x="0" y="0"/>
            <a:ext cx="0" cy="0"/>
          </xdr:xfrm>
          <a:graphic>
            <a:graphicData uri="http://schemas.microsoft.com/office/drawing/2010/slicer">
              <sle:slicer xmlns:sle="http://schemas.microsoft.com/office/drawing/2010/slicer" name="Plant"/>
            </a:graphicData>
          </a:graphic>
        </xdr:graphicFrame>
      </mc:Choice>
      <mc:Fallback>
        <xdr:sp macro="" textlink="">
          <xdr:nvSpPr>
            <xdr:cNvPr id="0" name=""/>
            <xdr:cNvSpPr>
              <a:spLocks noTextEdit="1"/>
            </xdr:cNvSpPr>
          </xdr:nvSpPr>
          <xdr:spPr>
            <a:xfrm>
              <a:off x="5765800" y="139701"/>
              <a:ext cx="1828800" cy="13017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5</xdr:col>
      <xdr:colOff>622300</xdr:colOff>
      <xdr:row>8</xdr:row>
      <xdr:rowOff>12701</xdr:rowOff>
    </xdr:from>
    <xdr:to>
      <xdr:col>7</xdr:col>
      <xdr:colOff>609600</xdr:colOff>
      <xdr:row>16</xdr:row>
      <xdr:rowOff>19051</xdr:rowOff>
    </xdr:to>
    <mc:AlternateContent xmlns:mc="http://schemas.openxmlformats.org/markup-compatibility/2006">
      <mc:Choice xmlns:sle15="http://schemas.microsoft.com/office/drawing/2012/slicer" Requires="sle15">
        <xdr:graphicFrame macro="">
          <xdr:nvGraphicFramePr>
            <xdr:cNvPr id="3" name="Department">
              <a:extLst>
                <a:ext uri="{FF2B5EF4-FFF2-40B4-BE49-F238E27FC236}">
                  <a16:creationId xmlns:a16="http://schemas.microsoft.com/office/drawing/2014/main" id="{57202604-AFB6-7D8A-1F75-167216CB3DB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5772150" y="1485901"/>
              <a:ext cx="1828800" cy="14795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5</xdr:col>
      <xdr:colOff>352425</xdr:colOff>
      <xdr:row>22</xdr:row>
      <xdr:rowOff>146049</xdr:rowOff>
    </xdr:from>
    <xdr:to>
      <xdr:col>9</xdr:col>
      <xdr:colOff>107950</xdr:colOff>
      <xdr:row>33</xdr:row>
      <xdr:rowOff>34924</xdr:rowOff>
    </xdr:to>
    <xdr:graphicFrame macro="">
      <xdr:nvGraphicFramePr>
        <xdr:cNvPr id="5" name="Chart 4">
          <a:extLst>
            <a:ext uri="{FF2B5EF4-FFF2-40B4-BE49-F238E27FC236}">
              <a16:creationId xmlns:a16="http://schemas.microsoft.com/office/drawing/2014/main" id="{F9C7C05A-38B8-6EFF-EC95-DDFC62C4AB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234950</xdr:colOff>
      <xdr:row>5</xdr:row>
      <xdr:rowOff>107950</xdr:rowOff>
    </xdr:from>
    <xdr:to>
      <xdr:col>13</xdr:col>
      <xdr:colOff>234950</xdr:colOff>
      <xdr:row>15</xdr:row>
      <xdr:rowOff>114300</xdr:rowOff>
    </xdr:to>
    <xdr:graphicFrame macro="">
      <xdr:nvGraphicFramePr>
        <xdr:cNvPr id="13" name="Chart 12">
          <a:extLst>
            <a:ext uri="{FF2B5EF4-FFF2-40B4-BE49-F238E27FC236}">
              <a16:creationId xmlns:a16="http://schemas.microsoft.com/office/drawing/2014/main" id="{77BC7C83-C50E-BBB8-FDE3-5BDEBBC3CA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rew Poock" refreshedDate="45636.436356134262" createdVersion="8" refreshedVersion="8" minRefreshableVersion="3" recordCount="40" xr:uid="{D14842D5-0C47-4108-8831-9FC9363D09CD}">
  <cacheSource type="worksheet">
    <worksheetSource name="Table1"/>
  </cacheSource>
  <cacheFields count="5">
    <cacheField name="Employee Name" numFmtId="0">
      <sharedItems/>
    </cacheField>
    <cacheField name="Department" numFmtId="0">
      <sharedItems/>
    </cacheField>
    <cacheField name="Plant" numFmtId="0">
      <sharedItems count="3">
        <s v="Denver"/>
        <s v="Chicago"/>
        <s v="Reno"/>
      </sharedItems>
    </cacheField>
    <cacheField name="Project" numFmtId="0">
      <sharedItems/>
    </cacheField>
    <cacheField name="Hours Worked" numFmtId="0">
      <sharedItems containsSemiMixedTypes="0" containsString="0" containsNumber="1" containsInteger="1" minValue="5" maxValue="4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s v="Adams, James"/>
    <s v="Acct"/>
    <x v="0"/>
    <s v="Sourcing Review"/>
    <n v="5"/>
  </r>
  <r>
    <s v="Corovic,Jose"/>
    <s v="Acct"/>
    <x v="0"/>
    <s v="Sourcing Review"/>
    <n v="10"/>
  </r>
  <r>
    <s v="Davidson Kaye"/>
    <s v="Acct"/>
    <x v="0"/>
    <s v="Quota Computation"/>
    <n v="22"/>
  </r>
  <r>
    <s v="Drew, Richard"/>
    <s v="Acct"/>
    <x v="0"/>
    <s v="Quota Computation"/>
    <n v="17"/>
  </r>
  <r>
    <s v="La Pierre,Anna"/>
    <s v="Acct"/>
    <x v="1"/>
    <s v="Quota Computation"/>
    <n v="22"/>
  </r>
  <r>
    <s v="Lane, Brandon"/>
    <s v="Acct"/>
    <x v="0"/>
    <s v="Production Planning"/>
    <n v="15"/>
  </r>
  <r>
    <s v="McGovern, Adrian"/>
    <s v="Acct"/>
    <x v="2"/>
    <s v="Sourcing Review"/>
    <n v="23"/>
  </r>
  <r>
    <s v="Ray, Anthony"/>
    <s v="Acct"/>
    <x v="1"/>
    <s v="Sourcing Review"/>
    <n v="18"/>
  </r>
  <r>
    <s v="Ryan, Mark"/>
    <s v="Acct"/>
    <x v="1"/>
    <s v="Production Planning"/>
    <n v="18"/>
  </r>
  <r>
    <s v="Spenser, William"/>
    <s v="Acct"/>
    <x v="1"/>
    <s v="Sourcing Review"/>
    <n v="15"/>
  </r>
  <r>
    <s v="Warrem, Jason"/>
    <s v="Acct"/>
    <x v="1"/>
    <s v="Production Planning"/>
    <n v="16"/>
  </r>
  <r>
    <s v="Wei, Guang"/>
    <s v="Acct"/>
    <x v="0"/>
    <s v="Production Planning"/>
    <n v="21"/>
  </r>
  <r>
    <s v="Ashley, Jane "/>
    <s v="Mkt"/>
    <x v="0"/>
    <s v="Market Analysis"/>
    <n v="17"/>
  </r>
  <r>
    <s v="Bosa, Victor "/>
    <s v="Mkt"/>
    <x v="0"/>
    <s v="Production Planning"/>
    <n v="20"/>
  </r>
  <r>
    <s v="Corning,Sandra"/>
    <s v="Mkt"/>
    <x v="0"/>
    <s v="Market Analysis"/>
    <n v="21"/>
  </r>
  <r>
    <s v="Dixon, James T"/>
    <s v="Mkt"/>
    <x v="1"/>
    <s v="Quota Computation"/>
    <n v="27"/>
  </r>
  <r>
    <s v="Duong,Linda"/>
    <s v="Mkt"/>
    <x v="0"/>
    <s v="Quota Computation"/>
    <n v="30"/>
  </r>
  <r>
    <s v="Goston, Sayeh"/>
    <s v="Mkt"/>
    <x v="1"/>
    <s v="Quota Computation"/>
    <n v="12"/>
  </r>
  <r>
    <s v="Jefferies David"/>
    <s v="Mkt"/>
    <x v="2"/>
    <s v="Production Planning"/>
    <n v="19"/>
  </r>
  <r>
    <s v="Jordan, Matthew"/>
    <s v="Mkt"/>
    <x v="1"/>
    <s v="Quota Computation"/>
    <n v="11"/>
  </r>
  <r>
    <s v="Menstell,Lori  Lee"/>
    <s v="Mkt"/>
    <x v="2"/>
    <s v="Sourcing Review"/>
    <n v="21"/>
  </r>
  <r>
    <s v="Nurul,Nicole"/>
    <s v="Mkt"/>
    <x v="2"/>
    <s v="Production Planning"/>
    <n v="20"/>
  </r>
  <r>
    <s v="Redmond, Elizabeth"/>
    <s v="Mkt"/>
    <x v="2"/>
    <s v="Sourcing Review"/>
    <n v="27"/>
  </r>
  <r>
    <s v="Scott, Rex"/>
    <s v="Mkt"/>
    <x v="0"/>
    <s v="Sourcing Review"/>
    <n v="22"/>
  </r>
  <r>
    <s v="UTran,Diem Thi"/>
    <s v="Mkt"/>
    <x v="0"/>
    <s v="Quota Computation"/>
    <n v="31"/>
  </r>
  <r>
    <s v="Angel, Kathy"/>
    <s v="Ops"/>
    <x v="1"/>
    <s v="Quota Computation"/>
    <n v="29"/>
  </r>
  <r>
    <s v="Casimiro, Amanda"/>
    <s v="Ops"/>
    <x v="2"/>
    <s v="Sourcing Review"/>
    <n v="17"/>
  </r>
  <r>
    <s v="Ching, Kam Hoong"/>
    <s v="Ops"/>
    <x v="0"/>
    <s v="Sourcing Review"/>
    <n v="9"/>
  </r>
  <r>
    <s v="Collins,Giovanni"/>
    <s v="Ops"/>
    <x v="0"/>
    <s v="Production Planning"/>
    <n v="12"/>
  </r>
  <r>
    <s v="Dixon,Eleanore"/>
    <s v="Ops"/>
    <x v="0"/>
    <s v="Production Planning"/>
    <n v="35"/>
  </r>
  <r>
    <s v="Garrett, James"/>
    <s v="Ops"/>
    <x v="2"/>
    <s v="Production Planning"/>
    <n v="11"/>
  </r>
  <r>
    <s v="Lee,Brandon"/>
    <s v="Ops"/>
    <x v="0"/>
    <s v="Sourcing Review"/>
    <n v="21"/>
  </r>
  <r>
    <s v="Lunden,Haley"/>
    <s v="Ops"/>
    <x v="0"/>
    <s v="Production Planning"/>
    <n v="19"/>
  </r>
  <r>
    <s v="Pham,Mary "/>
    <s v="Ops"/>
    <x v="1"/>
    <s v="Production Planning"/>
    <n v="5"/>
  </r>
  <r>
    <s v="Quigly, James"/>
    <s v="Ops"/>
    <x v="1"/>
    <s v="Sourcing Review"/>
    <n v="19"/>
  </r>
  <r>
    <s v="Rikki, Nicole"/>
    <s v="Ops"/>
    <x v="1"/>
    <s v="Production Planning"/>
    <n v="19"/>
  </r>
  <r>
    <s v="Scott, Bryan"/>
    <s v="Ops"/>
    <x v="1"/>
    <s v="Production Planning"/>
    <n v="17"/>
  </r>
  <r>
    <s v="Austin, James"/>
    <s v="Sales"/>
    <x v="2"/>
    <s v="Quota Computation"/>
    <n v="27"/>
  </r>
  <r>
    <s v="Bernard, Steven"/>
    <s v="Sales"/>
    <x v="1"/>
    <s v="Quota Computation"/>
    <n v="29"/>
  </r>
  <r>
    <s v="Daniel, James"/>
    <s v="Sales"/>
    <x v="2"/>
    <s v="Quota Computation"/>
    <n v="4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99F2DE-A535-4B2C-BA7F-5F357A0B025A}" name="PivotTable6"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G18:H22" firstHeaderRow="1" firstDataRow="1" firstDataCol="1"/>
  <pivotFields count="5">
    <pivotField showAll="0"/>
    <pivotField showAll="0"/>
    <pivotField axis="axisRow" showAll="0">
      <items count="4">
        <item x="1"/>
        <item x="0"/>
        <item x="2"/>
        <item t="default"/>
      </items>
    </pivotField>
    <pivotField showAll="0"/>
    <pivotField dataField="1" showAll="0"/>
  </pivotFields>
  <rowFields count="1">
    <field x="2"/>
  </rowFields>
  <rowItems count="4">
    <i>
      <x/>
    </i>
    <i>
      <x v="1"/>
    </i>
    <i>
      <x v="2"/>
    </i>
    <i t="grand">
      <x/>
    </i>
  </rowItems>
  <colItems count="1">
    <i/>
  </colItems>
  <dataFields count="1">
    <dataField name="Sum of Hours Worked" fld="4"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nt" xr10:uid="{A9336EEC-279E-40FF-9DF6-FBD8552252B3}" sourceName="Plant">
  <extLst>
    <x:ext xmlns:x15="http://schemas.microsoft.com/office/spreadsheetml/2010/11/main" uri="{2F2917AC-EB37-4324-AD4E-5DD8C200BD13}">
      <x15:tableSlicerCache tableId="1" column="3"/>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6A5386A-296C-4C4B-BD45-BDBC1489E229}" sourceName="Department">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lant" xr10:uid="{FBE951EB-A561-456B-ACFA-28BA6B2EC786}" cache="Slicer_Plant" caption="Plant" rowHeight="241300"/>
  <slicer name="Department" xr10:uid="{377DFC2A-E2B0-4496-9CFE-21318F85A01C}" cache="Slicer_Department" caption="Departmen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01F0B0-025B-4BFF-97C8-8DC97B2FC566}" name="Table1" displayName="Table1" ref="A1:E42" totalsRowCount="1" headerRowDxfId="1">
  <autoFilter ref="A1:E41" xr:uid="{4501F0B0-025B-4BFF-97C8-8DC97B2FC566}"/>
  <sortState xmlns:xlrd2="http://schemas.microsoft.com/office/spreadsheetml/2017/richdata2" ref="A2:E41">
    <sortCondition ref="B1:B41"/>
  </sortState>
  <tableColumns count="5">
    <tableColumn id="1" xr3:uid="{50203BFB-FC77-492B-BF53-B1546583F98B}" name="Employee Name" totalsRowLabel="Average" dataDxfId="2" totalsRowDxfId="0" dataCellStyle="Normal_Sheet1"/>
    <tableColumn id="2" xr3:uid="{3D06004C-611F-442B-8967-A225F1117F18}" name="Department"/>
    <tableColumn id="3" xr3:uid="{6F76004C-666E-4928-9A38-B7A31722B781}" name="Plant"/>
    <tableColumn id="4" xr3:uid="{A3A2FB5C-5E37-4AAA-8A45-A1EAF6A5A2DC}" name="Project"/>
    <tableColumn id="5" xr3:uid="{C73433D7-F46A-42F4-9AB5-807841812226}" name="Hours Worked" totalsRowFunction="average"/>
  </tableColumns>
  <tableStyleInfo name="TableStyleDark7"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0EBE9-2371-4B9D-9FB6-B612EC1CFEFA}">
  <sheetPr codeName="Sheet2"/>
  <dimension ref="A2:I11"/>
  <sheetViews>
    <sheetView workbookViewId="0">
      <selection activeCell="G14" sqref="G14"/>
    </sheetView>
  </sheetViews>
  <sheetFormatPr defaultRowHeight="14.5" x14ac:dyDescent="0.35"/>
  <cols>
    <col min="4" max="6" width="9.08984375" style="2"/>
    <col min="8" max="8" width="11.90625" bestFit="1" customWidth="1"/>
  </cols>
  <sheetData>
    <row r="2" spans="1:9" x14ac:dyDescent="0.35">
      <c r="A2" s="13" t="s">
        <v>68</v>
      </c>
      <c r="B2" s="15" t="s">
        <v>113</v>
      </c>
      <c r="C2" s="16" t="s">
        <v>112</v>
      </c>
      <c r="D2" s="14" t="s">
        <v>125</v>
      </c>
      <c r="E2" s="14" t="s">
        <v>75</v>
      </c>
      <c r="F2" s="14" t="s">
        <v>76</v>
      </c>
    </row>
    <row r="3" spans="1:9" x14ac:dyDescent="0.35">
      <c r="A3" s="8" t="s">
        <v>72</v>
      </c>
      <c r="B3">
        <v>28</v>
      </c>
      <c r="C3" s="9">
        <v>32</v>
      </c>
      <c r="D3" s="7" t="str">
        <f>IF((B3+C3)/2 &gt; score, "Pass", "Fail")</f>
        <v>Fail</v>
      </c>
      <c r="E3" s="7" t="str">
        <f>IF(OR(B3&gt;score,C3&gt;score), "Pass", "Fail")</f>
        <v>Pass</v>
      </c>
      <c r="F3" s="7" t="str">
        <f>IF(AND(B3&gt;score,C3&gt;score), "Pass", "Fail")</f>
        <v>Fail</v>
      </c>
      <c r="H3" t="s">
        <v>146</v>
      </c>
      <c r="I3">
        <v>30</v>
      </c>
    </row>
    <row r="4" spans="1:9" x14ac:dyDescent="0.35">
      <c r="A4" s="8" t="s">
        <v>69</v>
      </c>
      <c r="B4">
        <v>29</v>
      </c>
      <c r="C4" s="9">
        <v>29</v>
      </c>
      <c r="D4" s="7" t="str">
        <f>IF((B4+C4)/2 &gt; score, "Pass", "Fail")</f>
        <v>Fail</v>
      </c>
      <c r="E4" s="7" t="str">
        <f>IF(OR(B4&gt;score,C4&gt;score), "Pass", "Fail")</f>
        <v>Fail</v>
      </c>
      <c r="F4" s="7" t="str">
        <f>IF(AND(B4&gt;score,C4&gt;score), "Pass", "Fail")</f>
        <v>Fail</v>
      </c>
    </row>
    <row r="5" spans="1:9" x14ac:dyDescent="0.35">
      <c r="A5" s="8" t="s">
        <v>129</v>
      </c>
      <c r="B5">
        <v>13</v>
      </c>
      <c r="C5" s="9">
        <v>33</v>
      </c>
      <c r="D5" s="7" t="str">
        <f>IF((B5+C5)/2 &gt; score, "Pass", "Fail")</f>
        <v>Fail</v>
      </c>
      <c r="E5" s="7" t="str">
        <f>IF(OR(B5&gt;score,C5&gt;score), "Pass", "Fail")</f>
        <v>Pass</v>
      </c>
      <c r="F5" s="7" t="str">
        <f>IF(AND(B5&gt;score,C5&gt;score), "Pass", "Fail")</f>
        <v>Fail</v>
      </c>
    </row>
    <row r="6" spans="1:9" x14ac:dyDescent="0.35">
      <c r="A6" s="8" t="s">
        <v>70</v>
      </c>
      <c r="B6">
        <v>27</v>
      </c>
      <c r="C6" s="9">
        <v>34</v>
      </c>
      <c r="D6" s="7" t="str">
        <f>IF((B6+C6)/2 &gt; score, "Pass", "Fail")</f>
        <v>Pass</v>
      </c>
      <c r="E6" s="7" t="str">
        <f>IF(OR(B6&gt;score,C6&gt;score), "Pass", "Fail")</f>
        <v>Pass</v>
      </c>
      <c r="F6" s="7" t="str">
        <f>IF(AND(B6&gt;score,C6&gt;score), "Pass", "Fail")</f>
        <v>Fail</v>
      </c>
    </row>
    <row r="7" spans="1:9" x14ac:dyDescent="0.35">
      <c r="A7" s="8" t="s">
        <v>71</v>
      </c>
      <c r="B7">
        <v>20</v>
      </c>
      <c r="C7" s="9">
        <v>30</v>
      </c>
      <c r="D7" s="7" t="str">
        <f>IF((B7+C7)/2 &gt; score, "Pass", "Fail")</f>
        <v>Fail</v>
      </c>
      <c r="E7" s="7" t="str">
        <f>IF(OR(B7&gt;score,C7&gt;score), "Pass", "Fail")</f>
        <v>Fail</v>
      </c>
      <c r="F7" s="7" t="str">
        <f>IF(AND(B7&gt;score,C7&gt;score), "Pass", "Fail")</f>
        <v>Fail</v>
      </c>
    </row>
    <row r="8" spans="1:9" x14ac:dyDescent="0.35">
      <c r="A8" s="8" t="s">
        <v>73</v>
      </c>
      <c r="B8">
        <v>25</v>
      </c>
      <c r="C8" s="9">
        <v>50</v>
      </c>
      <c r="D8" s="7" t="str">
        <f>IF((B8+C8)/2 &gt; score, "Pass", "Fail")</f>
        <v>Pass</v>
      </c>
      <c r="E8" s="7" t="str">
        <f>IF(OR(B8&gt;score,C8&gt;score), "Pass", "Fail")</f>
        <v>Pass</v>
      </c>
      <c r="F8" s="7" t="str">
        <f>IF(AND(B8&gt;score,C8&gt;score), "Pass", "Fail")</f>
        <v>Fail</v>
      </c>
    </row>
    <row r="9" spans="1:9" x14ac:dyDescent="0.35">
      <c r="A9" s="8" t="s">
        <v>74</v>
      </c>
      <c r="B9">
        <v>15</v>
      </c>
      <c r="C9" s="9">
        <v>48</v>
      </c>
      <c r="D9" s="7" t="str">
        <f>IF((B9+C9)/2 &gt; score, "Pass", "Fail")</f>
        <v>Pass</v>
      </c>
      <c r="E9" s="7" t="str">
        <f>IF(OR(B9&gt;score,C9&gt;score), "Pass", "Fail")</f>
        <v>Pass</v>
      </c>
      <c r="F9" s="7" t="str">
        <f>IF(AND(B9&gt;score,C9&gt;score), "Pass", "Fail")</f>
        <v>Fail</v>
      </c>
    </row>
    <row r="10" spans="1:9" x14ac:dyDescent="0.35">
      <c r="A10" s="8" t="s">
        <v>130</v>
      </c>
      <c r="B10">
        <v>27</v>
      </c>
      <c r="C10" s="9">
        <v>39</v>
      </c>
      <c r="D10" s="7" t="str">
        <f>IF((B10+C10)/2 &gt; score, "Pass", "Fail")</f>
        <v>Pass</v>
      </c>
      <c r="E10" s="7" t="str">
        <f>IF(OR(B10&gt;score,C10&gt;score), "Pass", "Fail")</f>
        <v>Pass</v>
      </c>
      <c r="F10" s="7" t="str">
        <f>IF(AND(B10&gt;score,C10&gt;score), "Pass", "Fail")</f>
        <v>Fail</v>
      </c>
    </row>
    <row r="11" spans="1:9" x14ac:dyDescent="0.35">
      <c r="A11" s="10" t="s">
        <v>77</v>
      </c>
      <c r="B11" s="11">
        <v>14</v>
      </c>
      <c r="C11" s="12">
        <v>28</v>
      </c>
      <c r="D11" s="7" t="str">
        <f>IF((B11+C11)/2 &gt; score, "Pass", "Fail")</f>
        <v>Fail</v>
      </c>
      <c r="E11" s="7" t="str">
        <f>IF(OR(B11&gt;score,C11&gt;score), "Pass", "Fail")</f>
        <v>Fail</v>
      </c>
      <c r="F11" s="7" t="str">
        <f>IF(AND(B11&gt;score,C11&gt;score), "Pass", "Fail")</f>
        <v>Fail</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0FFE4-22D0-4398-9347-4B282A404E5C}">
  <sheetPr codeName="Sheet3"/>
  <dimension ref="A1:E20"/>
  <sheetViews>
    <sheetView tabSelected="1" workbookViewId="0">
      <selection activeCell="D17" sqref="D17"/>
    </sheetView>
  </sheetViews>
  <sheetFormatPr defaultRowHeight="14.5" x14ac:dyDescent="0.35"/>
  <cols>
    <col min="2" max="2" width="11.81640625" bestFit="1" customWidth="1"/>
    <col min="3" max="4" width="10.81640625" bestFit="1" customWidth="1"/>
    <col min="5" max="5" width="11.81640625" bestFit="1" customWidth="1"/>
  </cols>
  <sheetData>
    <row r="1" spans="1:5" ht="15.5" x14ac:dyDescent="0.35">
      <c r="A1" s="47" t="s">
        <v>88</v>
      </c>
      <c r="B1" s="47"/>
      <c r="C1" s="47"/>
      <c r="D1" s="47"/>
      <c r="E1" s="47"/>
    </row>
    <row r="2" spans="1:5" x14ac:dyDescent="0.35">
      <c r="B2" s="5" t="s">
        <v>89</v>
      </c>
      <c r="C2" s="5" t="s">
        <v>90</v>
      </c>
      <c r="D2" s="5" t="s">
        <v>91</v>
      </c>
      <c r="E2" s="5" t="s">
        <v>115</v>
      </c>
    </row>
    <row r="3" spans="1:5" x14ac:dyDescent="0.35">
      <c r="A3" t="s">
        <v>93</v>
      </c>
      <c r="B3" s="4">
        <v>21333</v>
      </c>
      <c r="C3" s="4">
        <v>38100</v>
      </c>
      <c r="D3" s="4">
        <v>38000</v>
      </c>
      <c r="E3" s="4">
        <v>45000</v>
      </c>
    </row>
    <row r="4" spans="1:5" x14ac:dyDescent="0.35">
      <c r="A4" t="s">
        <v>94</v>
      </c>
      <c r="B4" s="4">
        <v>17000</v>
      </c>
      <c r="C4" s="4">
        <v>36000</v>
      </c>
      <c r="D4" s="4">
        <v>34000</v>
      </c>
      <c r="E4" s="4">
        <v>36000</v>
      </c>
    </row>
    <row r="5" spans="1:5" x14ac:dyDescent="0.35">
      <c r="A5" t="s">
        <v>95</v>
      </c>
      <c r="B5" s="4">
        <v>72000</v>
      </c>
      <c r="C5" s="4">
        <v>34000</v>
      </c>
      <c r="D5" s="4">
        <v>36000</v>
      </c>
      <c r="E5" s="4">
        <v>15839</v>
      </c>
    </row>
    <row r="6" spans="1:5" x14ac:dyDescent="0.35">
      <c r="A6" t="s">
        <v>96</v>
      </c>
      <c r="B6" s="4">
        <v>35000</v>
      </c>
      <c r="C6" s="4">
        <v>32000</v>
      </c>
      <c r="D6" s="4">
        <v>32000</v>
      </c>
      <c r="E6" s="4">
        <v>39000</v>
      </c>
    </row>
    <row r="7" spans="1:5" x14ac:dyDescent="0.35">
      <c r="A7" t="s">
        <v>97</v>
      </c>
      <c r="B7" s="4">
        <v>35500</v>
      </c>
      <c r="C7" s="4">
        <v>30500</v>
      </c>
      <c r="D7" s="4">
        <v>30000</v>
      </c>
      <c r="E7" s="4">
        <v>42888</v>
      </c>
    </row>
    <row r="8" spans="1:5" x14ac:dyDescent="0.35">
      <c r="A8" t="s">
        <v>98</v>
      </c>
      <c r="B8" s="4">
        <v>50500</v>
      </c>
      <c r="C8" s="4">
        <v>28500</v>
      </c>
      <c r="D8" s="4">
        <v>28000</v>
      </c>
      <c r="E8" s="4">
        <v>37000</v>
      </c>
    </row>
    <row r="9" spans="1:5" x14ac:dyDescent="0.35">
      <c r="A9" t="s">
        <v>99</v>
      </c>
      <c r="B9" s="4">
        <v>55200</v>
      </c>
      <c r="C9" s="4">
        <v>24800</v>
      </c>
      <c r="D9" s="4">
        <v>26000</v>
      </c>
      <c r="E9" s="4">
        <v>26000</v>
      </c>
    </row>
    <row r="10" spans="1:5" x14ac:dyDescent="0.35">
      <c r="A10" t="s">
        <v>100</v>
      </c>
      <c r="B10" s="4">
        <v>59000</v>
      </c>
      <c r="C10" s="4">
        <v>39000</v>
      </c>
      <c r="D10" s="4">
        <v>24000</v>
      </c>
      <c r="E10" s="4">
        <v>25500</v>
      </c>
    </row>
    <row r="11" spans="1:5" x14ac:dyDescent="0.35">
      <c r="A11" t="s">
        <v>101</v>
      </c>
      <c r="B11" s="4">
        <v>72100</v>
      </c>
      <c r="C11" s="4">
        <v>19100</v>
      </c>
      <c r="D11" s="4">
        <v>38000</v>
      </c>
      <c r="E11" s="4">
        <v>33000</v>
      </c>
    </row>
    <row r="12" spans="1:5" x14ac:dyDescent="0.35">
      <c r="A12" t="s">
        <v>102</v>
      </c>
      <c r="B12" s="4">
        <v>84039</v>
      </c>
      <c r="C12" s="4">
        <v>17100</v>
      </c>
      <c r="D12" s="4">
        <v>19000</v>
      </c>
      <c r="E12" s="4">
        <v>74000</v>
      </c>
    </row>
    <row r="13" spans="1:5" x14ac:dyDescent="0.35">
      <c r="A13" t="s">
        <v>103</v>
      </c>
      <c r="B13" s="4">
        <v>102000</v>
      </c>
      <c r="C13" s="4">
        <v>15200</v>
      </c>
      <c r="D13" s="4">
        <v>15000</v>
      </c>
      <c r="E13" s="4">
        <v>18450</v>
      </c>
    </row>
    <row r="14" spans="1:5" x14ac:dyDescent="0.35">
      <c r="A14" t="s">
        <v>92</v>
      </c>
      <c r="B14" s="4">
        <v>138000</v>
      </c>
      <c r="C14" s="4">
        <v>13000</v>
      </c>
      <c r="D14" s="4">
        <v>17000</v>
      </c>
      <c r="E14" s="4">
        <v>102000</v>
      </c>
    </row>
    <row r="15" spans="1:5" x14ac:dyDescent="0.35">
      <c r="A15" s="3"/>
    </row>
    <row r="16" spans="1:5" x14ac:dyDescent="0.35">
      <c r="A16" s="3"/>
    </row>
    <row r="17" spans="1:1" x14ac:dyDescent="0.35">
      <c r="A17" s="3"/>
    </row>
    <row r="18" spans="1:1" x14ac:dyDescent="0.35">
      <c r="A18" s="3"/>
    </row>
    <row r="19" spans="1:1" x14ac:dyDescent="0.35">
      <c r="A19" s="3"/>
    </row>
    <row r="20" spans="1:1" x14ac:dyDescent="0.35">
      <c r="A20" s="3"/>
    </row>
  </sheetData>
  <mergeCells count="1">
    <mergeCell ref="A1:E1"/>
  </mergeCells>
  <phoneticPr fontId="8"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Q11"/>
  <sheetViews>
    <sheetView workbookViewId="0">
      <selection activeCell="Q8" sqref="Q8"/>
    </sheetView>
  </sheetViews>
  <sheetFormatPr defaultRowHeight="14.5" x14ac:dyDescent="0.35"/>
  <cols>
    <col min="1" max="1" width="10.36328125" bestFit="1" customWidth="1"/>
    <col min="2" max="2" width="13.6328125" bestFit="1" customWidth="1"/>
    <col min="3" max="3" width="3.6328125" bestFit="1" customWidth="1"/>
    <col min="4" max="4" width="10.36328125" bestFit="1" customWidth="1"/>
    <col min="5" max="5" width="12.08984375" bestFit="1" customWidth="1"/>
    <col min="6" max="6" width="3.6328125" bestFit="1" customWidth="1"/>
    <col min="7" max="7" width="10.36328125" bestFit="1" customWidth="1"/>
    <col min="8" max="8" width="11.90625" customWidth="1"/>
    <col min="9" max="9" width="3.6328125" bestFit="1" customWidth="1"/>
    <col min="10" max="10" width="10.36328125" bestFit="1" customWidth="1"/>
    <col min="11" max="11" width="12.08984375" bestFit="1" customWidth="1"/>
    <col min="12" max="12" width="3.6328125" bestFit="1" customWidth="1"/>
    <col min="13" max="13" width="10.36328125" bestFit="1" customWidth="1"/>
    <col min="14" max="14" width="11.81640625" customWidth="1"/>
    <col min="15" max="15" width="3.6328125" bestFit="1" customWidth="1"/>
    <col min="16" max="16" width="17.6328125" bestFit="1" customWidth="1"/>
    <col min="17" max="17" width="11.81640625" customWidth="1"/>
  </cols>
  <sheetData>
    <row r="1" spans="1:17" x14ac:dyDescent="0.35">
      <c r="A1" s="48" t="s">
        <v>143</v>
      </c>
      <c r="B1" s="48"/>
      <c r="C1" s="5"/>
      <c r="D1" s="48" t="s">
        <v>138</v>
      </c>
      <c r="E1" s="48"/>
      <c r="F1" s="5"/>
      <c r="G1" s="48" t="s">
        <v>139</v>
      </c>
      <c r="H1" s="48"/>
      <c r="I1" s="5"/>
      <c r="J1" s="48" t="s">
        <v>140</v>
      </c>
      <c r="K1" s="48"/>
      <c r="L1" s="5"/>
      <c r="M1" s="48" t="s">
        <v>141</v>
      </c>
      <c r="N1" s="48"/>
      <c r="O1" s="5"/>
      <c r="P1" s="48" t="s">
        <v>142</v>
      </c>
      <c r="Q1" s="48"/>
    </row>
    <row r="2" spans="1:17" x14ac:dyDescent="0.35">
      <c r="A2" s="6"/>
      <c r="B2" s="6"/>
      <c r="C2" s="5"/>
      <c r="D2" s="6"/>
      <c r="E2" s="6"/>
      <c r="F2" s="5"/>
      <c r="G2" s="6"/>
      <c r="H2" s="6"/>
      <c r="I2" s="5"/>
      <c r="J2" s="6"/>
      <c r="K2" s="6"/>
      <c r="L2" s="5"/>
      <c r="M2" s="6"/>
      <c r="N2" s="6"/>
      <c r="O2" s="5"/>
      <c r="P2" s="6" t="s">
        <v>148</v>
      </c>
      <c r="Q2" s="6" t="s">
        <v>149</v>
      </c>
    </row>
    <row r="3" spans="1:17" x14ac:dyDescent="0.35">
      <c r="A3" s="20" t="s">
        <v>61</v>
      </c>
      <c r="B3" s="51">
        <v>-40000</v>
      </c>
      <c r="C3" s="21"/>
      <c r="D3" s="20" t="s">
        <v>61</v>
      </c>
      <c r="E3" s="21">
        <v>0</v>
      </c>
      <c r="F3" s="21"/>
      <c r="G3" s="20" t="s">
        <v>61</v>
      </c>
      <c r="H3" s="21">
        <v>50000</v>
      </c>
      <c r="I3" s="21"/>
      <c r="J3" s="20" t="s">
        <v>61</v>
      </c>
      <c r="K3" s="52">
        <f>PV(K5,K6,K7,K4,0)</f>
        <v>116535.83178253719</v>
      </c>
      <c r="L3" s="21"/>
      <c r="M3" s="20" t="s">
        <v>61</v>
      </c>
      <c r="N3" s="21">
        <v>-10000</v>
      </c>
      <c r="O3" s="21"/>
      <c r="P3" s="22">
        <v>0</v>
      </c>
      <c r="Q3" s="21">
        <v>-425</v>
      </c>
    </row>
    <row r="4" spans="1:17" x14ac:dyDescent="0.35">
      <c r="A4" s="20" t="s">
        <v>62</v>
      </c>
      <c r="B4" s="21">
        <v>0</v>
      </c>
      <c r="C4" s="21"/>
      <c r="D4" s="20" t="s">
        <v>62</v>
      </c>
      <c r="E4" s="52">
        <f>FV(E5,E6,E7,E3,0)</f>
        <v>56370.929600000083</v>
      </c>
      <c r="F4" s="21"/>
      <c r="G4" s="20" t="s">
        <v>62</v>
      </c>
      <c r="H4" s="21">
        <v>0</v>
      </c>
      <c r="I4" s="21"/>
      <c r="J4" s="20" t="s">
        <v>62</v>
      </c>
      <c r="K4" s="21">
        <v>0</v>
      </c>
      <c r="L4" s="21"/>
      <c r="M4" s="20" t="s">
        <v>62</v>
      </c>
      <c r="N4" s="21">
        <v>500000</v>
      </c>
      <c r="O4" s="21"/>
      <c r="P4" s="22">
        <v>1</v>
      </c>
      <c r="Q4" s="21">
        <v>150</v>
      </c>
    </row>
    <row r="5" spans="1:17" x14ac:dyDescent="0.35">
      <c r="A5" s="20" t="s">
        <v>65</v>
      </c>
      <c r="B5" s="22">
        <f>0.06/12</f>
        <v>5.0000000000000001E-3</v>
      </c>
      <c r="C5" s="22"/>
      <c r="D5" s="20" t="s">
        <v>65</v>
      </c>
      <c r="E5" s="22">
        <v>0.06</v>
      </c>
      <c r="F5" s="22"/>
      <c r="G5" s="20" t="s">
        <v>65</v>
      </c>
      <c r="H5" s="53">
        <f>RATE(H6,H7,H3,H4,0)*12</f>
        <v>7.4200957935045206E-2</v>
      </c>
      <c r="I5" s="22"/>
      <c r="J5" s="20" t="s">
        <v>65</v>
      </c>
      <c r="K5" s="22">
        <v>7.0000000000000007E-2</v>
      </c>
      <c r="L5" s="22"/>
      <c r="M5" s="20" t="s">
        <v>65</v>
      </c>
      <c r="N5" s="22">
        <f>0.05/12</f>
        <v>4.1666666666666666E-3</v>
      </c>
      <c r="O5" s="22"/>
      <c r="P5" s="22">
        <v>2</v>
      </c>
      <c r="Q5" s="21">
        <v>50</v>
      </c>
    </row>
    <row r="6" spans="1:17" x14ac:dyDescent="0.35">
      <c r="A6" s="20" t="s">
        <v>64</v>
      </c>
      <c r="B6">
        <v>60</v>
      </c>
      <c r="D6" s="20" t="s">
        <v>64</v>
      </c>
      <c r="E6">
        <v>5</v>
      </c>
      <c r="G6" s="20" t="s">
        <v>64</v>
      </c>
      <c r="H6">
        <v>60</v>
      </c>
      <c r="J6" s="20" t="s">
        <v>64</v>
      </c>
      <c r="K6">
        <v>25</v>
      </c>
      <c r="M6" s="20" t="s">
        <v>64</v>
      </c>
      <c r="N6">
        <f>NPER(N5,N7,N3,N4,0)/12</f>
        <v>6.814315006798668</v>
      </c>
      <c r="P6" s="22">
        <v>3</v>
      </c>
      <c r="Q6" s="21">
        <v>0</v>
      </c>
    </row>
    <row r="7" spans="1:17" x14ac:dyDescent="0.35">
      <c r="A7" s="20" t="s">
        <v>63</v>
      </c>
      <c r="B7" s="52">
        <f>PMT(B5,B6,B3,B4,0)</f>
        <v>773.31206117711656</v>
      </c>
      <c r="C7" s="21"/>
      <c r="D7" s="20" t="s">
        <v>63</v>
      </c>
      <c r="E7" s="21">
        <v>-10000</v>
      </c>
      <c r="F7" s="21"/>
      <c r="G7" s="20" t="s">
        <v>63</v>
      </c>
      <c r="H7" s="21">
        <v>-1000</v>
      </c>
      <c r="I7" s="21"/>
      <c r="J7" s="20" t="s">
        <v>63</v>
      </c>
      <c r="K7" s="21">
        <v>-10000</v>
      </c>
      <c r="L7" s="21"/>
      <c r="M7" s="20" t="s">
        <v>63</v>
      </c>
      <c r="N7" s="21">
        <v>-5000</v>
      </c>
      <c r="O7" s="21"/>
      <c r="P7" s="22">
        <v>4</v>
      </c>
      <c r="Q7" s="21">
        <v>300</v>
      </c>
    </row>
    <row r="8" spans="1:17" x14ac:dyDescent="0.35">
      <c r="P8" s="22" t="s">
        <v>147</v>
      </c>
      <c r="Q8" s="54">
        <f>IRR(P3:Q7)</f>
        <v>3.2725821539328459E-2</v>
      </c>
    </row>
    <row r="9" spans="1:17" x14ac:dyDescent="0.35">
      <c r="A9" s="20"/>
      <c r="B9" s="50"/>
    </row>
    <row r="10" spans="1:17" x14ac:dyDescent="0.35">
      <c r="A10" s="20"/>
    </row>
    <row r="11" spans="1:17" x14ac:dyDescent="0.35">
      <c r="A11" s="20"/>
    </row>
  </sheetData>
  <mergeCells count="6">
    <mergeCell ref="P1:Q1"/>
    <mergeCell ref="A1:B1"/>
    <mergeCell ref="D1:E1"/>
    <mergeCell ref="G1:H1"/>
    <mergeCell ref="J1:K1"/>
    <mergeCell ref="M1:N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pageSetUpPr fitToPage="1"/>
  </sheetPr>
  <dimension ref="A1:H67"/>
  <sheetViews>
    <sheetView topLeftCell="A20" workbookViewId="0">
      <selection activeCell="K25" sqref="K25"/>
    </sheetView>
  </sheetViews>
  <sheetFormatPr defaultRowHeight="14.5" x14ac:dyDescent="0.35"/>
  <cols>
    <col min="1" max="1" width="20.08984375" bestFit="1" customWidth="1"/>
    <col min="2" max="2" width="13.08984375" customWidth="1"/>
    <col min="3" max="3" width="8.7265625" bestFit="1" customWidth="1"/>
    <col min="4" max="4" width="12.36328125" bestFit="1" customWidth="1"/>
    <col min="5" max="5" width="19.453125" bestFit="1" customWidth="1"/>
    <col min="6" max="6" width="14" style="18" customWidth="1"/>
    <col min="7" max="7" width="12.36328125" bestFit="1" customWidth="1"/>
    <col min="8" max="8" width="19.453125" bestFit="1" customWidth="1"/>
  </cols>
  <sheetData>
    <row r="1" spans="1:7" s="24" customFormat="1" x14ac:dyDescent="0.35">
      <c r="A1" s="55" t="s">
        <v>0</v>
      </c>
      <c r="B1" s="55" t="s">
        <v>114</v>
      </c>
      <c r="C1" s="55" t="s">
        <v>2</v>
      </c>
      <c r="D1" s="55" t="s">
        <v>3</v>
      </c>
      <c r="E1" s="55" t="s">
        <v>55</v>
      </c>
      <c r="F1" s="23"/>
    </row>
    <row r="2" spans="1:7" s="1" customFormat="1" x14ac:dyDescent="0.35">
      <c r="A2" s="19" t="s">
        <v>35</v>
      </c>
      <c r="B2" t="s">
        <v>47</v>
      </c>
      <c r="C2" t="s">
        <v>4</v>
      </c>
      <c r="D2" t="s">
        <v>44</v>
      </c>
      <c r="E2">
        <v>5</v>
      </c>
      <c r="F2" s="18"/>
    </row>
    <row r="3" spans="1:7" s="1" customFormat="1" x14ac:dyDescent="0.35">
      <c r="A3" s="19" t="s">
        <v>12</v>
      </c>
      <c r="B3" t="s">
        <v>47</v>
      </c>
      <c r="C3" t="s">
        <v>4</v>
      </c>
      <c r="D3" t="s">
        <v>44</v>
      </c>
      <c r="E3">
        <v>10</v>
      </c>
      <c r="F3" s="18"/>
    </row>
    <row r="4" spans="1:7" s="1" customFormat="1" x14ac:dyDescent="0.35">
      <c r="A4" s="19" t="s">
        <v>7</v>
      </c>
      <c r="B4" t="s">
        <v>47</v>
      </c>
      <c r="C4" t="s">
        <v>4</v>
      </c>
      <c r="D4" t="s">
        <v>43</v>
      </c>
      <c r="E4">
        <v>22</v>
      </c>
      <c r="F4" s="18"/>
    </row>
    <row r="5" spans="1:7" s="1" customFormat="1" x14ac:dyDescent="0.35">
      <c r="A5" s="19" t="s">
        <v>36</v>
      </c>
      <c r="B5" t="s">
        <v>47</v>
      </c>
      <c r="C5" t="s">
        <v>4</v>
      </c>
      <c r="D5" t="s">
        <v>43</v>
      </c>
      <c r="E5">
        <v>17</v>
      </c>
      <c r="F5" s="18"/>
    </row>
    <row r="6" spans="1:7" s="1" customFormat="1" x14ac:dyDescent="0.35">
      <c r="A6" s="19" t="s">
        <v>24</v>
      </c>
      <c r="B6" t="s">
        <v>47</v>
      </c>
      <c r="C6" t="s">
        <v>50</v>
      </c>
      <c r="D6" t="s">
        <v>43</v>
      </c>
      <c r="E6">
        <v>22</v>
      </c>
      <c r="F6" s="18"/>
      <c r="G6"/>
    </row>
    <row r="7" spans="1:7" s="1" customFormat="1" x14ac:dyDescent="0.35">
      <c r="A7" s="19" t="s">
        <v>13</v>
      </c>
      <c r="B7" t="s">
        <v>47</v>
      </c>
      <c r="C7" t="s">
        <v>4</v>
      </c>
      <c r="D7" t="s">
        <v>45</v>
      </c>
      <c r="E7">
        <v>15</v>
      </c>
      <c r="F7" s="18"/>
      <c r="G7"/>
    </row>
    <row r="8" spans="1:7" s="1" customFormat="1" x14ac:dyDescent="0.35">
      <c r="A8" s="19" t="s">
        <v>28</v>
      </c>
      <c r="B8" t="s">
        <v>47</v>
      </c>
      <c r="C8" t="s">
        <v>51</v>
      </c>
      <c r="D8" t="s">
        <v>44</v>
      </c>
      <c r="E8">
        <v>23</v>
      </c>
      <c r="F8" s="18"/>
      <c r="G8"/>
    </row>
    <row r="9" spans="1:7" s="1" customFormat="1" x14ac:dyDescent="0.35">
      <c r="A9" s="19" t="s">
        <v>53</v>
      </c>
      <c r="B9" t="s">
        <v>47</v>
      </c>
      <c r="C9" t="s">
        <v>50</v>
      </c>
      <c r="D9" t="s">
        <v>44</v>
      </c>
      <c r="E9">
        <v>18</v>
      </c>
      <c r="F9" s="18"/>
      <c r="G9"/>
    </row>
    <row r="10" spans="1:7" s="1" customFormat="1" x14ac:dyDescent="0.35">
      <c r="A10" s="19" t="s">
        <v>20</v>
      </c>
      <c r="B10" t="s">
        <v>47</v>
      </c>
      <c r="C10" t="s">
        <v>50</v>
      </c>
      <c r="D10" t="s">
        <v>45</v>
      </c>
      <c r="E10">
        <v>18</v>
      </c>
      <c r="F10" s="18"/>
    </row>
    <row r="11" spans="1:7" s="1" customFormat="1" x14ac:dyDescent="0.35">
      <c r="A11" s="19" t="s">
        <v>19</v>
      </c>
      <c r="B11" t="s">
        <v>47</v>
      </c>
      <c r="C11" t="s">
        <v>50</v>
      </c>
      <c r="D11" t="s">
        <v>44</v>
      </c>
      <c r="E11">
        <v>15</v>
      </c>
      <c r="F11" s="18"/>
    </row>
    <row r="12" spans="1:7" s="1" customFormat="1" x14ac:dyDescent="0.35">
      <c r="A12" s="19" t="s">
        <v>23</v>
      </c>
      <c r="B12" t="s">
        <v>47</v>
      </c>
      <c r="C12" t="s">
        <v>50</v>
      </c>
      <c r="D12" t="s">
        <v>45</v>
      </c>
      <c r="E12">
        <v>16</v>
      </c>
      <c r="F12" s="18"/>
    </row>
    <row r="13" spans="1:7" s="1" customFormat="1" x14ac:dyDescent="0.35">
      <c r="A13" s="19" t="s">
        <v>14</v>
      </c>
      <c r="B13" t="s">
        <v>47</v>
      </c>
      <c r="C13" t="s">
        <v>4</v>
      </c>
      <c r="D13" t="s">
        <v>45</v>
      </c>
      <c r="E13">
        <v>21</v>
      </c>
      <c r="F13" s="18"/>
    </row>
    <row r="14" spans="1:7" s="1" customFormat="1" x14ac:dyDescent="0.35">
      <c r="A14" s="19" t="s">
        <v>6</v>
      </c>
      <c r="B14" t="s">
        <v>46</v>
      </c>
      <c r="C14" t="s">
        <v>4</v>
      </c>
      <c r="D14" t="s">
        <v>5</v>
      </c>
      <c r="E14">
        <v>17</v>
      </c>
      <c r="F14" s="18"/>
    </row>
    <row r="15" spans="1:7" s="1" customFormat="1" x14ac:dyDescent="0.35">
      <c r="A15" s="19" t="s">
        <v>32</v>
      </c>
      <c r="B15" t="s">
        <v>46</v>
      </c>
      <c r="C15" t="s">
        <v>4</v>
      </c>
      <c r="D15" t="s">
        <v>45</v>
      </c>
      <c r="E15">
        <v>20</v>
      </c>
      <c r="F15" s="18"/>
    </row>
    <row r="16" spans="1:7" s="1" customFormat="1" x14ac:dyDescent="0.35">
      <c r="A16" s="19" t="s">
        <v>10</v>
      </c>
      <c r="B16" t="s">
        <v>46</v>
      </c>
      <c r="C16" t="s">
        <v>4</v>
      </c>
      <c r="D16" t="s">
        <v>5</v>
      </c>
      <c r="E16">
        <v>21</v>
      </c>
      <c r="F16" s="18"/>
    </row>
    <row r="17" spans="1:8" s="1" customFormat="1" x14ac:dyDescent="0.35">
      <c r="A17" s="19" t="s">
        <v>17</v>
      </c>
      <c r="B17" t="s">
        <v>46</v>
      </c>
      <c r="C17" t="s">
        <v>50</v>
      </c>
      <c r="D17" t="s">
        <v>43</v>
      </c>
      <c r="E17">
        <v>27</v>
      </c>
      <c r="F17" s="18"/>
    </row>
    <row r="18" spans="1:8" s="1" customFormat="1" x14ac:dyDescent="0.35">
      <c r="A18" s="19" t="s">
        <v>16</v>
      </c>
      <c r="B18" t="s">
        <v>46</v>
      </c>
      <c r="C18" t="s">
        <v>4</v>
      </c>
      <c r="D18" t="s">
        <v>43</v>
      </c>
      <c r="E18">
        <v>30</v>
      </c>
      <c r="F18" s="18"/>
      <c r="G18" s="57" t="s">
        <v>155</v>
      </c>
      <c r="H18" t="s">
        <v>156</v>
      </c>
    </row>
    <row r="19" spans="1:8" s="1" customFormat="1" x14ac:dyDescent="0.35">
      <c r="A19" s="19" t="s">
        <v>18</v>
      </c>
      <c r="B19" t="s">
        <v>46</v>
      </c>
      <c r="C19" t="s">
        <v>50</v>
      </c>
      <c r="D19" t="s">
        <v>43</v>
      </c>
      <c r="E19">
        <v>12</v>
      </c>
      <c r="F19" s="18"/>
      <c r="G19" s="58" t="s">
        <v>50</v>
      </c>
      <c r="H19" s="59">
        <v>257</v>
      </c>
    </row>
    <row r="20" spans="1:8" s="1" customFormat="1" x14ac:dyDescent="0.35">
      <c r="A20" s="19" t="s">
        <v>30</v>
      </c>
      <c r="B20" t="s">
        <v>46</v>
      </c>
      <c r="C20" t="s">
        <v>51</v>
      </c>
      <c r="D20" t="s">
        <v>45</v>
      </c>
      <c r="E20">
        <v>19</v>
      </c>
      <c r="F20" s="18"/>
      <c r="G20" s="58" t="s">
        <v>4</v>
      </c>
      <c r="H20" s="59">
        <v>327</v>
      </c>
    </row>
    <row r="21" spans="1:8" s="1" customFormat="1" x14ac:dyDescent="0.35">
      <c r="A21" s="19" t="s">
        <v>34</v>
      </c>
      <c r="B21" t="s">
        <v>46</v>
      </c>
      <c r="C21" t="s">
        <v>50</v>
      </c>
      <c r="D21" t="s">
        <v>43</v>
      </c>
      <c r="E21">
        <v>11</v>
      </c>
      <c r="F21" s="18"/>
      <c r="G21" s="58" t="s">
        <v>51</v>
      </c>
      <c r="H21" s="59">
        <v>207</v>
      </c>
    </row>
    <row r="22" spans="1:8" s="1" customFormat="1" x14ac:dyDescent="0.35">
      <c r="A22" s="19" t="s">
        <v>29</v>
      </c>
      <c r="B22" t="s">
        <v>46</v>
      </c>
      <c r="C22" t="s">
        <v>51</v>
      </c>
      <c r="D22" t="s">
        <v>44</v>
      </c>
      <c r="E22">
        <v>21</v>
      </c>
      <c r="F22" s="18"/>
      <c r="G22" s="58" t="s">
        <v>157</v>
      </c>
      <c r="H22" s="59">
        <v>791</v>
      </c>
    </row>
    <row r="23" spans="1:8" s="1" customFormat="1" x14ac:dyDescent="0.35">
      <c r="A23" s="19" t="s">
        <v>31</v>
      </c>
      <c r="B23" t="s">
        <v>46</v>
      </c>
      <c r="C23" t="s">
        <v>51</v>
      </c>
      <c r="D23" t="s">
        <v>45</v>
      </c>
      <c r="E23">
        <v>20</v>
      </c>
      <c r="F23" s="18"/>
    </row>
    <row r="24" spans="1:8" s="1" customFormat="1" x14ac:dyDescent="0.35">
      <c r="A24" s="19" t="s">
        <v>54</v>
      </c>
      <c r="B24" t="s">
        <v>46</v>
      </c>
      <c r="C24" t="s">
        <v>51</v>
      </c>
      <c r="D24" t="s">
        <v>44</v>
      </c>
      <c r="E24">
        <v>27</v>
      </c>
      <c r="F24" s="18"/>
    </row>
    <row r="25" spans="1:8" s="1" customFormat="1" x14ac:dyDescent="0.35">
      <c r="A25" s="19" t="s">
        <v>11</v>
      </c>
      <c r="B25" t="s">
        <v>46</v>
      </c>
      <c r="C25" t="s">
        <v>4</v>
      </c>
      <c r="D25" t="s">
        <v>44</v>
      </c>
      <c r="E25">
        <v>22</v>
      </c>
      <c r="F25" s="18"/>
    </row>
    <row r="26" spans="1:8" s="1" customFormat="1" x14ac:dyDescent="0.35">
      <c r="A26" s="19" t="s">
        <v>39</v>
      </c>
      <c r="B26" t="s">
        <v>46</v>
      </c>
      <c r="C26" t="s">
        <v>4</v>
      </c>
      <c r="D26" t="s">
        <v>43</v>
      </c>
      <c r="E26">
        <v>31</v>
      </c>
      <c r="F26" s="18"/>
    </row>
    <row r="27" spans="1:8" s="1" customFormat="1" x14ac:dyDescent="0.35">
      <c r="A27" s="19" t="s">
        <v>25</v>
      </c>
      <c r="B27" t="s">
        <v>48</v>
      </c>
      <c r="C27" t="s">
        <v>50</v>
      </c>
      <c r="D27" t="s">
        <v>43</v>
      </c>
      <c r="E27">
        <v>29</v>
      </c>
      <c r="F27" s="18"/>
    </row>
    <row r="28" spans="1:8" s="1" customFormat="1" x14ac:dyDescent="0.35">
      <c r="A28" s="19" t="s">
        <v>27</v>
      </c>
      <c r="B28" t="s">
        <v>48</v>
      </c>
      <c r="C28" t="s">
        <v>51</v>
      </c>
      <c r="D28" t="s">
        <v>44</v>
      </c>
      <c r="E28">
        <v>17</v>
      </c>
      <c r="F28" s="18"/>
    </row>
    <row r="29" spans="1:8" s="1" customFormat="1" x14ac:dyDescent="0.35">
      <c r="A29" s="19" t="s">
        <v>8</v>
      </c>
      <c r="B29" t="s">
        <v>48</v>
      </c>
      <c r="C29" t="s">
        <v>4</v>
      </c>
      <c r="D29" t="s">
        <v>44</v>
      </c>
      <c r="E29">
        <v>9</v>
      </c>
      <c r="F29" s="18"/>
    </row>
    <row r="30" spans="1:8" s="1" customFormat="1" x14ac:dyDescent="0.35">
      <c r="A30" s="19" t="s">
        <v>9</v>
      </c>
      <c r="B30" t="s">
        <v>48</v>
      </c>
      <c r="C30" t="s">
        <v>4</v>
      </c>
      <c r="D30" t="s">
        <v>45</v>
      </c>
      <c r="E30">
        <v>12</v>
      </c>
      <c r="F30" s="18"/>
    </row>
    <row r="31" spans="1:8" s="1" customFormat="1" x14ac:dyDescent="0.35">
      <c r="A31" s="19" t="s">
        <v>52</v>
      </c>
      <c r="B31" t="s">
        <v>48</v>
      </c>
      <c r="C31" t="s">
        <v>4</v>
      </c>
      <c r="D31" t="s">
        <v>45</v>
      </c>
      <c r="E31">
        <v>35</v>
      </c>
      <c r="F31" s="18"/>
    </row>
    <row r="32" spans="1:8" s="1" customFormat="1" x14ac:dyDescent="0.35">
      <c r="A32" s="19" t="s">
        <v>37</v>
      </c>
      <c r="B32" t="s">
        <v>48</v>
      </c>
      <c r="C32" t="s">
        <v>51</v>
      </c>
      <c r="D32" t="s">
        <v>45</v>
      </c>
      <c r="E32">
        <v>11</v>
      </c>
      <c r="F32" s="18"/>
    </row>
    <row r="33" spans="1:6" s="1" customFormat="1" x14ac:dyDescent="0.35">
      <c r="A33" s="19" t="s">
        <v>15</v>
      </c>
      <c r="B33" t="s">
        <v>48</v>
      </c>
      <c r="C33" t="s">
        <v>4</v>
      </c>
      <c r="D33" t="s">
        <v>44</v>
      </c>
      <c r="E33">
        <v>21</v>
      </c>
      <c r="F33" s="18"/>
    </row>
    <row r="34" spans="1:6" s="1" customFormat="1" x14ac:dyDescent="0.35">
      <c r="A34" s="19" t="s">
        <v>38</v>
      </c>
      <c r="B34" t="s">
        <v>48</v>
      </c>
      <c r="C34" t="s">
        <v>4</v>
      </c>
      <c r="D34" t="s">
        <v>45</v>
      </c>
      <c r="E34">
        <v>19</v>
      </c>
      <c r="F34" s="18"/>
    </row>
    <row r="35" spans="1:6" s="1" customFormat="1" x14ac:dyDescent="0.35">
      <c r="A35" s="19" t="s">
        <v>33</v>
      </c>
      <c r="B35" t="s">
        <v>48</v>
      </c>
      <c r="C35" t="s">
        <v>50</v>
      </c>
      <c r="D35" t="s">
        <v>45</v>
      </c>
      <c r="E35">
        <v>5</v>
      </c>
      <c r="F35" s="18"/>
    </row>
    <row r="36" spans="1:6" s="1" customFormat="1" x14ac:dyDescent="0.35">
      <c r="A36" s="19" t="s">
        <v>26</v>
      </c>
      <c r="B36" t="s">
        <v>48</v>
      </c>
      <c r="C36" t="s">
        <v>50</v>
      </c>
      <c r="D36" t="s">
        <v>44</v>
      </c>
      <c r="E36">
        <v>19</v>
      </c>
      <c r="F36" s="18"/>
    </row>
    <row r="37" spans="1:6" s="1" customFormat="1" x14ac:dyDescent="0.35">
      <c r="A37" s="19" t="s">
        <v>21</v>
      </c>
      <c r="B37" t="s">
        <v>48</v>
      </c>
      <c r="C37" t="s">
        <v>50</v>
      </c>
      <c r="D37" t="s">
        <v>45</v>
      </c>
      <c r="E37">
        <v>19</v>
      </c>
      <c r="F37" s="18"/>
    </row>
    <row r="38" spans="1:6" s="1" customFormat="1" x14ac:dyDescent="0.35">
      <c r="A38" s="19" t="s">
        <v>22</v>
      </c>
      <c r="B38" t="s">
        <v>48</v>
      </c>
      <c r="C38" t="s">
        <v>50</v>
      </c>
      <c r="D38" t="s">
        <v>45</v>
      </c>
      <c r="E38">
        <v>17</v>
      </c>
      <c r="F38" s="18"/>
    </row>
    <row r="39" spans="1:6" s="1" customFormat="1" x14ac:dyDescent="0.35">
      <c r="A39" s="19" t="s">
        <v>40</v>
      </c>
      <c r="B39" t="s">
        <v>49</v>
      </c>
      <c r="C39" t="s">
        <v>51</v>
      </c>
      <c r="D39" t="s">
        <v>43</v>
      </c>
      <c r="E39">
        <v>27</v>
      </c>
      <c r="F39" s="18"/>
    </row>
    <row r="40" spans="1:6" s="1" customFormat="1" x14ac:dyDescent="0.35">
      <c r="A40" s="19" t="s">
        <v>41</v>
      </c>
      <c r="B40" t="s">
        <v>49</v>
      </c>
      <c r="C40" t="s">
        <v>50</v>
      </c>
      <c r="D40" t="s">
        <v>43</v>
      </c>
      <c r="E40">
        <v>29</v>
      </c>
      <c r="F40" s="18"/>
    </row>
    <row r="41" spans="1:6" s="1" customFormat="1" x14ac:dyDescent="0.35">
      <c r="A41" s="19" t="s">
        <v>42</v>
      </c>
      <c r="B41" t="s">
        <v>49</v>
      </c>
      <c r="C41" t="s">
        <v>51</v>
      </c>
      <c r="D41" t="s">
        <v>43</v>
      </c>
      <c r="E41">
        <v>42</v>
      </c>
      <c r="F41" s="18"/>
    </row>
    <row r="42" spans="1:6" x14ac:dyDescent="0.35">
      <c r="A42" s="56" t="s">
        <v>151</v>
      </c>
      <c r="E42">
        <f>SUBTOTAL(101,Table1[Hours Worked])</f>
        <v>19.774999999999999</v>
      </c>
    </row>
    <row r="50" spans="6:6" x14ac:dyDescent="0.35">
      <c r="F50"/>
    </row>
    <row r="51" spans="6:6" x14ac:dyDescent="0.35">
      <c r="F51"/>
    </row>
    <row r="52" spans="6:6" x14ac:dyDescent="0.35">
      <c r="F52"/>
    </row>
    <row r="53" spans="6:6" x14ac:dyDescent="0.35">
      <c r="F53"/>
    </row>
    <row r="54" spans="6:6" x14ac:dyDescent="0.35">
      <c r="F54"/>
    </row>
    <row r="55" spans="6:6" x14ac:dyDescent="0.35">
      <c r="F55"/>
    </row>
    <row r="56" spans="6:6" x14ac:dyDescent="0.35">
      <c r="F56"/>
    </row>
    <row r="57" spans="6:6" x14ac:dyDescent="0.35">
      <c r="F57"/>
    </row>
    <row r="58" spans="6:6" x14ac:dyDescent="0.35">
      <c r="F58"/>
    </row>
    <row r="59" spans="6:6" x14ac:dyDescent="0.35">
      <c r="F59"/>
    </row>
    <row r="60" spans="6:6" x14ac:dyDescent="0.35">
      <c r="F60"/>
    </row>
    <row r="61" spans="6:6" x14ac:dyDescent="0.35">
      <c r="F61"/>
    </row>
    <row r="62" spans="6:6" x14ac:dyDescent="0.35">
      <c r="F62"/>
    </row>
    <row r="63" spans="6:6" x14ac:dyDescent="0.35">
      <c r="F63"/>
    </row>
    <row r="64" spans="6:6" x14ac:dyDescent="0.35">
      <c r="F64"/>
    </row>
    <row r="65" spans="6:6" x14ac:dyDescent="0.35">
      <c r="F65"/>
    </row>
    <row r="66" spans="6:6" x14ac:dyDescent="0.35">
      <c r="F66"/>
    </row>
    <row r="67" spans="6:6" x14ac:dyDescent="0.35">
      <c r="F67"/>
    </row>
  </sheetData>
  <phoneticPr fontId="2" type="noConversion"/>
  <pageMargins left="0.7" right="0.7" top="0.75" bottom="0.75" header="0.3" footer="0.3"/>
  <pageSetup scale="76" orientation="landscape" horizontalDpi="4294967293" verticalDpi="4294967293"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E4"/>
  <sheetViews>
    <sheetView workbookViewId="0">
      <selection activeCell="E6" sqref="E6"/>
    </sheetView>
  </sheetViews>
  <sheetFormatPr defaultRowHeight="14.5" x14ac:dyDescent="0.35"/>
  <cols>
    <col min="1" max="1" width="14.36328125" bestFit="1" customWidth="1"/>
    <col min="5" max="5" width="10.90625" bestFit="1" customWidth="1"/>
  </cols>
  <sheetData>
    <row r="1" spans="1:5" x14ac:dyDescent="0.35">
      <c r="A1" s="5" t="s">
        <v>56</v>
      </c>
      <c r="B1" s="6" t="s">
        <v>57</v>
      </c>
      <c r="C1" s="6" t="s">
        <v>58</v>
      </c>
      <c r="D1" s="6" t="s">
        <v>59</v>
      </c>
      <c r="E1" s="6" t="s">
        <v>60</v>
      </c>
    </row>
    <row r="2" spans="1:5" x14ac:dyDescent="0.35">
      <c r="A2" t="s">
        <v>158</v>
      </c>
      <c r="B2" s="60">
        <v>0.77</v>
      </c>
      <c r="C2" s="60">
        <v>0.82</v>
      </c>
      <c r="D2" s="60">
        <v>0.96</v>
      </c>
      <c r="E2" s="60">
        <f>AVERAGE(B2,C2,D2)</f>
        <v>0.85</v>
      </c>
    </row>
    <row r="4" spans="1:5" x14ac:dyDescent="0.35">
      <c r="E4" t="s">
        <v>159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30BFD-285A-43B4-B9EB-140B3E5ADA70}">
  <sheetPr codeName="Sheet7"/>
  <dimension ref="B2:N12"/>
  <sheetViews>
    <sheetView workbookViewId="0">
      <selection activeCell="K14" sqref="K14"/>
    </sheetView>
  </sheetViews>
  <sheetFormatPr defaultRowHeight="14.5" x14ac:dyDescent="0.35"/>
  <sheetData>
    <row r="2" spans="2:14" x14ac:dyDescent="0.35">
      <c r="B2" s="5" t="s">
        <v>104</v>
      </c>
      <c r="C2" s="17" t="s">
        <v>105</v>
      </c>
      <c r="D2" s="17" t="s">
        <v>106</v>
      </c>
    </row>
    <row r="3" spans="2:14" x14ac:dyDescent="0.35">
      <c r="B3">
        <v>1</v>
      </c>
      <c r="C3" t="str">
        <f t="shared" ref="C3:C8" si="0">IFERROR(CHOOSE(B3,"Jan","Feb","Mar","Apr","May","Jun"), "No Match")</f>
        <v>Jan</v>
      </c>
      <c r="D3" t="str" cm="1">
        <f t="array" ref="D3">_xlfn.SWITCH(B3,1,"Jan",2,"Feb",3,"Mar",4,"Apr",5,"May",6,"Jun","No Match")</f>
        <v>Jan</v>
      </c>
    </row>
    <row r="4" spans="2:14" x14ac:dyDescent="0.35">
      <c r="B4">
        <v>2</v>
      </c>
      <c r="C4" t="str">
        <f t="shared" si="0"/>
        <v>Feb</v>
      </c>
      <c r="D4" t="str" cm="1">
        <f t="array" ref="D4">_xlfn.SWITCH(B4,1,"Jan",2,"Feb",3,"Mar",4,"Apr",5,"May",6,"Jun","No Match")</f>
        <v>Feb</v>
      </c>
    </row>
    <row r="5" spans="2:14" x14ac:dyDescent="0.35">
      <c r="B5">
        <v>3</v>
      </c>
      <c r="C5" t="str">
        <f t="shared" si="0"/>
        <v>Mar</v>
      </c>
      <c r="D5" t="str" cm="1">
        <f t="array" ref="D5">_xlfn.SWITCH(B5,1,"Jan",2,"Feb",3,"Mar",4,"Apr",5,"May",6,"Jun","No Match")</f>
        <v>Mar</v>
      </c>
    </row>
    <row r="6" spans="2:14" x14ac:dyDescent="0.35">
      <c r="B6">
        <v>4</v>
      </c>
      <c r="C6" t="str">
        <f t="shared" si="0"/>
        <v>Apr</v>
      </c>
      <c r="D6" t="str" cm="1">
        <f t="array" ref="D6">_xlfn.SWITCH(B6,1,"Jan",2,"Feb",3,"Mar",4,"Apr",5,"May",6,"Jun","No Match")</f>
        <v>Apr</v>
      </c>
      <c r="G6" t="str" cm="1">
        <f t="array" ref="G6:N8">TRANSPOSE(B2:D9)</f>
        <v>Month</v>
      </c>
      <c r="H6">
        <v>1</v>
      </c>
      <c r="I6">
        <v>2</v>
      </c>
      <c r="J6">
        <v>3</v>
      </c>
      <c r="K6">
        <v>4</v>
      </c>
      <c r="L6">
        <v>5</v>
      </c>
      <c r="M6">
        <v>6</v>
      </c>
      <c r="N6">
        <v>7</v>
      </c>
    </row>
    <row r="7" spans="2:14" x14ac:dyDescent="0.35">
      <c r="B7">
        <v>5</v>
      </c>
      <c r="C7" t="str">
        <f t="shared" si="0"/>
        <v>May</v>
      </c>
      <c r="D7" t="str" cm="1">
        <f t="array" ref="D7">_xlfn.SWITCH(B7,1,"Jan",2,"Feb",3,"Mar",4,"Apr",5,"May",6,"Jun","No Match")</f>
        <v>May</v>
      </c>
      <c r="G7" t="str">
        <v>CHOOSE</v>
      </c>
      <c r="H7" t="str">
        <v>Jan</v>
      </c>
      <c r="I7" t="str">
        <v>Feb</v>
      </c>
      <c r="J7" t="str">
        <v>Mar</v>
      </c>
      <c r="K7" t="str">
        <v>Apr</v>
      </c>
      <c r="L7" t="str">
        <v>May</v>
      </c>
      <c r="M7" t="str">
        <v>Jun</v>
      </c>
      <c r="N7" t="str">
        <v>No Match</v>
      </c>
    </row>
    <row r="8" spans="2:14" x14ac:dyDescent="0.35">
      <c r="B8">
        <v>6</v>
      </c>
      <c r="C8" t="str">
        <f t="shared" si="0"/>
        <v>Jun</v>
      </c>
      <c r="D8" t="str" cm="1">
        <f t="array" ref="D8">_xlfn.SWITCH(B8,1,"Jan",2,"Feb",3,"Mar",4,"Apr",5,"May",6,"Jun","No Match")</f>
        <v>Jun</v>
      </c>
      <c r="G8" t="str">
        <v>SWITCH</v>
      </c>
      <c r="H8" t="str">
        <v>Jan</v>
      </c>
      <c r="I8" t="str">
        <v>Feb</v>
      </c>
      <c r="J8" t="str">
        <v>Mar</v>
      </c>
      <c r="K8" t="str">
        <v>Apr</v>
      </c>
      <c r="L8" t="str">
        <v>May</v>
      </c>
      <c r="M8" t="str">
        <v>Jun</v>
      </c>
      <c r="N8" t="str">
        <v>No Match</v>
      </c>
    </row>
    <row r="9" spans="2:14" x14ac:dyDescent="0.35">
      <c r="B9">
        <v>7</v>
      </c>
      <c r="C9" t="str">
        <f>IFERROR(CHOOSE(B9,"Jan","Feb","Mar","Apr","May","Jun"), "No Match")</f>
        <v>No Match</v>
      </c>
      <c r="D9" t="str" cm="1">
        <f t="array" ref="D9">_xlfn.SWITCH(B9,1,"Jan",2,"Feb",3,"Mar",4,"Apr",5,"May",6,"Jun","No Match")</f>
        <v>No Match</v>
      </c>
    </row>
    <row r="12" spans="2:14" x14ac:dyDescent="0.35">
      <c r="C12"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38BFC-B62D-4989-A252-411A1352EEC0}">
  <sheetPr codeName="Sheet8"/>
  <dimension ref="A1:I19"/>
  <sheetViews>
    <sheetView workbookViewId="0">
      <selection activeCell="K7" sqref="K7"/>
    </sheetView>
  </sheetViews>
  <sheetFormatPr defaultRowHeight="14.5" x14ac:dyDescent="0.35"/>
  <cols>
    <col min="6" max="6" width="5" customWidth="1"/>
    <col min="7" max="7" width="30.6328125" customWidth="1"/>
    <col min="8" max="8" width="5" customWidth="1"/>
    <col min="9" max="9" width="30.6328125" customWidth="1"/>
  </cols>
  <sheetData>
    <row r="1" spans="1:9" s="2" customFormat="1" x14ac:dyDescent="0.35">
      <c r="A1" s="6" t="s">
        <v>137</v>
      </c>
      <c r="G1" s="27" t="s">
        <v>107</v>
      </c>
      <c r="I1" s="27" t="s">
        <v>108</v>
      </c>
    </row>
    <row r="2" spans="1:9" x14ac:dyDescent="0.35">
      <c r="A2" t="s">
        <v>78</v>
      </c>
      <c r="C2" t="s">
        <v>82</v>
      </c>
      <c r="G2" t="str">
        <f>_xlfn.CONCAT(A2,",",C2)</f>
        <v>figs,apples</v>
      </c>
      <c r="I2" t="str">
        <f>_xlfn.TEXTJOIN(",",TRUE,A2:E2)</f>
        <v>figs,apples</v>
      </c>
    </row>
    <row r="3" spans="1:9" x14ac:dyDescent="0.35">
      <c r="A3" t="s">
        <v>79</v>
      </c>
      <c r="B3" t="s">
        <v>83</v>
      </c>
      <c r="C3" t="s">
        <v>86</v>
      </c>
      <c r="D3" t="s">
        <v>82</v>
      </c>
      <c r="G3" t="str">
        <f>_xlfn.CONCAT(A3,",",B3,",",C3,",",D3)</f>
        <v>mangos,kiwis,grapes,apples</v>
      </c>
      <c r="I3" t="str">
        <f t="shared" ref="I3:I8" si="0">_xlfn.TEXTJOIN(",",TRUE,A3:E3)</f>
        <v>mangos,kiwis,grapes,apples</v>
      </c>
    </row>
    <row r="4" spans="1:9" x14ac:dyDescent="0.35">
      <c r="A4" t="s">
        <v>80</v>
      </c>
      <c r="B4" t="s">
        <v>84</v>
      </c>
      <c r="C4" t="s">
        <v>84</v>
      </c>
      <c r="D4" t="s">
        <v>111</v>
      </c>
      <c r="E4" t="s">
        <v>78</v>
      </c>
      <c r="G4" t="str">
        <f>_xlfn.CONCAT(A4,",",B4,",",C4,",",D4,",",E4)</f>
        <v>limes,apricots,apricots,peaches,figs</v>
      </c>
      <c r="I4" t="str">
        <f t="shared" si="0"/>
        <v>limes,apricots,apricots,peaches,figs</v>
      </c>
    </row>
    <row r="5" spans="1:9" x14ac:dyDescent="0.35">
      <c r="A5" t="s">
        <v>81</v>
      </c>
      <c r="B5" t="s">
        <v>110</v>
      </c>
      <c r="C5" t="s">
        <v>86</v>
      </c>
      <c r="D5" t="s">
        <v>85</v>
      </c>
      <c r="E5" t="s">
        <v>80</v>
      </c>
      <c r="G5" t="str">
        <f>_xlfn.CONCAT(A5,",",B5,",",C5,",",D5,",",E5)</f>
        <v>dates,oranges,grapes,pears,limes</v>
      </c>
      <c r="I5" t="str">
        <f t="shared" si="0"/>
        <v>dates,oranges,grapes,pears,limes</v>
      </c>
    </row>
    <row r="6" spans="1:9" x14ac:dyDescent="0.35">
      <c r="B6" t="s">
        <v>79</v>
      </c>
      <c r="C6" t="s">
        <v>78</v>
      </c>
      <c r="D6" t="s">
        <v>87</v>
      </c>
      <c r="E6" t="s">
        <v>83</v>
      </c>
      <c r="G6" t="str">
        <f>_xlfn.CONCAT(B6,",",C6,",",D6,",",E6)</f>
        <v>mangos,figs,lemons,kiwis</v>
      </c>
      <c r="I6" t="str">
        <f t="shared" si="0"/>
        <v>mangos,figs,lemons,kiwis</v>
      </c>
    </row>
    <row r="7" spans="1:9" x14ac:dyDescent="0.35">
      <c r="A7" t="s">
        <v>82</v>
      </c>
      <c r="B7" t="s">
        <v>85</v>
      </c>
      <c r="C7" t="s">
        <v>79</v>
      </c>
      <c r="E7" t="s">
        <v>78</v>
      </c>
      <c r="G7" t="str">
        <f>_xlfn.CONCAT(A7,",",B7,",",C7,",",E7)</f>
        <v>apples,pears,mangos,figs</v>
      </c>
      <c r="I7" t="str">
        <f t="shared" si="0"/>
        <v>apples,pears,mangos,figs</v>
      </c>
    </row>
    <row r="8" spans="1:9" x14ac:dyDescent="0.35">
      <c r="A8" t="s">
        <v>86</v>
      </c>
      <c r="C8" t="s">
        <v>109</v>
      </c>
      <c r="E8" t="s">
        <v>87</v>
      </c>
      <c r="G8" t="str">
        <f>_xlfn.CONCAT(A8,",",C8,",",E8)</f>
        <v>grapes,plums,lemons</v>
      </c>
      <c r="I8" t="str">
        <f t="shared" si="0"/>
        <v>grapes,plums,lemons</v>
      </c>
    </row>
    <row r="19" spans="7:7" x14ac:dyDescent="0.35">
      <c r="G19" t="str">
        <f t="shared" ref="G19" si="1">_xlfn.TEXTJOIN(",",TRUE,A9:E9)</f>
        <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CB65B-F1A1-4F22-87AE-786CAB6E1E79}">
  <sheetPr codeName="Sheet9"/>
  <dimension ref="B2:G14"/>
  <sheetViews>
    <sheetView workbookViewId="0">
      <selection activeCell="G11" sqref="G11"/>
    </sheetView>
  </sheetViews>
  <sheetFormatPr defaultRowHeight="14.5" x14ac:dyDescent="0.35"/>
  <cols>
    <col min="2" max="2" width="10.81640625" bestFit="1" customWidth="1"/>
    <col min="7" max="7" width="11.81640625" bestFit="1" customWidth="1"/>
  </cols>
  <sheetData>
    <row r="2" spans="2:7" x14ac:dyDescent="0.35">
      <c r="B2" s="5" t="s">
        <v>116</v>
      </c>
      <c r="C2" s="6" t="s">
        <v>117</v>
      </c>
      <c r="D2" s="6" t="s">
        <v>118</v>
      </c>
      <c r="E2" s="6" t="s">
        <v>119</v>
      </c>
      <c r="F2" s="6" t="s">
        <v>124</v>
      </c>
    </row>
    <row r="3" spans="2:7" x14ac:dyDescent="0.35">
      <c r="B3" s="2" t="s">
        <v>120</v>
      </c>
      <c r="C3">
        <v>96</v>
      </c>
      <c r="D3">
        <v>97</v>
      </c>
      <c r="E3">
        <v>94</v>
      </c>
      <c r="F3" s="61">
        <f ca="1">AVERAGE(OFFSET(B2,1,1,1,3))</f>
        <v>95.666666666666671</v>
      </c>
      <c r="G3" t="s">
        <v>126</v>
      </c>
    </row>
    <row r="4" spans="2:7" x14ac:dyDescent="0.35">
      <c r="B4" s="2" t="s">
        <v>121</v>
      </c>
      <c r="C4">
        <v>84</v>
      </c>
      <c r="D4">
        <v>88</v>
      </c>
      <c r="E4">
        <v>83</v>
      </c>
      <c r="F4">
        <f ca="1">SUM(OFFSET(B2,2,1,1,3))</f>
        <v>255</v>
      </c>
      <c r="G4" t="s">
        <v>127</v>
      </c>
    </row>
    <row r="5" spans="2:7" x14ac:dyDescent="0.35">
      <c r="B5" s="2" t="s">
        <v>122</v>
      </c>
      <c r="C5">
        <v>77</v>
      </c>
      <c r="D5">
        <v>75</v>
      </c>
      <c r="E5">
        <v>78</v>
      </c>
    </row>
    <row r="6" spans="2:7" x14ac:dyDescent="0.35">
      <c r="B6" s="2" t="s">
        <v>123</v>
      </c>
      <c r="C6">
        <v>68</v>
      </c>
      <c r="D6">
        <v>69</v>
      </c>
      <c r="E6">
        <v>68</v>
      </c>
    </row>
    <row r="14" spans="2:7" ht="19" x14ac:dyDescent="0.45">
      <c r="F14" s="2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7B1E1-726D-4D37-B9A7-768775367804}">
  <sheetPr codeName="Sheet10"/>
  <dimension ref="A1:G35"/>
  <sheetViews>
    <sheetView workbookViewId="0">
      <selection activeCell="I4" sqref="I4"/>
    </sheetView>
  </sheetViews>
  <sheetFormatPr defaultRowHeight="14.5" x14ac:dyDescent="0.35"/>
  <sheetData>
    <row r="1" spans="1:7" x14ac:dyDescent="0.35">
      <c r="A1" s="6" t="s">
        <v>128</v>
      </c>
      <c r="F1" t="s">
        <v>160</v>
      </c>
      <c r="G1" t="s">
        <v>161</v>
      </c>
    </row>
    <row r="2" spans="1:7" x14ac:dyDescent="0.35">
      <c r="A2" s="29">
        <v>53</v>
      </c>
      <c r="F2">
        <v>59.99</v>
      </c>
      <c r="G2" t="s">
        <v>162</v>
      </c>
    </row>
    <row r="3" spans="1:7" x14ac:dyDescent="0.35">
      <c r="A3" s="29">
        <v>62</v>
      </c>
      <c r="F3">
        <v>69.989999999999995</v>
      </c>
      <c r="G3" t="s">
        <v>123</v>
      </c>
    </row>
    <row r="4" spans="1:7" x14ac:dyDescent="0.35">
      <c r="A4" s="29">
        <v>63</v>
      </c>
      <c r="F4">
        <v>79.989999999999995</v>
      </c>
      <c r="G4" t="s">
        <v>122</v>
      </c>
    </row>
    <row r="5" spans="1:7" x14ac:dyDescent="0.35">
      <c r="A5" s="29">
        <v>68</v>
      </c>
      <c r="F5">
        <v>89.99</v>
      </c>
      <c r="G5" t="s">
        <v>121</v>
      </c>
    </row>
    <row r="6" spans="1:7" x14ac:dyDescent="0.35">
      <c r="A6" s="29">
        <v>70</v>
      </c>
      <c r="F6">
        <v>100</v>
      </c>
      <c r="G6" t="s">
        <v>120</v>
      </c>
    </row>
    <row r="7" spans="1:7" x14ac:dyDescent="0.35">
      <c r="A7" s="29">
        <v>74</v>
      </c>
    </row>
    <row r="8" spans="1:7" x14ac:dyDescent="0.35">
      <c r="A8" s="29">
        <v>77</v>
      </c>
    </row>
    <row r="9" spans="1:7" x14ac:dyDescent="0.35">
      <c r="A9" s="29">
        <v>78</v>
      </c>
    </row>
    <row r="10" spans="1:7" ht="15" thickBot="1" x14ac:dyDescent="0.4">
      <c r="A10" s="29">
        <v>79</v>
      </c>
    </row>
    <row r="11" spans="1:7" x14ac:dyDescent="0.35">
      <c r="A11" s="29">
        <v>80</v>
      </c>
      <c r="F11" s="73" t="s">
        <v>167</v>
      </c>
      <c r="G11" s="73" t="s">
        <v>169</v>
      </c>
    </row>
    <row r="12" spans="1:7" x14ac:dyDescent="0.35">
      <c r="A12" s="29">
        <v>81</v>
      </c>
      <c r="F12" s="70">
        <v>59.99</v>
      </c>
      <c r="G12" s="71">
        <v>1</v>
      </c>
    </row>
    <row r="13" spans="1:7" x14ac:dyDescent="0.35">
      <c r="A13" s="26">
        <v>81</v>
      </c>
      <c r="F13" s="70">
        <v>69.989999999999995</v>
      </c>
      <c r="G13" s="71">
        <v>3</v>
      </c>
    </row>
    <row r="14" spans="1:7" x14ac:dyDescent="0.35">
      <c r="A14" s="26">
        <v>81</v>
      </c>
      <c r="F14" s="70">
        <v>79.989999999999995</v>
      </c>
      <c r="G14" s="71">
        <v>5</v>
      </c>
    </row>
    <row r="15" spans="1:7" x14ac:dyDescent="0.35">
      <c r="A15" s="26">
        <v>81</v>
      </c>
      <c r="F15" s="70">
        <v>89.99</v>
      </c>
      <c r="G15" s="71">
        <v>16</v>
      </c>
    </row>
    <row r="16" spans="1:7" x14ac:dyDescent="0.35">
      <c r="A16" s="29">
        <v>82</v>
      </c>
      <c r="F16" s="70">
        <v>100</v>
      </c>
      <c r="G16" s="71">
        <v>9</v>
      </c>
    </row>
    <row r="17" spans="1:7" ht="15" thickBot="1" x14ac:dyDescent="0.4">
      <c r="A17" s="26">
        <v>82</v>
      </c>
      <c r="F17" s="72" t="s">
        <v>168</v>
      </c>
      <c r="G17" s="72">
        <v>0</v>
      </c>
    </row>
    <row r="18" spans="1:7" x14ac:dyDescent="0.35">
      <c r="A18" s="29">
        <v>83</v>
      </c>
    </row>
    <row r="19" spans="1:7" x14ac:dyDescent="0.35">
      <c r="A19" s="29">
        <v>84</v>
      </c>
    </row>
    <row r="20" spans="1:7" x14ac:dyDescent="0.35">
      <c r="A20" s="29">
        <v>86</v>
      </c>
    </row>
    <row r="21" spans="1:7" x14ac:dyDescent="0.35">
      <c r="A21" s="29">
        <v>87</v>
      </c>
    </row>
    <row r="22" spans="1:7" x14ac:dyDescent="0.35">
      <c r="A22" s="26">
        <v>87</v>
      </c>
    </row>
    <row r="23" spans="1:7" x14ac:dyDescent="0.35">
      <c r="A23" s="29">
        <v>87</v>
      </c>
    </row>
    <row r="24" spans="1:7" x14ac:dyDescent="0.35">
      <c r="A24" s="29">
        <v>88</v>
      </c>
    </row>
    <row r="25" spans="1:7" x14ac:dyDescent="0.35">
      <c r="A25" s="29">
        <v>89</v>
      </c>
    </row>
    <row r="26" spans="1:7" x14ac:dyDescent="0.35">
      <c r="A26" s="29">
        <v>89</v>
      </c>
    </row>
    <row r="27" spans="1:7" x14ac:dyDescent="0.35">
      <c r="A27" s="29">
        <v>91</v>
      </c>
    </row>
    <row r="28" spans="1:7" x14ac:dyDescent="0.35">
      <c r="A28" s="29">
        <v>91</v>
      </c>
    </row>
    <row r="29" spans="1:7" x14ac:dyDescent="0.35">
      <c r="A29" s="29">
        <v>91</v>
      </c>
    </row>
    <row r="30" spans="1:7" x14ac:dyDescent="0.35">
      <c r="A30" s="29">
        <v>92</v>
      </c>
    </row>
    <row r="31" spans="1:7" x14ac:dyDescent="0.35">
      <c r="A31" s="29">
        <v>94</v>
      </c>
    </row>
    <row r="32" spans="1:7" x14ac:dyDescent="0.35">
      <c r="A32" s="29">
        <v>94</v>
      </c>
    </row>
    <row r="33" spans="1:1" x14ac:dyDescent="0.35">
      <c r="A33" s="29">
        <v>94</v>
      </c>
    </row>
    <row r="34" spans="1:1" x14ac:dyDescent="0.35">
      <c r="A34" s="29">
        <v>95</v>
      </c>
    </row>
    <row r="35" spans="1:1" x14ac:dyDescent="0.35">
      <c r="A35" s="29">
        <v>95</v>
      </c>
    </row>
  </sheetData>
  <sortState xmlns:xlrd2="http://schemas.microsoft.com/office/spreadsheetml/2017/richdata2" ref="F12:F16">
    <sortCondition ref="F12"/>
  </sortState>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A4D6A-9638-4578-9522-5C2680478560}">
  <sheetPr codeName="Sheet11"/>
  <dimension ref="A1:B7"/>
  <sheetViews>
    <sheetView workbookViewId="0">
      <selection activeCell="A11" sqref="A11"/>
    </sheetView>
  </sheetViews>
  <sheetFormatPr defaultRowHeight="14.5" x14ac:dyDescent="0.35"/>
  <cols>
    <col min="1" max="1" width="25.453125" bestFit="1" customWidth="1"/>
    <col min="2" max="2" width="15.08984375" bestFit="1" customWidth="1"/>
  </cols>
  <sheetData>
    <row r="1" spans="1:2" s="38" customFormat="1" ht="18.5" x14ac:dyDescent="0.45">
      <c r="A1" s="49" t="s">
        <v>136</v>
      </c>
      <c r="B1" s="49"/>
    </row>
    <row r="2" spans="1:2" x14ac:dyDescent="0.35">
      <c r="A2" s="39"/>
      <c r="B2" s="39"/>
    </row>
    <row r="3" spans="1:2" x14ac:dyDescent="0.35">
      <c r="A3" s="39" t="s">
        <v>133</v>
      </c>
      <c r="B3" s="40">
        <v>40000</v>
      </c>
    </row>
    <row r="4" spans="1:2" x14ac:dyDescent="0.35">
      <c r="A4" s="39" t="s">
        <v>134</v>
      </c>
      <c r="B4" s="41">
        <v>50</v>
      </c>
    </row>
    <row r="5" spans="1:2" x14ac:dyDescent="0.35">
      <c r="A5" s="39" t="s">
        <v>132</v>
      </c>
      <c r="B5" s="40">
        <v>66.666669186633925</v>
      </c>
    </row>
    <row r="6" spans="1:2" x14ac:dyDescent="0.35">
      <c r="A6" s="39"/>
      <c r="B6" s="39"/>
    </row>
    <row r="7" spans="1:2" x14ac:dyDescent="0.35">
      <c r="A7" s="39" t="s">
        <v>135</v>
      </c>
      <c r="B7" s="41">
        <f>B3/(B4*B5)</f>
        <v>11.99999954640591</v>
      </c>
    </row>
  </sheetData>
  <mergeCells count="1">
    <mergeCell ref="A1:B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62522-A726-4CCD-9869-AA987FD5E186}">
  <sheetPr codeName="Sheet12"/>
  <dimension ref="A2:C5"/>
  <sheetViews>
    <sheetView workbookViewId="0">
      <selection activeCell="C4" sqref="C4"/>
    </sheetView>
  </sheetViews>
  <sheetFormatPr defaultRowHeight="14.5" x14ac:dyDescent="0.35"/>
  <cols>
    <col min="1" max="1" width="22.08984375" customWidth="1"/>
    <col min="2" max="2" width="14.26953125" bestFit="1" customWidth="1"/>
  </cols>
  <sheetData>
    <row r="2" spans="1:3" x14ac:dyDescent="0.35">
      <c r="A2" s="62">
        <v>45636.470138888886</v>
      </c>
      <c r="B2" s="28"/>
    </row>
    <row r="3" spans="1:3" x14ac:dyDescent="0.35">
      <c r="C3" t="str">
        <f>"Today's date is: "&amp;TEXT(A2,"MM/DD/YY")</f>
        <v>Today's date is: 12/10/24</v>
      </c>
    </row>
    <row r="5" spans="1:3" x14ac:dyDescent="0.35">
      <c r="C5" t="str">
        <f>"The current time is: "&amp;TEXT(A2,"H:MM AM/PM")</f>
        <v>The current time is: 11:17 AM</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45"/>
  <sheetViews>
    <sheetView workbookViewId="0">
      <pane xSplit="1" topLeftCell="B1" activePane="topRight" state="frozen"/>
      <selection pane="topRight" activeCell="K13" sqref="K13"/>
    </sheetView>
  </sheetViews>
  <sheetFormatPr defaultRowHeight="14.5" x14ac:dyDescent="0.35"/>
  <cols>
    <col min="1" max="1" width="19.1796875" style="1" customWidth="1"/>
    <col min="2" max="3" width="9.08984375" style="1"/>
    <col min="4" max="4" width="22.54296875" style="1" hidden="1" customWidth="1"/>
    <col min="5" max="5" width="9.6328125" style="1" customWidth="1"/>
    <col min="6" max="7" width="13.81640625" style="1" customWidth="1"/>
    <col min="8" max="9" width="13.81640625" style="31" customWidth="1"/>
    <col min="10" max="10" width="15.7265625" style="1" bestFit="1" customWidth="1"/>
    <col min="11" max="11" width="9.08984375" style="1"/>
  </cols>
  <sheetData>
    <row r="1" spans="1:11" s="46" customFormat="1" ht="20" x14ac:dyDescent="0.4">
      <c r="A1" s="66" t="s">
        <v>163</v>
      </c>
      <c r="B1" s="66"/>
      <c r="C1" s="66"/>
      <c r="D1" s="66"/>
      <c r="E1" s="66"/>
      <c r="F1" s="66" t="s">
        <v>164</v>
      </c>
      <c r="G1" s="66"/>
      <c r="H1" s="43"/>
      <c r="I1" s="43"/>
      <c r="J1" s="45"/>
      <c r="K1" s="44"/>
    </row>
    <row r="2" spans="1:11" s="65" customFormat="1" ht="30.4" customHeight="1" x14ac:dyDescent="0.35">
      <c r="A2" s="67" t="s">
        <v>0</v>
      </c>
      <c r="B2" s="68" t="s">
        <v>1</v>
      </c>
      <c r="C2" s="68" t="s">
        <v>2</v>
      </c>
      <c r="D2" s="68" t="s">
        <v>3</v>
      </c>
      <c r="E2" s="68" t="s">
        <v>55</v>
      </c>
      <c r="F2" s="68" t="s">
        <v>144</v>
      </c>
      <c r="G2" s="68" t="s">
        <v>145</v>
      </c>
      <c r="H2" s="63" t="s">
        <v>66</v>
      </c>
      <c r="I2" s="63" t="s">
        <v>67</v>
      </c>
      <c r="J2" s="64"/>
      <c r="K2" s="64"/>
    </row>
    <row r="3" spans="1:11" x14ac:dyDescent="0.35">
      <c r="A3" s="30" t="s">
        <v>35</v>
      </c>
      <c r="B3" s="1" t="s">
        <v>47</v>
      </c>
      <c r="C3" s="1" t="s">
        <v>4</v>
      </c>
      <c r="D3" s="1" t="s">
        <v>44</v>
      </c>
      <c r="E3" s="1">
        <v>5</v>
      </c>
      <c r="F3" s="1">
        <f>IF(B3=A, Acct*E3, IF(B3=M,Mkt*E3, IF(B3=O,Ops*E3, IF(B3=S,Sales*E3))))</f>
        <v>900</v>
      </c>
      <c r="G3" s="1" cm="1">
        <f t="array" ref="G3">_xlfn.IFS(B3=A,Acct*E3,B3=M,Mkt*E3,B3=O,Ops*E3,B3=S,Sales*E3)</f>
        <v>900</v>
      </c>
      <c r="H3" s="42">
        <f>VLOOKUP(B3,table,2)*E3</f>
        <v>900</v>
      </c>
      <c r="I3" s="42">
        <f>INDEX(table, MATCH(B3, departments, 0), 2)*E3</f>
        <v>900</v>
      </c>
      <c r="J3" s="32" t="s">
        <v>114</v>
      </c>
      <c r="K3" s="33" t="s">
        <v>131</v>
      </c>
    </row>
    <row r="4" spans="1:11" x14ac:dyDescent="0.35">
      <c r="A4" s="30" t="s">
        <v>25</v>
      </c>
      <c r="B4" s="1" t="s">
        <v>48</v>
      </c>
      <c r="C4" s="1" t="s">
        <v>50</v>
      </c>
      <c r="D4" s="1" t="s">
        <v>43</v>
      </c>
      <c r="E4" s="1">
        <v>29</v>
      </c>
      <c r="F4" s="1">
        <f>IF(B4=A, Acct*E4, IF(B4=M,Mkt*E4, IF(B4=O,Ops*E4, IF(B4=S,Sales*E4))))</f>
        <v>3915</v>
      </c>
      <c r="G4" s="1" cm="1">
        <f t="array" ref="G4">_xlfn.IFS(B4=A,Acct*E4,B4=M,Mkt*E4,B4=O,Ops*E4,B4=S,Sales*E4)</f>
        <v>3915</v>
      </c>
      <c r="H4" s="42">
        <f>VLOOKUP(B4,table,2)*E4</f>
        <v>3915</v>
      </c>
      <c r="I4" s="42">
        <f>INDEX(table, MATCH(B4, departments, 0), 2)*E4</f>
        <v>3915</v>
      </c>
      <c r="J4" s="34" t="s">
        <v>47</v>
      </c>
      <c r="K4" s="35">
        <v>180</v>
      </c>
    </row>
    <row r="5" spans="1:11" x14ac:dyDescent="0.35">
      <c r="A5" s="30" t="s">
        <v>6</v>
      </c>
      <c r="B5" s="1" t="s">
        <v>46</v>
      </c>
      <c r="C5" s="1" t="s">
        <v>4</v>
      </c>
      <c r="D5" s="1" t="s">
        <v>5</v>
      </c>
      <c r="E5" s="1">
        <v>17</v>
      </c>
      <c r="F5" s="1">
        <f>IF(B5=A, Acct*E5, IF(B5=M,Mkt*E5, IF(B5=O,Ops*E5, IF(B5=S,Sales*E5))))</f>
        <v>3570</v>
      </c>
      <c r="G5" s="1" cm="1">
        <f t="array" ref="G5">_xlfn.IFS(B5=A,Acct*E5,B5=M,Mkt*E5,B5=O,Ops*E5,B5=S,Sales*E5)</f>
        <v>3570</v>
      </c>
      <c r="H5" s="42">
        <f>VLOOKUP(B5,table,2)*E5</f>
        <v>3570</v>
      </c>
      <c r="I5" s="42">
        <f>INDEX(table, MATCH(B5, departments, 0), 2)*E5</f>
        <v>3570</v>
      </c>
      <c r="J5" s="34" t="s">
        <v>46</v>
      </c>
      <c r="K5" s="35">
        <v>210</v>
      </c>
    </row>
    <row r="6" spans="1:11" x14ac:dyDescent="0.35">
      <c r="A6" s="30" t="s">
        <v>40</v>
      </c>
      <c r="B6" s="1" t="s">
        <v>49</v>
      </c>
      <c r="C6" s="1" t="s">
        <v>51</v>
      </c>
      <c r="D6" s="1" t="s">
        <v>43</v>
      </c>
      <c r="E6" s="1">
        <v>27</v>
      </c>
      <c r="F6" s="1">
        <f>IF(B6=A, Acct*E6, IF(B6=M,Mkt*E6, IF(B6=O,Ops*E6, IF(B6=S,Sales*E6))))</f>
        <v>9180</v>
      </c>
      <c r="G6" s="1" cm="1">
        <f t="array" ref="G6">_xlfn.IFS(B6=A,Acct*E6,B6=M,Mkt*E6,B6=O,Ops*E6,B6=S,Sales*E6)</f>
        <v>9180</v>
      </c>
      <c r="H6" s="42">
        <f>VLOOKUP(B6,table,2)*E6</f>
        <v>9180</v>
      </c>
      <c r="I6" s="42">
        <f>INDEX(table, MATCH(B6, departments, 0), 2)*E6</f>
        <v>9180</v>
      </c>
      <c r="J6" s="34" t="s">
        <v>48</v>
      </c>
      <c r="K6" s="35">
        <v>135</v>
      </c>
    </row>
    <row r="7" spans="1:11" x14ac:dyDescent="0.35">
      <c r="A7" s="30" t="s">
        <v>41</v>
      </c>
      <c r="B7" s="1" t="s">
        <v>49</v>
      </c>
      <c r="C7" s="1" t="s">
        <v>50</v>
      </c>
      <c r="D7" s="1" t="s">
        <v>43</v>
      </c>
      <c r="E7" s="1">
        <v>29</v>
      </c>
      <c r="F7" s="1">
        <f>IF(B7=A, Acct*E7, IF(B7=M,Mkt*E7, IF(B7=O,Ops*E7, IF(B7=S,Sales*E7))))</f>
        <v>9860</v>
      </c>
      <c r="G7" s="1" cm="1">
        <f t="array" ref="G7">_xlfn.IFS(B7=A,Acct*E7,B7=M,Mkt*E7,B7=O,Ops*E7,B7=S,Sales*E7)</f>
        <v>9860</v>
      </c>
      <c r="H7" s="42">
        <f>VLOOKUP(B7,table,2)*E7</f>
        <v>9860</v>
      </c>
      <c r="I7" s="42">
        <f>INDEX(table, MATCH(B7, departments, 0), 2)*E7</f>
        <v>9860</v>
      </c>
      <c r="J7" s="34" t="s">
        <v>49</v>
      </c>
      <c r="K7" s="35">
        <v>340</v>
      </c>
    </row>
    <row r="8" spans="1:11" x14ac:dyDescent="0.35">
      <c r="A8" s="30" t="s">
        <v>32</v>
      </c>
      <c r="B8" s="1" t="s">
        <v>46</v>
      </c>
      <c r="C8" s="1" t="s">
        <v>4</v>
      </c>
      <c r="D8" s="1" t="s">
        <v>45</v>
      </c>
      <c r="E8" s="1">
        <v>20</v>
      </c>
      <c r="F8" s="1">
        <f>IF(B8=A, Acct*E8, IF(B8=M,Mkt*E8, IF(B8=O,Ops*E8, IF(B8=S,Sales*E8))))</f>
        <v>4200</v>
      </c>
      <c r="G8" s="1" cm="1">
        <f t="array" ref="G8">_xlfn.IFS(B8=A,Acct*E8,B8=M,Mkt*E8,B8=O,Ops*E8,B8=S,Sales*E8)</f>
        <v>4200</v>
      </c>
      <c r="H8" s="42">
        <f>VLOOKUP(B8,table,2)*E8</f>
        <v>4200</v>
      </c>
      <c r="I8" s="42">
        <f>INDEX(table, MATCH(B8, departments, 0), 2)*E8</f>
        <v>4200</v>
      </c>
    </row>
    <row r="9" spans="1:11" x14ac:dyDescent="0.35">
      <c r="A9" s="30" t="s">
        <v>27</v>
      </c>
      <c r="B9" s="1" t="s">
        <v>48</v>
      </c>
      <c r="C9" s="1" t="s">
        <v>51</v>
      </c>
      <c r="D9" s="1" t="s">
        <v>44</v>
      </c>
      <c r="E9" s="1">
        <v>17</v>
      </c>
      <c r="F9" s="1">
        <f>IF(B9=A, Acct*E9, IF(B9=M,Mkt*E9, IF(B9=O,Ops*E9, IF(B9=S,Sales*E9))))</f>
        <v>2295</v>
      </c>
      <c r="G9" s="1" cm="1">
        <f t="array" ref="G9">_xlfn.IFS(B9=A,Acct*E9,B9=M,Mkt*E9,B9=O,Ops*E9,B9=S,Sales*E9)</f>
        <v>2295</v>
      </c>
      <c r="H9" s="42">
        <f>VLOOKUP(B9,table,2)*E9</f>
        <v>2295</v>
      </c>
      <c r="I9" s="42">
        <f>INDEX(table, MATCH(B9, departments, 0), 2)*E9</f>
        <v>2295</v>
      </c>
    </row>
    <row r="10" spans="1:11" x14ac:dyDescent="0.35">
      <c r="A10" s="30" t="s">
        <v>8</v>
      </c>
      <c r="B10" s="1" t="s">
        <v>48</v>
      </c>
      <c r="C10" s="1" t="s">
        <v>4</v>
      </c>
      <c r="D10" s="1" t="s">
        <v>44</v>
      </c>
      <c r="E10" s="1">
        <v>9</v>
      </c>
      <c r="F10" s="1">
        <f>IF(B10=A, Acct*E10, IF(B10=M,Mkt*E10, IF(B10=O,Ops*E10, IF(B10=S,Sales*E10))))</f>
        <v>1215</v>
      </c>
      <c r="G10" s="1" cm="1">
        <f t="array" ref="G10">_xlfn.IFS(B10=A,Acct*E10,B10=M,Mkt*E10,B10=O,Ops*E10,B10=S,Sales*E10)</f>
        <v>1215</v>
      </c>
      <c r="H10" s="42">
        <f>VLOOKUP(B10,table,2)*E10</f>
        <v>1215</v>
      </c>
      <c r="I10" s="42">
        <f>INDEX(table, MATCH(B10, departments, 0), 2)*E10</f>
        <v>1215</v>
      </c>
    </row>
    <row r="11" spans="1:11" x14ac:dyDescent="0.35">
      <c r="A11" s="30" t="s">
        <v>9</v>
      </c>
      <c r="B11" s="1" t="s">
        <v>48</v>
      </c>
      <c r="C11" s="1" t="s">
        <v>4</v>
      </c>
      <c r="D11" s="1" t="s">
        <v>45</v>
      </c>
      <c r="E11" s="1">
        <v>12</v>
      </c>
      <c r="F11" s="1">
        <f>IF(B11=A, Acct*E11, IF(B11=M,Mkt*E11, IF(B11=O,Ops*E11, IF(B11=S,Sales*E11))))</f>
        <v>1620</v>
      </c>
      <c r="G11" s="1" cm="1">
        <f t="array" ref="G11">_xlfn.IFS(B11=A,Acct*E11,B11=M,Mkt*E11,B11=O,Ops*E11,B11=S,Sales*E11)</f>
        <v>1620</v>
      </c>
      <c r="H11" s="42">
        <f>VLOOKUP(B11,table,2)*E11</f>
        <v>1620</v>
      </c>
      <c r="I11" s="42">
        <f>INDEX(table, MATCH(B11, departments, 0), 2)*E11</f>
        <v>1620</v>
      </c>
    </row>
    <row r="12" spans="1:11" x14ac:dyDescent="0.35">
      <c r="A12" s="30" t="s">
        <v>10</v>
      </c>
      <c r="B12" s="1" t="s">
        <v>46</v>
      </c>
      <c r="C12" s="1" t="s">
        <v>4</v>
      </c>
      <c r="D12" s="1" t="s">
        <v>5</v>
      </c>
      <c r="E12" s="1">
        <v>21</v>
      </c>
      <c r="F12" s="1">
        <f>IF(B12=A, Acct*E12, IF(B12=M,Mkt*E12, IF(B12=O,Ops*E12, IF(B12=S,Sales*E12))))</f>
        <v>4410</v>
      </c>
      <c r="G12" s="1" cm="1">
        <f t="array" ref="G12">_xlfn.IFS(B12=A,Acct*E12,B12=M,Mkt*E12,B12=O,Ops*E12,B12=S,Sales*E12)</f>
        <v>4410</v>
      </c>
      <c r="H12" s="42">
        <f>VLOOKUP(B12,table,2)*E12</f>
        <v>4410</v>
      </c>
      <c r="I12" s="42">
        <f>INDEX(table, MATCH(B12, departments, 0), 2)*E12</f>
        <v>4410</v>
      </c>
    </row>
    <row r="13" spans="1:11" x14ac:dyDescent="0.35">
      <c r="A13" s="30" t="s">
        <v>12</v>
      </c>
      <c r="B13" s="1" t="s">
        <v>47</v>
      </c>
      <c r="C13" s="1" t="s">
        <v>4</v>
      </c>
      <c r="D13" s="1" t="s">
        <v>44</v>
      </c>
      <c r="E13" s="1">
        <v>10</v>
      </c>
      <c r="F13" s="1">
        <f>IF(B13=A, Acct*E13, IF(B13=M,Mkt*E13, IF(B13=O,Ops*E13, IF(B13=S,Sales*E13))))</f>
        <v>1800</v>
      </c>
      <c r="G13" s="1" cm="1">
        <f t="array" ref="G13">_xlfn.IFS(B13=A,Acct*E13,B13=M,Mkt*E13,B13=O,Ops*E13,B13=S,Sales*E13)</f>
        <v>1800</v>
      </c>
      <c r="H13" s="42">
        <f>VLOOKUP(B13,table,2)*E13</f>
        <v>1800</v>
      </c>
      <c r="I13" s="42">
        <f>INDEX(table, MATCH(B13, departments, 0), 2)*E13</f>
        <v>1800</v>
      </c>
    </row>
    <row r="14" spans="1:11" x14ac:dyDescent="0.35">
      <c r="A14" s="30" t="s">
        <v>42</v>
      </c>
      <c r="B14" s="1" t="s">
        <v>49</v>
      </c>
      <c r="C14" s="1" t="s">
        <v>51</v>
      </c>
      <c r="D14" s="1" t="s">
        <v>43</v>
      </c>
      <c r="E14" s="1">
        <v>42</v>
      </c>
      <c r="F14" s="1">
        <f>IF(B14=A, Acct*E14, IF(B14=M,Mkt*E14, IF(B14=O,Ops*E14, IF(B14=S,Sales*E14))))</f>
        <v>14280</v>
      </c>
      <c r="G14" s="1" cm="1">
        <f t="array" ref="G14">_xlfn.IFS(B14=A,Acct*E14,B14=M,Mkt*E14,B14=O,Ops*E14,B14=S,Sales*E14)</f>
        <v>14280</v>
      </c>
      <c r="H14" s="42">
        <f>VLOOKUP(B14,table,2)*E14</f>
        <v>14280</v>
      </c>
      <c r="I14" s="42">
        <f>INDEX(table, MATCH(B14, departments, 0), 2)*E14</f>
        <v>14280</v>
      </c>
    </row>
    <row r="15" spans="1:11" x14ac:dyDescent="0.35">
      <c r="A15" s="30" t="s">
        <v>7</v>
      </c>
      <c r="B15" s="1" t="s">
        <v>47</v>
      </c>
      <c r="C15" s="1" t="s">
        <v>4</v>
      </c>
      <c r="D15" s="1" t="s">
        <v>43</v>
      </c>
      <c r="E15" s="1">
        <v>22</v>
      </c>
      <c r="F15" s="1">
        <f>IF(B15=A, Acct*E15, IF(B15=M,Mkt*E15, IF(B15=O,Ops*E15, IF(B15=S,Sales*E15))))</f>
        <v>3960</v>
      </c>
      <c r="G15" s="1" cm="1">
        <f t="array" ref="G15">_xlfn.IFS(B15=A,Acct*E15,B15=M,Mkt*E15,B15=O,Ops*E15,B15=S,Sales*E15)</f>
        <v>3960</v>
      </c>
      <c r="H15" s="42">
        <f>VLOOKUP(B15,table,2)*E15</f>
        <v>3960</v>
      </c>
      <c r="I15" s="42">
        <f>INDEX(table, MATCH(B15, departments, 0), 2)*E15</f>
        <v>3960</v>
      </c>
      <c r="J15" s="36"/>
    </row>
    <row r="16" spans="1:11" x14ac:dyDescent="0.35">
      <c r="A16" s="30" t="s">
        <v>17</v>
      </c>
      <c r="B16" s="1" t="s">
        <v>46</v>
      </c>
      <c r="C16" s="1" t="s">
        <v>50</v>
      </c>
      <c r="D16" s="1" t="s">
        <v>43</v>
      </c>
      <c r="E16" s="1">
        <v>27</v>
      </c>
      <c r="F16" s="1">
        <f>IF(B16=A, Acct*E16, IF(B16=M,Mkt*E16, IF(B16=O,Ops*E16, IF(B16=S,Sales*E16))))</f>
        <v>5670</v>
      </c>
      <c r="G16" s="1" cm="1">
        <f t="array" ref="G16">_xlfn.IFS(B16=A,Acct*E16,B16=M,Mkt*E16,B16=O,Ops*E16,B16=S,Sales*E16)</f>
        <v>5670</v>
      </c>
      <c r="H16" s="42">
        <f>VLOOKUP(B16,table,2)*E16</f>
        <v>5670</v>
      </c>
      <c r="I16" s="42">
        <f>INDEX(table, MATCH(B16, departments, 0), 2)*E16</f>
        <v>5670</v>
      </c>
      <c r="J16"/>
    </row>
    <row r="17" spans="1:10" x14ac:dyDescent="0.35">
      <c r="A17" s="30" t="s">
        <v>52</v>
      </c>
      <c r="B17" s="1" t="s">
        <v>48</v>
      </c>
      <c r="C17" s="1" t="s">
        <v>4</v>
      </c>
      <c r="D17" s="1" t="s">
        <v>45</v>
      </c>
      <c r="E17" s="1">
        <v>35</v>
      </c>
      <c r="F17" s="1">
        <f>IF(B17=A, Acct*E17, IF(B17=M,Mkt*E17, IF(B17=O,Ops*E17, IF(B17=S,Sales*E17))))</f>
        <v>4725</v>
      </c>
      <c r="G17" s="1" cm="1">
        <f t="array" ref="G17">_xlfn.IFS(B17=A,Acct*E17,B17=M,Mkt*E17,B17=O,Ops*E17,B17=S,Sales*E17)</f>
        <v>4725</v>
      </c>
      <c r="H17" s="42">
        <f>VLOOKUP(B17,table,2)*E17</f>
        <v>4725</v>
      </c>
      <c r="I17" s="42">
        <f>INDEX(table, MATCH(B17, departments, 0), 2)*E17</f>
        <v>4725</v>
      </c>
      <c r="J17"/>
    </row>
    <row r="18" spans="1:10" x14ac:dyDescent="0.35">
      <c r="A18" s="30" t="s">
        <v>36</v>
      </c>
      <c r="B18" s="1" t="s">
        <v>47</v>
      </c>
      <c r="C18" s="1" t="s">
        <v>4</v>
      </c>
      <c r="D18" s="1" t="s">
        <v>43</v>
      </c>
      <c r="E18" s="1">
        <v>17</v>
      </c>
      <c r="F18" s="1">
        <f>IF(B18=A, Acct*E18, IF(B18=M,Mkt*E18, IF(B18=O,Ops*E18, IF(B18=S,Sales*E18))))</f>
        <v>3060</v>
      </c>
      <c r="G18" s="1" cm="1">
        <f t="array" ref="G18">_xlfn.IFS(B18=A,Acct*E18,B18=M,Mkt*E18,B18=O,Ops*E18,B18=S,Sales*E18)</f>
        <v>3060</v>
      </c>
      <c r="H18" s="42">
        <f>VLOOKUP(B18,table,2)*E18</f>
        <v>3060</v>
      </c>
      <c r="I18" s="42">
        <f>INDEX(table, MATCH(B18, departments, 0), 2)*E18</f>
        <v>3060</v>
      </c>
      <c r="J18"/>
    </row>
    <row r="19" spans="1:10" x14ac:dyDescent="0.35">
      <c r="A19" s="30" t="s">
        <v>16</v>
      </c>
      <c r="B19" s="1" t="s">
        <v>46</v>
      </c>
      <c r="C19" s="1" t="s">
        <v>4</v>
      </c>
      <c r="D19" s="1" t="s">
        <v>43</v>
      </c>
      <c r="E19" s="1">
        <v>30</v>
      </c>
      <c r="F19" s="1">
        <f>IF(B19=A, Acct*E19, IF(B19=M,Mkt*E19, IF(B19=O,Ops*E19, IF(B19=S,Sales*E19))))</f>
        <v>6300</v>
      </c>
      <c r="G19" s="1" cm="1">
        <f t="array" ref="G19">_xlfn.IFS(B19=A,Acct*E19,B19=M,Mkt*E19,B19=O,Ops*E19,B19=S,Sales*E19)</f>
        <v>6300</v>
      </c>
      <c r="H19" s="42">
        <f>VLOOKUP(B19,table,2)*E19</f>
        <v>6300</v>
      </c>
      <c r="I19" s="42">
        <f>INDEX(table, MATCH(B19, departments, 0), 2)*E19</f>
        <v>6300</v>
      </c>
      <c r="J19"/>
    </row>
    <row r="20" spans="1:10" x14ac:dyDescent="0.35">
      <c r="A20" s="30" t="s">
        <v>37</v>
      </c>
      <c r="B20" s="1" t="s">
        <v>48</v>
      </c>
      <c r="C20" s="1" t="s">
        <v>51</v>
      </c>
      <c r="D20" s="1" t="s">
        <v>45</v>
      </c>
      <c r="E20" s="1">
        <v>11</v>
      </c>
      <c r="F20" s="1">
        <f>IF(B20=A, Acct*E20, IF(B20=M,Mkt*E20, IF(B20=O,Ops*E20, IF(B20=S,Sales*E20))))</f>
        <v>1485</v>
      </c>
      <c r="G20" s="1" cm="1">
        <f t="array" ref="G20">_xlfn.IFS(B20=A,Acct*E20,B20=M,Mkt*E20,B20=O,Ops*E20,B20=S,Sales*E20)</f>
        <v>1485</v>
      </c>
      <c r="H20" s="42">
        <f>VLOOKUP(B20,table,2)*E20</f>
        <v>1485</v>
      </c>
      <c r="I20" s="42">
        <f>INDEX(table, MATCH(B20, departments, 0), 2)*E20</f>
        <v>1485</v>
      </c>
      <c r="J20"/>
    </row>
    <row r="21" spans="1:10" x14ac:dyDescent="0.35">
      <c r="A21" s="30" t="s">
        <v>18</v>
      </c>
      <c r="B21" s="1" t="s">
        <v>46</v>
      </c>
      <c r="C21" s="1" t="s">
        <v>50</v>
      </c>
      <c r="D21" s="1" t="s">
        <v>43</v>
      </c>
      <c r="E21" s="1">
        <v>12</v>
      </c>
      <c r="F21" s="1">
        <f>IF(B21=A, Acct*E21, IF(B21=M,Mkt*E21, IF(B21=O,Ops*E21, IF(B21=S,Sales*E21))))</f>
        <v>2520</v>
      </c>
      <c r="G21" s="1" cm="1">
        <f t="array" ref="G21">_xlfn.IFS(B21=A,Acct*E21,B21=M,Mkt*E21,B21=O,Ops*E21,B21=S,Sales*E21)</f>
        <v>2520</v>
      </c>
      <c r="H21" s="42">
        <f>VLOOKUP(B21,table,2)*E21</f>
        <v>2520</v>
      </c>
      <c r="I21" s="42">
        <f>INDEX(table, MATCH(B21, departments, 0), 2)*E21</f>
        <v>2520</v>
      </c>
      <c r="J21"/>
    </row>
    <row r="22" spans="1:10" x14ac:dyDescent="0.35">
      <c r="A22" s="30" t="s">
        <v>30</v>
      </c>
      <c r="B22" s="1" t="s">
        <v>46</v>
      </c>
      <c r="C22" s="1" t="s">
        <v>51</v>
      </c>
      <c r="D22" s="1" t="s">
        <v>45</v>
      </c>
      <c r="E22" s="1">
        <v>19</v>
      </c>
      <c r="F22" s="1">
        <f>IF(B22=A, Acct*E22, IF(B22=M,Mkt*E22, IF(B22=O,Ops*E22, IF(B22=S,Sales*E22))))</f>
        <v>3990</v>
      </c>
      <c r="G22" s="1" cm="1">
        <f t="array" ref="G22">_xlfn.IFS(B22=A,Acct*E22,B22=M,Mkt*E22,B22=O,Ops*E22,B22=S,Sales*E22)</f>
        <v>3990</v>
      </c>
      <c r="H22" s="42">
        <f>VLOOKUP(B22,table,2)*E22</f>
        <v>3990</v>
      </c>
      <c r="I22" s="42">
        <f>INDEX(table, MATCH(B22, departments, 0), 2)*E22</f>
        <v>3990</v>
      </c>
    </row>
    <row r="23" spans="1:10" x14ac:dyDescent="0.35">
      <c r="A23" s="30" t="s">
        <v>34</v>
      </c>
      <c r="B23" s="1" t="s">
        <v>46</v>
      </c>
      <c r="C23" s="1" t="s">
        <v>50</v>
      </c>
      <c r="D23" s="1" t="s">
        <v>43</v>
      </c>
      <c r="E23" s="1">
        <v>11</v>
      </c>
      <c r="F23" s="1">
        <f>IF(B23=A, Acct*E23, IF(B23=M,Mkt*E23, IF(B23=O,Ops*E23, IF(B23=S,Sales*E23))))</f>
        <v>2310</v>
      </c>
      <c r="G23" s="1" cm="1">
        <f t="array" ref="G23">_xlfn.IFS(B23=A,Acct*E23,B23=M,Mkt*E23,B23=O,Ops*E23,B23=S,Sales*E23)</f>
        <v>2310</v>
      </c>
      <c r="H23" s="42">
        <f>VLOOKUP(B23,table,2)*E23</f>
        <v>2310</v>
      </c>
      <c r="I23" s="42">
        <f>INDEX(table, MATCH(B23, departments, 0), 2)*E23</f>
        <v>2310</v>
      </c>
    </row>
    <row r="24" spans="1:10" x14ac:dyDescent="0.35">
      <c r="A24" s="30" t="s">
        <v>24</v>
      </c>
      <c r="B24" s="1" t="s">
        <v>47</v>
      </c>
      <c r="C24" s="1" t="s">
        <v>50</v>
      </c>
      <c r="D24" s="1" t="s">
        <v>43</v>
      </c>
      <c r="E24" s="1">
        <v>22</v>
      </c>
      <c r="F24" s="1">
        <f>IF(B24=A, Acct*E24, IF(B24=M,Mkt*E24, IF(B24=O,Ops*E24, IF(B24=S,Sales*E24))))</f>
        <v>3960</v>
      </c>
      <c r="G24" s="1" cm="1">
        <f t="array" ref="G24">_xlfn.IFS(B24=A,Acct*E24,B24=M,Mkt*E24,B24=O,Ops*E24,B24=S,Sales*E24)</f>
        <v>3960</v>
      </c>
      <c r="H24" s="42">
        <f>VLOOKUP(B24,table,2)*E24</f>
        <v>3960</v>
      </c>
      <c r="I24" s="42">
        <f>INDEX(table, MATCH(B24, departments, 0), 2)*E24</f>
        <v>3960</v>
      </c>
    </row>
    <row r="25" spans="1:10" x14ac:dyDescent="0.35">
      <c r="A25" s="30" t="s">
        <v>13</v>
      </c>
      <c r="B25" s="1" t="s">
        <v>47</v>
      </c>
      <c r="C25" s="1" t="s">
        <v>4</v>
      </c>
      <c r="D25" s="1" t="s">
        <v>45</v>
      </c>
      <c r="E25" s="1">
        <v>15</v>
      </c>
      <c r="F25" s="1">
        <f>IF(B25=A, Acct*E25, IF(B25=M,Mkt*E25, IF(B25=O,Ops*E25, IF(B25=S,Sales*E25))))</f>
        <v>2700</v>
      </c>
      <c r="G25" s="1" cm="1">
        <f t="array" ref="G25">_xlfn.IFS(B25=A,Acct*E25,B25=M,Mkt*E25,B25=O,Ops*E25,B25=S,Sales*E25)</f>
        <v>2700</v>
      </c>
      <c r="H25" s="42">
        <f>VLOOKUP(B25,table,2)*E25</f>
        <v>2700</v>
      </c>
      <c r="I25" s="42">
        <f>INDEX(table, MATCH(B25, departments, 0), 2)*E25</f>
        <v>2700</v>
      </c>
    </row>
    <row r="26" spans="1:10" x14ac:dyDescent="0.35">
      <c r="A26" s="30" t="s">
        <v>15</v>
      </c>
      <c r="B26" s="1" t="s">
        <v>48</v>
      </c>
      <c r="C26" s="1" t="s">
        <v>4</v>
      </c>
      <c r="D26" s="1" t="s">
        <v>44</v>
      </c>
      <c r="E26" s="1">
        <v>21</v>
      </c>
      <c r="F26" s="1">
        <f>IF(B26=A, Acct*E26, IF(B26=M,Mkt*E26, IF(B26=O,Ops*E26, IF(B26=S,Sales*E26))))</f>
        <v>2835</v>
      </c>
      <c r="G26" s="1" cm="1">
        <f t="array" ref="G26">_xlfn.IFS(B26=A,Acct*E26,B26=M,Mkt*E26,B26=O,Ops*E26,B26=S,Sales*E26)</f>
        <v>2835</v>
      </c>
      <c r="H26" s="42">
        <f>VLOOKUP(B26,table,2)*E26</f>
        <v>2835</v>
      </c>
      <c r="I26" s="42">
        <f>INDEX(table, MATCH(B26, departments, 0), 2)*E26</f>
        <v>2835</v>
      </c>
    </row>
    <row r="27" spans="1:10" x14ac:dyDescent="0.35">
      <c r="A27" s="30" t="s">
        <v>38</v>
      </c>
      <c r="B27" s="1" t="s">
        <v>48</v>
      </c>
      <c r="C27" s="1" t="s">
        <v>4</v>
      </c>
      <c r="D27" s="1" t="s">
        <v>45</v>
      </c>
      <c r="E27" s="1">
        <v>19</v>
      </c>
      <c r="F27" s="1">
        <f>IF(B27=A, Acct*E27, IF(B27=M,Mkt*E27, IF(B27=O,Ops*E27, IF(B27=S,Sales*E27))))</f>
        <v>2565</v>
      </c>
      <c r="G27" s="1" cm="1">
        <f t="array" ref="G27">_xlfn.IFS(B27=A,Acct*E27,B27=M,Mkt*E27,B27=O,Ops*E27,B27=S,Sales*E27)</f>
        <v>2565</v>
      </c>
      <c r="H27" s="42">
        <f>VLOOKUP(B27,table,2)*E27</f>
        <v>2565</v>
      </c>
      <c r="I27" s="42">
        <f>INDEX(table, MATCH(B27, departments, 0), 2)*E27</f>
        <v>2565</v>
      </c>
    </row>
    <row r="28" spans="1:10" x14ac:dyDescent="0.35">
      <c r="A28" s="30" t="s">
        <v>28</v>
      </c>
      <c r="B28" s="1" t="s">
        <v>47</v>
      </c>
      <c r="C28" s="1" t="s">
        <v>51</v>
      </c>
      <c r="D28" s="1" t="s">
        <v>44</v>
      </c>
      <c r="E28" s="1">
        <v>23</v>
      </c>
      <c r="F28" s="1">
        <f>IF(B28=A, Acct*E28, IF(B28=M,Mkt*E28, IF(B28=O,Ops*E28, IF(B28=S,Sales*E28))))</f>
        <v>4140</v>
      </c>
      <c r="G28" s="1" cm="1">
        <f t="array" ref="G28">_xlfn.IFS(B28=A,Acct*E28,B28=M,Mkt*E28,B28=O,Ops*E28,B28=S,Sales*E28)</f>
        <v>4140</v>
      </c>
      <c r="H28" s="42">
        <f>VLOOKUP(B28,table,2)*E28</f>
        <v>4140</v>
      </c>
      <c r="I28" s="42">
        <f>INDEX(table, MATCH(B28, departments, 0), 2)*E28</f>
        <v>4140</v>
      </c>
    </row>
    <row r="29" spans="1:10" x14ac:dyDescent="0.35">
      <c r="A29" s="30" t="s">
        <v>29</v>
      </c>
      <c r="B29" s="1" t="s">
        <v>46</v>
      </c>
      <c r="C29" s="1" t="s">
        <v>51</v>
      </c>
      <c r="D29" s="1" t="s">
        <v>44</v>
      </c>
      <c r="E29" s="1">
        <v>21</v>
      </c>
      <c r="F29" s="1">
        <f>IF(B29=A, Acct*E29, IF(B29=M,Mkt*E29, IF(B29=O,Ops*E29, IF(B29=S,Sales*E29))))</f>
        <v>4410</v>
      </c>
      <c r="G29" s="1" cm="1">
        <f t="array" ref="G29">_xlfn.IFS(B29=A,Acct*E29,B29=M,Mkt*E29,B29=O,Ops*E29,B29=S,Sales*E29)</f>
        <v>4410</v>
      </c>
      <c r="H29" s="42">
        <f>VLOOKUP(B29,table,2)*E29</f>
        <v>4410</v>
      </c>
      <c r="I29" s="42">
        <f>INDEX(table, MATCH(B29, departments, 0), 2)*E29</f>
        <v>4410</v>
      </c>
    </row>
    <row r="30" spans="1:10" x14ac:dyDescent="0.35">
      <c r="A30" s="30" t="s">
        <v>31</v>
      </c>
      <c r="B30" s="1" t="s">
        <v>46</v>
      </c>
      <c r="C30" s="1" t="s">
        <v>51</v>
      </c>
      <c r="D30" s="1" t="s">
        <v>45</v>
      </c>
      <c r="E30" s="1">
        <v>20</v>
      </c>
      <c r="F30" s="1">
        <f>IF(B30=A, Acct*E30, IF(B30=M,Mkt*E30, IF(B30=O,Ops*E30, IF(B30=S,Sales*E30))))</f>
        <v>4200</v>
      </c>
      <c r="G30" s="1" cm="1">
        <f t="array" ref="G30">_xlfn.IFS(B30=A,Acct*E30,B30=M,Mkt*E30,B30=O,Ops*E30,B30=S,Sales*E30)</f>
        <v>4200</v>
      </c>
      <c r="H30" s="42">
        <f>VLOOKUP(B30,table,2)*E30</f>
        <v>4200</v>
      </c>
      <c r="I30" s="42">
        <f>INDEX(table, MATCH(B30, departments, 0), 2)*E30</f>
        <v>4200</v>
      </c>
    </row>
    <row r="31" spans="1:10" x14ac:dyDescent="0.35">
      <c r="A31" s="30" t="s">
        <v>33</v>
      </c>
      <c r="B31" s="1" t="s">
        <v>48</v>
      </c>
      <c r="C31" s="1" t="s">
        <v>50</v>
      </c>
      <c r="D31" s="1" t="s">
        <v>45</v>
      </c>
      <c r="E31" s="1">
        <v>5</v>
      </c>
      <c r="F31" s="1">
        <f>IF(B31=A, Acct*E31, IF(B31=M,Mkt*E31, IF(B31=O,Ops*E31, IF(B31=S,Sales*E31))))</f>
        <v>675</v>
      </c>
      <c r="G31" s="1" cm="1">
        <f t="array" ref="G31">_xlfn.IFS(B31=A,Acct*E31,B31=M,Mkt*E31,B31=O,Ops*E31,B31=S,Sales*E31)</f>
        <v>675</v>
      </c>
      <c r="H31" s="42">
        <f>VLOOKUP(B31,table,2)*E31</f>
        <v>675</v>
      </c>
      <c r="I31" s="42">
        <f>INDEX(table, MATCH(B31, departments, 0), 2)*E31</f>
        <v>675</v>
      </c>
    </row>
    <row r="32" spans="1:10" x14ac:dyDescent="0.35">
      <c r="A32" s="30" t="s">
        <v>26</v>
      </c>
      <c r="B32" s="1" t="s">
        <v>48</v>
      </c>
      <c r="C32" s="1" t="s">
        <v>50</v>
      </c>
      <c r="D32" s="1" t="s">
        <v>44</v>
      </c>
      <c r="E32" s="1">
        <v>19</v>
      </c>
      <c r="F32" s="1">
        <f>IF(B32=A, Acct*E32, IF(B32=M,Mkt*E32, IF(B32=O,Ops*E32, IF(B32=S,Sales*E32))))</f>
        <v>2565</v>
      </c>
      <c r="G32" s="1" cm="1">
        <f t="array" ref="G32">_xlfn.IFS(B32=A,Acct*E32,B32=M,Mkt*E32,B32=O,Ops*E32,B32=S,Sales*E32)</f>
        <v>2565</v>
      </c>
      <c r="H32" s="42">
        <f>VLOOKUP(B32,table,2)*E32</f>
        <v>2565</v>
      </c>
      <c r="I32" s="42">
        <f>INDEX(table, MATCH(B32, departments, 0), 2)*E32</f>
        <v>2565</v>
      </c>
    </row>
    <row r="33" spans="1:9" x14ac:dyDescent="0.35">
      <c r="A33" s="30" t="s">
        <v>53</v>
      </c>
      <c r="B33" s="1" t="s">
        <v>47</v>
      </c>
      <c r="C33" s="1" t="s">
        <v>50</v>
      </c>
      <c r="D33" s="1" t="s">
        <v>44</v>
      </c>
      <c r="E33" s="1">
        <v>18</v>
      </c>
      <c r="F33" s="1">
        <f>IF(B33=A, Acct*E33, IF(B33=M,Mkt*E33, IF(B33=O,Ops*E33, IF(B33=S,Sales*E33))))</f>
        <v>3240</v>
      </c>
      <c r="G33" s="1" cm="1">
        <f t="array" ref="G33">_xlfn.IFS(B33=A,Acct*E33,B33=M,Mkt*E33,B33=O,Ops*E33,B33=S,Sales*E33)</f>
        <v>3240</v>
      </c>
      <c r="H33" s="42">
        <f>VLOOKUP(B33,table,2)*E33</f>
        <v>3240</v>
      </c>
      <c r="I33" s="42">
        <f>INDEX(table, MATCH(B33, departments, 0), 2)*E33</f>
        <v>3240</v>
      </c>
    </row>
    <row r="34" spans="1:9" x14ac:dyDescent="0.35">
      <c r="A34" s="30" t="s">
        <v>54</v>
      </c>
      <c r="B34" s="1" t="s">
        <v>46</v>
      </c>
      <c r="C34" s="1" t="s">
        <v>51</v>
      </c>
      <c r="D34" s="1" t="s">
        <v>44</v>
      </c>
      <c r="E34" s="1">
        <v>27</v>
      </c>
      <c r="F34" s="1">
        <f>IF(B34=A, Acct*E34, IF(B34=M,Mkt*E34, IF(B34=O,Ops*E34, IF(B34=S,Sales*E34))))</f>
        <v>5670</v>
      </c>
      <c r="G34" s="1" cm="1">
        <f t="array" ref="G34">_xlfn.IFS(B34=A,Acct*E34,B34=M,Mkt*E34,B34=O,Ops*E34,B34=S,Sales*E34)</f>
        <v>5670</v>
      </c>
      <c r="H34" s="42">
        <f>VLOOKUP(B34,table,2)*E34</f>
        <v>5670</v>
      </c>
      <c r="I34" s="42">
        <f>INDEX(table, MATCH(B34, departments, 0), 2)*E34</f>
        <v>5670</v>
      </c>
    </row>
    <row r="35" spans="1:9" x14ac:dyDescent="0.35">
      <c r="A35" s="30" t="s">
        <v>21</v>
      </c>
      <c r="B35" s="1" t="s">
        <v>48</v>
      </c>
      <c r="C35" s="1" t="s">
        <v>50</v>
      </c>
      <c r="D35" s="1" t="s">
        <v>45</v>
      </c>
      <c r="E35" s="1">
        <v>19</v>
      </c>
      <c r="F35" s="1">
        <f>IF(B35=A, Acct*E35, IF(B35=M,Mkt*E35, IF(B35=O,Ops*E35, IF(B35=S,Sales*E35))))</f>
        <v>2565</v>
      </c>
      <c r="G35" s="1" cm="1">
        <f t="array" ref="G35">_xlfn.IFS(B35=A,Acct*E35,B35=M,Mkt*E35,B35=O,Ops*E35,B35=S,Sales*E35)</f>
        <v>2565</v>
      </c>
      <c r="H35" s="42">
        <f>VLOOKUP(B35,table,2)*E35</f>
        <v>2565</v>
      </c>
      <c r="I35" s="42">
        <f>INDEX(table, MATCH(B35, departments, 0), 2)*E35</f>
        <v>2565</v>
      </c>
    </row>
    <row r="36" spans="1:9" x14ac:dyDescent="0.35">
      <c r="A36" s="30" t="s">
        <v>20</v>
      </c>
      <c r="B36" s="1" t="s">
        <v>47</v>
      </c>
      <c r="C36" s="1" t="s">
        <v>50</v>
      </c>
      <c r="D36" s="1" t="s">
        <v>45</v>
      </c>
      <c r="E36" s="1">
        <v>18</v>
      </c>
      <c r="F36" s="1">
        <f>IF(B36=A, Acct*E36, IF(B36=M,Mkt*E36, IF(B36=O,Ops*E36, IF(B36=S,Sales*E36))))</f>
        <v>3240</v>
      </c>
      <c r="G36" s="1" cm="1">
        <f t="array" ref="G36">_xlfn.IFS(B36=A,Acct*E36,B36=M,Mkt*E36,B36=O,Ops*E36,B36=S,Sales*E36)</f>
        <v>3240</v>
      </c>
      <c r="H36" s="42">
        <f>VLOOKUP(B36,table,2)*E36</f>
        <v>3240</v>
      </c>
      <c r="I36" s="42">
        <f>INDEX(table, MATCH(B36, departments, 0), 2)*E36</f>
        <v>3240</v>
      </c>
    </row>
    <row r="37" spans="1:9" x14ac:dyDescent="0.35">
      <c r="A37" s="30" t="s">
        <v>22</v>
      </c>
      <c r="B37" s="1" t="s">
        <v>48</v>
      </c>
      <c r="C37" s="1" t="s">
        <v>50</v>
      </c>
      <c r="D37" s="1" t="s">
        <v>45</v>
      </c>
      <c r="E37" s="1">
        <v>17</v>
      </c>
      <c r="F37" s="1">
        <f>IF(B37=A, Acct*E37, IF(B37=M,Mkt*E37, IF(B37=O,Ops*E37, IF(B37=S,Sales*E37))))</f>
        <v>2295</v>
      </c>
      <c r="G37" s="1" cm="1">
        <f t="array" ref="G37">_xlfn.IFS(B37=A,Acct*E37,B37=M,Mkt*E37,B37=O,Ops*E37,B37=S,Sales*E37)</f>
        <v>2295</v>
      </c>
      <c r="H37" s="42">
        <f>VLOOKUP(B37,table,2)*E37</f>
        <v>2295</v>
      </c>
      <c r="I37" s="42">
        <f>INDEX(table, MATCH(B37, departments, 0), 2)*E37</f>
        <v>2295</v>
      </c>
    </row>
    <row r="38" spans="1:9" x14ac:dyDescent="0.35">
      <c r="A38" s="30" t="s">
        <v>11</v>
      </c>
      <c r="B38" s="1" t="s">
        <v>46</v>
      </c>
      <c r="C38" s="1" t="s">
        <v>4</v>
      </c>
      <c r="D38" s="1" t="s">
        <v>44</v>
      </c>
      <c r="E38" s="1">
        <v>22</v>
      </c>
      <c r="F38" s="1">
        <f>IF(B38=A, Acct*E38, IF(B38=M,Mkt*E38, IF(B38=O,Ops*E38, IF(B38=S,Sales*E38))))</f>
        <v>4620</v>
      </c>
      <c r="G38" s="1" cm="1">
        <f t="array" ref="G38">_xlfn.IFS(B38=A,Acct*E38,B38=M,Mkt*E38,B38=O,Ops*E38,B38=S,Sales*E38)</f>
        <v>4620</v>
      </c>
      <c r="H38" s="42">
        <f>VLOOKUP(B38,table,2)*E38</f>
        <v>4620</v>
      </c>
      <c r="I38" s="42">
        <f>INDEX(table, MATCH(B38, departments, 0), 2)*E38</f>
        <v>4620</v>
      </c>
    </row>
    <row r="39" spans="1:9" x14ac:dyDescent="0.35">
      <c r="A39" s="30" t="s">
        <v>19</v>
      </c>
      <c r="B39" s="1" t="s">
        <v>47</v>
      </c>
      <c r="C39" s="1" t="s">
        <v>50</v>
      </c>
      <c r="D39" s="1" t="s">
        <v>44</v>
      </c>
      <c r="E39" s="1">
        <v>15</v>
      </c>
      <c r="F39" s="1">
        <f>IF(B39=A, Acct*E39, IF(B39=M,Mkt*E39, IF(B39=O,Ops*E39, IF(B39=S,Sales*E39))))</f>
        <v>2700</v>
      </c>
      <c r="G39" s="1" cm="1">
        <f t="array" ref="G39">_xlfn.IFS(B39=A,Acct*E39,B39=M,Mkt*E39,B39=O,Ops*E39,B39=S,Sales*E39)</f>
        <v>2700</v>
      </c>
      <c r="H39" s="42">
        <f>VLOOKUP(B39,table,2)*E39</f>
        <v>2700</v>
      </c>
      <c r="I39" s="42">
        <f>INDEX(table, MATCH(B39, departments, 0), 2)*E39</f>
        <v>2700</v>
      </c>
    </row>
    <row r="40" spans="1:9" x14ac:dyDescent="0.35">
      <c r="A40" s="30" t="s">
        <v>39</v>
      </c>
      <c r="B40" s="1" t="s">
        <v>46</v>
      </c>
      <c r="C40" s="1" t="s">
        <v>4</v>
      </c>
      <c r="D40" s="1" t="s">
        <v>43</v>
      </c>
      <c r="E40" s="1">
        <v>31</v>
      </c>
      <c r="F40" s="1">
        <f>IF(B40=A, Acct*E40, IF(B40=M,Mkt*E40, IF(B40=O,Ops*E40, IF(B40=S,Sales*E40))))</f>
        <v>6510</v>
      </c>
      <c r="G40" s="1" cm="1">
        <f t="array" ref="G40">_xlfn.IFS(B40=A,Acct*E40,B40=M,Mkt*E40,B40=O,Ops*E40,B40=S,Sales*E40)</f>
        <v>6510</v>
      </c>
      <c r="H40" s="42">
        <f>VLOOKUP(B40,table,2)*E40</f>
        <v>6510</v>
      </c>
      <c r="I40" s="42">
        <f>INDEX(table, MATCH(B40, departments, 0), 2)*E40</f>
        <v>6510</v>
      </c>
    </row>
    <row r="41" spans="1:9" x14ac:dyDescent="0.35">
      <c r="A41" s="30" t="s">
        <v>23</v>
      </c>
      <c r="B41" s="1" t="s">
        <v>47</v>
      </c>
      <c r="C41" s="1" t="s">
        <v>50</v>
      </c>
      <c r="D41" s="1" t="s">
        <v>45</v>
      </c>
      <c r="E41" s="1">
        <v>16</v>
      </c>
      <c r="F41" s="1">
        <f>IF(B41=A, Acct*E41, IF(B41=M,Mkt*E41, IF(B41=O,Ops*E41, IF(B41=S,Sales*E41))))</f>
        <v>2880</v>
      </c>
      <c r="G41" s="1" cm="1">
        <f t="array" ref="G41">_xlfn.IFS(B41=A,Acct*E41,B41=M,Mkt*E41,B41=O,Ops*E41,B41=S,Sales*E41)</f>
        <v>2880</v>
      </c>
      <c r="H41" s="42">
        <f>VLOOKUP(B41,table,2)*E41</f>
        <v>2880</v>
      </c>
      <c r="I41" s="42">
        <f>INDEX(table, MATCH(B41, departments, 0), 2)*E41</f>
        <v>2880</v>
      </c>
    </row>
    <row r="42" spans="1:9" x14ac:dyDescent="0.35">
      <c r="A42" s="30" t="s">
        <v>14</v>
      </c>
      <c r="B42" s="1" t="s">
        <v>47</v>
      </c>
      <c r="C42" s="1" t="s">
        <v>4</v>
      </c>
      <c r="D42" s="1" t="s">
        <v>45</v>
      </c>
      <c r="E42" s="1">
        <v>21</v>
      </c>
      <c r="F42" s="1">
        <f>IF(B42=A, Acct*E42, IF(B42=M,Mkt*E42, IF(B42=O,Ops*E42, IF(B42=S,Sales*E42))))</f>
        <v>3780</v>
      </c>
      <c r="G42" s="1" cm="1">
        <f t="array" ref="G42">_xlfn.IFS(B42=A,Acct*E42,B42=M,Mkt*E42,B42=O,Ops*E42,B42=S,Sales*E42)</f>
        <v>3780</v>
      </c>
      <c r="H42" s="42">
        <f>VLOOKUP(B42,table,2)*E42</f>
        <v>3780</v>
      </c>
      <c r="I42" s="42">
        <f>INDEX(table, MATCH(B42, departments, 0), 2)*E42</f>
        <v>3780</v>
      </c>
    </row>
    <row r="43" spans="1:9" x14ac:dyDescent="0.35">
      <c r="B43" s="37"/>
      <c r="C43" s="37"/>
      <c r="D43" s="37" t="s">
        <v>165</v>
      </c>
      <c r="E43" s="69">
        <f>SUM(E3:E42)</f>
        <v>791</v>
      </c>
    </row>
    <row r="44" spans="1:9" x14ac:dyDescent="0.35">
      <c r="B44" s="37"/>
      <c r="C44" s="37"/>
      <c r="D44" s="37" t="s">
        <v>166</v>
      </c>
      <c r="E44" s="69">
        <f>COUNTIF(E3:E42, 27)</f>
        <v>3</v>
      </c>
      <c r="F44" s="37"/>
      <c r="G44" s="37"/>
    </row>
    <row r="45" spans="1:9" x14ac:dyDescent="0.35">
      <c r="D45" s="37"/>
      <c r="E45" s="37"/>
      <c r="F45" s="37"/>
      <c r="G45" s="37"/>
    </row>
  </sheetData>
  <mergeCells count="2">
    <mergeCell ref="A1:E1"/>
    <mergeCell ref="F1:G1"/>
  </mergeCells>
  <conditionalFormatting sqref="E3:E42">
    <cfRule type="iconSet" priority="1">
      <iconSet>
        <cfvo type="percent" val="0"/>
        <cfvo type="percent" val="33"/>
        <cfvo type="percent" val="67"/>
      </iconSet>
    </cfRule>
  </conditionalFormatting>
  <dataValidations count="1">
    <dataValidation type="whole" allowBlank="1" showInputMessage="1" showErrorMessage="1" errorTitle="Incorrect Data" error="Must be between 100 and 400" sqref="K4:K7" xr:uid="{DA37805B-3E21-4633-A250-13596C47F8DA}">
      <formula1>100</formula1>
      <formula2>400</formula2>
    </dataValidation>
  </dataValidations>
  <pageMargins left="0.25" right="0.25" top="0.75" bottom="0.75" header="0.3" footer="0.3"/>
  <pageSetup orientation="landscape"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6E87EBD9AFBAA4CA562B581F973C28A" ma:contentTypeVersion="0" ma:contentTypeDescription="Create a new document." ma:contentTypeScope="" ma:versionID="a954198fd46d6ca10138b7969eb8de2b">
  <xsd:schema xmlns:xsd="http://www.w3.org/2001/XMLSchema" xmlns:xs="http://www.w3.org/2001/XMLSchema" xmlns:p="http://schemas.microsoft.com/office/2006/metadata/properties" targetNamespace="http://schemas.microsoft.com/office/2006/metadata/properties" ma:root="true" ma:fieldsID="5da0bab1e00c84e9291a2a9b340ddbcd">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8802C0F-6184-40B0-8548-1AE012DE5A9C}">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www.w3.org/XML/1998/namespace"/>
    <ds:schemaRef ds:uri="http://purl.org/dc/dcmitype/"/>
  </ds:schemaRefs>
</ds:datastoreItem>
</file>

<file path=customXml/itemProps2.xml><?xml version="1.0" encoding="utf-8"?>
<ds:datastoreItem xmlns:ds="http://schemas.openxmlformats.org/officeDocument/2006/customXml" ds:itemID="{6C652C80-483E-4512-AA4D-2A17AB5D0F2C}">
  <ds:schemaRefs>
    <ds:schemaRef ds:uri="http://schemas.microsoft.com/sharepoint/v3/contenttype/forms"/>
  </ds:schemaRefs>
</ds:datastoreItem>
</file>

<file path=customXml/itemProps3.xml><?xml version="1.0" encoding="utf-8"?>
<ds:datastoreItem xmlns:ds="http://schemas.openxmlformats.org/officeDocument/2006/customXml" ds:itemID="{56286C34-220B-4BC9-8550-6B58C72440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17</vt:i4>
      </vt:variant>
    </vt:vector>
  </HeadingPairs>
  <TitlesOfParts>
    <vt:vector size="29" baseType="lpstr">
      <vt:lpstr>Pass-Fail</vt:lpstr>
      <vt:lpstr>Sample Sales</vt:lpstr>
      <vt:lpstr>Financial Functions</vt:lpstr>
      <vt:lpstr>Tables</vt:lpstr>
      <vt:lpstr>Goal Seek</vt:lpstr>
      <vt:lpstr>Months</vt:lpstr>
      <vt:lpstr>Fruit</vt:lpstr>
      <vt:lpstr>Grades</vt:lpstr>
      <vt:lpstr>Grade Distribution</vt:lpstr>
      <vt:lpstr>New Service Analysis</vt:lpstr>
      <vt:lpstr>Dates</vt:lpstr>
      <vt:lpstr>Employees</vt:lpstr>
      <vt:lpstr>A</vt:lpstr>
      <vt:lpstr>Acct</vt:lpstr>
      <vt:lpstr>departments</vt:lpstr>
      <vt:lpstr>grade</vt:lpstr>
      <vt:lpstr>grades</vt:lpstr>
      <vt:lpstr>gradess</vt:lpstr>
      <vt:lpstr>M</vt:lpstr>
      <vt:lpstr>Mkt</vt:lpstr>
      <vt:lpstr>none</vt:lpstr>
      <vt:lpstr>O</vt:lpstr>
      <vt:lpstr>Ops</vt:lpstr>
      <vt:lpstr>rates</vt:lpstr>
      <vt:lpstr>S</vt:lpstr>
      <vt:lpstr>Sales</vt:lpstr>
      <vt:lpstr>score</vt:lpstr>
      <vt:lpstr>scores</vt: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David</dc:creator>
  <cp:lastModifiedBy>Andrew Poock</cp:lastModifiedBy>
  <cp:lastPrinted>2016-10-24T21:25:47Z</cp:lastPrinted>
  <dcterms:created xsi:type="dcterms:W3CDTF">2007-06-12T00:53:11Z</dcterms:created>
  <dcterms:modified xsi:type="dcterms:W3CDTF">2024-12-10T18:08:57Z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0x01010026E87EBD9AFBAA4CA562B581F973C28A</vt:lpwstr>
  </property>
</Properties>
</file>