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Research/particulate_model/FreeCad/poly/"/>
    </mc:Choice>
  </mc:AlternateContent>
  <xr:revisionPtr revIDLastSave="0" documentId="13_ncr:1_{9F4623C9-81B1-294E-B23F-3373D66C7390}" xr6:coauthVersionLast="43" xr6:coauthVersionMax="43" xr10:uidLastSave="{00000000-0000-0000-0000-000000000000}"/>
  <bookViews>
    <workbookView xWindow="1200" yWindow="460" windowWidth="32400" windowHeight="20540" xr2:uid="{8C3CDF7A-C809-2C45-A5D6-D873AA41C3D4}"/>
  </bookViews>
  <sheets>
    <sheet name="Test summary" sheetId="1" r:id="rId1"/>
    <sheet name="Effective diameter comparison" sheetId="2" r:id="rId2"/>
    <sheet name="fk and particle size prediction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6" i="1" l="1"/>
  <c r="P24" i="4" l="1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L156" i="1" l="1"/>
  <c r="L155" i="1"/>
  <c r="L154" i="1"/>
  <c r="L153" i="1"/>
  <c r="L132" i="1"/>
  <c r="L122" i="1"/>
  <c r="AN85" i="1" l="1"/>
  <c r="AQ79" i="1"/>
  <c r="M108" i="1"/>
  <c r="M75" i="1"/>
  <c r="M76" i="1"/>
  <c r="M154" i="1"/>
  <c r="T154" i="1" s="1"/>
  <c r="M156" i="1"/>
  <c r="T156" i="1" s="1"/>
  <c r="H156" i="1"/>
  <c r="K156" i="1" s="1"/>
  <c r="M155" i="1"/>
  <c r="T155" i="1" s="1"/>
  <c r="H155" i="1"/>
  <c r="K155" i="1" s="1"/>
  <c r="H154" i="1"/>
  <c r="K154" i="1" s="1"/>
  <c r="M153" i="1"/>
  <c r="T153" i="1" s="1"/>
  <c r="H153" i="1"/>
  <c r="K153" i="1" s="1"/>
  <c r="AN81" i="1" l="1"/>
  <c r="AN80" i="1"/>
  <c r="AN79" i="1"/>
  <c r="AN8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4" i="1"/>
  <c r="AN83" i="1"/>
  <c r="T71" i="1"/>
  <c r="L72" i="1"/>
  <c r="M72" i="1"/>
  <c r="T72" i="1" s="1"/>
  <c r="M71" i="1"/>
  <c r="L71" i="1"/>
  <c r="M70" i="1" l="1"/>
  <c r="T70" i="1" s="1"/>
  <c r="L70" i="1"/>
  <c r="M69" i="1"/>
  <c r="T69" i="1" s="1"/>
  <c r="L69" i="1"/>
  <c r="H72" i="1"/>
  <c r="K72" i="1" s="1"/>
  <c r="H71" i="1"/>
  <c r="K71" i="1" s="1"/>
  <c r="H70" i="1"/>
  <c r="K70" i="1" s="1"/>
  <c r="H69" i="1"/>
  <c r="K69" i="1" s="1"/>
  <c r="H68" i="1"/>
  <c r="M68" i="1"/>
  <c r="T68" i="1" s="1"/>
  <c r="L68" i="1"/>
  <c r="K68" i="1"/>
  <c r="L17" i="1"/>
  <c r="A11" i="2" l="1"/>
  <c r="AQ80" i="1" l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79" i="1"/>
  <c r="M150" i="1" l="1"/>
  <c r="T150" i="1" s="1"/>
  <c r="L150" i="1"/>
  <c r="U150" i="1" s="1"/>
  <c r="M149" i="1"/>
  <c r="T149" i="1" s="1"/>
  <c r="L149" i="1"/>
  <c r="U149" i="1" s="1"/>
  <c r="M148" i="1"/>
  <c r="T148" i="1" s="1"/>
  <c r="L148" i="1"/>
  <c r="U148" i="1" s="1"/>
  <c r="H150" i="1"/>
  <c r="K150" i="1" s="1"/>
  <c r="H149" i="1"/>
  <c r="K149" i="1" s="1"/>
  <c r="H148" i="1"/>
  <c r="K148" i="1" s="1"/>
  <c r="L135" i="1"/>
  <c r="M135" i="1"/>
  <c r="T135" i="1"/>
  <c r="L129" i="1"/>
  <c r="M129" i="1"/>
  <c r="T129" i="1" s="1"/>
  <c r="M112" i="1" l="1"/>
  <c r="T112" i="1" s="1"/>
  <c r="L112" i="1"/>
  <c r="M113" i="1"/>
  <c r="T113" i="1" s="1"/>
  <c r="L113" i="1"/>
  <c r="M114" i="1"/>
  <c r="T114" i="1" s="1"/>
  <c r="L114" i="1"/>
  <c r="M130" i="1"/>
  <c r="T130" i="1" s="1"/>
  <c r="L130" i="1"/>
  <c r="M128" i="1"/>
  <c r="T128" i="1" s="1"/>
  <c r="L128" i="1"/>
  <c r="M127" i="1"/>
  <c r="T127" i="1" s="1"/>
  <c r="L127" i="1"/>
  <c r="M134" i="1"/>
  <c r="T134" i="1" s="1"/>
  <c r="L134" i="1"/>
  <c r="M133" i="1"/>
  <c r="T133" i="1" s="1"/>
  <c r="L133" i="1"/>
  <c r="M132" i="1"/>
  <c r="T132" i="1" s="1"/>
  <c r="L125" i="1"/>
  <c r="L124" i="1"/>
  <c r="L123" i="1"/>
  <c r="M125" i="1"/>
  <c r="T125" i="1" s="1"/>
  <c r="M124" i="1"/>
  <c r="T124" i="1" s="1"/>
  <c r="M123" i="1"/>
  <c r="T123" i="1" s="1"/>
  <c r="M122" i="1"/>
  <c r="T122" i="1" s="1"/>
  <c r="M137" i="1"/>
  <c r="T137" i="1" s="1"/>
  <c r="L137" i="1"/>
  <c r="M138" i="1"/>
  <c r="T138" i="1" s="1"/>
  <c r="L138" i="1"/>
  <c r="M103" i="1"/>
  <c r="T103" i="1" s="1"/>
  <c r="L103" i="1"/>
  <c r="M98" i="1"/>
  <c r="T98" i="1" s="1"/>
  <c r="L98" i="1"/>
  <c r="M95" i="1"/>
  <c r="T95" i="1" s="1"/>
  <c r="L95" i="1"/>
  <c r="L139" i="1"/>
  <c r="H135" i="1"/>
  <c r="K135" i="1" s="1"/>
  <c r="H134" i="1"/>
  <c r="K134" i="1" s="1"/>
  <c r="H133" i="1"/>
  <c r="K133" i="1" s="1"/>
  <c r="H132" i="1"/>
  <c r="K132" i="1" s="1"/>
  <c r="M100" i="1"/>
  <c r="T100" i="1" s="1"/>
  <c r="L100" i="1"/>
  <c r="M139" i="1"/>
  <c r="T139" i="1" s="1"/>
  <c r="M140" i="1"/>
  <c r="T140" i="1" s="1"/>
  <c r="L140" i="1"/>
  <c r="L145" i="1"/>
  <c r="L144" i="1"/>
  <c r="L143" i="1"/>
  <c r="L142" i="1"/>
  <c r="M93" i="1"/>
  <c r="T93" i="1" s="1"/>
  <c r="L93" i="1"/>
  <c r="M92" i="1"/>
  <c r="T92" i="1" s="1"/>
  <c r="L92" i="1"/>
  <c r="M91" i="1"/>
  <c r="T91" i="1" s="1"/>
  <c r="L91" i="1"/>
  <c r="M90" i="1"/>
  <c r="T90" i="1" s="1"/>
  <c r="L90" i="1"/>
  <c r="M145" i="1"/>
  <c r="T145" i="1" s="1"/>
  <c r="M144" i="1"/>
  <c r="T144" i="1" s="1"/>
  <c r="M143" i="1"/>
  <c r="T143" i="1" s="1"/>
  <c r="M142" i="1"/>
  <c r="T142" i="1" s="1"/>
  <c r="AM78" i="1"/>
  <c r="AM76" i="1"/>
  <c r="AM75" i="1"/>
  <c r="H145" i="1"/>
  <c r="K145" i="1" s="1"/>
  <c r="H144" i="1"/>
  <c r="K144" i="1" s="1"/>
  <c r="H143" i="1"/>
  <c r="K143" i="1" s="1"/>
  <c r="H142" i="1"/>
  <c r="K142" i="1" s="1"/>
  <c r="H140" i="1"/>
  <c r="K140" i="1" s="1"/>
  <c r="H139" i="1"/>
  <c r="K139" i="1" s="1"/>
  <c r="H138" i="1"/>
  <c r="K138" i="1" s="1"/>
  <c r="H137" i="1"/>
  <c r="K137" i="1" s="1"/>
  <c r="M101" i="1"/>
  <c r="T101" i="1" s="1"/>
  <c r="L101" i="1"/>
  <c r="T80" i="1"/>
  <c r="M80" i="1"/>
  <c r="L80" i="1"/>
  <c r="H130" i="1"/>
  <c r="K130" i="1" s="1"/>
  <c r="H129" i="1"/>
  <c r="K129" i="1" s="1"/>
  <c r="H128" i="1"/>
  <c r="K128" i="1" s="1"/>
  <c r="H127" i="1"/>
  <c r="K127" i="1" s="1"/>
  <c r="H125" i="1"/>
  <c r="K125" i="1" s="1"/>
  <c r="H124" i="1"/>
  <c r="K124" i="1" s="1"/>
  <c r="H123" i="1"/>
  <c r="K123" i="1" s="1"/>
  <c r="H122" i="1"/>
  <c r="K122" i="1" s="1"/>
  <c r="M52" i="1"/>
  <c r="T52" i="1" s="1"/>
  <c r="L52" i="1"/>
  <c r="A8" i="2" s="1"/>
  <c r="L96" i="1"/>
  <c r="L97" i="1"/>
  <c r="L102" i="1"/>
  <c r="L119" i="1"/>
  <c r="L118" i="1"/>
  <c r="L117" i="1"/>
  <c r="L116" i="1"/>
  <c r="L109" i="1"/>
  <c r="L108" i="1"/>
  <c r="L107" i="1"/>
  <c r="L106" i="1"/>
  <c r="M102" i="1"/>
  <c r="T102" i="1" s="1"/>
  <c r="M97" i="1"/>
  <c r="T97" i="1" s="1"/>
  <c r="M96" i="1"/>
  <c r="T96" i="1" s="1"/>
  <c r="M119" i="1"/>
  <c r="T119" i="1" s="1"/>
  <c r="M118" i="1"/>
  <c r="T118" i="1" s="1"/>
  <c r="M117" i="1"/>
  <c r="T117" i="1" s="1"/>
  <c r="M116" i="1"/>
  <c r="T116" i="1" s="1"/>
  <c r="M109" i="1"/>
  <c r="T109" i="1" s="1"/>
  <c r="T108" i="1"/>
  <c r="M107" i="1"/>
  <c r="T107" i="1" s="1"/>
  <c r="M106" i="1"/>
  <c r="T75" i="1"/>
  <c r="L75" i="1"/>
  <c r="H103" i="1"/>
  <c r="K103" i="1" s="1"/>
  <c r="H102" i="1"/>
  <c r="K102" i="1" s="1"/>
  <c r="H101" i="1"/>
  <c r="K101" i="1" s="1"/>
  <c r="H100" i="1"/>
  <c r="K100" i="1" s="1"/>
  <c r="H119" i="1"/>
  <c r="K119" i="1" s="1"/>
  <c r="H118" i="1"/>
  <c r="K118" i="1" s="1"/>
  <c r="H117" i="1"/>
  <c r="K117" i="1" s="1"/>
  <c r="H116" i="1"/>
  <c r="K116" i="1" s="1"/>
  <c r="H114" i="1"/>
  <c r="K114" i="1" s="1"/>
  <c r="H113" i="1"/>
  <c r="K113" i="1" s="1"/>
  <c r="H112" i="1"/>
  <c r="K112" i="1" s="1"/>
  <c r="H111" i="1"/>
  <c r="H109" i="1"/>
  <c r="K109" i="1" s="1"/>
  <c r="H108" i="1"/>
  <c r="K108" i="1" s="1"/>
  <c r="H107" i="1"/>
  <c r="K107" i="1" s="1"/>
  <c r="H106" i="1"/>
  <c r="K106" i="1" s="1"/>
  <c r="H98" i="1"/>
  <c r="K98" i="1" s="1"/>
  <c r="H97" i="1"/>
  <c r="K97" i="1" s="1"/>
  <c r="H96" i="1"/>
  <c r="K96" i="1" s="1"/>
  <c r="H95" i="1"/>
  <c r="K95" i="1" s="1"/>
  <c r="H93" i="1"/>
  <c r="K93" i="1" s="1"/>
  <c r="H92" i="1"/>
  <c r="K92" i="1" s="1"/>
  <c r="H91" i="1"/>
  <c r="K91" i="1" s="1"/>
  <c r="H90" i="1"/>
  <c r="K90" i="1" s="1"/>
  <c r="L83" i="1"/>
  <c r="L88" i="1"/>
  <c r="L87" i="1"/>
  <c r="L86" i="1"/>
  <c r="L85" i="1"/>
  <c r="L82" i="1"/>
  <c r="L81" i="1"/>
  <c r="L78" i="1"/>
  <c r="L77" i="1"/>
  <c r="L76" i="1"/>
  <c r="M88" i="1"/>
  <c r="T88" i="1" s="1"/>
  <c r="M87" i="1"/>
  <c r="T87" i="1" s="1"/>
  <c r="M86" i="1"/>
  <c r="T86" i="1" s="1"/>
  <c r="M85" i="1"/>
  <c r="T85" i="1" s="1"/>
  <c r="M83" i="1"/>
  <c r="T83" i="1" s="1"/>
  <c r="M82" i="1"/>
  <c r="T82" i="1" s="1"/>
  <c r="M81" i="1"/>
  <c r="T81" i="1" s="1"/>
  <c r="M78" i="1"/>
  <c r="T78" i="1" s="1"/>
  <c r="M77" i="1"/>
  <c r="T77" i="1" s="1"/>
  <c r="T76" i="1"/>
  <c r="AE77" i="2"/>
  <c r="AG77" i="2" s="1"/>
  <c r="AE78" i="2"/>
  <c r="AG78" i="2" s="1"/>
  <c r="AE79" i="2"/>
  <c r="AG79" i="2" s="1"/>
  <c r="AE80" i="2"/>
  <c r="AG80" i="2" s="1"/>
  <c r="AE81" i="2"/>
  <c r="AG81" i="2" s="1"/>
  <c r="AE82" i="2"/>
  <c r="AG82" i="2" s="1"/>
  <c r="AE83" i="2"/>
  <c r="AG83" i="2" s="1"/>
  <c r="AE84" i="2"/>
  <c r="AG84" i="2" s="1"/>
  <c r="AE85" i="2"/>
  <c r="AG85" i="2" s="1"/>
  <c r="AE86" i="2"/>
  <c r="AG86" i="2" s="1"/>
  <c r="AE87" i="2"/>
  <c r="AG87" i="2" s="1"/>
  <c r="AE88" i="2"/>
  <c r="AG88" i="2" s="1"/>
  <c r="AE89" i="2"/>
  <c r="AG89" i="2" s="1"/>
  <c r="AE90" i="2"/>
  <c r="AG90" i="2" s="1"/>
  <c r="AE91" i="2"/>
  <c r="AG91" i="2" s="1"/>
  <c r="AE92" i="2"/>
  <c r="AG92" i="2" s="1"/>
  <c r="AE93" i="2"/>
  <c r="AG93" i="2" s="1"/>
  <c r="AE94" i="2"/>
  <c r="AG94" i="2" s="1"/>
  <c r="AE95" i="2"/>
  <c r="AG95" i="2" s="1"/>
  <c r="AE96" i="2"/>
  <c r="AG96" i="2" s="1"/>
  <c r="AE76" i="2"/>
  <c r="AG76" i="2" s="1"/>
  <c r="Z77" i="2"/>
  <c r="AB77" i="2" s="1"/>
  <c r="Z78" i="2"/>
  <c r="AB78" i="2" s="1"/>
  <c r="Z79" i="2"/>
  <c r="AB79" i="2" s="1"/>
  <c r="Z80" i="2"/>
  <c r="AB80" i="2" s="1"/>
  <c r="Z81" i="2"/>
  <c r="AB81" i="2" s="1"/>
  <c r="Z82" i="2"/>
  <c r="AB82" i="2" s="1"/>
  <c r="Z83" i="2"/>
  <c r="AB83" i="2" s="1"/>
  <c r="Z84" i="2"/>
  <c r="AB84" i="2" s="1"/>
  <c r="Z85" i="2"/>
  <c r="AB85" i="2" s="1"/>
  <c r="Z86" i="2"/>
  <c r="AB86" i="2" s="1"/>
  <c r="Z87" i="2"/>
  <c r="AB87" i="2" s="1"/>
  <c r="Z88" i="2"/>
  <c r="AB88" i="2" s="1"/>
  <c r="Z89" i="2"/>
  <c r="AB89" i="2" s="1"/>
  <c r="Z90" i="2"/>
  <c r="AB90" i="2" s="1"/>
  <c r="Z91" i="2"/>
  <c r="AB91" i="2" s="1"/>
  <c r="Z92" i="2"/>
  <c r="AB92" i="2" s="1"/>
  <c r="Z93" i="2"/>
  <c r="AB93" i="2" s="1"/>
  <c r="Z94" i="2"/>
  <c r="AB94" i="2" s="1"/>
  <c r="Z95" i="2"/>
  <c r="AB95" i="2" s="1"/>
  <c r="Z96" i="2"/>
  <c r="AB96" i="2" s="1"/>
  <c r="Z76" i="2"/>
  <c r="AB76" i="2" s="1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76" i="2"/>
  <c r="H88" i="1"/>
  <c r="K88" i="1" s="1"/>
  <c r="H87" i="1"/>
  <c r="K87" i="1" s="1"/>
  <c r="H86" i="1"/>
  <c r="K86" i="1" s="1"/>
  <c r="H85" i="1"/>
  <c r="K85" i="1" s="1"/>
  <c r="H83" i="1"/>
  <c r="K83" i="1" s="1"/>
  <c r="H82" i="1"/>
  <c r="K82" i="1" s="1"/>
  <c r="H81" i="1"/>
  <c r="K81" i="1" s="1"/>
  <c r="H80" i="1"/>
  <c r="K80" i="1" s="1"/>
  <c r="H78" i="1"/>
  <c r="K78" i="1" s="1"/>
  <c r="H77" i="1"/>
  <c r="K77" i="1" s="1"/>
  <c r="H76" i="1"/>
  <c r="K76" i="1" s="1"/>
  <c r="H75" i="1"/>
  <c r="K75" i="1" s="1"/>
  <c r="M33" i="1"/>
  <c r="T33" i="1" s="1"/>
  <c r="L33" i="1"/>
  <c r="M32" i="1"/>
  <c r="T32" i="1" s="1"/>
  <c r="L32" i="1"/>
  <c r="A15" i="2" s="1"/>
  <c r="M9" i="1"/>
  <c r="T9" i="1" s="1"/>
  <c r="L9" i="1"/>
  <c r="M6" i="1"/>
  <c r="T6" i="1" s="1"/>
  <c r="L6" i="1"/>
  <c r="A16" i="2" s="1"/>
  <c r="M7" i="1"/>
  <c r="T7" i="1" s="1"/>
  <c r="L7" i="1"/>
  <c r="M8" i="1"/>
  <c r="T8" i="1" s="1"/>
  <c r="L8" i="1"/>
  <c r="AM82" i="1" l="1"/>
  <c r="AM79" i="1"/>
  <c r="AM87" i="1"/>
  <c r="AM85" i="1"/>
  <c r="AM89" i="1"/>
  <c r="AM93" i="1"/>
  <c r="AM97" i="1"/>
  <c r="AM101" i="1"/>
  <c r="AM83" i="1"/>
  <c r="AM86" i="1"/>
  <c r="AM90" i="1"/>
  <c r="AM94" i="1"/>
  <c r="AM98" i="1"/>
  <c r="AM80" i="1"/>
  <c r="AM91" i="1"/>
  <c r="AM95" i="1"/>
  <c r="AM99" i="1"/>
  <c r="AM81" i="1"/>
  <c r="AM84" i="1"/>
  <c r="AM88" i="1"/>
  <c r="AM92" i="1"/>
  <c r="AM96" i="1"/>
  <c r="AM100" i="1"/>
  <c r="M35" i="1"/>
  <c r="T35" i="1" s="1"/>
  <c r="L35" i="1"/>
  <c r="M34" i="1"/>
  <c r="T34" i="1" s="1"/>
  <c r="L34" i="1"/>
  <c r="M65" i="1"/>
  <c r="T65" i="1" s="1"/>
  <c r="L65" i="1"/>
  <c r="M64" i="1"/>
  <c r="T64" i="1" s="1"/>
  <c r="L64" i="1"/>
  <c r="M63" i="1"/>
  <c r="T63" i="1" s="1"/>
  <c r="L63" i="1"/>
  <c r="M62" i="1"/>
  <c r="T62" i="1" s="1"/>
  <c r="L62" i="1"/>
  <c r="A18" i="2" s="1"/>
  <c r="M60" i="1"/>
  <c r="T60" i="1" s="1"/>
  <c r="L60" i="1"/>
  <c r="M59" i="1"/>
  <c r="T59" i="1" s="1"/>
  <c r="L59" i="1"/>
  <c r="M58" i="1"/>
  <c r="T58" i="1" s="1"/>
  <c r="L58" i="1"/>
  <c r="M57" i="1"/>
  <c r="T57" i="1" s="1"/>
  <c r="L57" i="1"/>
  <c r="A13" i="2" s="1"/>
  <c r="M55" i="1"/>
  <c r="T55" i="1" s="1"/>
  <c r="L55" i="1"/>
  <c r="M54" i="1"/>
  <c r="T54" i="1" s="1"/>
  <c r="L54" i="1"/>
  <c r="M53" i="1"/>
  <c r="T53" i="1" s="1"/>
  <c r="L53" i="1"/>
  <c r="H65" i="1"/>
  <c r="K65" i="1" s="1"/>
  <c r="H64" i="1"/>
  <c r="K64" i="1" s="1"/>
  <c r="H63" i="1"/>
  <c r="K63" i="1" s="1"/>
  <c r="H62" i="1"/>
  <c r="K62" i="1" s="1"/>
  <c r="H60" i="1"/>
  <c r="K60" i="1" s="1"/>
  <c r="H59" i="1"/>
  <c r="K59" i="1" s="1"/>
  <c r="H58" i="1"/>
  <c r="K58" i="1" s="1"/>
  <c r="H57" i="1"/>
  <c r="K57" i="1" s="1"/>
  <c r="H55" i="1"/>
  <c r="K55" i="1" s="1"/>
  <c r="H54" i="1"/>
  <c r="K54" i="1" s="1"/>
  <c r="H53" i="1"/>
  <c r="K53" i="1" s="1"/>
  <c r="H52" i="1"/>
  <c r="K52" i="1" s="1"/>
  <c r="M20" i="1" l="1"/>
  <c r="T20" i="1" s="1"/>
  <c r="L20" i="1"/>
  <c r="M11" i="1"/>
  <c r="T11" i="1" s="1"/>
  <c r="L11" i="1"/>
  <c r="A6" i="2" s="1"/>
  <c r="M14" i="1"/>
  <c r="T14" i="1" s="1"/>
  <c r="L14" i="1"/>
  <c r="M13" i="1"/>
  <c r="T13" i="1" s="1"/>
  <c r="L13" i="1"/>
  <c r="L44" i="1"/>
  <c r="M44" i="1"/>
  <c r="T44" i="1" s="1"/>
  <c r="M50" i="1"/>
  <c r="T50" i="1" s="1"/>
  <c r="L50" i="1"/>
  <c r="M49" i="1"/>
  <c r="T49" i="1" s="1"/>
  <c r="L49" i="1"/>
  <c r="M48" i="1"/>
  <c r="T48" i="1" s="1"/>
  <c r="L48" i="1"/>
  <c r="M47" i="1"/>
  <c r="T47" i="1" s="1"/>
  <c r="L47" i="1"/>
  <c r="A17" i="2" s="1"/>
  <c r="M45" i="1"/>
  <c r="T45" i="1" s="1"/>
  <c r="L45" i="1"/>
  <c r="M43" i="1"/>
  <c r="T43" i="1" s="1"/>
  <c r="L43" i="1"/>
  <c r="M42" i="1"/>
  <c r="T42" i="1" s="1"/>
  <c r="L42" i="1"/>
  <c r="A12" i="2" s="1"/>
  <c r="M40" i="1"/>
  <c r="T40" i="1" s="1"/>
  <c r="L40" i="1"/>
  <c r="M37" i="1"/>
  <c r="T37" i="1" s="1"/>
  <c r="L37" i="1"/>
  <c r="A7" i="2" s="1"/>
  <c r="M30" i="1"/>
  <c r="T30" i="1" s="1"/>
  <c r="L30" i="1"/>
  <c r="M27" i="1"/>
  <c r="T27" i="1" s="1"/>
  <c r="L27" i="1"/>
  <c r="A10" i="2" s="1"/>
  <c r="L39" i="1" l="1"/>
  <c r="M39" i="1"/>
  <c r="T39" i="1" s="1"/>
  <c r="M38" i="1"/>
  <c r="T38" i="1" s="1"/>
  <c r="L38" i="1"/>
  <c r="H50" i="1"/>
  <c r="K50" i="1" s="1"/>
  <c r="H49" i="1"/>
  <c r="K49" i="1" s="1"/>
  <c r="H48" i="1"/>
  <c r="K48" i="1" s="1"/>
  <c r="H47" i="1"/>
  <c r="K47" i="1" s="1"/>
  <c r="H45" i="1"/>
  <c r="K45" i="1" s="1"/>
  <c r="H44" i="1"/>
  <c r="K44" i="1" s="1"/>
  <c r="H43" i="1"/>
  <c r="K43" i="1" s="1"/>
  <c r="H42" i="1"/>
  <c r="K42" i="1" s="1"/>
  <c r="H40" i="1"/>
  <c r="K40" i="1" s="1"/>
  <c r="H39" i="1"/>
  <c r="K39" i="1" s="1"/>
  <c r="H38" i="1"/>
  <c r="K38" i="1" s="1"/>
  <c r="H37" i="1"/>
  <c r="K37" i="1" s="1"/>
  <c r="H14" i="1" l="1"/>
  <c r="K14" i="1" s="1"/>
  <c r="H13" i="1"/>
  <c r="K13" i="1" s="1"/>
  <c r="H11" i="1"/>
  <c r="K11" i="1" s="1"/>
  <c r="L12" i="1"/>
  <c r="L19" i="1"/>
  <c r="M29" i="1" l="1"/>
  <c r="T29" i="1" s="1"/>
  <c r="L29" i="1"/>
  <c r="M28" i="1"/>
  <c r="T28" i="1" s="1"/>
  <c r="L28" i="1"/>
  <c r="M25" i="1"/>
  <c r="T25" i="1" s="1"/>
  <c r="L25" i="1"/>
  <c r="M24" i="1"/>
  <c r="T24" i="1" s="1"/>
  <c r="L24" i="1"/>
  <c r="M23" i="1"/>
  <c r="T23" i="1" s="1"/>
  <c r="L23" i="1"/>
  <c r="M22" i="1"/>
  <c r="T22" i="1" s="1"/>
  <c r="L22" i="1"/>
  <c r="A5" i="2" s="1"/>
  <c r="M19" i="1"/>
  <c r="T19" i="1" s="1"/>
  <c r="M18" i="1"/>
  <c r="T18" i="1" s="1"/>
  <c r="L18" i="1"/>
  <c r="M17" i="1"/>
  <c r="T17" i="1" s="1"/>
  <c r="M12" i="1"/>
  <c r="T12" i="1" s="1"/>
  <c r="H35" i="1"/>
  <c r="K35" i="1" s="1"/>
  <c r="H34" i="1"/>
  <c r="K34" i="1" s="1"/>
  <c r="H33" i="1"/>
  <c r="K33" i="1" s="1"/>
  <c r="H32" i="1"/>
  <c r="K32" i="1" s="1"/>
  <c r="H30" i="1"/>
  <c r="K30" i="1" s="1"/>
  <c r="H29" i="1"/>
  <c r="K29" i="1" s="1"/>
  <c r="H28" i="1"/>
  <c r="K28" i="1" s="1"/>
  <c r="H27" i="1"/>
  <c r="K27" i="1" s="1"/>
  <c r="H25" i="1"/>
  <c r="K25" i="1" s="1"/>
  <c r="H24" i="1"/>
  <c r="K24" i="1" s="1"/>
  <c r="H23" i="1"/>
  <c r="K23" i="1" s="1"/>
  <c r="H22" i="1"/>
  <c r="K22" i="1" s="1"/>
  <c r="H20" i="1"/>
  <c r="K20" i="1" s="1"/>
  <c r="H19" i="1"/>
  <c r="K19" i="1" s="1"/>
  <c r="H18" i="1"/>
  <c r="K18" i="1" s="1"/>
  <c r="H17" i="1"/>
  <c r="K17" i="1" s="1"/>
  <c r="H12" i="1"/>
  <c r="K12" i="1" s="1"/>
  <c r="H9" i="1"/>
  <c r="K9" i="1" s="1"/>
  <c r="H8" i="1"/>
  <c r="K8" i="1" s="1"/>
  <c r="H7" i="1"/>
  <c r="K7" i="1" s="1"/>
  <c r="H6" i="1"/>
  <c r="K6" i="1" s="1"/>
</calcChain>
</file>

<file path=xl/sharedStrings.xml><?xml version="1.0" encoding="utf-8"?>
<sst xmlns="http://schemas.openxmlformats.org/spreadsheetml/2006/main" count="462" uniqueCount="273">
  <si>
    <t>Temperature</t>
  </si>
  <si>
    <t>Porosity</t>
  </si>
  <si>
    <t>Avg Nc</t>
  </si>
  <si>
    <t>Avg contact angle</t>
  </si>
  <si>
    <t>stddev contact angle</t>
  </si>
  <si>
    <t>Mesh name</t>
  </si>
  <si>
    <t>Working folder</t>
  </si>
  <si>
    <t>Status</t>
  </si>
  <si>
    <t>tot thickness</t>
  </si>
  <si>
    <t>T mean</t>
  </si>
  <si>
    <t>case10</t>
  </si>
  <si>
    <t>case11</t>
  </si>
  <si>
    <t>case12</t>
  </si>
  <si>
    <t>case13</t>
  </si>
  <si>
    <t>case14</t>
  </si>
  <si>
    <t>zdim</t>
  </si>
  <si>
    <t>xydim</t>
  </si>
  <si>
    <t>xy start</t>
  </si>
  <si>
    <t>z start</t>
  </si>
  <si>
    <t>7c_2.5_nc_big</t>
  </si>
  <si>
    <t>7c_3.5_nc_big</t>
  </si>
  <si>
    <t>7c_3.0_nc_big</t>
  </si>
  <si>
    <t>case15</t>
  </si>
  <si>
    <t>case16</t>
  </si>
  <si>
    <t>case17</t>
  </si>
  <si>
    <t>case18</t>
  </si>
  <si>
    <t>7b_2.5_nc_big</t>
  </si>
  <si>
    <t>7b_3.0_nc_big</t>
  </si>
  <si>
    <t>7b_3.5_nc_big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</si>
  <si>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</si>
  <si>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</si>
  <si>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</si>
  <si>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</si>
  <si>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</si>
  <si>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</si>
  <si>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</si>
  <si>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</si>
  <si>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</si>
  <si>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</si>
  <si>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</si>
  <si>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</si>
  <si>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</si>
  <si>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</si>
  <si>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</si>
  <si>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7d_3.5_nc_big</t>
  </si>
  <si>
    <t>7d_2.5_nc_big</t>
  </si>
  <si>
    <t>7d_3.0_nc_big</t>
  </si>
  <si>
    <t>7c 2.5</t>
  </si>
  <si>
    <t>7b 2.5</t>
  </si>
  <si>
    <t>7d 2.5</t>
  </si>
  <si>
    <t>7b 3.0</t>
  </si>
  <si>
    <t>7b 3.5</t>
  </si>
  <si>
    <t>7c 3.0</t>
  </si>
  <si>
    <t>7d 3.0</t>
  </si>
  <si>
    <t>7c 3.5</t>
  </si>
  <si>
    <t>7d 3.5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</si>
  <si>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</si>
  <si>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</si>
  <si>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</si>
  <si>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</si>
  <si>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</si>
  <si>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</si>
  <si>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</si>
  <si>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</si>
  <si>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</si>
  <si>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</si>
  <si>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</si>
  <si>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</si>
  <si>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Surf Mean</t>
  </si>
  <si>
    <t>Vol Mean</t>
  </si>
  <si>
    <t>phi</t>
  </si>
  <si>
    <t>Corresponding particle diameter w/ NC fixed</t>
  </si>
  <si>
    <t>Tnum = 255.7//306.35//355.566//405.8075</t>
  </si>
  <si>
    <t>knum = 0.0252//0.04255//0.06485//0.093367</t>
  </si>
  <si>
    <t>T = create2(225.,10.,425.)</t>
  </si>
  <si>
    <t>knum = 0.02317//0.03916//0.05977//0.08643</t>
  </si>
  <si>
    <t>Tnum = 256.221//306.907//356.039//406.2715</t>
  </si>
  <si>
    <t>knum = 0.0229//0.03873//0.05921//0.08568</t>
  </si>
  <si>
    <t>Tnum = 256.291//306.984//356.096//406.327</t>
  </si>
  <si>
    <t>knum = 0.02096//0.035533//0.054446//0.079406</t>
  </si>
  <si>
    <t>Tnum = 256.875//307.611//356.628//406.8245</t>
  </si>
  <si>
    <t>knum = 0.02763//0.046455//0.0707//0.101705</t>
  </si>
  <si>
    <t>Tnum = 255.219//305.824//355.108//405.3335</t>
  </si>
  <si>
    <t>knum = 0.024203//0.040831//0.062631//0.089918</t>
  </si>
  <si>
    <t>Tnum = 255.956//306.6245//355.7935//406.0295</t>
  </si>
  <si>
    <t>Sauter Mean</t>
  </si>
  <si>
    <t>de Brouckere mean</t>
  </si>
  <si>
    <t>surf/vol mean</t>
  </si>
  <si>
    <t>7d2_3.0_nc</t>
  </si>
  <si>
    <t>7d2_2.5_nc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</si>
  <si>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</si>
  <si>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</si>
  <si>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</si>
  <si>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</si>
  <si>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</si>
  <si>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</si>
  <si>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</si>
  <si>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</si>
  <si>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7d2_3.5_nc</t>
  </si>
  <si>
    <t>case54</t>
  </si>
  <si>
    <t>case55</t>
  </si>
  <si>
    <t>case56</t>
  </si>
  <si>
    <t>case57</t>
  </si>
  <si>
    <t>7d2 2.5</t>
  </si>
  <si>
    <t>7d2 3.0</t>
  </si>
  <si>
    <t>7d2 3.5</t>
  </si>
  <si>
    <t>knum = 0.03415//0.05741//0.087222//0.125156</t>
  </si>
  <si>
    <t> Tnum = 255.863//306.544//355.7485//406.0165</t>
  </si>
  <si>
    <t>knum = 0.03565//0.05974//0.0904//0.1293</t>
  </si>
  <si>
    <t>Tnum = 255.62//306.289//355.543//405.8245</t>
  </si>
  <si>
    <t>out = keff(0.0115,0.01,1.0,0.392,T,1.0e-10,1.0,1500.0,"N2",sample="glass",ks_const = 1.0,rc_fixed = (0.00476/2.0)*0.05,Nc_const = 5.93,contact_angle_const = 35.1)</t>
  </si>
  <si>
    <t>max</t>
  </si>
  <si>
    <t>min</t>
  </si>
  <si>
    <t>out = keff(0.008,0.01,1.0,0.375,T,1.0e-10,1.0,1500.0,"N2",sample="glass",ks_const = 1.0,rc_fixed = (0.00476/2.0)*0.05,Nc_const = 5.48,contact_angle_const = 32.9)</t>
  </si>
  <si>
    <t>knum = 0.023817//0.0402055//0.0613915//0.088677</t>
  </si>
  <si>
    <t>Tnum = 256.05//306.7275//355.88//406.1135</t>
  </si>
  <si>
    <t>pplot({out.kr_tot*out.fk_predicted,knum},xaxis={T,Tnum},points=1)</t>
  </si>
  <si>
    <t>Arith Mean diam</t>
  </si>
  <si>
    <t>Arith Median diam</t>
  </si>
  <si>
    <t>vol median</t>
  </si>
  <si>
    <t>knum = 0.02176//0.036364//0.05527//0.07966</t>
  </si>
  <si>
    <t>Tnum = 256.625//307.437//356.53//406.8025</t>
  </si>
  <si>
    <t>out = keff(0.0071,0.01,1.0,0.366,T,1.0e-10,1.0,1500.0,"N2",sample="glass",ks_const = 1.0,rc_fixed = (0.00476/2.0)*0.05,Nc_const = 5.66,contact_angle_const = 34.6)</t>
  </si>
  <si>
    <t>knum = 0.0200//0.03369//0.0514//0.07436</t>
  </si>
  <si>
    <t> Tnum = 257.205//308.026//357.023//407.286</t>
  </si>
  <si>
    <t>reruns with km=0.1</t>
  </si>
  <si>
    <t>kr_tot</t>
  </si>
  <si>
    <t>fk</t>
  </si>
  <si>
    <t>van Antwerpen et al. (2012) model</t>
  </si>
  <si>
    <t>kgce</t>
  </si>
  <si>
    <t>ratio</t>
  </si>
  <si>
    <t>100 microns</t>
  </si>
  <si>
    <t>1 mm</t>
  </si>
  <si>
    <t>5 mm</t>
  </si>
  <si>
    <t>kr_fixed</t>
  </si>
  <si>
    <t>1 cm</t>
  </si>
  <si>
    <t>Temp</t>
  </si>
  <si>
    <t>7b</t>
  </si>
  <si>
    <t>7d</t>
  </si>
  <si>
    <t>7c</t>
  </si>
  <si>
    <t>7d2</t>
  </si>
  <si>
    <t>Particle diameter (cm)</t>
  </si>
  <si>
    <t>Name</t>
  </si>
  <si>
    <t>*</t>
  </si>
  <si>
    <t>reruns with km=0.5</t>
  </si>
  <si>
    <t>fk needed</t>
  </si>
  <si>
    <t>1/Lambda_s</t>
  </si>
  <si>
    <t>knum2 = 0.03318//0.0548//0.0816//0.11426</t>
  </si>
  <si>
    <t>Tnum2 = 256.04//306.864//356.162//406.612</t>
  </si>
  <si>
    <t>knum3 = 0.0277//0.04198//0.05695//0.07297</t>
  </si>
  <si>
    <t>Tnum3 = 257.286//309.0535//358.939//410.518</t>
  </si>
  <si>
    <t>knum2 = 0.033817//0.055779//0.08284//0.11585</t>
  </si>
  <si>
    <t>Tnum2 = 255.927//306.747//356.0675//406.522</t>
  </si>
  <si>
    <t>knum3 = 0.028051//0.0424208//0.057531//0.0737101</t>
  </si>
  <si>
    <t>Tnum3 = 257.194//308.96//358.851//410.415</t>
  </si>
  <si>
    <t>fk_predicted</t>
  </si>
  <si>
    <t>knum = 0.034867//0.05855//0.08885//0.12729</t>
  </si>
  <si>
    <t>Tnum = 255.616//306.4165//355.6435//405.916</t>
  </si>
  <si>
    <t>reruns with km=0.05</t>
  </si>
  <si>
    <t>knum3 = 0.02831//0.042639//0.05764//0.0736702</t>
  </si>
  <si>
    <t>Tnum3 = 257.13//308.915//358.834//410.4205</t>
  </si>
  <si>
    <t>a1</t>
  </si>
  <si>
    <t>a2</t>
  </si>
  <si>
    <t>a3</t>
  </si>
  <si>
    <t>a4</t>
  </si>
  <si>
    <t>some instability</t>
  </si>
  <si>
    <t>Tnum4 = 258.646//311.3815//361.7855//414.3405</t>
  </si>
  <si>
    <t>knum4 = 0.02348//0.03366//0.04361//0.054111</t>
  </si>
  <si>
    <t>out = keff(0.0099,0.01,1.0,0.354,T,1.0e-10,1.0,1500.0,"N2",sample="glass",ks_const = 1.0,rc_fixed = (0.00476/2.0)*0.05,Nc_const = 5.29,contact_angle_const = 33.5)</t>
  </si>
  <si>
    <t>knum3 = 0.01957//0.03038//0.04214//0.05506</t>
  </si>
  <si>
    <t>Tnum3 = 257.4215//309.008//358.702//410.047</t>
  </si>
  <si>
    <t>out = keff(0.0118,0.01,1.0,0.392,T,1.0e-10,1.0,1500.0,"N2",sample="glass",ks_const = 1.0,rc_fixed = (0.00476/2.0)*0.05,Nc_const = 5.93,contact_angle_const = 35.1)</t>
  </si>
  <si>
    <t>knum3 = 0.01839//0.02893//0.04060//0.05368</t>
  </si>
  <si>
    <t>Tnum3 = 257.894//309.452//359.028//410.299</t>
  </si>
  <si>
    <t>out = keff(0.00705,0.01,1.0,0.387,T,1.0e-10,1.0,1500.0,"N2",sample="glass",ks_const = 1.0,rc_fixed = (0.00476/2.0)*0.05,Nc_const = 5.68,contact_angle_const = 34.3)</t>
  </si>
  <si>
    <t>out = keff(0.0066,0.01,1.0,0.364,T,1.0e-10,1.0,1500.0,"N2",sample="glass",ks_const = 1.0,rc_fixed = (0.00476/2.0)*0.05,Nc_const = 5.9,contact_angle_const = 34.3)</t>
  </si>
  <si>
    <t> Tnum3 = 258.4495//310.165//359.743//411.1455</t>
  </si>
  <si>
    <t>knum3 = 0.01717//0.02688//0.03757//0.04952</t>
  </si>
  <si>
    <t>out = keff(0.009,0.01,1.0,0.357,T,1.0e-10,1.0,1500.0,sample="glass",ks_const = 1.0,rc_fixed = (0.00476/2.0)*0.05,Nc_const = 5.336,contact_angle_const = 33.3)</t>
  </si>
  <si>
    <t>out = keff(0.0084,0.01,1.0,0.365,T,1.0e-10,1.0,1500.0,"N2",sample="glass",ks_const = 1.0,rc_fixed = (0.00476/2.0)*0.05,Nc_const = 5.39,contact_angle_const = 33.6)</t>
  </si>
  <si>
    <t>out = keff(0.0114,0.01,1.0,0.39,T,1.0e-10,1.0,1500.0,"N2",sample="glass",ks_const = 1.0,rc_fixed = (0.00476/2.0)*0.05,Nc_const=5.87,contact_angle_const = 34.4)</t>
  </si>
  <si>
    <t>out = keff(0.0086,0.01,1.0,0.362,T,1.0e-10,1.0,1500.0,"N2",sample="glass",ks_const = 1.0,rc_fixed = (0.00476/2.0)*0.05,Nc_const = 5.33,contact_angle_const = 33.6)</t>
  </si>
  <si>
    <t>knum4 = 0.02371//0.033975//0.04403//0.05465</t>
  </si>
  <si>
    <t>Tnum4 = 258.563//311.2775//361.674//414.2025</t>
  </si>
  <si>
    <t>kr_tot*fk_predicted</t>
  </si>
  <si>
    <t>knum2</t>
  </si>
  <si>
    <t>knum1</t>
  </si>
  <si>
    <t>knum3</t>
  </si>
  <si>
    <t>knum4</t>
  </si>
  <si>
    <t>Example plot: 7d2_2.5</t>
  </si>
  <si>
    <t>numerical result, km: 1.0 W/m K</t>
  </si>
  <si>
    <t>numerical result, km: 0.5 W/m K</t>
  </si>
  <si>
    <t>numerical result, km: 0.1 W/m K</t>
  </si>
  <si>
    <t>numerical result, km: 0.05 W/m K</t>
  </si>
  <si>
    <t>knum3 = 0.022516//0.03431//0.04684//0.06020</t>
  </si>
  <si>
    <t>Tnum3 = 256.4595//307.9895//357.846//409.2095</t>
  </si>
  <si>
    <t>Tnum2 = 306.637//355.986//406.4285</t>
  </si>
  <si>
    <t>knum2 = 0.05671//0.083977//0.117546</t>
  </si>
  <si>
    <t>/d.01/case25</t>
  </si>
  <si>
    <t>series2c_nc_new</t>
  </si>
  <si>
    <t>scaled</t>
  </si>
  <si>
    <t>van antwerp</t>
  </si>
  <si>
    <t>new</t>
  </si>
  <si>
    <t>singh and kaviany</t>
  </si>
  <si>
    <t>new, more precision</t>
  </si>
  <si>
    <t>Breitbach and Barthels</t>
  </si>
  <si>
    <t>k (200)</t>
  </si>
  <si>
    <t>k (v mean)</t>
  </si>
  <si>
    <t>k (v med)</t>
  </si>
  <si>
    <t>norm</t>
  </si>
  <si>
    <t>w/fk</t>
  </si>
  <si>
    <t>case58</t>
  </si>
  <si>
    <t>case59</t>
  </si>
  <si>
    <t>case60</t>
  </si>
  <si>
    <t>case61</t>
  </si>
  <si>
    <t>monoish_s8.0</t>
  </si>
  <si>
    <t>monoish_s6.0</t>
  </si>
  <si>
    <t>monoish_s4.0</t>
  </si>
  <si>
    <t>monoish_s3.0</t>
  </si>
  <si>
    <t>monoish_s2.5</t>
  </si>
  <si>
    <t>case62</t>
  </si>
  <si>
    <t>Diam (sakatani)</t>
  </si>
  <si>
    <t>out = keff(0.008,0.01,1.0,0.366,T,1.0e-10,1.0,1500.0,"N2",sample="glass",ks_const = 1.0,rc_fixed = (0.00476/2.0)*0.05,Nc_const = 5.56,contact_angle_const = 34.0)</t>
  </si>
  <si>
    <t>monoish 8.0</t>
  </si>
  <si>
    <t>monoish 6.0</t>
  </si>
  <si>
    <t>monoish 4.0</t>
  </si>
  <si>
    <t>monoish 3.0</t>
  </si>
  <si>
    <t>D[4,3]</t>
  </si>
  <si>
    <t>D[3,2]</t>
  </si>
  <si>
    <t>D[2,0]</t>
  </si>
  <si>
    <t>D[1,0]</t>
  </si>
  <si>
    <t>D[3,0]</t>
  </si>
  <si>
    <t>D[2,1]</t>
  </si>
  <si>
    <t>D[3,1]</t>
  </si>
  <si>
    <t>Surface</t>
  </si>
  <si>
    <t>Volume</t>
  </si>
  <si>
    <t>Surface diameter</t>
  </si>
  <si>
    <t>Volume Diameter</t>
  </si>
  <si>
    <t>predicted val sakatani</t>
  </si>
  <si>
    <t>out = keff(0.02,0.01,1.0,0.413,311.3585,1.0e-10,1.0,1500.0,"N2",rc_fixed = rc[1],Nc_const = 6.43,ks_const = 1.0,contact_angle_const = 34.9)</t>
  </si>
  <si>
    <t>out = keff(0.0158,0.01,1.0,0.406,255.26,1.0e-10,1.0,1500.0,"N2",sample="glass",ks_const = 1.0,rc_fixed = (0.00476/2.0)*0.05,Nc_const = 5.8,contact_angle_const = 35.2)</t>
  </si>
  <si>
    <t>out = keff(0.01425,0.01,1.0,0.41,255.44,1.0e-10,1.0,1500.0,"N2",sample="glass",ks_const = 1.0,rc_fixed = (0.00476/2.0)*0.05,Nc_const = 6.27,contact_angle_const = 35.0)</t>
  </si>
  <si>
    <t>out = keff(0.01235,0.01,1.0,0.415,255.625,1.0e-10,1.0,1500.0,"N2",sample="glass",ks_const = 1.0,rc_fixed = (0.00476/2.0)*0.05,Nc_const = 6.0,contact_angle_const = 34.89)</t>
  </si>
  <si>
    <t>T = 330K</t>
  </si>
  <si>
    <t>out = keff(0.01881,0.01,1.0,0.409,255.107,1.0e-10,1.0,1500.0,"N2",sample="glass",ks_const = 5.0,Nc_const = 5.96,contact_angle_const = 33.5)</t>
  </si>
  <si>
    <t>new, w/ sakatani</t>
  </si>
  <si>
    <t>TI=200</t>
  </si>
  <si>
    <t>rho solid = 2130</t>
  </si>
  <si>
    <t>tagish</t>
  </si>
  <si>
    <t>bennu</t>
  </si>
  <si>
    <t>surf_energy = 0.032</t>
  </si>
  <si>
    <t>out = keff(0.02182,0.01,1.0,0.379,254.891,1.0e-10,1.0,1500.0,"N2",sample="glass",ks_const = 5.0,Nc_const = 5.73,contact_angle_const = 33.2)</t>
  </si>
  <si>
    <t>fk correlation from van Antwerpen et al. (2012)</t>
  </si>
  <si>
    <t>numerical result, km: 10.0 W/m K</t>
  </si>
  <si>
    <t>sakatani (d=.0106)</t>
  </si>
  <si>
    <t>sakatani (d=.011)</t>
  </si>
  <si>
    <t>Gundlach and Blum (2012; 2013)</t>
  </si>
  <si>
    <t>Sakatani et al. (2017)</t>
  </si>
  <si>
    <t>van Antwerpen et al. (2012)</t>
  </si>
  <si>
    <t>phi = 0.40</t>
  </si>
  <si>
    <t>cp = 1000.0</t>
  </si>
  <si>
    <t>*100</t>
  </si>
  <si>
    <t>Sakatani et al. (2017) model best fit (D=1.1 cm)</t>
  </si>
  <si>
    <t>Our fk correlation</t>
  </si>
  <si>
    <t>dT</t>
  </si>
  <si>
    <t>k</t>
  </si>
  <si>
    <t>km</t>
  </si>
  <si>
    <t>Flux (W/m2)</t>
  </si>
  <si>
    <t>distance (m)</t>
  </si>
  <si>
    <t>tot plate thickness</t>
  </si>
  <si>
    <t xml:space="preserve"> k corrected</t>
  </si>
  <si>
    <t>Effective particle diam from Sakatani model</t>
  </si>
  <si>
    <t>davinci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</si>
</sst>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8236694772127"/>
          <c:y val="3.20107978772355E-2"/>
          <c:w val="0.775459798294444"/>
          <c:h val="0.81282677382741797"/>
        </c:manualLayout>
      </c:layout>
      <c:scatterChart>
        <c:scatterStyle val="lineMarker"/>
        <c:varyColors val="0"/>
        <c:ser>
          <c:idx val="0"/>
          <c:order val="0"/>
          <c:tx>
            <c:v>Numerically derived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'Test summary'!$T$6:$T$154</c:f>
              <c:numCache>
                <c:formatCode>General</c:formatCode>
                <c:ptCount val="149"/>
                <c:pt idx="0">
                  <c:v>2.606615416871811E-2</c:v>
                </c:pt>
                <c:pt idx="1">
                  <c:v>4.4817587309117675E-2</c:v>
                </c:pt>
                <c:pt idx="2">
                  <c:v>6.9898573058181895E-2</c:v>
                </c:pt>
                <c:pt idx="3">
                  <c:v>0.10383192651658693</c:v>
                </c:pt>
                <c:pt idx="5">
                  <c:v>3.0718090822608152E-2</c:v>
                </c:pt>
                <c:pt idx="6">
                  <c:v>5.2824753156997306E-2</c:v>
                </c:pt>
                <c:pt idx="7">
                  <c:v>8.25883308715845E-2</c:v>
                </c:pt>
                <c:pt idx="8">
                  <c:v>0.12277682161296398</c:v>
                </c:pt>
                <c:pt idx="11">
                  <c:v>2.765991170103848E-2</c:v>
                </c:pt>
                <c:pt idx="12">
                  <c:v>4.7536989108693452E-2</c:v>
                </c:pt>
                <c:pt idx="13">
                  <c:v>7.4216741733277816E-2</c:v>
                </c:pt>
                <c:pt idx="14">
                  <c:v>0.11027021949280545</c:v>
                </c:pt>
                <c:pt idx="16">
                  <c:v>2.7491834640749734E-2</c:v>
                </c:pt>
                <c:pt idx="17">
                  <c:v>4.7244227922603833E-2</c:v>
                </c:pt>
                <c:pt idx="18">
                  <c:v>7.3740307122025991E-2</c:v>
                </c:pt>
                <c:pt idx="19">
                  <c:v>0.10955441890404324</c:v>
                </c:pt>
                <c:pt idx="21">
                  <c:v>2.441239580516278E-2</c:v>
                </c:pt>
                <c:pt idx="22">
                  <c:v>4.1922613760118618E-2</c:v>
                </c:pt>
                <c:pt idx="23">
                  <c:v>6.5326772031926092E-2</c:v>
                </c:pt>
                <c:pt idx="24">
                  <c:v>9.6976427925804465E-2</c:v>
                </c:pt>
                <c:pt idx="26">
                  <c:v>2.4313637082329777E-2</c:v>
                </c:pt>
                <c:pt idx="27">
                  <c:v>4.17612834821115E-2</c:v>
                </c:pt>
                <c:pt idx="28">
                  <c:v>6.5027984581440351E-2</c:v>
                </c:pt>
                <c:pt idx="29">
                  <c:v>9.6540635882605239E-2</c:v>
                </c:pt>
                <c:pt idx="31">
                  <c:v>3.3935376916583014E-2</c:v>
                </c:pt>
                <c:pt idx="32">
                  <c:v>5.838864033087484E-2</c:v>
                </c:pt>
                <c:pt idx="33">
                  <c:v>9.1410279787747739E-2</c:v>
                </c:pt>
                <c:pt idx="34">
                  <c:v>0.13594122074505177</c:v>
                </c:pt>
                <c:pt idx="36">
                  <c:v>2.9285849654629818E-2</c:v>
                </c:pt>
                <c:pt idx="37">
                  <c:v>5.0348025558525987E-2</c:v>
                </c:pt>
                <c:pt idx="38">
                  <c:v>7.8660357150533558E-2</c:v>
                </c:pt>
                <c:pt idx="39">
                  <c:v>0.11690542089645375</c:v>
                </c:pt>
                <c:pt idx="41">
                  <c:v>2.8557453911001007E-2</c:v>
                </c:pt>
                <c:pt idx="42">
                  <c:v>4.9089721450329325E-2</c:v>
                </c:pt>
                <c:pt idx="43">
                  <c:v>7.6673125788066426E-2</c:v>
                </c:pt>
                <c:pt idx="44">
                  <c:v>0.11393960320279685</c:v>
                </c:pt>
                <c:pt idx="46">
                  <c:v>4.173232335339859E-2</c:v>
                </c:pt>
                <c:pt idx="47">
                  <c:v>7.1779476675257553E-2</c:v>
                </c:pt>
                <c:pt idx="48">
                  <c:v>0.11222987307530814</c:v>
                </c:pt>
                <c:pt idx="49">
                  <c:v>0.16686772908418443</c:v>
                </c:pt>
                <c:pt idx="51">
                  <c:v>4.1291362413190646E-2</c:v>
                </c:pt>
                <c:pt idx="52">
                  <c:v>7.1038185097840129E-2</c:v>
                </c:pt>
                <c:pt idx="53">
                  <c:v>0.11111534919386556</c:v>
                </c:pt>
                <c:pt idx="54">
                  <c:v>0.16523895677119874</c:v>
                </c:pt>
                <c:pt idx="56">
                  <c:v>3.9511813397116173E-2</c:v>
                </c:pt>
                <c:pt idx="57">
                  <c:v>6.7948982731900975E-2</c:v>
                </c:pt>
                <c:pt idx="58">
                  <c:v>0.10620225341099988</c:v>
                </c:pt>
                <c:pt idx="59">
                  <c:v>0.1578830648447217</c:v>
                </c:pt>
                <c:pt idx="62">
                  <c:v>9.3716279758482464E-3</c:v>
                </c:pt>
                <c:pt idx="63">
                  <c:v>1.0776990339649486E-2</c:v>
                </c:pt>
                <c:pt idx="64">
                  <c:v>1.198961311889897E-2</c:v>
                </c:pt>
                <c:pt idx="65">
                  <c:v>1.416632097635071E-2</c:v>
                </c:pt>
                <c:pt idx="66">
                  <c:v>1.6399038842632278E-2</c:v>
                </c:pt>
                <c:pt idx="69">
                  <c:v>0.42446935700761029</c:v>
                </c:pt>
                <c:pt idx="70">
                  <c:v>0.73581835005529461</c:v>
                </c:pt>
                <c:pt idx="71">
                  <c:v>1.1529389924902353</c:v>
                </c:pt>
                <c:pt idx="72">
                  <c:v>1.7247792563179567</c:v>
                </c:pt>
                <c:pt idx="74">
                  <c:v>0.42029662937507944</c:v>
                </c:pt>
                <c:pt idx="75">
                  <c:v>0.7288105459413049</c:v>
                </c:pt>
                <c:pt idx="76">
                  <c:v>1.1422953702161898</c:v>
                </c:pt>
                <c:pt idx="77">
                  <c:v>1.7091681570997874</c:v>
                </c:pt>
                <c:pt idx="79">
                  <c:v>0.40174495554483697</c:v>
                </c:pt>
                <c:pt idx="80">
                  <c:v>0.69631459449314337</c:v>
                </c:pt>
                <c:pt idx="81">
                  <c:v>1.0908535382826068</c:v>
                </c:pt>
                <c:pt idx="82">
                  <c:v>1.6319284444865918</c:v>
                </c:pt>
                <c:pt idx="84">
                  <c:v>0.27857241296922491</c:v>
                </c:pt>
                <c:pt idx="85">
                  <c:v>0.48185106766195401</c:v>
                </c:pt>
                <c:pt idx="86">
                  <c:v>0.75371134195029688</c:v>
                </c:pt>
                <c:pt idx="87">
                  <c:v>1.1259123235777251</c:v>
                </c:pt>
                <c:pt idx="89">
                  <c:v>0.24704075146276894</c:v>
                </c:pt>
                <c:pt idx="90">
                  <c:v>0.4268003498256433</c:v>
                </c:pt>
                <c:pt idx="91">
                  <c:v>0.66654556706423207</c:v>
                </c:pt>
                <c:pt idx="92">
                  <c:v>0.99482401478740279</c:v>
                </c:pt>
                <c:pt idx="94">
                  <c:v>0.24668275957578839</c:v>
                </c:pt>
                <c:pt idx="95">
                  <c:v>0.4263733742055939</c:v>
                </c:pt>
                <c:pt idx="96">
                  <c:v>0.66525594659081755</c:v>
                </c:pt>
                <c:pt idx="97">
                  <c:v>0.99311223632394974</c:v>
                </c:pt>
                <c:pt idx="100">
                  <c:v>8.3645418453003828E-2</c:v>
                </c:pt>
                <c:pt idx="101">
                  <c:v>0.14402398145304923</c:v>
                </c:pt>
                <c:pt idx="102">
                  <c:v>0.22526350981336371</c:v>
                </c:pt>
                <c:pt idx="103">
                  <c:v>0.33523241151457778</c:v>
                </c:pt>
                <c:pt idx="106">
                  <c:v>0.14256119440283141</c:v>
                </c:pt>
                <c:pt idx="107">
                  <c:v>0.22306241985292719</c:v>
                </c:pt>
                <c:pt idx="108">
                  <c:v>0.33195568945542819</c:v>
                </c:pt>
                <c:pt idx="110">
                  <c:v>7.9189596013023653E-2</c:v>
                </c:pt>
                <c:pt idx="111">
                  <c:v>0.13632333347163128</c:v>
                </c:pt>
                <c:pt idx="112">
                  <c:v>0.21314512786142645</c:v>
                </c:pt>
                <c:pt idx="113">
                  <c:v>0.31715639077310875</c:v>
                </c:pt>
                <c:pt idx="116">
                  <c:v>0.34432617869282939</c:v>
                </c:pt>
                <c:pt idx="117">
                  <c:v>0.59637770778005328</c:v>
                </c:pt>
                <c:pt idx="118">
                  <c:v>0.93541034861691319</c:v>
                </c:pt>
                <c:pt idx="119">
                  <c:v>1.3987844371814844</c:v>
                </c:pt>
                <c:pt idx="121">
                  <c:v>0.29700379819296607</c:v>
                </c:pt>
                <c:pt idx="122">
                  <c:v>0.51398831316251614</c:v>
                </c:pt>
                <c:pt idx="123">
                  <c:v>0.80464427346662259</c:v>
                </c:pt>
                <c:pt idx="124">
                  <c:v>1.2025552767519649</c:v>
                </c:pt>
                <c:pt idx="126">
                  <c:v>0.53793004743032025</c:v>
                </c:pt>
                <c:pt idx="127">
                  <c:v>0.92940612358269747</c:v>
                </c:pt>
                <c:pt idx="128">
                  <c:v>1.4700153699025886</c:v>
                </c:pt>
                <c:pt idx="129">
                  <c:v>2.1998073432974872</c:v>
                </c:pt>
                <c:pt idx="131">
                  <c:v>0.83120118720004321</c:v>
                </c:pt>
                <c:pt idx="132">
                  <c:v>1.4502744973058608</c:v>
                </c:pt>
                <c:pt idx="133">
                  <c:v>2.2748820750794576</c:v>
                </c:pt>
                <c:pt idx="134">
                  <c:v>3.4170014898978183</c:v>
                </c:pt>
                <c:pt idx="136">
                  <c:v>0.81630375411992828</c:v>
                </c:pt>
                <c:pt idx="137">
                  <c:v>1.424337517623901</c:v>
                </c:pt>
                <c:pt idx="138">
                  <c:v>2.2340246720252597</c:v>
                </c:pt>
                <c:pt idx="139">
                  <c:v>3.355881770955853</c:v>
                </c:pt>
                <c:pt idx="142">
                  <c:v>1.369251843782189</c:v>
                </c:pt>
                <c:pt idx="143">
                  <c:v>2.0463321219156958</c:v>
                </c:pt>
                <c:pt idx="144">
                  <c:v>4.2466515626417207</c:v>
                </c:pt>
                <c:pt idx="147">
                  <c:v>4.1645000890996623E-3</c:v>
                </c:pt>
                <c:pt idx="148">
                  <c:v>7.1549918059722233E-3</c:v>
                </c:pt>
              </c:numCache>
            </c:numRef>
          </c:xVal>
          <c:yVal>
            <c:numRef>
              <c:f>'Test summary'!$U$6:$U$154</c:f>
              <c:numCache>
                <c:formatCode>General</c:formatCode>
                <c:ptCount val="149"/>
                <c:pt idx="0">
                  <c:v>1</c:v>
                </c:pt>
                <c:pt idx="1">
                  <c:v>0.97799999999999998</c:v>
                </c:pt>
                <c:pt idx="2">
                  <c:v>0.95299999999999996</c:v>
                </c:pt>
                <c:pt idx="3">
                  <c:v>0.92500000000000004</c:v>
                </c:pt>
                <c:pt idx="5">
                  <c:v>1</c:v>
                </c:pt>
                <c:pt idx="6">
                  <c:v>0.98150000000000004</c:v>
                </c:pt>
                <c:pt idx="7">
                  <c:v>0.95699999999999996</c:v>
                </c:pt>
                <c:pt idx="8">
                  <c:v>0.92649999999999999</c:v>
                </c:pt>
                <c:pt idx="11">
                  <c:v>1</c:v>
                </c:pt>
                <c:pt idx="12">
                  <c:v>0.98399999999999999</c:v>
                </c:pt>
                <c:pt idx="13">
                  <c:v>0.96199999999999997</c:v>
                </c:pt>
                <c:pt idx="14">
                  <c:v>0.93600000000000005</c:v>
                </c:pt>
                <c:pt idx="16">
                  <c:v>1</c:v>
                </c:pt>
                <c:pt idx="17">
                  <c:v>0.99</c:v>
                </c:pt>
                <c:pt idx="18">
                  <c:v>0.97</c:v>
                </c:pt>
                <c:pt idx="19">
                  <c:v>0.94499999999999995</c:v>
                </c:pt>
                <c:pt idx="21">
                  <c:v>1</c:v>
                </c:pt>
                <c:pt idx="22">
                  <c:v>0.99</c:v>
                </c:pt>
                <c:pt idx="23">
                  <c:v>0.97399999999999998</c:v>
                </c:pt>
                <c:pt idx="24">
                  <c:v>0.95699999999999996</c:v>
                </c:pt>
                <c:pt idx="26">
                  <c:v>1</c:v>
                </c:pt>
                <c:pt idx="27">
                  <c:v>0.98</c:v>
                </c:pt>
                <c:pt idx="28">
                  <c:v>0.96</c:v>
                </c:pt>
                <c:pt idx="29">
                  <c:v>0.93600000000000005</c:v>
                </c:pt>
                <c:pt idx="31">
                  <c:v>1</c:v>
                </c:pt>
                <c:pt idx="32">
                  <c:v>0.98</c:v>
                </c:pt>
                <c:pt idx="33">
                  <c:v>0.95299999999999996</c:v>
                </c:pt>
                <c:pt idx="34">
                  <c:v>0.92200000000000004</c:v>
                </c:pt>
                <c:pt idx="36">
                  <c:v>1</c:v>
                </c:pt>
                <c:pt idx="37">
                  <c:v>0.98</c:v>
                </c:pt>
                <c:pt idx="38">
                  <c:v>0.96199999999999997</c:v>
                </c:pt>
                <c:pt idx="39">
                  <c:v>0.93</c:v>
                </c:pt>
                <c:pt idx="41">
                  <c:v>1</c:v>
                </c:pt>
                <c:pt idx="42">
                  <c:v>0.98199999999999998</c:v>
                </c:pt>
                <c:pt idx="43">
                  <c:v>0.96</c:v>
                </c:pt>
                <c:pt idx="44">
                  <c:v>0.93300000000000005</c:v>
                </c:pt>
                <c:pt idx="46">
                  <c:v>0.98</c:v>
                </c:pt>
                <c:pt idx="47">
                  <c:v>0.95</c:v>
                </c:pt>
                <c:pt idx="48">
                  <c:v>0.92</c:v>
                </c:pt>
                <c:pt idx="49">
                  <c:v>0.88</c:v>
                </c:pt>
                <c:pt idx="51">
                  <c:v>1</c:v>
                </c:pt>
                <c:pt idx="52">
                  <c:v>0.97599999999999998</c:v>
                </c:pt>
                <c:pt idx="53">
                  <c:v>0.94399999999999995</c:v>
                </c:pt>
                <c:pt idx="54">
                  <c:v>0.90800000000000003</c:v>
                </c:pt>
                <c:pt idx="56">
                  <c:v>1</c:v>
                </c:pt>
                <c:pt idx="57">
                  <c:v>0.98229999999999995</c:v>
                </c:pt>
                <c:pt idx="58">
                  <c:v>0.95499999999999996</c:v>
                </c:pt>
                <c:pt idx="59">
                  <c:v>0.92100000000000004</c:v>
                </c:pt>
                <c:pt idx="69">
                  <c:v>7.5999999999999998E-2</c:v>
                </c:pt>
                <c:pt idx="70">
                  <c:v>0.66700000000000004</c:v>
                </c:pt>
                <c:pt idx="71">
                  <c:v>0.57699999999999996</c:v>
                </c:pt>
                <c:pt idx="72">
                  <c:v>0.49399999999999999</c:v>
                </c:pt>
                <c:pt idx="74">
                  <c:v>0.78190000000000004</c:v>
                </c:pt>
                <c:pt idx="75">
                  <c:v>0.67920000000000003</c:v>
                </c:pt>
                <c:pt idx="76">
                  <c:v>0.58579999999999999</c:v>
                </c:pt>
                <c:pt idx="77">
                  <c:v>0.50039999999999996</c:v>
                </c:pt>
                <c:pt idx="79">
                  <c:v>0.81235999999999997</c:v>
                </c:pt>
                <c:pt idx="80">
                  <c:v>0.71030000000000004</c:v>
                </c:pt>
                <c:pt idx="81">
                  <c:v>0.61509999999999998</c:v>
                </c:pt>
                <c:pt idx="82">
                  <c:v>0.52681999999999995</c:v>
                </c:pt>
                <c:pt idx="84">
                  <c:v>0.84950000000000003</c:v>
                </c:pt>
                <c:pt idx="85">
                  <c:v>0.76239999999999997</c:v>
                </c:pt>
                <c:pt idx="86">
                  <c:v>0.67610000000000003</c:v>
                </c:pt>
                <c:pt idx="87">
                  <c:v>0.59130000000000005</c:v>
                </c:pt>
                <c:pt idx="89">
                  <c:v>0.86970000000000003</c:v>
                </c:pt>
                <c:pt idx="90">
                  <c:v>0.79200000000000004</c:v>
                </c:pt>
                <c:pt idx="91">
                  <c:v>0.7117</c:v>
                </c:pt>
                <c:pt idx="92">
                  <c:v>0.63049999999999995</c:v>
                </c:pt>
                <c:pt idx="94">
                  <c:v>0.84570000000000001</c:v>
                </c:pt>
                <c:pt idx="95">
                  <c:v>0.76600000000000001</c:v>
                </c:pt>
                <c:pt idx="96">
                  <c:v>0.68620000000000003</c:v>
                </c:pt>
                <c:pt idx="97">
                  <c:v>0.60580000000000001</c:v>
                </c:pt>
                <c:pt idx="100">
                  <c:v>0.93600000000000005</c:v>
                </c:pt>
                <c:pt idx="101">
                  <c:v>0.89600000000000002</c:v>
                </c:pt>
                <c:pt idx="102">
                  <c:v>0.85099999999999998</c:v>
                </c:pt>
                <c:pt idx="103">
                  <c:v>0.79900000000000004</c:v>
                </c:pt>
                <c:pt idx="106">
                  <c:v>0.92359999999999998</c:v>
                </c:pt>
                <c:pt idx="107">
                  <c:v>0.87409999999999999</c:v>
                </c:pt>
                <c:pt idx="108">
                  <c:v>0.82213999999999998</c:v>
                </c:pt>
                <c:pt idx="110">
                  <c:v>0.97399999999999998</c:v>
                </c:pt>
                <c:pt idx="111">
                  <c:v>0.93400000000000005</c:v>
                </c:pt>
                <c:pt idx="112">
                  <c:v>0.89019999999999999</c:v>
                </c:pt>
                <c:pt idx="113">
                  <c:v>0.8377</c:v>
                </c:pt>
                <c:pt idx="116">
                  <c:v>0.80600000000000005</c:v>
                </c:pt>
                <c:pt idx="117">
                  <c:v>0.70909999999999995</c:v>
                </c:pt>
                <c:pt idx="118">
                  <c:v>0.61719999999999997</c:v>
                </c:pt>
                <c:pt idx="119">
                  <c:v>0.53049999999999997</c:v>
                </c:pt>
                <c:pt idx="121">
                  <c:v>0.82574999999999998</c:v>
                </c:pt>
                <c:pt idx="122">
                  <c:v>0.73602999999999996</c:v>
                </c:pt>
                <c:pt idx="123">
                  <c:v>0.64870000000000005</c:v>
                </c:pt>
                <c:pt idx="124">
                  <c:v>0.56328699999999998</c:v>
                </c:pt>
                <c:pt idx="126">
                  <c:v>0.7419</c:v>
                </c:pt>
                <c:pt idx="127">
                  <c:v>0.63219999999999998</c:v>
                </c:pt>
                <c:pt idx="128">
                  <c:v>0.53359999999999996</c:v>
                </c:pt>
                <c:pt idx="129">
                  <c:v>0.44805</c:v>
                </c:pt>
                <c:pt idx="131">
                  <c:v>0.63600000000000001</c:v>
                </c:pt>
                <c:pt idx="132">
                  <c:v>0.52200000000000002</c:v>
                </c:pt>
                <c:pt idx="133">
                  <c:v>0.43099999999999999</c:v>
                </c:pt>
                <c:pt idx="134">
                  <c:v>0.35699999999999998</c:v>
                </c:pt>
                <c:pt idx="136">
                  <c:v>0.67800000000000005</c:v>
                </c:pt>
                <c:pt idx="137">
                  <c:v>0.55700000000000005</c:v>
                </c:pt>
                <c:pt idx="138">
                  <c:v>0.46</c:v>
                </c:pt>
                <c:pt idx="139">
                  <c:v>0.38</c:v>
                </c:pt>
                <c:pt idx="142">
                  <c:v>0.5479819395863933</c:v>
                </c:pt>
                <c:pt idx="143">
                  <c:v>0.46566528848181621</c:v>
                </c:pt>
                <c:pt idx="144">
                  <c:v>0.33244385851347358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8-F246-B13D-CC77AFED3E9B}"/>
            </c:ext>
          </c:extLst>
        </c:ser>
        <c:ser>
          <c:idx val="1"/>
          <c:order val="1"/>
          <c:tx>
            <c:strRef>
              <c:f>'Test summary'!$AG$129</c:f>
              <c:strCache>
                <c:ptCount val="1"/>
                <c:pt idx="0">
                  <c:v>fk correlation from van Antwerpen et al. (2012)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summary'!$AL$79:$AL$101</c:f>
              <c:numCache>
                <c:formatCode>General</c:formatCode>
                <c:ptCount val="2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</c:numCache>
            </c:numRef>
          </c:xVal>
          <c:yVal>
            <c:numRef>
              <c:f>'Test summary'!$AM$79:$AM$101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0.99543359204191706</c:v>
                </c:pt>
                <c:pt idx="5">
                  <c:v>0.98967310855068835</c:v>
                </c:pt>
                <c:pt idx="6">
                  <c:v>0.98433207928458166</c:v>
                </c:pt>
                <c:pt idx="7">
                  <c:v>0.97932908727044965</c:v>
                </c:pt>
                <c:pt idx="8">
                  <c:v>0.97460684793879604</c:v>
                </c:pt>
                <c:pt idx="9">
                  <c:v>0.97012316903369133</c:v>
                </c:pt>
                <c:pt idx="10">
                  <c:v>0.93366465098046603</c:v>
                </c:pt>
                <c:pt idx="11">
                  <c:v>0.90589749109778495</c:v>
                </c:pt>
                <c:pt idx="12">
                  <c:v>0.86339333877941704</c:v>
                </c:pt>
                <c:pt idx="13">
                  <c:v>0.84621786769595486</c:v>
                </c:pt>
                <c:pt idx="14">
                  <c:v>0.81719346639412926</c:v>
                </c:pt>
                <c:pt idx="15">
                  <c:v>0.80471774169204435</c:v>
                </c:pt>
                <c:pt idx="16">
                  <c:v>0.79331440271444031</c:v>
                </c:pt>
                <c:pt idx="17">
                  <c:v>0.71526437404728271</c:v>
                </c:pt>
                <c:pt idx="18">
                  <c:v>0.67037064238937405</c:v>
                </c:pt>
                <c:pt idx="19">
                  <c:v>0.64040381390068468</c:v>
                </c:pt>
                <c:pt idx="20">
                  <c:v>0.61866457402592956</c:v>
                </c:pt>
                <c:pt idx="21">
                  <c:v>0.60201385959168718</c:v>
                </c:pt>
                <c:pt idx="22">
                  <c:v>0.56105710007738041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8-F246-B13D-CC77AFED3E9B}"/>
            </c:ext>
          </c:extLst>
        </c:ser>
        <c:ser>
          <c:idx val="2"/>
          <c:order val="2"/>
          <c:tx>
            <c:strRef>
              <c:f>'Test summary'!$AG$130</c:f>
              <c:strCache>
                <c:ptCount val="1"/>
                <c:pt idx="0">
                  <c:v>Our fk correlation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summary'!$AL$79:$AL$101</c:f>
              <c:numCache>
                <c:formatCode>General</c:formatCode>
                <c:ptCount val="2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</c:numCache>
            </c:numRef>
          </c:xVal>
          <c:yVal>
            <c:numRef>
              <c:f>'Test summary'!$AN$79:$AN$101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0.99961056059937137</c:v>
                </c:pt>
                <c:pt idx="3">
                  <c:v>0.99093014652829758</c:v>
                </c:pt>
                <c:pt idx="4">
                  <c:v>0.98276952885150393</c:v>
                </c:pt>
                <c:pt idx="5">
                  <c:v>0.97500640604025002</c:v>
                </c:pt>
                <c:pt idx="6">
                  <c:v>0.96756410749042931</c:v>
                </c:pt>
                <c:pt idx="7">
                  <c:v>0.96039046153905583</c:v>
                </c:pt>
                <c:pt idx="8">
                  <c:v>0.95344788589019358</c:v>
                </c:pt>
                <c:pt idx="9">
                  <c:v>0.94670814420073079</c:v>
                </c:pt>
                <c:pt idx="10">
                  <c:v>0.88717007188136465</c:v>
                </c:pt>
                <c:pt idx="11">
                  <c:v>0.83714135270081735</c:v>
                </c:pt>
                <c:pt idx="12">
                  <c:v>0.75517909598579325</c:v>
                </c:pt>
                <c:pt idx="13">
                  <c:v>0.72094197854375497</c:v>
                </c:pt>
                <c:pt idx="14">
                  <c:v>0.66262981952376498</c:v>
                </c:pt>
                <c:pt idx="15">
                  <c:v>0.63764178244992809</c:v>
                </c:pt>
                <c:pt idx="16">
                  <c:v>0.61495565566696198</c:v>
                </c:pt>
                <c:pt idx="17">
                  <c:v>0.46820486101117931</c:v>
                </c:pt>
                <c:pt idx="18">
                  <c:v>0.39376454775361591</c:v>
                </c:pt>
                <c:pt idx="19">
                  <c:v>0.34886002959952911</c:v>
                </c:pt>
                <c:pt idx="20">
                  <c:v>0.31871714474574109</c:v>
                </c:pt>
                <c:pt idx="21">
                  <c:v>0.29699834261555202</c:v>
                </c:pt>
                <c:pt idx="22">
                  <c:v>0.24851840479734444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68-F246-B13D-CC77AFED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80928"/>
        <c:axId val="1107211120"/>
      </c:scatterChart>
      <c:valAx>
        <c:axId val="1118680928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solidFill>
                      <a:schemeClr val="tx1"/>
                    </a:solidFill>
                    <a:effectLst/>
                  </a:rPr>
                  <a:t>1/</a:t>
                </a:r>
                <a:r>
                  <a:rPr lang="el-GR" sz="1800" b="0" i="0" u="none" strike="noStrike" baseline="0">
                    <a:solidFill>
                      <a:schemeClr val="tx1"/>
                    </a:solidFill>
                    <a:effectLst/>
                  </a:rPr>
                  <a:t>Λ</a:t>
                </a:r>
                <a:r>
                  <a:rPr lang="en-US" sz="1800" b="0" i="0" u="none" strike="noStrike" baseline="-25000">
                    <a:solidFill>
                      <a:schemeClr val="tx1"/>
                    </a:solidFill>
                    <a:effectLst/>
                  </a:rPr>
                  <a:t>s</a:t>
                </a:r>
                <a:r>
                  <a:rPr lang="en-US" sz="18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11120"/>
        <c:crosses val="autoZero"/>
        <c:crossBetween val="midCat"/>
      </c:valAx>
      <c:valAx>
        <c:axId val="11072111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Non-Isothermal Correction Factor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800" baseline="0">
                    <a:solidFill>
                      <a:schemeClr val="tx1"/>
                    </a:solidFill>
                    <a:effectLst/>
                  </a:rPr>
                  <a:t>f</a:t>
                </a:r>
                <a:r>
                  <a:rPr lang="en-US" sz="1800" baseline="-25000">
                    <a:solidFill>
                      <a:schemeClr val="tx1"/>
                    </a:solidFill>
                    <a:effectLst/>
                  </a:rPr>
                  <a:t>k</a:t>
                </a:r>
                <a:endParaRPr lang="en-US" sz="1800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>
                    <a:solidFill>
                      <a:schemeClr val="tx1"/>
                    </a:solidFill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 for Radiative Thermal Conductivity</a:t>
                </a:r>
              </a:p>
            </c:rich>
          </c:tx>
          <c:layout>
            <c:manualLayout>
              <c:xMode val="edge"/>
              <c:yMode val="edge"/>
              <c:x val="3.2418864308628094E-2"/>
              <c:y val="0.1279074000224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8092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2181522181522181"/>
          <c:y val="0.50357025266623723"/>
          <c:w val="0.39464922653899037"/>
          <c:h val="0.253193656247124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0475950401196"/>
          <c:y val="2.8890640755946259E-2"/>
          <c:w val="0.85235952942084603"/>
          <c:h val="0.8271067181684148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'Test summary'!$D$159</c:f>
              <c:strCache>
                <c:ptCount val="1"/>
                <c:pt idx="0">
                  <c:v>Sakatani et al. (2017) model best fit (D=1.1 cm)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summary'!$B$161:$B$181</c:f>
              <c:numCache>
                <c:formatCode>General</c:formatCode>
                <c:ptCount val="21"/>
                <c:pt idx="0">
                  <c:v>225</c:v>
                </c:pt>
                <c:pt idx="1">
                  <c:v>235</c:v>
                </c:pt>
                <c:pt idx="2">
                  <c:v>245</c:v>
                </c:pt>
                <c:pt idx="3">
                  <c:v>255</c:v>
                </c:pt>
                <c:pt idx="4">
                  <c:v>265</c:v>
                </c:pt>
                <c:pt idx="5">
                  <c:v>275</c:v>
                </c:pt>
                <c:pt idx="6">
                  <c:v>285</c:v>
                </c:pt>
                <c:pt idx="7">
                  <c:v>295</c:v>
                </c:pt>
                <c:pt idx="8">
                  <c:v>305</c:v>
                </c:pt>
                <c:pt idx="9">
                  <c:v>315</c:v>
                </c:pt>
                <c:pt idx="10">
                  <c:v>325</c:v>
                </c:pt>
                <c:pt idx="11">
                  <c:v>335</c:v>
                </c:pt>
                <c:pt idx="12">
                  <c:v>345</c:v>
                </c:pt>
                <c:pt idx="13">
                  <c:v>355</c:v>
                </c:pt>
                <c:pt idx="14">
                  <c:v>365</c:v>
                </c:pt>
                <c:pt idx="15">
                  <c:v>375</c:v>
                </c:pt>
                <c:pt idx="16">
                  <c:v>385</c:v>
                </c:pt>
                <c:pt idx="17">
                  <c:v>395</c:v>
                </c:pt>
                <c:pt idx="18">
                  <c:v>405</c:v>
                </c:pt>
                <c:pt idx="19">
                  <c:v>415</c:v>
                </c:pt>
                <c:pt idx="20">
                  <c:v>425</c:v>
                </c:pt>
              </c:numCache>
            </c:numRef>
          </c:xVal>
          <c:yVal>
            <c:numRef>
              <c:f>'Test summary'!$F$161:$F$181</c:f>
              <c:numCache>
                <c:formatCode>General</c:formatCode>
                <c:ptCount val="21"/>
                <c:pt idx="0">
                  <c:v>2.4551199999999999E-2</c:v>
                </c:pt>
                <c:pt idx="1">
                  <c:v>2.7972299999999999E-2</c:v>
                </c:pt>
                <c:pt idx="2">
                  <c:v>3.1697299999999998E-2</c:v>
                </c:pt>
                <c:pt idx="3">
                  <c:v>3.5739199999999999E-2</c:v>
                </c:pt>
                <c:pt idx="4">
                  <c:v>4.0110899999999998E-2</c:v>
                </c:pt>
                <c:pt idx="5">
                  <c:v>4.4825299999999998E-2</c:v>
                </c:pt>
                <c:pt idx="6">
                  <c:v>4.9895299999999997E-2</c:v>
                </c:pt>
                <c:pt idx="7">
                  <c:v>5.5333800000000002E-2</c:v>
                </c:pt>
                <c:pt idx="8">
                  <c:v>6.1153899999999997E-2</c:v>
                </c:pt>
                <c:pt idx="9">
                  <c:v>6.7368399999999995E-2</c:v>
                </c:pt>
                <c:pt idx="10">
                  <c:v>7.3990299999999995E-2</c:v>
                </c:pt>
                <c:pt idx="11">
                  <c:v>8.1032499999999993E-2</c:v>
                </c:pt>
                <c:pt idx="12">
                  <c:v>8.85079E-2</c:v>
                </c:pt>
                <c:pt idx="13">
                  <c:v>9.6429500000000001E-2</c:v>
                </c:pt>
                <c:pt idx="14">
                  <c:v>0.10481</c:v>
                </c:pt>
                <c:pt idx="15">
                  <c:v>0.113663</c:v>
                </c:pt>
                <c:pt idx="16">
                  <c:v>0.123</c:v>
                </c:pt>
                <c:pt idx="17">
                  <c:v>0.13283600000000001</c:v>
                </c:pt>
                <c:pt idx="18">
                  <c:v>0.143182</c:v>
                </c:pt>
                <c:pt idx="19">
                  <c:v>0.154053</c:v>
                </c:pt>
                <c:pt idx="20">
                  <c:v>0.16545899999999999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2-FB48-A9F9-7D91930B6631}"/>
            </c:ext>
          </c:extLst>
        </c:ser>
        <c:ser>
          <c:idx val="6"/>
          <c:order val="1"/>
          <c:tx>
            <c:strRef>
              <c:f>'Test summary'!$U$159</c:f>
              <c:strCache>
                <c:ptCount val="1"/>
                <c:pt idx="0">
                  <c:v>numerical result, km: 10.0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'Test summary'!$T$161:$T$164</c:f>
              <c:numCache>
                <c:formatCode>General</c:formatCode>
                <c:ptCount val="4"/>
                <c:pt idx="0">
                  <c:v>255.56399999999999</c:v>
                </c:pt>
                <c:pt idx="1">
                  <c:v>306.08949999999999</c:v>
                </c:pt>
                <c:pt idx="2">
                  <c:v>355.21449999999999</c:v>
                </c:pt>
                <c:pt idx="3">
                  <c:v>405.29349999999999</c:v>
                </c:pt>
              </c:numCache>
            </c:numRef>
          </c:xVal>
          <c:yVal>
            <c:numRef>
              <c:f>'Test summary'!$U$161:$U$164</c:f>
              <c:numCache>
                <c:formatCode>General</c:formatCode>
                <c:ptCount val="4"/>
                <c:pt idx="0">
                  <c:v>3.5986756873470568E-2</c:v>
                </c:pt>
                <c:pt idx="1">
                  <c:v>6.1703002879473473E-2</c:v>
                </c:pt>
                <c:pt idx="2">
                  <c:v>9.6181590843512577E-2</c:v>
                </c:pt>
                <c:pt idx="3">
                  <c:v>0.14232849416453175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F-DC4A-89DF-5684729B9945}"/>
            </c:ext>
          </c:extLst>
        </c:ser>
        <c:ser>
          <c:idx val="2"/>
          <c:order val="2"/>
          <c:tx>
            <c:strRef>
              <c:f>'Test summary'!$H$159</c:f>
              <c:strCache>
                <c:ptCount val="1"/>
                <c:pt idx="0">
                  <c:v>numerical result, km: 1.0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summary'!$G$161:$G$164</c:f>
              <c:numCache>
                <c:formatCode>General</c:formatCode>
                <c:ptCount val="4"/>
                <c:pt idx="0">
                  <c:v>255.61600000000001</c:v>
                </c:pt>
                <c:pt idx="1">
                  <c:v>306.41699999999997</c:v>
                </c:pt>
                <c:pt idx="2">
                  <c:v>355.64299999999997</c:v>
                </c:pt>
                <c:pt idx="3">
                  <c:v>405.916</c:v>
                </c:pt>
              </c:numCache>
            </c:numRef>
          </c:xVal>
          <c:yVal>
            <c:numRef>
              <c:f>'Test summary'!$H$161:$H$164</c:f>
              <c:numCache>
                <c:formatCode>General</c:formatCode>
                <c:ptCount val="4"/>
                <c:pt idx="0">
                  <c:v>3.4860000000000002E-2</c:v>
                </c:pt>
                <c:pt idx="1">
                  <c:v>5.8549999999999998E-2</c:v>
                </c:pt>
                <c:pt idx="2">
                  <c:v>8.8849999999999998E-2</c:v>
                </c:pt>
                <c:pt idx="3">
                  <c:v>0.12728999999999999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2-FB48-A9F9-7D91930B6631}"/>
            </c:ext>
          </c:extLst>
        </c:ser>
        <c:ser>
          <c:idx val="3"/>
          <c:order val="3"/>
          <c:tx>
            <c:strRef>
              <c:f>'Test summary'!$K$159</c:f>
              <c:strCache>
                <c:ptCount val="1"/>
                <c:pt idx="0">
                  <c:v>numerical result, km: 0.5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summary'!$J$161:$J$164</c:f>
              <c:numCache>
                <c:formatCode>General</c:formatCode>
                <c:ptCount val="4"/>
                <c:pt idx="0">
                  <c:v>255.92699999999999</c:v>
                </c:pt>
                <c:pt idx="1">
                  <c:v>306.74700000000001</c:v>
                </c:pt>
                <c:pt idx="2">
                  <c:v>356.06799999999998</c:v>
                </c:pt>
                <c:pt idx="3">
                  <c:v>406.52199999999999</c:v>
                </c:pt>
              </c:numCache>
            </c:numRef>
          </c:xVal>
          <c:yVal>
            <c:numRef>
              <c:f>'Test summary'!$K$161:$K$164</c:f>
              <c:numCache>
                <c:formatCode>General</c:formatCode>
                <c:ptCount val="4"/>
                <c:pt idx="0">
                  <c:v>3.3817E-2</c:v>
                </c:pt>
                <c:pt idx="1">
                  <c:v>5.5779000000000002E-2</c:v>
                </c:pt>
                <c:pt idx="2">
                  <c:v>8.2839999999999997E-2</c:v>
                </c:pt>
                <c:pt idx="3">
                  <c:v>0.11584999999999999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2-FB48-A9F9-7D91930B6631}"/>
            </c:ext>
          </c:extLst>
        </c:ser>
        <c:ser>
          <c:idx val="4"/>
          <c:order val="4"/>
          <c:tx>
            <c:strRef>
              <c:f>'Test summary'!$N$159</c:f>
              <c:strCache>
                <c:ptCount val="1"/>
                <c:pt idx="0">
                  <c:v>numerical result, km: 0.1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summary'!$M$161:$M$164</c:f>
              <c:numCache>
                <c:formatCode>General</c:formatCode>
                <c:ptCount val="4"/>
                <c:pt idx="0">
                  <c:v>257.19400000000002</c:v>
                </c:pt>
                <c:pt idx="1">
                  <c:v>308.95999999999998</c:v>
                </c:pt>
                <c:pt idx="2">
                  <c:v>358.851</c:v>
                </c:pt>
                <c:pt idx="3">
                  <c:v>410.41500000000002</c:v>
                </c:pt>
              </c:numCache>
            </c:numRef>
          </c:xVal>
          <c:yVal>
            <c:numRef>
              <c:f>'Test summary'!$N$161:$N$164</c:f>
              <c:numCache>
                <c:formatCode>General</c:formatCode>
                <c:ptCount val="4"/>
                <c:pt idx="0">
                  <c:v>2.8051E-2</c:v>
                </c:pt>
                <c:pt idx="1">
                  <c:v>4.2420800000000002E-2</c:v>
                </c:pt>
                <c:pt idx="2">
                  <c:v>5.7530999999999999E-2</c:v>
                </c:pt>
                <c:pt idx="3">
                  <c:v>7.3710100000000001E-2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2-FB48-A9F9-7D91930B6631}"/>
            </c:ext>
          </c:extLst>
        </c:ser>
        <c:ser>
          <c:idx val="5"/>
          <c:order val="5"/>
          <c:tx>
            <c:strRef>
              <c:f>'Test summary'!$Q$159</c:f>
              <c:strCache>
                <c:ptCount val="1"/>
                <c:pt idx="0">
                  <c:v>numerical result, km: 0.05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summary'!$P$161:$P$164</c:f>
              <c:numCache>
                <c:formatCode>General</c:formatCode>
                <c:ptCount val="4"/>
                <c:pt idx="0">
                  <c:v>258.56299999999999</c:v>
                </c:pt>
                <c:pt idx="1">
                  <c:v>311.27699999999999</c:v>
                </c:pt>
                <c:pt idx="2">
                  <c:v>361.67399999999998</c:v>
                </c:pt>
                <c:pt idx="3">
                  <c:v>414.20299999999997</c:v>
                </c:pt>
              </c:numCache>
            </c:numRef>
          </c:xVal>
          <c:yVal>
            <c:numRef>
              <c:f>'Test summary'!$Q$161:$Q$164</c:f>
              <c:numCache>
                <c:formatCode>General</c:formatCode>
                <c:ptCount val="4"/>
                <c:pt idx="0">
                  <c:v>2.3709999999999998E-2</c:v>
                </c:pt>
                <c:pt idx="1">
                  <c:v>3.3974999999999998E-2</c:v>
                </c:pt>
                <c:pt idx="2">
                  <c:v>4.403E-2</c:v>
                </c:pt>
                <c:pt idx="3">
                  <c:v>5.4649999999999997E-2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92-FB48-A9F9-7D91930B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08464"/>
        <c:axId val="1122753552"/>
      </c:scatterChart>
      <c:valAx>
        <c:axId val="104120846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3552"/>
        <c:crosses val="autoZero"/>
        <c:crossBetween val="midCat"/>
      </c:valAx>
      <c:valAx>
        <c:axId val="1122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Radiative Thermal Conductivity [</a:t>
                </a:r>
                <a:r>
                  <a:rPr lang="en-US" sz="1600" b="0" i="0" u="none" strike="noStrike" baseline="0">
                    <a:effectLst/>
                  </a:rPr>
                  <a:t>W m</a:t>
                </a:r>
                <a:r>
                  <a:rPr lang="en-US" sz="1600" b="0" i="0" u="none" strike="noStrike" baseline="30000">
                    <a:effectLst/>
                  </a:rPr>
                  <a:t>-1</a:t>
                </a:r>
                <a:r>
                  <a:rPr lang="en-US" sz="1600" b="0" i="0" u="none" strike="noStrike" baseline="0">
                    <a:effectLst/>
                  </a:rPr>
                  <a:t> K</a:t>
                </a:r>
                <a:r>
                  <a:rPr lang="en-US" sz="1600" b="0" i="0" u="none" strike="noStrike" baseline="30000">
                    <a:effectLst/>
                  </a:rPr>
                  <a:t>-1</a:t>
                </a:r>
                <a:r>
                  <a:rPr lang="en-US" sz="1600" b="0" i="0" u="none" strike="noStrike" baseline="0"/>
                  <a:t>]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3906932976199"/>
          <c:y val="3.774537088098822E-2"/>
          <c:w val="0.53777775147107354"/>
          <c:h val="0.3218907516304349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summary'!$C$159</c:f>
              <c:strCache>
                <c:ptCount val="1"/>
                <c:pt idx="0">
                  <c:v>van Antwerpen et al. (2012) model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summary'!$B$161:$B$181</c:f>
              <c:numCache>
                <c:formatCode>General</c:formatCode>
                <c:ptCount val="21"/>
                <c:pt idx="0">
                  <c:v>225</c:v>
                </c:pt>
                <c:pt idx="1">
                  <c:v>235</c:v>
                </c:pt>
                <c:pt idx="2">
                  <c:v>245</c:v>
                </c:pt>
                <c:pt idx="3">
                  <c:v>255</c:v>
                </c:pt>
                <c:pt idx="4">
                  <c:v>265</c:v>
                </c:pt>
                <c:pt idx="5">
                  <c:v>275</c:v>
                </c:pt>
                <c:pt idx="6">
                  <c:v>285</c:v>
                </c:pt>
                <c:pt idx="7">
                  <c:v>295</c:v>
                </c:pt>
                <c:pt idx="8">
                  <c:v>305</c:v>
                </c:pt>
                <c:pt idx="9">
                  <c:v>315</c:v>
                </c:pt>
                <c:pt idx="10">
                  <c:v>325</c:v>
                </c:pt>
                <c:pt idx="11">
                  <c:v>335</c:v>
                </c:pt>
                <c:pt idx="12">
                  <c:v>345</c:v>
                </c:pt>
                <c:pt idx="13">
                  <c:v>355</c:v>
                </c:pt>
                <c:pt idx="14">
                  <c:v>365</c:v>
                </c:pt>
                <c:pt idx="15">
                  <c:v>375</c:v>
                </c:pt>
                <c:pt idx="16">
                  <c:v>385</c:v>
                </c:pt>
                <c:pt idx="17">
                  <c:v>395</c:v>
                </c:pt>
                <c:pt idx="18">
                  <c:v>405</c:v>
                </c:pt>
                <c:pt idx="19">
                  <c:v>415</c:v>
                </c:pt>
                <c:pt idx="20">
                  <c:v>425</c:v>
                </c:pt>
              </c:numCache>
            </c:numRef>
          </c:xVal>
          <c:yVal>
            <c:numRef>
              <c:f>'Test summary'!$C$161:$C$181</c:f>
              <c:numCache>
                <c:formatCode>General</c:formatCode>
                <c:ptCount val="21"/>
                <c:pt idx="0">
                  <c:v>2.3641499999999999E-2</c:v>
                </c:pt>
                <c:pt idx="1">
                  <c:v>2.6935899999999999E-2</c:v>
                </c:pt>
                <c:pt idx="2">
                  <c:v>3.0522899999999999E-2</c:v>
                </c:pt>
                <c:pt idx="3">
                  <c:v>3.4415000000000001E-2</c:v>
                </c:pt>
                <c:pt idx="4">
                  <c:v>3.8624699999999998E-2</c:v>
                </c:pt>
                <c:pt idx="5">
                  <c:v>4.3164399999999999E-2</c:v>
                </c:pt>
                <c:pt idx="6">
                  <c:v>4.8046499999999999E-2</c:v>
                </c:pt>
                <c:pt idx="7">
                  <c:v>5.32836E-2</c:v>
                </c:pt>
                <c:pt idx="8">
                  <c:v>5.8888000000000003E-2</c:v>
                </c:pt>
                <c:pt idx="9">
                  <c:v>6.4872200000000005E-2</c:v>
                </c:pt>
                <c:pt idx="10">
                  <c:v>7.1248699999999998E-2</c:v>
                </c:pt>
                <c:pt idx="11">
                  <c:v>7.8030000000000002E-2</c:v>
                </c:pt>
                <c:pt idx="12">
                  <c:v>8.5228399999999996E-2</c:v>
                </c:pt>
                <c:pt idx="13">
                  <c:v>9.2856499999999995E-2</c:v>
                </c:pt>
                <c:pt idx="14">
                  <c:v>0.100927</c:v>
                </c:pt>
                <c:pt idx="15">
                  <c:v>0.10945100000000001</c:v>
                </c:pt>
                <c:pt idx="16">
                  <c:v>0.11844300000000001</c:v>
                </c:pt>
                <c:pt idx="17">
                  <c:v>0.127914</c:v>
                </c:pt>
                <c:pt idx="18">
                  <c:v>0.137877</c:v>
                </c:pt>
                <c:pt idx="19">
                  <c:v>0.148345</c:v>
                </c:pt>
                <c:pt idx="20">
                  <c:v>0.159329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E-0A47-A502-243747A4F658}"/>
            </c:ext>
          </c:extLst>
        </c:ser>
        <c:ser>
          <c:idx val="1"/>
          <c:order val="1"/>
          <c:tx>
            <c:strRef>
              <c:f>'Test summary'!$D$159</c:f>
              <c:strCache>
                <c:ptCount val="1"/>
                <c:pt idx="0">
                  <c:v>Sakatani et al. (2017) model best fit (D=1.1 cm)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summary'!$B$161:$B$181</c:f>
              <c:numCache>
                <c:formatCode>General</c:formatCode>
                <c:ptCount val="21"/>
                <c:pt idx="0">
                  <c:v>225</c:v>
                </c:pt>
                <c:pt idx="1">
                  <c:v>235</c:v>
                </c:pt>
                <c:pt idx="2">
                  <c:v>245</c:v>
                </c:pt>
                <c:pt idx="3">
                  <c:v>255</c:v>
                </c:pt>
                <c:pt idx="4">
                  <c:v>265</c:v>
                </c:pt>
                <c:pt idx="5">
                  <c:v>275</c:v>
                </c:pt>
                <c:pt idx="6">
                  <c:v>285</c:v>
                </c:pt>
                <c:pt idx="7">
                  <c:v>295</c:v>
                </c:pt>
                <c:pt idx="8">
                  <c:v>305</c:v>
                </c:pt>
                <c:pt idx="9">
                  <c:v>315</c:v>
                </c:pt>
                <c:pt idx="10">
                  <c:v>325</c:v>
                </c:pt>
                <c:pt idx="11">
                  <c:v>335</c:v>
                </c:pt>
                <c:pt idx="12">
                  <c:v>345</c:v>
                </c:pt>
                <c:pt idx="13">
                  <c:v>355</c:v>
                </c:pt>
                <c:pt idx="14">
                  <c:v>365</c:v>
                </c:pt>
                <c:pt idx="15">
                  <c:v>375</c:v>
                </c:pt>
                <c:pt idx="16">
                  <c:v>385</c:v>
                </c:pt>
                <c:pt idx="17">
                  <c:v>395</c:v>
                </c:pt>
                <c:pt idx="18">
                  <c:v>405</c:v>
                </c:pt>
                <c:pt idx="19">
                  <c:v>415</c:v>
                </c:pt>
                <c:pt idx="20">
                  <c:v>425</c:v>
                </c:pt>
              </c:numCache>
            </c:numRef>
          </c:xVal>
          <c:yVal>
            <c:numRef>
              <c:f>'Test summary'!$D$161:$D$181</c:f>
              <c:numCache>
                <c:formatCode>General</c:formatCode>
                <c:ptCount val="21"/>
                <c:pt idx="0">
                  <c:v>2.3641499999999999E-2</c:v>
                </c:pt>
                <c:pt idx="1">
                  <c:v>2.6935899999999999E-2</c:v>
                </c:pt>
                <c:pt idx="2">
                  <c:v>3.0522899999999999E-2</c:v>
                </c:pt>
                <c:pt idx="3">
                  <c:v>3.4401899999999999E-2</c:v>
                </c:pt>
                <c:pt idx="4">
                  <c:v>3.84824E-2</c:v>
                </c:pt>
                <c:pt idx="5">
                  <c:v>4.28592E-2</c:v>
                </c:pt>
                <c:pt idx="6">
                  <c:v>4.7540199999999998E-2</c:v>
                </c:pt>
                <c:pt idx="7">
                  <c:v>5.2533099999999999E-2</c:v>
                </c:pt>
                <c:pt idx="8">
                  <c:v>5.7845100000000003E-2</c:v>
                </c:pt>
                <c:pt idx="9">
                  <c:v>6.3483399999999995E-2</c:v>
                </c:pt>
                <c:pt idx="10">
                  <c:v>6.9454600000000005E-2</c:v>
                </c:pt>
                <c:pt idx="11">
                  <c:v>7.5765200000000005E-2</c:v>
                </c:pt>
                <c:pt idx="12">
                  <c:v>8.24212E-2</c:v>
                </c:pt>
                <c:pt idx="13">
                  <c:v>8.9428599999999997E-2</c:v>
                </c:pt>
                <c:pt idx="14">
                  <c:v>9.6792900000000001E-2</c:v>
                </c:pt>
                <c:pt idx="15">
                  <c:v>0.104519</c:v>
                </c:pt>
                <c:pt idx="16">
                  <c:v>0.112613</c:v>
                </c:pt>
                <c:pt idx="17">
                  <c:v>0.12107800000000001</c:v>
                </c:pt>
                <c:pt idx="18">
                  <c:v>0.12992000000000001</c:v>
                </c:pt>
                <c:pt idx="19">
                  <c:v>0.13914199999999999</c:v>
                </c:pt>
                <c:pt idx="20">
                  <c:v>0.14874799999999999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E-0A47-A502-243747A4F658}"/>
            </c:ext>
          </c:extLst>
        </c:ser>
        <c:ser>
          <c:idx val="2"/>
          <c:order val="2"/>
          <c:tx>
            <c:strRef>
              <c:f>'Test summary'!$H$159</c:f>
              <c:strCache>
                <c:ptCount val="1"/>
                <c:pt idx="0">
                  <c:v>numerical result, km: 1.0 W/m 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'Test summary'!$G$161:$G$164</c:f>
              <c:numCache>
                <c:formatCode>General</c:formatCode>
                <c:ptCount val="4"/>
                <c:pt idx="0">
                  <c:v>255.61600000000001</c:v>
                </c:pt>
                <c:pt idx="1">
                  <c:v>306.41699999999997</c:v>
                </c:pt>
                <c:pt idx="2">
                  <c:v>355.64299999999997</c:v>
                </c:pt>
                <c:pt idx="3">
                  <c:v>405.916</c:v>
                </c:pt>
              </c:numCache>
            </c:numRef>
          </c:xVal>
          <c:yVal>
            <c:numRef>
              <c:f>'Test summary'!$H$161:$H$164</c:f>
              <c:numCache>
                <c:formatCode>General</c:formatCode>
                <c:ptCount val="4"/>
                <c:pt idx="0">
                  <c:v>3.4860000000000002E-2</c:v>
                </c:pt>
                <c:pt idx="1">
                  <c:v>5.8549999999999998E-2</c:v>
                </c:pt>
                <c:pt idx="2">
                  <c:v>8.8849999999999998E-2</c:v>
                </c:pt>
                <c:pt idx="3">
                  <c:v>0.12728999999999999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E-0A47-A502-243747A4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08464"/>
        <c:axId val="1122753552"/>
      </c:scatterChart>
      <c:valAx>
        <c:axId val="104120846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3552"/>
        <c:crosses val="autoZero"/>
        <c:crossBetween val="midCat"/>
      </c:valAx>
      <c:valAx>
        <c:axId val="1122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Radiative Thermal Condcutivity [</a:t>
                </a:r>
                <a:r>
                  <a:rPr lang="en-US" sz="1000" b="0" i="0" u="none" strike="noStrike" baseline="0">
                    <a:effectLst/>
                  </a:rPr>
                  <a:t>W m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sz="1000" b="0" i="0" u="none" strike="noStrike" baseline="0">
                    <a:effectLst/>
                  </a:rPr>
                  <a:t> K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sz="1000" b="0" i="0" u="none" strike="noStrike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'Effective diameter comparison'!$P$74</c:f>
              <c:strCache>
                <c:ptCount val="1"/>
                <c:pt idx="0">
                  <c:v>100 microns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'Effective diameter comparison'!$O$76:$O$96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'Effective diameter comparison'!$T$76:$T$96</c:f>
              <c:numCache>
                <c:formatCode>General</c:formatCode>
                <c:ptCount val="21"/>
                <c:pt idx="0">
                  <c:v>3.0173881636654458E-2</c:v>
                </c:pt>
                <c:pt idx="1">
                  <c:v>3.4078050894383323E-2</c:v>
                </c:pt>
                <c:pt idx="2">
                  <c:v>3.8248823311989512E-2</c:v>
                </c:pt>
                <c:pt idx="3">
                  <c:v>4.2688884483352292E-2</c:v>
                </c:pt>
                <c:pt idx="4">
                  <c:v>4.7400267977868379E-2</c:v>
                </c:pt>
                <c:pt idx="5">
                  <c:v>5.2385225421400131E-2</c:v>
                </c:pt>
                <c:pt idx="6">
                  <c:v>5.7645114976162044E-2</c:v>
                </c:pt>
                <c:pt idx="7">
                  <c:v>6.3182071588401056E-2</c:v>
                </c:pt>
                <c:pt idx="8">
                  <c:v>6.899737528883039E-2</c:v>
                </c:pt>
                <c:pt idx="9">
                  <c:v>7.5092846939896707E-2</c:v>
                </c:pt>
                <c:pt idx="10">
                  <c:v>8.1469264398676244E-2</c:v>
                </c:pt>
                <c:pt idx="11">
                  <c:v>8.8128224256969326E-2</c:v>
                </c:pt>
                <c:pt idx="12">
                  <c:v>9.5070682597861569E-2</c:v>
                </c:pt>
                <c:pt idx="13">
                  <c:v>0.10229786196574539</c:v>
                </c:pt>
                <c:pt idx="14">
                  <c:v>0.10981039582571703</c:v>
                </c:pt>
                <c:pt idx="15">
                  <c:v>0.11760936103007875</c:v>
                </c:pt>
                <c:pt idx="16">
                  <c:v>0.12569559727465596</c:v>
                </c:pt>
                <c:pt idx="17">
                  <c:v>0.13406972790186583</c:v>
                </c:pt>
                <c:pt idx="18">
                  <c:v>0.14273264269226246</c:v>
                </c:pt>
                <c:pt idx="19">
                  <c:v>0.15168478831210902</c:v>
                </c:pt>
                <c:pt idx="20">
                  <c:v>0.16092694927801748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B-0547-B27A-1B0C1C3A8E4B}"/>
            </c:ext>
          </c:extLst>
        </c:ser>
        <c:ser>
          <c:idx val="1"/>
          <c:order val="1"/>
          <c:tx>
            <c:strRef>
              <c:f>'Effective diameter comparison'!$U$74</c:f>
              <c:strCache>
                <c:ptCount val="1"/>
                <c:pt idx="0">
                  <c:v>1 mm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'Effective diameter comparison'!$O$76:$O$96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'Effective diameter comparison'!$W$76:$W$96</c:f>
              <c:numCache>
                <c:formatCode>General</c:formatCode>
                <c:ptCount val="21"/>
                <c:pt idx="0">
                  <c:v>0.63747784297183818</c:v>
                </c:pt>
                <c:pt idx="1">
                  <c:v>0.71995986479800611</c:v>
                </c:pt>
                <c:pt idx="2">
                  <c:v>0.80808240386742081</c:v>
                </c:pt>
                <c:pt idx="3">
                  <c:v>0.90188168487509823</c:v>
                </c:pt>
                <c:pt idx="4">
                  <c:v>1.0014218438298441</c:v>
                </c:pt>
                <c:pt idx="5">
                  <c:v>1.1067330052913618</c:v>
                </c:pt>
                <c:pt idx="6">
                  <c:v>1.2178591593410897</c:v>
                </c:pt>
                <c:pt idx="7">
                  <c:v>1.3348365185262867</c:v>
                </c:pt>
                <c:pt idx="8">
                  <c:v>1.4577000853107522</c:v>
                </c:pt>
                <c:pt idx="9">
                  <c:v>1.5864771905117481</c:v>
                </c:pt>
                <c:pt idx="10">
                  <c:v>1.7211896474585011</c:v>
                </c:pt>
                <c:pt idx="11">
                  <c:v>1.8618711828620498</c:v>
                </c:pt>
                <c:pt idx="12">
                  <c:v>2.0085419917460228</c:v>
                </c:pt>
                <c:pt idx="13">
                  <c:v>2.1612278988578764</c:v>
                </c:pt>
                <c:pt idx="14">
                  <c:v>2.3199422837924182</c:v>
                </c:pt>
                <c:pt idx="15">
                  <c:v>2.4847164582442889</c:v>
                </c:pt>
                <c:pt idx="16">
                  <c:v>2.6555514555284354</c:v>
                </c:pt>
                <c:pt idx="17">
                  <c:v>2.8324685864048478</c:v>
                </c:pt>
                <c:pt idx="18">
                  <c:v>3.0154866461180427</c:v>
                </c:pt>
                <c:pt idx="19">
                  <c:v>3.2046199424194124</c:v>
                </c:pt>
                <c:pt idx="20">
                  <c:v>3.3998755098881173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B-0547-B27A-1B0C1C3A8E4B}"/>
            </c:ext>
          </c:extLst>
        </c:ser>
        <c:ser>
          <c:idx val="2"/>
          <c:order val="2"/>
          <c:tx>
            <c:strRef>
              <c:f>'Effective diameter comparison'!$X$74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'Effective diameter comparison'!$O$76:$O$96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'Effective diameter comparison'!$AB$76:$AB$96</c:f>
              <c:numCache>
                <c:formatCode>General</c:formatCode>
                <c:ptCount val="21"/>
                <c:pt idx="0">
                  <c:v>5.4061447439288095</c:v>
                </c:pt>
                <c:pt idx="1">
                  <c:v>6.1056474444941138</c:v>
                </c:pt>
                <c:pt idx="2">
                  <c:v>6.8529233878685325</c:v>
                </c:pt>
                <c:pt idx="3">
                  <c:v>7.6484532150842366</c:v>
                </c:pt>
                <c:pt idx="4">
                  <c:v>8.4925350229101362</c:v>
                </c:pt>
                <c:pt idx="5">
                  <c:v>9.3856333378587919</c:v>
                </c:pt>
                <c:pt idx="6">
                  <c:v>10.328046470337414</c:v>
                </c:pt>
                <c:pt idx="7">
                  <c:v>11.320115756418938</c:v>
                </c:pt>
                <c:pt idx="8">
                  <c:v>12.362020109995377</c:v>
                </c:pt>
                <c:pt idx="9">
                  <c:v>13.447514730984521</c:v>
                </c:pt>
                <c:pt idx="10">
                  <c:v>14.555598952404837</c:v>
                </c:pt>
                <c:pt idx="11">
                  <c:v>15.708503244960879</c:v>
                </c:pt>
                <c:pt idx="12">
                  <c:v>16.905915485502632</c:v>
                </c:pt>
                <c:pt idx="13">
                  <c:v>18.147684143930981</c:v>
                </c:pt>
                <c:pt idx="14">
                  <c:v>19.433532253020442</c:v>
                </c:pt>
                <c:pt idx="15">
                  <c:v>20.763323838899964</c:v>
                </c:pt>
                <c:pt idx="16">
                  <c:v>22.136672965106598</c:v>
                </c:pt>
                <c:pt idx="17">
                  <c:v>23.553361578956274</c:v>
                </c:pt>
                <c:pt idx="18">
                  <c:v>25.013061255966601</c:v>
                </c:pt>
                <c:pt idx="19">
                  <c:v>26.515486426325278</c:v>
                </c:pt>
                <c:pt idx="20">
                  <c:v>28.060400550110131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EB-0547-B27A-1B0C1C3A8E4B}"/>
            </c:ext>
          </c:extLst>
        </c:ser>
        <c:ser>
          <c:idx val="3"/>
          <c:order val="3"/>
          <c:tx>
            <c:strRef>
              <c:f>'Effective diameter comparison'!$AC$74</c:f>
              <c:strCache>
                <c:ptCount val="1"/>
                <c:pt idx="0">
                  <c:v>1 cm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'Effective diameter comparison'!$O$76:$O$96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'Effective diameter comparison'!$AG$76:$AG$96</c:f>
              <c:numCache>
                <c:formatCode>General</c:formatCode>
                <c:ptCount val="21"/>
                <c:pt idx="0">
                  <c:v>13.587552757534553</c:v>
                </c:pt>
                <c:pt idx="1">
                  <c:v>15.3456857044301</c:v>
                </c:pt>
                <c:pt idx="2">
                  <c:v>17.206421378487587</c:v>
                </c:pt>
                <c:pt idx="3">
                  <c:v>19.142687012639197</c:v>
                </c:pt>
                <c:pt idx="4">
                  <c:v>21.186709266231979</c:v>
                </c:pt>
                <c:pt idx="5">
                  <c:v>23.338398266585251</c:v>
                </c:pt>
                <c:pt idx="6">
                  <c:v>25.596632249492703</c:v>
                </c:pt>
                <c:pt idx="7">
                  <c:v>27.961072738449367</c:v>
                </c:pt>
                <c:pt idx="8">
                  <c:v>30.430937674363786</c:v>
                </c:pt>
                <c:pt idx="9">
                  <c:v>33.005934678508694</c:v>
                </c:pt>
                <c:pt idx="10">
                  <c:v>35.68448055569025</c:v>
                </c:pt>
                <c:pt idx="11">
                  <c:v>38.466134857344329</c:v>
                </c:pt>
                <c:pt idx="12">
                  <c:v>41.349878043251898</c:v>
                </c:pt>
                <c:pt idx="13">
                  <c:v>44.334890027218037</c:v>
                </c:pt>
                <c:pt idx="14">
                  <c:v>47.420420176373305</c:v>
                </c:pt>
                <c:pt idx="15">
                  <c:v>50.604819936522865</c:v>
                </c:pt>
                <c:pt idx="16">
                  <c:v>53.887423466558907</c:v>
                </c:pt>
                <c:pt idx="17">
                  <c:v>57.267088966128362</c:v>
                </c:pt>
                <c:pt idx="18">
                  <c:v>60.743278638808377</c:v>
                </c:pt>
                <c:pt idx="19">
                  <c:v>64.314131208470585</c:v>
                </c:pt>
                <c:pt idx="20">
                  <c:v>67.978752881753167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EB-0547-B27A-1B0C1C3A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82352"/>
        <c:axId val="1118100512"/>
      </c:scatterChart>
      <c:valAx>
        <c:axId val="1118482352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00512"/>
        <c:crossesAt val="1.0000000000000002E-2"/>
        <c:crossBetween val="midCat"/>
      </c:valAx>
      <c:valAx>
        <c:axId val="1118100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Radiative/Solid Thermal Conductivity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0703699272359"/>
                  <c:y val="8.030901941281058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'Effective diameter comparison'!$K$5:$K$23</c:f>
              <c:numCache>
                <c:formatCode>General</c:formatCode>
                <c:ptCount val="19"/>
                <c:pt idx="0">
                  <c:v>6.4739999999999997E-3</c:v>
                </c:pt>
                <c:pt idx="1">
                  <c:v>7.5079999999999999E-3</c:v>
                </c:pt>
                <c:pt idx="2">
                  <c:v>8.515E-3</c:v>
                </c:pt>
                <c:pt idx="3">
                  <c:v>1.039E-2</c:v>
                </c:pt>
                <c:pt idx="5">
                  <c:v>5.8659999999999997E-3</c:v>
                </c:pt>
                <c:pt idx="6">
                  <c:v>6.8900000000000003E-3</c:v>
                </c:pt>
                <c:pt idx="7">
                  <c:v>7.26E-3</c:v>
                </c:pt>
                <c:pt idx="8">
                  <c:v>1.0580000000000001E-2</c:v>
                </c:pt>
                <c:pt idx="10">
                  <c:v>5.4089999999999997E-3</c:v>
                </c:pt>
                <c:pt idx="11">
                  <c:v>5.9500000000000004E-3</c:v>
                </c:pt>
                <c:pt idx="12">
                  <c:v>6.43E-3</c:v>
                </c:pt>
                <c:pt idx="13">
                  <c:v>1.0030000000000001E-2</c:v>
                </c:pt>
                <c:pt idx="15">
                  <c:v>1.166E-2</c:v>
                </c:pt>
                <c:pt idx="16">
                  <c:v>1.34E-2</c:v>
                </c:pt>
                <c:pt idx="17">
                  <c:v>1.5678000000000001E-2</c:v>
                </c:pt>
                <c:pt idx="18">
                  <c:v>1.7600000000000001E-2</c:v>
                </c:pt>
              </c:numCache>
            </c:numRef>
          </c:xVal>
          <c:yVal>
            <c:numRef>
              <c:f>'Effective diameter comparison'!$Q$5:$Q$23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2-2140-885D-D3F64756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Surface/Vol. Mean </a:t>
                </a:r>
                <a:r>
                  <a:rPr lang="en-US" sz="1600">
                    <a:solidFill>
                      <a:schemeClr val="tx1"/>
                    </a:solidFill>
                  </a:rPr>
                  <a:t>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Daimeter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80483335281037"/>
                  <c:y val="8.637613419231489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'Effective diameter comparison'!$L$5:$L$23</c:f>
              <c:numCache>
                <c:formatCode>General</c:formatCode>
                <c:ptCount val="19"/>
                <c:pt idx="0">
                  <c:v>7.4590000000000004E-3</c:v>
                </c:pt>
                <c:pt idx="1">
                  <c:v>8.8749999999999992E-3</c:v>
                </c:pt>
                <c:pt idx="2">
                  <c:v>1.0670000000000001E-2</c:v>
                </c:pt>
                <c:pt idx="3">
                  <c:v>1.125E-2</c:v>
                </c:pt>
                <c:pt idx="5">
                  <c:v>6.6400000000000001E-3</c:v>
                </c:pt>
                <c:pt idx="6">
                  <c:v>8.2000000000000007E-3</c:v>
                </c:pt>
                <c:pt idx="7">
                  <c:v>8.9099999999999995E-3</c:v>
                </c:pt>
                <c:pt idx="8">
                  <c:v>1.166E-2</c:v>
                </c:pt>
                <c:pt idx="10">
                  <c:v>6.3119999999999999E-3</c:v>
                </c:pt>
                <c:pt idx="11">
                  <c:v>7.3709999999999999E-3</c:v>
                </c:pt>
                <c:pt idx="12">
                  <c:v>8.0499999999999999E-3</c:v>
                </c:pt>
                <c:pt idx="13">
                  <c:v>1.094E-2</c:v>
                </c:pt>
                <c:pt idx="15">
                  <c:v>1.201E-2</c:v>
                </c:pt>
                <c:pt idx="16">
                  <c:v>1.4540000000000001E-2</c:v>
                </c:pt>
                <c:pt idx="17">
                  <c:v>1.746E-2</c:v>
                </c:pt>
                <c:pt idx="18">
                  <c:v>1.9599999999999999E-2</c:v>
                </c:pt>
              </c:numCache>
            </c:numRef>
          </c:xVal>
          <c:yVal>
            <c:numRef>
              <c:f>'Effective diameter comparison'!$Q$5:$Q$23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5-DC48-8684-1CEA52EB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ax val="2.0000000000000004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Volumetric Mean</a:t>
                </a:r>
                <a:r>
                  <a:rPr lang="en-US" sz="1600">
                    <a:solidFill>
                      <a:schemeClr val="tx1"/>
                    </a:solidFill>
                  </a:rPr>
                  <a:t> 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Daimeter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57564922649755"/>
          <c:y val="4.4545676567919801E-2"/>
          <c:w val="0.69923168298689042"/>
          <c:h val="0.748345790311736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8700171856867"/>
                  <c:y val="8.281021771884021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'Effective diameter comparison'!$M$5:$M$23</c:f>
              <c:numCache>
                <c:formatCode>General</c:formatCode>
                <c:ptCount val="19"/>
                <c:pt idx="0">
                  <c:v>7.4999999999999997E-3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1.14E-2</c:v>
                </c:pt>
                <c:pt idx="5">
                  <c:v>7.0000000000000001E-3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1.1900000000000001E-2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1.12E-2</c:v>
                </c:pt>
                <c:pt idx="16">
                  <c:v>1.2999999999999999E-2</c:v>
                </c:pt>
                <c:pt idx="17">
                  <c:v>1.6E-2</c:v>
                </c:pt>
                <c:pt idx="18">
                  <c:v>1.9E-2</c:v>
                </c:pt>
              </c:numCache>
            </c:numRef>
          </c:xVal>
          <c:yVal>
            <c:numRef>
              <c:f>'Effective diameter comparison'!$Q$5:$Q$23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D-144C-BA77-34B2AE80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ax val="2.0000000000000004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Volumetric Median </a:t>
                </a:r>
                <a:r>
                  <a:rPr lang="en-US" sz="1600">
                    <a:solidFill>
                      <a:schemeClr val="tx1"/>
                    </a:solidFill>
                  </a:rPr>
                  <a:t>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Daimeter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7916102179754"/>
          <c:y val="4.4545663888255559E-2"/>
          <c:w val="0.69287714992417981"/>
          <c:h val="0.748345861943623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13474043455392"/>
                  <c:y val="2.2234809711663261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'Effective diameter comparison'!$E$5:$E$23</c:f>
              <c:numCache>
                <c:formatCode>General</c:formatCode>
                <c:ptCount val="19"/>
                <c:pt idx="0">
                  <c:v>4.6569999999999997E-3</c:v>
                </c:pt>
                <c:pt idx="1">
                  <c:v>4.9300000000000004E-3</c:v>
                </c:pt>
                <c:pt idx="2">
                  <c:v>5.0400000000000002E-3</c:v>
                </c:pt>
                <c:pt idx="3">
                  <c:v>8.9040000000000005E-3</c:v>
                </c:pt>
                <c:pt idx="5">
                  <c:v>4.45E-3</c:v>
                </c:pt>
                <c:pt idx="6">
                  <c:v>4.6699999999999997E-3</c:v>
                </c:pt>
                <c:pt idx="7">
                  <c:v>4.7299999999999998E-3</c:v>
                </c:pt>
                <c:pt idx="8" formatCode="0.00000">
                  <c:v>8.7559999999999999E-3</c:v>
                </c:pt>
                <c:pt idx="10">
                  <c:v>4.1000000000000003E-3</c:v>
                </c:pt>
                <c:pt idx="11">
                  <c:v>4.1900000000000001E-3</c:v>
                </c:pt>
                <c:pt idx="12">
                  <c:v>4.3200000000000001E-3</c:v>
                </c:pt>
                <c:pt idx="13">
                  <c:v>8.5690000000000002E-3</c:v>
                </c:pt>
                <c:pt idx="15">
                  <c:v>1.12E-2</c:v>
                </c:pt>
                <c:pt idx="16">
                  <c:v>1.204E-2</c:v>
                </c:pt>
                <c:pt idx="17">
                  <c:v>1.312E-2</c:v>
                </c:pt>
                <c:pt idx="18">
                  <c:v>1.434E-2</c:v>
                </c:pt>
              </c:numCache>
            </c:numRef>
          </c:xVal>
          <c:yVal>
            <c:numRef>
              <c:f>'Effective diameter comparison'!$Q$5:$Q$23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4-684D-99B4-EF53A5EB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ax val="1.6000000000000004E-2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Arithmetic Mean </a:t>
                </a:r>
                <a:r>
                  <a:rPr lang="en-US" sz="1600">
                    <a:solidFill>
                      <a:schemeClr val="tx1"/>
                    </a:solidFill>
                  </a:rPr>
                  <a:t>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  <c:majorUnit val="4.000000000000001E-3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Daimeter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683054514955"/>
          <c:y val="0.10485961462121252"/>
          <c:w val="0.82148115173225533"/>
          <c:h val="0.74891378860071922"/>
        </c:manualLayout>
      </c:layout>
      <c:scatterChart>
        <c:scatterStyle val="lineMarker"/>
        <c:varyColors val="0"/>
        <c:ser>
          <c:idx val="4"/>
          <c:order val="0"/>
          <c:tx>
            <c:strRef>
              <c:f>'fk and particle size prediction'!$F$5</c:f>
              <c:strCache>
                <c:ptCount val="1"/>
                <c:pt idx="0">
                  <c:v>Sakatani et al. (2017)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'fk and particle size prediction'!$A$7:$A$22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prediction'!$O$7:$O$22</c:f>
              <c:numCache>
                <c:formatCode>General</c:formatCode>
                <c:ptCount val="16"/>
                <c:pt idx="0">
                  <c:v>0.47728700000000002</c:v>
                </c:pt>
                <c:pt idx="1">
                  <c:v>0.48744799999999994</c:v>
                </c:pt>
                <c:pt idx="2">
                  <c:v>0.49746200000000002</c:v>
                </c:pt>
                <c:pt idx="3">
                  <c:v>0.50143099999999996</c:v>
                </c:pt>
                <c:pt idx="4">
                  <c:v>0.50538099999999997</c:v>
                </c:pt>
                <c:pt idx="5">
                  <c:v>0.50931300000000002</c:v>
                </c:pt>
                <c:pt idx="6">
                  <c:v>0.51127299999999998</c:v>
                </c:pt>
                <c:pt idx="7">
                  <c:v>0.51225100000000001</c:v>
                </c:pt>
                <c:pt idx="8">
                  <c:v>0.51322699999999999</c:v>
                </c:pt>
                <c:pt idx="9">
                  <c:v>0.51361800000000002</c:v>
                </c:pt>
                <c:pt idx="10">
                  <c:v>0.51400800000000002</c:v>
                </c:pt>
                <c:pt idx="11">
                  <c:v>0.51439800000000002</c:v>
                </c:pt>
                <c:pt idx="12">
                  <c:v>0.51478799999999991</c:v>
                </c:pt>
                <c:pt idx="13">
                  <c:v>0.51517800000000002</c:v>
                </c:pt>
                <c:pt idx="14">
                  <c:v>0.515567</c:v>
                </c:pt>
                <c:pt idx="15">
                  <c:v>0.515957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2B-074A-ACF6-3CD1022D3AFD}"/>
            </c:ext>
          </c:extLst>
        </c:ser>
        <c:ser>
          <c:idx val="0"/>
          <c:order val="2"/>
          <c:tx>
            <c:strRef>
              <c:f>'fk and particle size prediction'!$B$5</c:f>
              <c:strCache>
                <c:ptCount val="1"/>
                <c:pt idx="0">
                  <c:v>van Antwerpen et al. (2012)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'fk and particle size prediction'!$A$7:$A$22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prediction'!$K$7:$K$22</c:f>
              <c:numCache>
                <c:formatCode>General</c:formatCode>
                <c:ptCount val="16"/>
                <c:pt idx="0">
                  <c:v>0.42505299999999996</c:v>
                </c:pt>
                <c:pt idx="1">
                  <c:v>0.43876300000000001</c:v>
                </c:pt>
                <c:pt idx="2">
                  <c:v>0.45214499999999996</c:v>
                </c:pt>
                <c:pt idx="3">
                  <c:v>0.45741500000000002</c:v>
                </c:pt>
                <c:pt idx="4">
                  <c:v>0.46264</c:v>
                </c:pt>
                <c:pt idx="5">
                  <c:v>0.46782300000000004</c:v>
                </c:pt>
                <c:pt idx="6">
                  <c:v>0.47039999999999998</c:v>
                </c:pt>
                <c:pt idx="7">
                  <c:v>0.47168499999999997</c:v>
                </c:pt>
                <c:pt idx="8">
                  <c:v>0.47296700000000003</c:v>
                </c:pt>
                <c:pt idx="9">
                  <c:v>0.47347899999999998</c:v>
                </c:pt>
                <c:pt idx="10">
                  <c:v>0.473991</c:v>
                </c:pt>
                <c:pt idx="11">
                  <c:v>0.47450300000000001</c:v>
                </c:pt>
                <c:pt idx="12">
                  <c:v>0.47501399999999999</c:v>
                </c:pt>
                <c:pt idx="13">
                  <c:v>0.47552499999999998</c:v>
                </c:pt>
                <c:pt idx="14">
                  <c:v>0.47603499999999999</c:v>
                </c:pt>
                <c:pt idx="15">
                  <c:v>0.476545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B-074A-ACF6-3CD1022D3AFD}"/>
            </c:ext>
          </c:extLst>
        </c:ser>
        <c:ser>
          <c:idx val="1"/>
          <c:order val="3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'fk and particle size prediction'!$A$7:$A$22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prediction'!$L$7:$L$22</c:f>
              <c:numCache>
                <c:formatCode>General</c:formatCode>
                <c:ptCount val="16"/>
                <c:pt idx="0">
                  <c:v>0.427037</c:v>
                </c:pt>
                <c:pt idx="1">
                  <c:v>0.44559300000000002</c:v>
                </c:pt>
                <c:pt idx="2">
                  <c:v>0.46966100000000005</c:v>
                </c:pt>
                <c:pt idx="3">
                  <c:v>0.48272799999999999</c:v>
                </c:pt>
                <c:pt idx="4">
                  <c:v>0.50097800000000003</c:v>
                </c:pt>
                <c:pt idx="5">
                  <c:v>0.53298199999999996</c:v>
                </c:pt>
                <c:pt idx="6">
                  <c:v>0.56419699999999995</c:v>
                </c:pt>
                <c:pt idx="7">
                  <c:v>0.59000799999999998</c:v>
                </c:pt>
                <c:pt idx="8">
                  <c:v>0.630965</c:v>
                </c:pt>
                <c:pt idx="9">
                  <c:v>0.65498600000000007</c:v>
                </c:pt>
                <c:pt idx="10">
                  <c:v>0.68624200000000002</c:v>
                </c:pt>
                <c:pt idx="11">
                  <c:v>0.72821400000000003</c:v>
                </c:pt>
                <c:pt idx="12">
                  <c:v>0.78735200000000005</c:v>
                </c:pt>
                <c:pt idx="13">
                  <c:v>0.87851400000000002</c:v>
                </c:pt>
                <c:pt idx="14">
                  <c:v>1.0273700000000001</c:v>
                </c:pt>
                <c:pt idx="15">
                  <c:v>1.26841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B-074A-ACF6-3CD1022D3AFD}"/>
            </c:ext>
          </c:extLst>
        </c:ser>
        <c:ser>
          <c:idx val="2"/>
          <c:order val="4"/>
          <c:tx>
            <c:strRef>
              <c:f>'fk and particle size prediction'!$D$5</c:f>
              <c:strCache>
                <c:ptCount val="1"/>
                <c:pt idx="0">
                  <c:v>Gundlach and Blum (2012; 2013)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'fk and particle size prediction'!$A$7:$A$24</c:f>
              <c:numCache>
                <c:formatCode>General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xVal>
          <c:yVal>
            <c:numRef>
              <c:f>'fk and particle size prediction'!$M$7:$M$22</c:f>
              <c:numCache>
                <c:formatCode>General</c:formatCode>
                <c:ptCount val="16"/>
                <c:pt idx="0">
                  <c:v>0.41395399999999999</c:v>
                </c:pt>
                <c:pt idx="1">
                  <c:v>0.41796699999999998</c:v>
                </c:pt>
                <c:pt idx="2">
                  <c:v>0.42195100000000002</c:v>
                </c:pt>
                <c:pt idx="3">
                  <c:v>0.42353599999999997</c:v>
                </c:pt>
                <c:pt idx="4">
                  <c:v>0.425118</c:v>
                </c:pt>
                <c:pt idx="5">
                  <c:v>0.42669500000000005</c:v>
                </c:pt>
                <c:pt idx="6">
                  <c:v>0.42748200000000003</c:v>
                </c:pt>
                <c:pt idx="7">
                  <c:v>0.42787499999999995</c:v>
                </c:pt>
                <c:pt idx="8">
                  <c:v>0.42826699999999995</c:v>
                </c:pt>
                <c:pt idx="9">
                  <c:v>0.42842399999999997</c:v>
                </c:pt>
                <c:pt idx="10">
                  <c:v>0.42858099999999999</c:v>
                </c:pt>
                <c:pt idx="11">
                  <c:v>0.42873800000000006</c:v>
                </c:pt>
                <c:pt idx="12">
                  <c:v>0.42889499999999997</c:v>
                </c:pt>
                <c:pt idx="13">
                  <c:v>0.42905199999999999</c:v>
                </c:pt>
                <c:pt idx="14">
                  <c:v>0.42920900000000001</c:v>
                </c:pt>
                <c:pt idx="15">
                  <c:v>0.42936600000000003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B-074A-ACF6-3CD1022D3AFD}"/>
            </c:ext>
          </c:extLst>
        </c:ser>
        <c:ser>
          <c:idx val="3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'fk and particle size prediction'!$A$7:$A$22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prediction'!$N$7:$N$22</c:f>
              <c:numCache>
                <c:formatCode>General</c:formatCode>
                <c:ptCount val="16"/>
                <c:pt idx="0">
                  <c:v>0.41591299999999998</c:v>
                </c:pt>
                <c:pt idx="1">
                  <c:v>0.42325499999999999</c:v>
                </c:pt>
                <c:pt idx="2">
                  <c:v>0.43631399999999998</c:v>
                </c:pt>
                <c:pt idx="3">
                  <c:v>0.44430900000000001</c:v>
                </c:pt>
                <c:pt idx="4">
                  <c:v>0.45653100000000002</c:v>
                </c:pt>
                <c:pt idx="5">
                  <c:v>0.47970799999999997</c:v>
                </c:pt>
                <c:pt idx="6">
                  <c:v>0.50292100000000006</c:v>
                </c:pt>
                <c:pt idx="7">
                  <c:v>0.52222299999999999</c:v>
                </c:pt>
                <c:pt idx="8">
                  <c:v>0.55315300000000001</c:v>
                </c:pt>
                <c:pt idx="9">
                  <c:v>0.57149300000000003</c:v>
                </c:pt>
                <c:pt idx="10">
                  <c:v>0.59561500000000001</c:v>
                </c:pt>
                <c:pt idx="11">
                  <c:v>0.62851199999999996</c:v>
                </c:pt>
                <c:pt idx="12">
                  <c:v>0.67529000000000006</c:v>
                </c:pt>
                <c:pt idx="13">
                  <c:v>0.745004</c:v>
                </c:pt>
                <c:pt idx="14">
                  <c:v>0.85809500000000005</c:v>
                </c:pt>
                <c:pt idx="15">
                  <c:v>1.0580000000000001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B-074A-ACF6-3CD1022D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19888"/>
        <c:axId val="1784584192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'fk and particle size prediction'!$A$7:$A$22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prediction'!$P$7:$P$22</c:f>
              <c:numCache>
                <c:formatCode>General</c:formatCode>
                <c:ptCount val="16"/>
                <c:pt idx="0">
                  <c:v>0.48089200000000004</c:v>
                </c:pt>
                <c:pt idx="1">
                  <c:v>0.49724299999999999</c:v>
                </c:pt>
                <c:pt idx="2">
                  <c:v>0.51957100000000001</c:v>
                </c:pt>
                <c:pt idx="3">
                  <c:v>0.53273900000000007</c:v>
                </c:pt>
                <c:pt idx="4">
                  <c:v>0.55215700000000001</c:v>
                </c:pt>
                <c:pt idx="5">
                  <c:v>0.58823999999999999</c:v>
                </c:pt>
                <c:pt idx="6">
                  <c:v>0.62466699999999997</c:v>
                </c:pt>
                <c:pt idx="7">
                  <c:v>0.65511600000000003</c:v>
                </c:pt>
                <c:pt idx="8">
                  <c:v>0.70342099999999996</c:v>
                </c:pt>
                <c:pt idx="9">
                  <c:v>0.73157400000000006</c:v>
                </c:pt>
                <c:pt idx="10">
                  <c:v>0.76811600000000002</c:v>
                </c:pt>
                <c:pt idx="11">
                  <c:v>0.81882499999999991</c:v>
                </c:pt>
                <c:pt idx="12">
                  <c:v>0.89254</c:v>
                </c:pt>
                <c:pt idx="13">
                  <c:v>1.00502</c:v>
                </c:pt>
                <c:pt idx="14">
                  <c:v>1.1805299999999999</c:v>
                </c:pt>
                <c:pt idx="15">
                  <c:v>1.4495600000000002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2B-074A-ACF6-3CD1022D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19888"/>
        <c:axId val="1784584192"/>
      </c:scatterChart>
      <c:valAx>
        <c:axId val="1812319888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Thermal conductivity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of individual particles</a:t>
                </a:r>
                <a:r>
                  <a:rPr lang="en-US" sz="1400">
                    <a:solidFill>
                      <a:schemeClr val="tx1"/>
                    </a:solidFill>
                  </a:rPr>
                  <a:t>, </a:t>
                </a:r>
                <a:r>
                  <a:rPr lang="en-US" sz="1400" b="0" i="1" u="none" strike="noStrike" baseline="0">
                    <a:solidFill>
                      <a:schemeClr val="tx1"/>
                    </a:solidFill>
                    <a:effectLst/>
                  </a:rPr>
                  <a:t>k</a:t>
                </a:r>
                <a:r>
                  <a:rPr lang="en-US" sz="1400" b="0" i="1" u="none" strike="noStrike" baseline="-25000">
                    <a:solidFill>
                      <a:schemeClr val="tx1"/>
                    </a:solidFill>
                    <a:effectLst/>
                  </a:rPr>
                  <a:t>m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</a:rPr>
                  <a:t> [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W m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K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19825695776538799"/>
              <c:y val="0.9166140570546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4192"/>
        <c:crosses val="autoZero"/>
        <c:crossBetween val="midCat"/>
      </c:valAx>
      <c:valAx>
        <c:axId val="1784584192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Predicted Particle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Diameter [cm]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19888"/>
        <c:crosses val="max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176567030373098"/>
          <c:y val="0.13367902536054757"/>
          <c:w val="0.40308689377790674"/>
          <c:h val="0.2597482042077435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660400</xdr:colOff>
      <xdr:row>101</xdr:row>
      <xdr:rowOff>37750</xdr:rowOff>
    </xdr:from>
    <xdr:to>
      <xdr:col>44</xdr:col>
      <xdr:colOff>317500</xdr:colOff>
      <xdr:row>125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799B9-DDE3-444C-94D2-0B15A30AC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171847</xdr:colOff>
      <xdr:row>164</xdr:row>
      <xdr:rowOff>171259</xdr:rowOff>
    </xdr:from>
    <xdr:to>
      <xdr:col>14</xdr:col>
      <xdr:colOff>394627</xdr:colOff>
      <xdr:row>187</xdr:row>
      <xdr:rowOff>176087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AEBCC-2628-B742-A97B-116E1014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829576</xdr:colOff>
      <xdr:row>164</xdr:row>
      <xdr:rowOff>153345</xdr:rowOff>
    </xdr:from>
    <xdr:to>
      <xdr:col>22</xdr:col>
      <xdr:colOff>144399</xdr:colOff>
      <xdr:row>187</xdr:row>
      <xdr:rowOff>32866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F73EC-A1C6-8F45-BFCA-783F38E20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430624</xdr:colOff>
      <xdr:row>100</xdr:row>
      <xdr:rowOff>0</xdr:rowOff>
    </xdr:from>
    <xdr:to>
      <xdr:col>19</xdr:col>
      <xdr:colOff>622300</xdr:colOff>
      <xdr:row>122</xdr:row>
      <xdr:rowOff>96954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C048B3-C34A-0A41-9921-6B124A7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184102</xdr:rowOff>
    </xdr:from>
    <xdr:to>
      <xdr:col>10</xdr:col>
      <xdr:colOff>24407</xdr:colOff>
      <xdr:row>73</xdr:row>
      <xdr:rowOff>72901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8AB1684-D8C3-434F-88F7-D17A6503D709}"/>
            </a:ext>
          </a:extLst>
        </xdr:cNvPr>
        <xdr:cNvGrpSpPr/>
      </xdr:nvGrpSpPr>
      <xdr:grpSpPr>
        <a:xfrm>
          <a:off x="0" y="7929534"/>
          <a:ext cx="9384777" cy="7022750"/>
          <a:chOff x="0" y="8483404"/>
          <a:chExt cx="9386965" cy="7124846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EAA0CAF-0FB7-B746-B6FD-7D4DECD0F24F}"/>
              </a:ext>
            </a:extLst>
          </xdr:cNvPr>
          <xdr:cNvGraphicFramePr>
            <a:graphicFrameLocks/>
          </xdr:cNvGraphicFramePr>
        </xdr:nvGraphicFramePr>
        <xdr:xfrm>
          <a:off x="0" y="8483404"/>
          <a:ext cx="4677462" cy="3575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BA30EBEF-E357-854A-B2D8-737AB6E6589C}"/>
              </a:ext>
            </a:extLst>
          </xdr:cNvPr>
          <xdr:cNvGraphicFramePr>
            <a:graphicFrameLocks/>
          </xdr:cNvGraphicFramePr>
        </xdr:nvGraphicFramePr>
        <xdr:xfrm>
          <a:off x="4678326" y="8483404"/>
          <a:ext cx="4708639" cy="3584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DE141C28-6A96-E24F-ACA9-515897908E76}"/>
              </a:ext>
            </a:extLst>
          </xdr:cNvPr>
          <xdr:cNvGraphicFramePr>
            <a:graphicFrameLocks/>
          </xdr:cNvGraphicFramePr>
        </xdr:nvGraphicFramePr>
        <xdr:xfrm>
          <a:off x="4678326" y="12032841"/>
          <a:ext cx="4688949" cy="35754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2AD9734A-2CC3-2F46-A386-70453FF39473}"/>
              </a:ext>
            </a:extLst>
          </xdr:cNvPr>
          <xdr:cNvGraphicFramePr>
            <a:graphicFrameLocks/>
          </xdr:cNvGraphicFramePr>
        </xdr:nvGraphicFramePr>
        <xdr:xfrm>
          <a:off x="0" y="12032841"/>
          <a:ext cx="4675821" cy="3575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0.62174</cdr:x>
      <cdr:y>0.63633</cdr:y>
    </cdr:from>
    <cdr:to>
      <cdr:x>0.8019</cdr:x>
      <cdr:y>0.71059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06488B-7121-E04E-9C9A-1EB4C91C7986}"/>
            </a:ext>
          </a:extLst>
        </cdr:cNvPr>
        <cdr:cNvSpPr txBox="1"/>
      </cdr:nvSpPr>
      <cdr:spPr>
        <a:xfrm xmlns:a="http://schemas.openxmlformats.org/drawingml/2006/main">
          <a:off x="3198631" y="2906359"/>
          <a:ext cx="926890" cy="33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</a:t>
          </a:r>
          <a:r>
            <a:rPr lang="el-GR" sz="1600" b="0" i="0">
              <a:effectLst/>
              <a:latin typeface="+mn-lt"/>
              <a:ea typeface="+mn-ea"/>
              <a:cs typeface="+mn-cs"/>
            </a:rPr>
            <a:t>μ</a:t>
          </a:r>
          <a:r>
            <a:rPr lang="en-US" sz="1600" b="0" i="0">
              <a:effectLst/>
              <a:latin typeface="+mn-lt"/>
              <a:ea typeface="+mn-ea"/>
              <a:cs typeface="+mn-cs"/>
            </a:rPr>
            <a:t>m</a:t>
          </a:r>
          <a:endParaRPr lang="en-US" sz="1600"/>
        </a:p>
      </cdr:txBody>
    </cdr:sp>
  </cdr:relSizeAnchor>
  <cdr:relSizeAnchor xmlns:cdr="http://schemas.openxmlformats.org/drawingml/2006/chartDrawing">
    <cdr:from>
      <cdr:x>0.63636</cdr:x>
      <cdr:y>0.37088</cdr:y>
    </cdr:from>
    <cdr:to>
      <cdr:x>0.81653</cdr:x>
      <cdr:y>0.44514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0AA81E0-6A43-3947-95D8-5CC9118EB134}"/>
            </a:ext>
          </a:extLst>
        </cdr:cNvPr>
        <cdr:cNvSpPr txBox="1"/>
      </cdr:nvSpPr>
      <cdr:spPr>
        <a:xfrm xmlns:a="http://schemas.openxmlformats.org/drawingml/2006/main">
          <a:off x="3273888" y="1693954"/>
          <a:ext cx="926890" cy="33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 mm</a:t>
          </a:r>
        </a:p>
      </cdr:txBody>
    </cdr:sp>
  </cdr:relSizeAnchor>
  <cdr:relSizeAnchor xmlns:cdr="http://schemas.openxmlformats.org/drawingml/2006/chartDrawing">
    <cdr:from>
      <cdr:x>0.63689</cdr:x>
      <cdr:y>0.18074</cdr:y>
    </cdr:from>
    <cdr:to>
      <cdr:x>0.81706</cdr:x>
      <cdr:y>0.25499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42B016-19D7-B94D-81FE-D5A164C68924}"/>
            </a:ext>
          </a:extLst>
        </cdr:cNvPr>
        <cdr:cNvSpPr txBox="1"/>
      </cdr:nvSpPr>
      <cdr:spPr>
        <a:xfrm xmlns:a="http://schemas.openxmlformats.org/drawingml/2006/main">
          <a:off x="3276600" y="825500"/>
          <a:ext cx="926890" cy="33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 mm</a:t>
          </a:r>
        </a:p>
      </cdr:txBody>
    </cdr:sp>
  </cdr:relSizeAnchor>
  <cdr:relSizeAnchor xmlns:cdr="http://schemas.openxmlformats.org/drawingml/2006/chartDrawing">
    <cdr:from>
      <cdr:x>0.63936</cdr:x>
      <cdr:y>0.03337</cdr:y>
    </cdr:from>
    <cdr:to>
      <cdr:x>0.81952</cdr:x>
      <cdr:y>0.10762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00351F-A720-7A48-B5F6-E6653AAC7B18}"/>
            </a:ext>
          </a:extLst>
        </cdr:cNvPr>
        <cdr:cNvSpPr txBox="1"/>
      </cdr:nvSpPr>
      <cdr:spPr>
        <a:xfrm xmlns:a="http://schemas.openxmlformats.org/drawingml/2006/main">
          <a:off x="3289300" y="152400"/>
          <a:ext cx="926890" cy="33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 cm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113212</xdr:colOff>
      <xdr:row>29</xdr:row>
      <xdr:rowOff>12266</xdr:rowOff>
    </xdr:from>
    <xdr:to>
      <xdr:col>7</xdr:col>
      <xdr:colOff>690823</xdr:colOff>
      <xdr:row>48</xdr:row>
      <xdr:rowOff>90713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089E9-5730-D743-8822-6D60C6C2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0.75042</cdr:x>
      <cdr:y>0.21291</cdr:y>
    </cdr:from>
    <cdr:to>
      <cdr:x>0.95403</cdr:x>
      <cdr:y>0.42636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81D186-AD89-AD4E-AFC2-ED67989C2B5B}"/>
            </a:ext>
          </a:extLst>
        </cdr:cNvPr>
        <cdr:cNvSpPr txBox="1"/>
      </cdr:nvSpPr>
      <cdr:spPr>
        <a:xfrm xmlns:a="http://schemas.openxmlformats.org/drawingml/2006/main">
          <a:off x="4764503" y="850544"/>
          <a:ext cx="1292756" cy="852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/>
              </a:solidFill>
            </a:rPr>
            <a:t>With </a:t>
          </a:r>
        </a:p>
        <a:p xmlns:a="http://schemas.openxmlformats.org/drawingml/2006/main">
          <a:r>
            <a:rPr lang="en-US" sz="1200">
              <a:solidFill>
                <a:schemeClr val="tx1"/>
              </a:solidFill>
            </a:rPr>
            <a:t>correction for non-isothermality </a:t>
          </a:r>
        </a:p>
      </cdr:txBody>
    </cdr:sp>
  </cdr:relSizeAnchor>
  <cdr:relSizeAnchor xmlns:cdr="http://schemas.openxmlformats.org/drawingml/2006/chartDrawing">
    <cdr:from>
      <cdr:x>0.75134</cdr:x>
      <cdr:y>0.69267</cdr:y>
    </cdr:from>
    <cdr:to>
      <cdr:x>0.95717</cdr:x>
      <cdr:y>0.88582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9219F79-7ADC-2F43-A2BD-9DED51A81E87}"/>
            </a:ext>
          </a:extLst>
        </cdr:cNvPr>
        <cdr:cNvSpPr txBox="1"/>
      </cdr:nvSpPr>
      <cdr:spPr>
        <a:xfrm xmlns:a="http://schemas.openxmlformats.org/drawingml/2006/main">
          <a:off x="4770355" y="2767106"/>
          <a:ext cx="1306852" cy="771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Without correction for non-isothermality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4781-B915-E243-856F-E505EDA5E890}">
  <dimension ref="A5:AV181"/>
  <sheetViews>
    <sheetView tabSelected="1" topLeftCell="A141" zoomScale="86" zoomScaleNormal="125" workbookViewId="0">
      <selection activeCell="A10" sqref="A10"/>
    </sheetView>
  </sheetViews>
  <sheetFormatPr baseColWidth="10" defaultRowHeight="16" x14ac:dyDescent="0.2"/>
  <cols>
    <col min="1" max="1" width="17.83203125" customWidth="1"/>
    <col min="3" max="3" width="13" customWidth="1"/>
    <col min="5" max="8" width="9.6640625" customWidth="1"/>
    <col min="14" max="15" width="15" customWidth="1"/>
    <col min="31" max="31" width="15" customWidth="1"/>
  </cols>
  <sheetData>
    <row r="5" spans="1:31" ht="68" x14ac:dyDescent="0.2">
      <c r="A5" t="s">
        <v>7</v>
      </c>
      <c r="B5" t="s">
        <v>6</v>
      </c>
      <c r="C5" t="s">
        <v>5</v>
      </c>
      <c r="D5" t="s">
        <v>0</v>
      </c>
      <c r="E5" t="s">
        <v>267</v>
      </c>
      <c r="F5" t="s">
        <v>268</v>
      </c>
      <c r="G5" t="s">
        <v>269</v>
      </c>
      <c r="H5" t="s">
        <v>8</v>
      </c>
      <c r="I5" s="3" t="s">
        <v>266</v>
      </c>
      <c r="J5" t="s">
        <v>264</v>
      </c>
      <c r="K5" t="s">
        <v>265</v>
      </c>
      <c r="L5" s="4" t="s">
        <v>270</v>
      </c>
      <c r="M5" t="s">
        <v>9</v>
      </c>
      <c r="N5" s="3"/>
      <c r="O5" s="3" t="s">
        <v>271</v>
      </c>
      <c r="P5" t="s">
        <v>1</v>
      </c>
      <c r="Q5" t="s">
        <v>2</v>
      </c>
      <c r="R5" t="s">
        <v>3</v>
      </c>
      <c r="S5" t="s">
        <v>4</v>
      </c>
      <c r="T5" t="s">
        <v>146</v>
      </c>
      <c r="U5" t="s">
        <v>145</v>
      </c>
      <c r="V5" t="s">
        <v>155</v>
      </c>
      <c r="Y5" t="s">
        <v>16</v>
      </c>
      <c r="Z5" t="s">
        <v>15</v>
      </c>
      <c r="AA5" t="s">
        <v>17</v>
      </c>
      <c r="AB5" t="s">
        <v>18</v>
      </c>
      <c r="AE5" s="3" t="s">
        <v>71</v>
      </c>
    </row>
    <row r="6" spans="1:31" x14ac:dyDescent="0.2">
      <c r="B6" t="s">
        <v>10</v>
      </c>
      <c r="C6" t="s">
        <v>20</v>
      </c>
      <c r="D6">
        <v>250</v>
      </c>
      <c r="E6">
        <v>8</v>
      </c>
      <c r="F6">
        <v>3.5999999999999997E-2</v>
      </c>
      <c r="G6">
        <v>1.6000000000000001E-3</v>
      </c>
      <c r="H6">
        <f t="shared" ref="H6:H9" si="0">F6+G6</f>
        <v>3.7599999999999995E-2</v>
      </c>
      <c r="I6">
        <v>1</v>
      </c>
      <c r="J6">
        <v>13.25</v>
      </c>
      <c r="K6">
        <f>E6*H6/J6</f>
        <v>2.2701886792452827E-2</v>
      </c>
      <c r="L6" s="5">
        <f>F6/((J6/E6)-(G6/1))</f>
        <v>2.1756867011150392E-2</v>
      </c>
      <c r="M6">
        <f>D6+ (J6/2)</f>
        <v>256.625</v>
      </c>
      <c r="O6" s="6">
        <v>6.7999999999999996E-3</v>
      </c>
      <c r="P6" s="5">
        <v>0.36599999999999999</v>
      </c>
      <c r="Q6">
        <v>5.66</v>
      </c>
      <c r="R6">
        <v>34.6</v>
      </c>
      <c r="S6">
        <v>20.8</v>
      </c>
      <c r="T6">
        <f>(4*O6*(0.00000005670367)*M6^3)/I6</f>
        <v>2.606615416871811E-2</v>
      </c>
      <c r="U6">
        <v>1</v>
      </c>
      <c r="X6" s="1"/>
      <c r="Y6">
        <v>3</v>
      </c>
      <c r="Z6">
        <v>3.6</v>
      </c>
      <c r="AA6">
        <v>2</v>
      </c>
      <c r="AB6">
        <v>6</v>
      </c>
      <c r="AE6" s="6">
        <v>7.3000000000000001E-3</v>
      </c>
    </row>
    <row r="7" spans="1:31" x14ac:dyDescent="0.2">
      <c r="B7" t="s">
        <v>11</v>
      </c>
      <c r="C7" t="s">
        <v>20</v>
      </c>
      <c r="D7">
        <v>300</v>
      </c>
      <c r="E7">
        <v>15</v>
      </c>
      <c r="F7">
        <v>3.5999999999999997E-2</v>
      </c>
      <c r="G7">
        <v>1.6000000000000001E-3</v>
      </c>
      <c r="H7">
        <f t="shared" si="0"/>
        <v>3.7599999999999995E-2</v>
      </c>
      <c r="I7">
        <v>1</v>
      </c>
      <c r="J7">
        <v>14.874000000000001</v>
      </c>
      <c r="K7">
        <f>E7*H7/J7</f>
        <v>3.7918515530455825E-2</v>
      </c>
      <c r="L7" s="5">
        <f>F7/((J7/E7)-(G7/1))</f>
        <v>3.6363636363636362E-2</v>
      </c>
      <c r="M7">
        <f>D7+ (J7/2)</f>
        <v>307.43700000000001</v>
      </c>
      <c r="O7" s="6">
        <v>6.7999999999999996E-3</v>
      </c>
      <c r="P7" s="5">
        <v>0.36599999999999999</v>
      </c>
      <c r="Q7">
        <v>5.66</v>
      </c>
      <c r="R7">
        <v>34.6</v>
      </c>
      <c r="S7">
        <v>20.8</v>
      </c>
      <c r="T7">
        <f>(4*O7*(0.00000005670367)*M7^3)/I7</f>
        <v>4.4817587309117675E-2</v>
      </c>
      <c r="U7">
        <v>0.97799999999999998</v>
      </c>
      <c r="X7" s="1"/>
      <c r="Y7">
        <v>3</v>
      </c>
      <c r="Z7">
        <v>3.6</v>
      </c>
      <c r="AA7">
        <v>2</v>
      </c>
      <c r="AB7">
        <v>6</v>
      </c>
      <c r="AE7" s="6">
        <v>7.3000000000000001E-3</v>
      </c>
    </row>
    <row r="8" spans="1:31" x14ac:dyDescent="0.2">
      <c r="B8" t="s">
        <v>12</v>
      </c>
      <c r="C8" t="s">
        <v>20</v>
      </c>
      <c r="D8">
        <v>350</v>
      </c>
      <c r="E8">
        <v>20</v>
      </c>
      <c r="F8">
        <v>3.5999999999999997E-2</v>
      </c>
      <c r="G8">
        <v>1.6000000000000001E-3</v>
      </c>
      <c r="H8">
        <f t="shared" si="0"/>
        <v>3.7599999999999995E-2</v>
      </c>
      <c r="I8">
        <v>1</v>
      </c>
      <c r="J8">
        <v>13.06</v>
      </c>
      <c r="K8">
        <f>E8*H8/J8</f>
        <v>5.7580398162327705E-2</v>
      </c>
      <c r="L8" s="5">
        <f>F8/((J8/E8)-(G8/1))</f>
        <v>5.5265581823764197E-2</v>
      </c>
      <c r="M8">
        <f>D8+ (J8/2)</f>
        <v>356.53</v>
      </c>
      <c r="N8" s="6"/>
      <c r="O8" s="6">
        <v>6.7999999999999996E-3</v>
      </c>
      <c r="P8" s="5">
        <v>0.36599999999999999</v>
      </c>
      <c r="Q8">
        <v>5.66</v>
      </c>
      <c r="R8">
        <v>34.6</v>
      </c>
      <c r="S8">
        <v>20.8</v>
      </c>
      <c r="T8">
        <f>(4*O8*(0.00000005670367)*M8^3)/I8</f>
        <v>6.9898573058181895E-2</v>
      </c>
      <c r="U8">
        <v>0.95299999999999996</v>
      </c>
      <c r="X8" s="1"/>
      <c r="Y8">
        <v>3</v>
      </c>
      <c r="Z8">
        <v>3.6</v>
      </c>
      <c r="AA8">
        <v>2</v>
      </c>
      <c r="AB8">
        <v>6</v>
      </c>
      <c r="AE8" s="6">
        <v>7.3000000000000001E-3</v>
      </c>
    </row>
    <row r="9" spans="1:31" x14ac:dyDescent="0.2">
      <c r="B9" t="s">
        <v>13</v>
      </c>
      <c r="C9" t="s">
        <v>20</v>
      </c>
      <c r="D9">
        <v>400</v>
      </c>
      <c r="E9">
        <v>30</v>
      </c>
      <c r="F9">
        <v>3.5999999999999997E-2</v>
      </c>
      <c r="G9">
        <v>1.6000000000000001E-3</v>
      </c>
      <c r="H9">
        <f t="shared" si="0"/>
        <v>3.7599999999999995E-2</v>
      </c>
      <c r="I9">
        <v>1</v>
      </c>
      <c r="J9">
        <v>13.605</v>
      </c>
      <c r="K9">
        <f>E9*H9/J9</f>
        <v>8.2910694597574414E-2</v>
      </c>
      <c r="L9" s="5">
        <f>F9/((J9/E9)-(G9/1))</f>
        <v>7.9663642398760781E-2</v>
      </c>
      <c r="M9">
        <f>D9+ (J9/2)</f>
        <v>406.80250000000001</v>
      </c>
      <c r="O9" s="6">
        <v>6.7999999999999996E-3</v>
      </c>
      <c r="P9" s="5">
        <v>0.36599999999999999</v>
      </c>
      <c r="Q9">
        <v>5.66</v>
      </c>
      <c r="R9">
        <v>34.6</v>
      </c>
      <c r="S9">
        <v>20.8</v>
      </c>
      <c r="T9">
        <f>(4*O9*(0.00000005670367)*M9^3)/I9</f>
        <v>0.10383192651658693</v>
      </c>
      <c r="U9">
        <v>0.92500000000000004</v>
      </c>
      <c r="Y9">
        <v>3</v>
      </c>
      <c r="Z9">
        <v>3.6</v>
      </c>
      <c r="AA9">
        <v>2</v>
      </c>
      <c r="AB9">
        <v>6</v>
      </c>
      <c r="AE9" s="6">
        <v>7.3000000000000001E-3</v>
      </c>
    </row>
    <row r="10" spans="1:31" x14ac:dyDescent="0.2">
      <c r="L10" s="5"/>
      <c r="P10" s="5"/>
    </row>
    <row r="11" spans="1:31" x14ac:dyDescent="0.2">
      <c r="B11" t="s">
        <v>41</v>
      </c>
      <c r="C11" t="s">
        <v>19</v>
      </c>
      <c r="D11">
        <v>250</v>
      </c>
      <c r="E11">
        <v>8</v>
      </c>
      <c r="F11">
        <v>3.5999999999999997E-2</v>
      </c>
      <c r="G11">
        <v>1.6000000000000001E-3</v>
      </c>
      <c r="H11">
        <f>F11+G11</f>
        <v>3.7599999999999995E-2</v>
      </c>
      <c r="I11">
        <v>1</v>
      </c>
      <c r="J11">
        <v>11.417999999999999</v>
      </c>
      <c r="K11">
        <f>E11*H11/J11</f>
        <v>2.6344368540900331E-2</v>
      </c>
      <c r="L11" s="5">
        <f>F11/((J11/E11)-(G11/1))</f>
        <v>2.525163960298811E-2</v>
      </c>
      <c r="M11">
        <f>D11+ (J11/2)</f>
        <v>255.709</v>
      </c>
      <c r="O11">
        <v>8.0999999999999996E-3</v>
      </c>
      <c r="T11">
        <f>(4*O11*(0.00000005670367)*M11^3)/I11</f>
        <v>3.0718090822608152E-2</v>
      </c>
      <c r="U11">
        <v>1</v>
      </c>
      <c r="AE11">
        <v>8.9999999999999993E-3</v>
      </c>
    </row>
    <row r="12" spans="1:31" x14ac:dyDescent="0.2">
      <c r="B12" s="5" t="s">
        <v>14</v>
      </c>
      <c r="C12" t="s">
        <v>19</v>
      </c>
      <c r="D12">
        <v>300</v>
      </c>
      <c r="E12">
        <v>15</v>
      </c>
      <c r="F12">
        <v>3.5999999999999997E-2</v>
      </c>
      <c r="G12">
        <v>1.6000000000000001E-3</v>
      </c>
      <c r="H12">
        <f>F12+G12</f>
        <v>3.7599999999999995E-2</v>
      </c>
      <c r="I12">
        <v>1</v>
      </c>
      <c r="J12">
        <v>12.712999999999999</v>
      </c>
      <c r="K12">
        <f>E12*H12/J12</f>
        <v>4.4364036812711394E-2</v>
      </c>
      <c r="L12" s="5">
        <f>F12/((J12/E12)-(G12/1))</f>
        <v>4.2556545039010171E-2</v>
      </c>
      <c r="M12">
        <f>D12+ (J12/2)</f>
        <v>306.35649999999998</v>
      </c>
      <c r="O12">
        <v>8.0999999999999996E-3</v>
      </c>
      <c r="P12">
        <v>0.35699999999999998</v>
      </c>
      <c r="Q12">
        <v>5.3360000000000003</v>
      </c>
      <c r="R12">
        <v>33.299999999999997</v>
      </c>
      <c r="S12">
        <v>20.8</v>
      </c>
      <c r="T12">
        <f>(4*O12*(0.00000005670367)*M12^3)/I12</f>
        <v>5.2824753156997306E-2</v>
      </c>
      <c r="U12">
        <v>0.98150000000000004</v>
      </c>
      <c r="Y12">
        <v>3</v>
      </c>
      <c r="Z12">
        <v>3.6</v>
      </c>
      <c r="AA12">
        <v>3</v>
      </c>
      <c r="AB12">
        <v>5</v>
      </c>
      <c r="AE12">
        <v>8.9999999999999993E-3</v>
      </c>
    </row>
    <row r="13" spans="1:31" x14ac:dyDescent="0.2">
      <c r="B13" s="5" t="s">
        <v>42</v>
      </c>
      <c r="C13" t="s">
        <v>19</v>
      </c>
      <c r="D13">
        <v>350</v>
      </c>
      <c r="E13">
        <v>20</v>
      </c>
      <c r="F13">
        <v>3.5999999999999997E-2</v>
      </c>
      <c r="G13">
        <v>1.6000000000000001E-3</v>
      </c>
      <c r="H13">
        <f>F13+G13</f>
        <v>3.7599999999999995E-2</v>
      </c>
      <c r="I13">
        <v>1</v>
      </c>
      <c r="J13">
        <v>11.132999999999999</v>
      </c>
      <c r="K13">
        <f>E13*H13/J13</f>
        <v>6.75469325428905E-2</v>
      </c>
      <c r="L13" s="5">
        <f>F13/((J13/E13)-(G13/1))</f>
        <v>6.4859021709755882E-2</v>
      </c>
      <c r="M13">
        <f>D13+ (J13/2)</f>
        <v>355.56650000000002</v>
      </c>
      <c r="O13">
        <v>8.0999999999999996E-3</v>
      </c>
      <c r="T13">
        <f>(4*O13*(0.00000005670367)*M13^3)/I13</f>
        <v>8.25883308715845E-2</v>
      </c>
      <c r="U13">
        <v>0.95699999999999996</v>
      </c>
      <c r="AE13">
        <v>8.9999999999999993E-3</v>
      </c>
    </row>
    <row r="14" spans="1:31" x14ac:dyDescent="0.2">
      <c r="B14" s="5" t="s">
        <v>43</v>
      </c>
      <c r="C14" t="s">
        <v>19</v>
      </c>
      <c r="D14">
        <v>400</v>
      </c>
      <c r="E14">
        <v>30</v>
      </c>
      <c r="F14">
        <v>3.5999999999999997E-2</v>
      </c>
      <c r="G14">
        <v>1.6000000000000001E-3</v>
      </c>
      <c r="H14">
        <f>F14+G14</f>
        <v>3.7599999999999995E-2</v>
      </c>
      <c r="I14">
        <v>1</v>
      </c>
      <c r="J14">
        <v>11.615</v>
      </c>
      <c r="K14">
        <f>E14*H14/J14</f>
        <v>9.7115798536375364E-2</v>
      </c>
      <c r="L14" s="5">
        <f>F14/((J14/E14)-(G14/1))</f>
        <v>9.3369067173856651E-2</v>
      </c>
      <c r="M14">
        <f>D14+ (J14/2)</f>
        <v>405.8075</v>
      </c>
      <c r="O14">
        <v>8.0999999999999996E-3</v>
      </c>
      <c r="T14">
        <f>(4*O14*(0.00000005670367)*M14^3)/I14</f>
        <v>0.12277682161296398</v>
      </c>
      <c r="U14">
        <v>0.92649999999999999</v>
      </c>
      <c r="AE14">
        <v>8.9999999999999993E-3</v>
      </c>
    </row>
    <row r="15" spans="1:31" x14ac:dyDescent="0.2">
      <c r="B15" s="5"/>
      <c r="L15" s="5"/>
    </row>
    <row r="17" spans="2:31" x14ac:dyDescent="0.2">
      <c r="B17" t="s">
        <v>22</v>
      </c>
      <c r="C17" t="s">
        <v>21</v>
      </c>
      <c r="D17">
        <v>250</v>
      </c>
      <c r="E17">
        <v>8</v>
      </c>
      <c r="F17">
        <v>3.5999999999999997E-2</v>
      </c>
      <c r="G17">
        <v>1.6000000000000001E-3</v>
      </c>
      <c r="H17">
        <f>F17+G17</f>
        <v>3.7599999999999995E-2</v>
      </c>
      <c r="I17">
        <v>1</v>
      </c>
      <c r="J17">
        <v>12.441000000000001</v>
      </c>
      <c r="K17">
        <f>E17*H17/J17</f>
        <v>2.4178120729844862E-2</v>
      </c>
      <c r="L17" s="5">
        <f>F17/((J17/E17)-(G17/1))</f>
        <v>2.3173106322717688E-2</v>
      </c>
      <c r="M17">
        <f>D17+ (J17/2)</f>
        <v>256.22050000000002</v>
      </c>
      <c r="O17">
        <v>7.2500000000000004E-3</v>
      </c>
      <c r="P17">
        <v>0.36599999999999999</v>
      </c>
      <c r="Q17">
        <v>5.56</v>
      </c>
      <c r="R17">
        <v>34</v>
      </c>
      <c r="S17">
        <v>20.6</v>
      </c>
      <c r="T17">
        <f>(4*O17*(0.00000005670367)*M17^3)/I17</f>
        <v>2.765991170103848E-2</v>
      </c>
      <c r="U17">
        <v>1</v>
      </c>
      <c r="Y17">
        <v>3</v>
      </c>
      <c r="Z17">
        <v>3.6</v>
      </c>
      <c r="AA17">
        <v>3</v>
      </c>
      <c r="AB17">
        <v>5</v>
      </c>
      <c r="AE17">
        <v>8.0000000000000002E-3</v>
      </c>
    </row>
    <row r="18" spans="2:31" x14ac:dyDescent="0.2">
      <c r="B18" t="s">
        <v>23</v>
      </c>
      <c r="C18" t="s">
        <v>21</v>
      </c>
      <c r="D18">
        <v>300</v>
      </c>
      <c r="E18">
        <v>15</v>
      </c>
      <c r="F18">
        <v>3.5999999999999997E-2</v>
      </c>
      <c r="G18">
        <v>1.6000000000000001E-3</v>
      </c>
      <c r="H18">
        <f>F18+G18</f>
        <v>3.7599999999999995E-2</v>
      </c>
      <c r="I18">
        <v>1</v>
      </c>
      <c r="J18">
        <v>13.815</v>
      </c>
      <c r="K18">
        <f>E18*H18/J18</f>
        <v>4.0825190010857763E-2</v>
      </c>
      <c r="L18" s="5">
        <f>F18/((J18/E18)-(G18/1))</f>
        <v>3.9155971285621059E-2</v>
      </c>
      <c r="M18">
        <f>D18+ (J18/2)</f>
        <v>306.90750000000003</v>
      </c>
      <c r="O18">
        <v>7.2500000000000004E-3</v>
      </c>
      <c r="P18">
        <v>0.36599999999999999</v>
      </c>
      <c r="Q18">
        <v>5.56</v>
      </c>
      <c r="R18">
        <v>34</v>
      </c>
      <c r="S18">
        <v>20.6</v>
      </c>
      <c r="T18">
        <f>(4*O18*(0.00000005670367)*M18^3)/I18</f>
        <v>4.7536989108693452E-2</v>
      </c>
      <c r="U18">
        <v>0.98399999999999999</v>
      </c>
      <c r="Y18">
        <v>3</v>
      </c>
      <c r="Z18">
        <v>3.6</v>
      </c>
      <c r="AA18">
        <v>3</v>
      </c>
      <c r="AB18">
        <v>5</v>
      </c>
      <c r="AE18">
        <v>8.0000000000000002E-3</v>
      </c>
    </row>
    <row r="19" spans="2:31" x14ac:dyDescent="0.2">
      <c r="B19" t="s">
        <v>24</v>
      </c>
      <c r="C19" t="s">
        <v>21</v>
      </c>
      <c r="D19">
        <v>350</v>
      </c>
      <c r="E19">
        <v>20</v>
      </c>
      <c r="F19">
        <v>3.5999999999999997E-2</v>
      </c>
      <c r="G19">
        <v>1.6000000000000001E-3</v>
      </c>
      <c r="H19">
        <f>F19+G19</f>
        <v>3.7599999999999995E-2</v>
      </c>
      <c r="I19">
        <v>1</v>
      </c>
      <c r="J19">
        <v>12.077999999999999</v>
      </c>
      <c r="K19">
        <f>E19*H19/J19</f>
        <v>6.2261963901308157E-2</v>
      </c>
      <c r="L19" s="5">
        <f>F19/((J19/E19)-(G19/1))</f>
        <v>5.9770878299850574E-2</v>
      </c>
      <c r="M19">
        <f>D19+ (J19/2)</f>
        <v>356.03899999999999</v>
      </c>
      <c r="O19">
        <v>7.2500000000000004E-3</v>
      </c>
      <c r="P19">
        <v>0.36599999999999999</v>
      </c>
      <c r="Q19">
        <v>5.56</v>
      </c>
      <c r="R19">
        <v>34</v>
      </c>
      <c r="S19">
        <v>20.6</v>
      </c>
      <c r="T19">
        <f>(4*O19*(0.00000005670367)*M19^3)/I19</f>
        <v>7.4216741733277816E-2</v>
      </c>
      <c r="U19">
        <v>0.96199999999999997</v>
      </c>
      <c r="Y19">
        <v>3</v>
      </c>
      <c r="Z19">
        <v>3.6</v>
      </c>
      <c r="AA19">
        <v>3</v>
      </c>
      <c r="AB19">
        <v>5</v>
      </c>
      <c r="AE19">
        <v>8.0000000000000002E-3</v>
      </c>
    </row>
    <row r="20" spans="2:31" x14ac:dyDescent="0.2">
      <c r="B20" t="s">
        <v>25</v>
      </c>
      <c r="C20" t="s">
        <v>21</v>
      </c>
      <c r="D20">
        <v>400</v>
      </c>
      <c r="E20">
        <v>30</v>
      </c>
      <c r="F20">
        <v>3.5999999999999997E-2</v>
      </c>
      <c r="G20">
        <v>1.6000000000000001E-3</v>
      </c>
      <c r="H20">
        <f>F20+G20</f>
        <v>3.7599999999999995E-2</v>
      </c>
      <c r="I20">
        <v>1</v>
      </c>
      <c r="J20">
        <v>12.542999999999999</v>
      </c>
      <c r="K20">
        <f>E20*H20/J20</f>
        <v>8.9930638603204965E-2</v>
      </c>
      <c r="L20" s="5">
        <f>F20/((J20/E20)-(G20/1))</f>
        <v>8.6434573829531805E-2</v>
      </c>
      <c r="M20">
        <f>D20+ (J20/2)</f>
        <v>406.2715</v>
      </c>
      <c r="O20">
        <v>7.2500000000000004E-3</v>
      </c>
      <c r="P20">
        <v>0.36599999999999999</v>
      </c>
      <c r="Q20">
        <v>5.56</v>
      </c>
      <c r="R20">
        <v>34</v>
      </c>
      <c r="S20">
        <v>20.6</v>
      </c>
      <c r="T20">
        <f>(4*O20*(0.00000005670367)*M20^3)/I20</f>
        <v>0.11027021949280545</v>
      </c>
      <c r="U20">
        <v>0.93600000000000005</v>
      </c>
      <c r="Y20">
        <v>3</v>
      </c>
      <c r="Z20">
        <v>3.6</v>
      </c>
      <c r="AA20">
        <v>3</v>
      </c>
      <c r="AB20">
        <v>5</v>
      </c>
      <c r="AE20">
        <v>8.0000000000000002E-3</v>
      </c>
    </row>
    <row r="21" spans="2:31" x14ac:dyDescent="0.2">
      <c r="L21" s="5"/>
    </row>
    <row r="22" spans="2:31" x14ac:dyDescent="0.2">
      <c r="B22" t="s">
        <v>29</v>
      </c>
      <c r="C22" t="s">
        <v>26</v>
      </c>
      <c r="D22">
        <v>250</v>
      </c>
      <c r="E22">
        <v>8</v>
      </c>
      <c r="F22">
        <v>3.5999999999999997E-2</v>
      </c>
      <c r="G22">
        <v>1.6000000000000001E-3</v>
      </c>
      <c r="H22">
        <f>F22+G22</f>
        <v>3.7599999999999995E-2</v>
      </c>
      <c r="I22">
        <v>1</v>
      </c>
      <c r="J22">
        <v>12.582000000000001</v>
      </c>
      <c r="K22">
        <f>E22*H22/J22</f>
        <v>2.3907168971546648E-2</v>
      </c>
      <c r="L22" s="5">
        <f>F22/((J22/E22)-(G22/1))</f>
        <v>2.2913152786175728E-2</v>
      </c>
      <c r="M22">
        <f>D22+ (J22/2)</f>
        <v>256.291</v>
      </c>
      <c r="O22">
        <v>7.1999999999999998E-3</v>
      </c>
      <c r="P22">
        <v>0.375</v>
      </c>
      <c r="Q22">
        <v>5.48</v>
      </c>
      <c r="R22">
        <v>32.9</v>
      </c>
      <c r="S22">
        <v>20.8</v>
      </c>
      <c r="T22">
        <f>(4*O22*(0.00000005670367)*M22^3)/I22</f>
        <v>2.7491834640749734E-2</v>
      </c>
      <c r="U22">
        <v>1</v>
      </c>
      <c r="V22">
        <v>1</v>
      </c>
      <c r="AE22">
        <v>8.0999999999999996E-3</v>
      </c>
    </row>
    <row r="23" spans="2:31" x14ac:dyDescent="0.2">
      <c r="B23" t="s">
        <v>30</v>
      </c>
      <c r="C23" t="s">
        <v>26</v>
      </c>
      <c r="D23">
        <v>300</v>
      </c>
      <c r="E23">
        <v>15</v>
      </c>
      <c r="F23">
        <v>3.5999999999999997E-2</v>
      </c>
      <c r="G23">
        <v>1.6000000000000001E-3</v>
      </c>
      <c r="H23">
        <f>F23+G23</f>
        <v>3.7599999999999995E-2</v>
      </c>
      <c r="I23">
        <v>1</v>
      </c>
      <c r="J23">
        <v>13.967000000000001</v>
      </c>
      <c r="K23">
        <f>E23*H23/J23</f>
        <v>4.0380897830600698E-2</v>
      </c>
      <c r="L23" s="5">
        <f>F23/((J23/E23)-(G23/1))</f>
        <v>3.8729111382055509E-2</v>
      </c>
      <c r="M23">
        <f>D23+ (J23/2)</f>
        <v>306.98349999999999</v>
      </c>
      <c r="O23">
        <v>7.1999999999999998E-3</v>
      </c>
      <c r="P23">
        <v>0.375</v>
      </c>
      <c r="Q23">
        <v>5.48</v>
      </c>
      <c r="R23">
        <v>32.9</v>
      </c>
      <c r="S23">
        <v>20.8</v>
      </c>
      <c r="T23">
        <f>(4*O23*(0.00000005670367)*M23^3)/I23</f>
        <v>4.7244227922603833E-2</v>
      </c>
      <c r="U23">
        <v>0.99</v>
      </c>
      <c r="V23">
        <v>0.99</v>
      </c>
      <c r="AE23">
        <v>8.0999999999999996E-3</v>
      </c>
    </row>
    <row r="24" spans="2:31" x14ac:dyDescent="0.2">
      <c r="B24" t="s">
        <v>31</v>
      </c>
      <c r="C24" t="s">
        <v>26</v>
      </c>
      <c r="D24">
        <v>350</v>
      </c>
      <c r="E24">
        <v>20</v>
      </c>
      <c r="F24">
        <v>3.5999999999999997E-2</v>
      </c>
      <c r="G24">
        <v>1.6000000000000001E-3</v>
      </c>
      <c r="H24">
        <f>F24+G24</f>
        <v>3.7599999999999995E-2</v>
      </c>
      <c r="I24">
        <v>1</v>
      </c>
      <c r="J24">
        <v>12.192</v>
      </c>
      <c r="K24">
        <f>E24*H24/J24</f>
        <v>6.1679790026246711E-2</v>
      </c>
      <c r="L24" s="5">
        <f>F24/((J24/E24)-(G24/1))</f>
        <v>5.921052631578947E-2</v>
      </c>
      <c r="M24">
        <f>D24+ (J24/2)</f>
        <v>356.096</v>
      </c>
      <c r="O24">
        <v>7.1999999999999998E-3</v>
      </c>
      <c r="P24">
        <v>0.375</v>
      </c>
      <c r="Q24">
        <v>5.48</v>
      </c>
      <c r="R24">
        <v>32.9</v>
      </c>
      <c r="S24">
        <v>20.8</v>
      </c>
      <c r="T24">
        <f>(4*O24*(0.00000005670367)*M24^3)/I24</f>
        <v>7.3740307122025991E-2</v>
      </c>
      <c r="U24">
        <v>0.97</v>
      </c>
      <c r="V24">
        <v>0.97799999999999998</v>
      </c>
      <c r="AE24">
        <v>8.0999999999999996E-3</v>
      </c>
    </row>
    <row r="25" spans="2:31" x14ac:dyDescent="0.2">
      <c r="B25" t="s">
        <v>32</v>
      </c>
      <c r="C25" t="s">
        <v>26</v>
      </c>
      <c r="D25">
        <v>400</v>
      </c>
      <c r="E25">
        <v>30</v>
      </c>
      <c r="F25">
        <v>3.5999999999999997E-2</v>
      </c>
      <c r="G25">
        <v>1.6000000000000001E-3</v>
      </c>
      <c r="H25">
        <f>F25+G25</f>
        <v>3.7599999999999995E-2</v>
      </c>
      <c r="I25">
        <v>1</v>
      </c>
      <c r="J25">
        <v>12.653499999999999</v>
      </c>
      <c r="K25">
        <f>E25*H25/J25</f>
        <v>8.9145295767969326E-2</v>
      </c>
      <c r="L25" s="5">
        <f>F25/((J25/E25)-(G25/1))</f>
        <v>8.5676887073103017E-2</v>
      </c>
      <c r="M25">
        <f>D25+ (J25/2)</f>
        <v>406.32675</v>
      </c>
      <c r="O25">
        <v>7.1999999999999998E-3</v>
      </c>
      <c r="P25">
        <v>0.375</v>
      </c>
      <c r="Q25">
        <v>5.48</v>
      </c>
      <c r="R25">
        <v>32.9</v>
      </c>
      <c r="S25">
        <v>20.8</v>
      </c>
      <c r="T25">
        <f>(4*O25*(0.00000005670367)*M25^3)/I25</f>
        <v>0.10955441890404324</v>
      </c>
      <c r="U25">
        <v>0.94499999999999995</v>
      </c>
      <c r="V25">
        <v>0.96099999999999997</v>
      </c>
      <c r="AE25">
        <v>8.0999999999999996E-3</v>
      </c>
    </row>
    <row r="26" spans="2:31" x14ac:dyDescent="0.2">
      <c r="L26" s="5"/>
    </row>
    <row r="27" spans="2:31" x14ac:dyDescent="0.2">
      <c r="B27" t="s">
        <v>33</v>
      </c>
      <c r="C27" t="s">
        <v>27</v>
      </c>
      <c r="D27">
        <v>250</v>
      </c>
      <c r="E27">
        <v>8</v>
      </c>
      <c r="F27">
        <v>3.5999999999999997E-2</v>
      </c>
      <c r="G27">
        <v>1.6000000000000001E-3</v>
      </c>
      <c r="H27">
        <f>F27+G27</f>
        <v>3.7599999999999995E-2</v>
      </c>
      <c r="I27">
        <v>1</v>
      </c>
      <c r="J27">
        <v>13.75</v>
      </c>
      <c r="K27">
        <f>E27*H27/J27</f>
        <v>2.1876363636363635E-2</v>
      </c>
      <c r="L27" s="5">
        <f>F27/((J27/E27)-(G27/1))</f>
        <v>2.0964971027574761E-2</v>
      </c>
      <c r="M27">
        <f>D27+ (J27/2)</f>
        <v>256.875</v>
      </c>
      <c r="O27">
        <v>6.3499999999999997E-3</v>
      </c>
      <c r="P27">
        <v>0.38700000000000001</v>
      </c>
      <c r="Q27">
        <v>5.68</v>
      </c>
      <c r="R27">
        <v>34.299999999999997</v>
      </c>
      <c r="S27">
        <v>20.3</v>
      </c>
      <c r="T27">
        <f>(4*O27*(0.00000005670367)*M27^3)/I27</f>
        <v>2.441239580516278E-2</v>
      </c>
      <c r="U27">
        <v>1</v>
      </c>
      <c r="V27">
        <v>1</v>
      </c>
      <c r="AE27">
        <v>7.0499999999999998E-3</v>
      </c>
    </row>
    <row r="28" spans="2:31" x14ac:dyDescent="0.2">
      <c r="B28" t="s">
        <v>34</v>
      </c>
      <c r="C28" t="s">
        <v>27</v>
      </c>
      <c r="D28">
        <v>300</v>
      </c>
      <c r="E28">
        <v>15</v>
      </c>
      <c r="F28">
        <v>3.5999999999999997E-2</v>
      </c>
      <c r="G28">
        <v>1.6000000000000001E-3</v>
      </c>
      <c r="H28">
        <f>F28+G28</f>
        <v>3.7599999999999995E-2</v>
      </c>
      <c r="I28">
        <v>1</v>
      </c>
      <c r="J28">
        <v>15.221</v>
      </c>
      <c r="K28">
        <f>E28*H28/J28</f>
        <v>3.7054070034820308E-2</v>
      </c>
      <c r="L28" s="5">
        <f>F28/((J28/E28)-(G28/1))</f>
        <v>3.5533328946502601E-2</v>
      </c>
      <c r="M28">
        <f>D28+ (J28/2)</f>
        <v>307.6105</v>
      </c>
      <c r="O28">
        <v>6.3499999999999997E-3</v>
      </c>
      <c r="P28">
        <v>0.38700000000000001</v>
      </c>
      <c r="Q28">
        <v>5.68</v>
      </c>
      <c r="R28">
        <v>34.299999999999997</v>
      </c>
      <c r="S28">
        <v>20.3</v>
      </c>
      <c r="T28">
        <f>(4*O28*(0.00000005670367)*M28^3)/I28</f>
        <v>4.1922613760118618E-2</v>
      </c>
      <c r="U28">
        <v>0.99</v>
      </c>
      <c r="V28">
        <v>0.998</v>
      </c>
      <c r="AE28">
        <v>7.0499999999999998E-3</v>
      </c>
    </row>
    <row r="29" spans="2:31" x14ac:dyDescent="0.2">
      <c r="B29" t="s">
        <v>35</v>
      </c>
      <c r="C29" t="s">
        <v>27</v>
      </c>
      <c r="D29">
        <v>350</v>
      </c>
      <c r="E29">
        <v>20</v>
      </c>
      <c r="F29">
        <v>3.5999999999999997E-2</v>
      </c>
      <c r="G29">
        <v>1.6000000000000001E-3</v>
      </c>
      <c r="H29">
        <f>F29+G29</f>
        <v>3.7599999999999995E-2</v>
      </c>
      <c r="I29">
        <v>1</v>
      </c>
      <c r="J29">
        <v>13.256</v>
      </c>
      <c r="K29">
        <f>E29*H29/J29</f>
        <v>5.672902836451417E-2</v>
      </c>
      <c r="L29" s="5">
        <f>F29/((J29/E29)-(G29/1))</f>
        <v>5.444646098003629E-2</v>
      </c>
      <c r="M29">
        <f>D29+ (J29/2)</f>
        <v>356.62799999999999</v>
      </c>
      <c r="O29">
        <v>6.3499999999999997E-3</v>
      </c>
      <c r="P29">
        <v>0.38700000000000001</v>
      </c>
      <c r="Q29">
        <v>5.68</v>
      </c>
      <c r="R29">
        <v>34.299999999999997</v>
      </c>
      <c r="S29">
        <v>20.3</v>
      </c>
      <c r="T29">
        <f>(4*O29*(0.00000005670367)*M29^3)/I29</f>
        <v>6.5326772031926092E-2</v>
      </c>
      <c r="U29">
        <v>0.97399999999999998</v>
      </c>
      <c r="V29">
        <v>0.98299999999999998</v>
      </c>
      <c r="AE29">
        <v>7.0499999999999998E-3</v>
      </c>
    </row>
    <row r="30" spans="2:31" x14ac:dyDescent="0.2">
      <c r="B30" t="s">
        <v>36</v>
      </c>
      <c r="C30" t="s">
        <v>27</v>
      </c>
      <c r="D30">
        <v>400</v>
      </c>
      <c r="E30">
        <v>30</v>
      </c>
      <c r="F30">
        <v>3.5999999999999997E-2</v>
      </c>
      <c r="G30">
        <v>1.6000000000000001E-3</v>
      </c>
      <c r="H30">
        <f>F30+G30</f>
        <v>3.7599999999999995E-2</v>
      </c>
      <c r="I30">
        <v>1</v>
      </c>
      <c r="J30">
        <v>13.648999999999999</v>
      </c>
      <c r="K30">
        <f>E30*H30/J30</f>
        <v>8.2643417100153854E-2</v>
      </c>
      <c r="L30" s="5">
        <f>F30/((J30/E30)-(G30/1))</f>
        <v>7.9405926034850374E-2</v>
      </c>
      <c r="M30">
        <f>D30+ (J30/2)</f>
        <v>406.8245</v>
      </c>
      <c r="O30">
        <v>6.3499999999999997E-3</v>
      </c>
      <c r="P30">
        <v>0.38700000000000001</v>
      </c>
      <c r="Q30">
        <v>5.68</v>
      </c>
      <c r="R30">
        <v>34.299999999999997</v>
      </c>
      <c r="S30">
        <v>20.3</v>
      </c>
      <c r="T30">
        <f>(4*O30*(0.00000005670367)*M30^3)/I30</f>
        <v>9.6976427925804465E-2</v>
      </c>
      <c r="U30">
        <v>0.95699999999999996</v>
      </c>
      <c r="V30">
        <v>0.96699999999999997</v>
      </c>
      <c r="AE30">
        <v>7.0499999999999998E-3</v>
      </c>
    </row>
    <row r="31" spans="2:31" x14ac:dyDescent="0.2">
      <c r="L31" s="5"/>
    </row>
    <row r="32" spans="2:31" x14ac:dyDescent="0.2">
      <c r="B32" t="s">
        <v>37</v>
      </c>
      <c r="C32" t="s">
        <v>28</v>
      </c>
      <c r="D32">
        <v>250</v>
      </c>
      <c r="E32">
        <v>8</v>
      </c>
      <c r="F32">
        <v>3.5999999999999997E-2</v>
      </c>
      <c r="G32">
        <v>1.6000000000000001E-3</v>
      </c>
      <c r="H32">
        <f>F32+G32</f>
        <v>3.7599999999999995E-2</v>
      </c>
      <c r="I32">
        <v>1</v>
      </c>
      <c r="J32">
        <v>14.41</v>
      </c>
      <c r="K32">
        <f>E32*H32/J32</f>
        <v>2.0874392782789727E-2</v>
      </c>
      <c r="L32" s="5">
        <f>F32/((J32/E32)-(G32/1))</f>
        <v>2.000388964520879E-2</v>
      </c>
      <c r="M32">
        <f>D32+ (J32/2)</f>
        <v>257.20499999999998</v>
      </c>
      <c r="O32">
        <v>6.3E-3</v>
      </c>
      <c r="P32">
        <v>0.36399999999999999</v>
      </c>
      <c r="Q32">
        <v>5.9</v>
      </c>
      <c r="R32">
        <v>34.299999999999997</v>
      </c>
      <c r="S32">
        <v>20.3</v>
      </c>
      <c r="T32">
        <f>(4*O32*(0.00000005670367)*M32^3)/I32</f>
        <v>2.4313637082329777E-2</v>
      </c>
      <c r="U32">
        <v>1</v>
      </c>
      <c r="Y32">
        <v>3</v>
      </c>
      <c r="Z32">
        <v>3.6</v>
      </c>
      <c r="AA32">
        <v>2</v>
      </c>
      <c r="AB32">
        <v>6</v>
      </c>
      <c r="AE32">
        <v>6.6E-3</v>
      </c>
    </row>
    <row r="33" spans="2:31" x14ac:dyDescent="0.2">
      <c r="B33" t="s">
        <v>38</v>
      </c>
      <c r="C33" t="s">
        <v>28</v>
      </c>
      <c r="D33">
        <v>300</v>
      </c>
      <c r="E33">
        <v>15</v>
      </c>
      <c r="F33">
        <v>3.5999999999999997E-2</v>
      </c>
      <c r="G33">
        <v>1.6000000000000001E-3</v>
      </c>
      <c r="H33">
        <f>F33+G33</f>
        <v>3.7599999999999995E-2</v>
      </c>
      <c r="I33">
        <v>1</v>
      </c>
      <c r="J33">
        <v>16.052</v>
      </c>
      <c r="K33">
        <f>E33*H33/J33</f>
        <v>3.513580862197857E-2</v>
      </c>
      <c r="L33" s="5">
        <f>F33/((J33/E33)-(G33/1))</f>
        <v>3.3691040678812074E-2</v>
      </c>
      <c r="M33">
        <f>D33+ (J33/2)</f>
        <v>308.02600000000001</v>
      </c>
      <c r="O33">
        <v>6.3E-3</v>
      </c>
      <c r="P33">
        <v>0.36399999999999999</v>
      </c>
      <c r="Q33">
        <v>5.9</v>
      </c>
      <c r="R33">
        <v>34.299999999999997</v>
      </c>
      <c r="S33">
        <v>20.3</v>
      </c>
      <c r="T33">
        <f>(4*O33*(0.00000005670367)*M33^3)/I33</f>
        <v>4.17612834821115E-2</v>
      </c>
      <c r="U33">
        <v>0.98</v>
      </c>
      <c r="AE33">
        <v>6.6E-3</v>
      </c>
    </row>
    <row r="34" spans="2:31" x14ac:dyDescent="0.2">
      <c r="B34" t="s">
        <v>39</v>
      </c>
      <c r="C34" t="s">
        <v>28</v>
      </c>
      <c r="D34">
        <v>350</v>
      </c>
      <c r="E34">
        <v>20</v>
      </c>
      <c r="F34">
        <v>3.5999999999999997E-2</v>
      </c>
      <c r="G34">
        <v>1.6000000000000001E-3</v>
      </c>
      <c r="H34">
        <f>F34+G34</f>
        <v>3.7599999999999995E-2</v>
      </c>
      <c r="I34">
        <v>1</v>
      </c>
      <c r="J34">
        <v>14.045999999999999</v>
      </c>
      <c r="K34">
        <f>E34*H34/J34</f>
        <v>5.3538373914281644E-2</v>
      </c>
      <c r="L34" s="5">
        <f>F34/((J34/E34)-(G34/1))</f>
        <v>5.1377194234337099E-2</v>
      </c>
      <c r="M34">
        <f>D34+ (J34/2)</f>
        <v>357.02300000000002</v>
      </c>
      <c r="O34">
        <v>6.3E-3</v>
      </c>
      <c r="P34">
        <v>0.36399999999999999</v>
      </c>
      <c r="Q34">
        <v>5.9</v>
      </c>
      <c r="R34">
        <v>34.299999999999997</v>
      </c>
      <c r="S34">
        <v>20.3</v>
      </c>
      <c r="T34">
        <f>(4*O34*(0.00000005670367)*M34^3)/I34</f>
        <v>6.5027984581440351E-2</v>
      </c>
      <c r="U34">
        <v>0.96</v>
      </c>
      <c r="AE34">
        <v>6.6E-3</v>
      </c>
    </row>
    <row r="35" spans="2:31" x14ac:dyDescent="0.2">
      <c r="B35" t="s">
        <v>40</v>
      </c>
      <c r="C35" t="s">
        <v>28</v>
      </c>
      <c r="D35">
        <v>400</v>
      </c>
      <c r="E35">
        <v>30</v>
      </c>
      <c r="F35">
        <v>3.5999999999999997E-2</v>
      </c>
      <c r="G35">
        <v>1.6000000000000001E-3</v>
      </c>
      <c r="H35">
        <f>F35+G35</f>
        <v>3.7599999999999995E-2</v>
      </c>
      <c r="I35">
        <v>1</v>
      </c>
      <c r="J35">
        <v>14.571999999999999</v>
      </c>
      <c r="K35">
        <f>E35*H35/J35</f>
        <v>7.7408729069448248E-2</v>
      </c>
      <c r="L35" s="5">
        <f>F35/((J35/E35)-(G35/1))</f>
        <v>7.4359680528779948E-2</v>
      </c>
      <c r="M35">
        <f>D35+ (J35/2)</f>
        <v>407.286</v>
      </c>
      <c r="O35">
        <v>6.3E-3</v>
      </c>
      <c r="P35">
        <v>0.36399999999999999</v>
      </c>
      <c r="Q35">
        <v>5.9</v>
      </c>
      <c r="R35">
        <v>34.299999999999997</v>
      </c>
      <c r="S35">
        <v>20.3</v>
      </c>
      <c r="T35">
        <f>(4*O35*(0.00000005670367)*M35^3)/I35</f>
        <v>9.6540635882605239E-2</v>
      </c>
      <c r="U35">
        <v>0.93600000000000005</v>
      </c>
      <c r="AE35">
        <v>6.6E-3</v>
      </c>
    </row>
    <row r="37" spans="2:31" x14ac:dyDescent="0.2">
      <c r="B37" t="s">
        <v>56</v>
      </c>
      <c r="C37" t="s">
        <v>45</v>
      </c>
      <c r="D37">
        <v>250</v>
      </c>
      <c r="E37">
        <v>8</v>
      </c>
      <c r="F37">
        <v>3.5999999999999997E-2</v>
      </c>
      <c r="G37">
        <v>1.6000000000000001E-3</v>
      </c>
      <c r="H37">
        <f>F37+G37</f>
        <v>3.7599999999999995E-2</v>
      </c>
      <c r="I37">
        <v>1</v>
      </c>
      <c r="J37">
        <v>10.438000000000001</v>
      </c>
      <c r="K37">
        <f>E37*H37/J37</f>
        <v>2.8817781184134885E-2</v>
      </c>
      <c r="L37" s="5">
        <f>F37/((J37/E37)-(G37/1))</f>
        <v>2.762536929747151E-2</v>
      </c>
      <c r="M37">
        <f>D37+ (J37/2)</f>
        <v>255.21899999999999</v>
      </c>
      <c r="O37">
        <v>8.9999999999999993E-3</v>
      </c>
      <c r="P37">
        <v>0.35399999999999998</v>
      </c>
      <c r="Q37">
        <v>5.29</v>
      </c>
      <c r="R37">
        <v>33.5</v>
      </c>
      <c r="S37">
        <v>20.8</v>
      </c>
      <c r="T37">
        <f>(4*O37*(0.00000005670367)*M37^3)/I37</f>
        <v>3.3935376916583014E-2</v>
      </c>
      <c r="U37">
        <v>1</v>
      </c>
      <c r="V37">
        <v>1</v>
      </c>
      <c r="Y37">
        <v>3</v>
      </c>
      <c r="Z37">
        <v>3.6</v>
      </c>
      <c r="AA37">
        <v>3</v>
      </c>
      <c r="AB37">
        <v>5</v>
      </c>
      <c r="AE37">
        <v>9.9000000000000008E-3</v>
      </c>
    </row>
    <row r="38" spans="2:31" x14ac:dyDescent="0.2">
      <c r="B38" t="s">
        <v>57</v>
      </c>
      <c r="C38" t="s">
        <v>45</v>
      </c>
      <c r="D38">
        <v>300</v>
      </c>
      <c r="E38">
        <v>15</v>
      </c>
      <c r="F38">
        <v>3.5999999999999997E-2</v>
      </c>
      <c r="G38">
        <v>1.6000000000000001E-3</v>
      </c>
      <c r="H38">
        <f>F38+G38</f>
        <v>3.7599999999999995E-2</v>
      </c>
      <c r="I38">
        <v>1</v>
      </c>
      <c r="J38">
        <v>11.648</v>
      </c>
      <c r="K38">
        <f>E38*H38/J38</f>
        <v>4.8420329670329665E-2</v>
      </c>
      <c r="L38" s="5">
        <f>F38/((J38/E38)-(G38/1))</f>
        <v>4.6455609084652447E-2</v>
      </c>
      <c r="M38">
        <f>D38+ (J38/2)</f>
        <v>305.82400000000001</v>
      </c>
      <c r="O38">
        <v>8.9999999999999993E-3</v>
      </c>
      <c r="T38">
        <f>(4*O38*(0.00000005670367)*M38^3)/I38</f>
        <v>5.838864033087484E-2</v>
      </c>
      <c r="U38">
        <v>0.98</v>
      </c>
      <c r="V38">
        <v>0.98699999999999999</v>
      </c>
      <c r="AE38">
        <v>9.9000000000000008E-3</v>
      </c>
    </row>
    <row r="39" spans="2:31" x14ac:dyDescent="0.2">
      <c r="B39" t="s">
        <v>58</v>
      </c>
      <c r="C39" t="s">
        <v>45</v>
      </c>
      <c r="D39">
        <v>350</v>
      </c>
      <c r="E39">
        <v>20</v>
      </c>
      <c r="F39">
        <v>3.5999999999999997E-2</v>
      </c>
      <c r="G39">
        <v>1.6000000000000001E-3</v>
      </c>
      <c r="H39">
        <f>F39+G39</f>
        <v>3.7599999999999995E-2</v>
      </c>
      <c r="I39">
        <v>1</v>
      </c>
      <c r="J39">
        <v>10.215999999999999</v>
      </c>
      <c r="K39">
        <f>E39*H39/J39</f>
        <v>7.3610023492560683E-2</v>
      </c>
      <c r="L39" s="5">
        <f>F39/((J39/E39)-(G39/1))</f>
        <v>7.0699135899450136E-2</v>
      </c>
      <c r="M39">
        <f>D39+ (J39/2)</f>
        <v>355.108</v>
      </c>
      <c r="O39">
        <v>8.9999999999999993E-3</v>
      </c>
      <c r="T39">
        <f>(4*O39*(0.00000005670367)*M39^3)/I39</f>
        <v>9.1410279787747739E-2</v>
      </c>
      <c r="U39">
        <v>0.95299999999999996</v>
      </c>
      <c r="V39">
        <v>0.97</v>
      </c>
      <c r="AE39">
        <v>9.9000000000000008E-3</v>
      </c>
    </row>
    <row r="40" spans="2:31" x14ac:dyDescent="0.2">
      <c r="B40" t="s">
        <v>59</v>
      </c>
      <c r="C40" t="s">
        <v>45</v>
      </c>
      <c r="D40">
        <v>400</v>
      </c>
      <c r="E40">
        <v>30</v>
      </c>
      <c r="F40">
        <v>3.5999999999999997E-2</v>
      </c>
      <c r="G40">
        <v>1.6000000000000001E-3</v>
      </c>
      <c r="H40">
        <f>F40+G40</f>
        <v>3.7599999999999995E-2</v>
      </c>
      <c r="I40">
        <v>1</v>
      </c>
      <c r="J40">
        <v>10.667</v>
      </c>
      <c r="K40">
        <f>E40*H40/J40</f>
        <v>0.10574669541576825</v>
      </c>
      <c r="L40" s="5">
        <f>F40/((J40/E40)-(G40/1))</f>
        <v>0.10170449194839438</v>
      </c>
      <c r="M40">
        <f>D40+ (J40/2)</f>
        <v>405.33350000000002</v>
      </c>
      <c r="O40">
        <v>8.9999999999999993E-3</v>
      </c>
      <c r="T40">
        <f>(4*O40*(0.00000005670367)*M40^3)/I40</f>
        <v>0.13594122074505177</v>
      </c>
      <c r="U40">
        <v>0.92200000000000004</v>
      </c>
      <c r="V40">
        <v>0.95</v>
      </c>
      <c r="AE40">
        <v>9.9000000000000008E-3</v>
      </c>
    </row>
    <row r="42" spans="2:31" x14ac:dyDescent="0.2">
      <c r="B42" t="s">
        <v>60</v>
      </c>
      <c r="C42" t="s">
        <v>46</v>
      </c>
      <c r="D42">
        <v>250</v>
      </c>
      <c r="E42">
        <v>8</v>
      </c>
      <c r="F42">
        <v>3.5999999999999997E-2</v>
      </c>
      <c r="G42">
        <v>1.6000000000000001E-3</v>
      </c>
      <c r="H42">
        <f>F42+G42</f>
        <v>3.7599999999999995E-2</v>
      </c>
      <c r="I42">
        <v>1</v>
      </c>
      <c r="J42">
        <v>11.912000000000001</v>
      </c>
      <c r="K42">
        <f>E42*H42/J42</f>
        <v>2.5251846877098718E-2</v>
      </c>
      <c r="L42" s="5">
        <f>F42/((J42/E42)-(G42/1))</f>
        <v>2.4203307785397334E-2</v>
      </c>
      <c r="M42">
        <f>D42+ (J42/2)</f>
        <v>255.95599999999999</v>
      </c>
      <c r="O42">
        <v>7.7000000000000002E-3</v>
      </c>
      <c r="P42">
        <v>0.36199999999999999</v>
      </c>
      <c r="Q42">
        <v>5.33</v>
      </c>
      <c r="R42">
        <v>33.6</v>
      </c>
      <c r="S42">
        <v>20.47</v>
      </c>
      <c r="T42">
        <f>(4*O42*(0.00000005670367)*M42^3)/I42</f>
        <v>2.9285849654629818E-2</v>
      </c>
      <c r="U42">
        <v>1</v>
      </c>
      <c r="Y42">
        <v>3</v>
      </c>
      <c r="Z42">
        <v>3.6</v>
      </c>
      <c r="AA42">
        <v>3</v>
      </c>
      <c r="AB42">
        <v>5</v>
      </c>
      <c r="AE42">
        <v>8.6E-3</v>
      </c>
    </row>
    <row r="43" spans="2:31" x14ac:dyDescent="0.2">
      <c r="B43" t="s">
        <v>61</v>
      </c>
      <c r="C43" t="s">
        <v>46</v>
      </c>
      <c r="D43">
        <v>300</v>
      </c>
      <c r="E43">
        <v>15</v>
      </c>
      <c r="F43">
        <v>3.5999999999999997E-2</v>
      </c>
      <c r="G43">
        <v>1.6000000000000001E-3</v>
      </c>
      <c r="H43">
        <f>F43+G43</f>
        <v>3.7599999999999995E-2</v>
      </c>
      <c r="I43">
        <v>1</v>
      </c>
      <c r="J43">
        <v>13.249000000000001</v>
      </c>
      <c r="K43">
        <f>E43*H43/J43</f>
        <v>4.2569250509472405E-2</v>
      </c>
      <c r="L43" s="5">
        <f>F43/((J43/E43)-(G43/1))</f>
        <v>4.0831758034026458E-2</v>
      </c>
      <c r="M43">
        <f>D43+ (J43/2)</f>
        <v>306.62450000000001</v>
      </c>
      <c r="O43">
        <v>7.7000000000000002E-3</v>
      </c>
      <c r="T43">
        <f>(4*O43*(0.00000005670367)*M43^3)/I43</f>
        <v>5.0348025558525987E-2</v>
      </c>
      <c r="U43">
        <v>0.98</v>
      </c>
      <c r="AE43">
        <v>8.6E-3</v>
      </c>
    </row>
    <row r="44" spans="2:31" x14ac:dyDescent="0.2">
      <c r="B44" t="s">
        <v>62</v>
      </c>
      <c r="C44" t="s">
        <v>46</v>
      </c>
      <c r="D44">
        <v>350</v>
      </c>
      <c r="E44">
        <v>20</v>
      </c>
      <c r="F44">
        <v>3.5999999999999997E-2</v>
      </c>
      <c r="G44">
        <v>1.6000000000000001E-3</v>
      </c>
      <c r="H44">
        <f>F44+G44</f>
        <v>3.7599999999999995E-2</v>
      </c>
      <c r="I44">
        <v>1</v>
      </c>
      <c r="J44">
        <v>11.587</v>
      </c>
      <c r="K44">
        <f>E44*H44/J44</f>
        <v>6.490031932337964E-2</v>
      </c>
      <c r="L44" s="5">
        <f>F44/((J44/E44)-(G44/1))</f>
        <v>6.2310688013846816E-2</v>
      </c>
      <c r="M44">
        <f>D44+ (J44/2)</f>
        <v>355.79349999999999</v>
      </c>
      <c r="O44">
        <v>7.7000000000000002E-3</v>
      </c>
      <c r="T44">
        <f>(4*O44*(0.00000005670367)*M44^3)/I44</f>
        <v>7.8660357150533558E-2</v>
      </c>
      <c r="U44">
        <v>0.96199999999999997</v>
      </c>
      <c r="AE44">
        <v>8.6E-3</v>
      </c>
    </row>
    <row r="45" spans="2:31" x14ac:dyDescent="0.2">
      <c r="B45" t="s">
        <v>63</v>
      </c>
      <c r="C45" t="s">
        <v>46</v>
      </c>
      <c r="D45">
        <v>400</v>
      </c>
      <c r="E45">
        <v>30</v>
      </c>
      <c r="F45">
        <v>3.5999999999999997E-2</v>
      </c>
      <c r="G45">
        <v>1.6000000000000001E-3</v>
      </c>
      <c r="H45">
        <f>F45+G45</f>
        <v>3.7599999999999995E-2</v>
      </c>
      <c r="I45">
        <v>1</v>
      </c>
      <c r="J45">
        <v>12.058999999999999</v>
      </c>
      <c r="K45">
        <f>E45*H45/J45</f>
        <v>9.3540094535201915E-2</v>
      </c>
      <c r="L45" s="5">
        <f>F45/((J45/E45)-(G45/1))</f>
        <v>8.9917575555740564E-2</v>
      </c>
      <c r="M45">
        <f>D45+ (J45/2)</f>
        <v>406.02949999999998</v>
      </c>
      <c r="O45">
        <v>7.7000000000000002E-3</v>
      </c>
      <c r="T45">
        <f>(4*O45*(0.00000005670367)*M45^3)/I45</f>
        <v>0.11690542089645375</v>
      </c>
      <c r="U45">
        <v>0.93</v>
      </c>
      <c r="AE45">
        <v>8.6E-3</v>
      </c>
    </row>
    <row r="47" spans="2:31" x14ac:dyDescent="0.2">
      <c r="B47" t="s">
        <v>64</v>
      </c>
      <c r="C47" t="s">
        <v>44</v>
      </c>
      <c r="D47">
        <v>250</v>
      </c>
      <c r="E47">
        <v>8</v>
      </c>
      <c r="F47">
        <v>3.5999999999999997E-2</v>
      </c>
      <c r="G47">
        <v>1.6000000000000001E-3</v>
      </c>
      <c r="H47">
        <f t="shared" ref="H47:H65" si="1">F47+G47</f>
        <v>3.7599999999999995E-2</v>
      </c>
      <c r="I47">
        <v>1</v>
      </c>
      <c r="J47">
        <v>12.105</v>
      </c>
      <c r="K47">
        <f>E47*H47/J47</f>
        <v>2.484923585295332E-2</v>
      </c>
      <c r="L47" s="5">
        <f>F47/((J47/E47)-(G47/1))</f>
        <v>2.381700600387026E-2</v>
      </c>
      <c r="M47">
        <f>D47+ (J47/2)</f>
        <v>256.05250000000001</v>
      </c>
      <c r="O47">
        <v>7.4999999999999997E-3</v>
      </c>
      <c r="P47">
        <v>0.36499999999999999</v>
      </c>
      <c r="Q47">
        <v>5.39</v>
      </c>
      <c r="R47">
        <v>33.6</v>
      </c>
      <c r="S47">
        <v>20.6</v>
      </c>
      <c r="T47">
        <f>(4*O47*(0.00000005670367)*M47^3)/I47</f>
        <v>2.8557453911001007E-2</v>
      </c>
      <c r="U47">
        <v>1</v>
      </c>
      <c r="Y47">
        <v>3</v>
      </c>
      <c r="Z47">
        <v>3.6</v>
      </c>
      <c r="AA47">
        <v>3</v>
      </c>
      <c r="AB47">
        <v>5</v>
      </c>
      <c r="AE47">
        <v>8.3999999999999995E-3</v>
      </c>
    </row>
    <row r="48" spans="2:31" x14ac:dyDescent="0.2">
      <c r="B48" t="s">
        <v>65</v>
      </c>
      <c r="C48" t="s">
        <v>44</v>
      </c>
      <c r="D48">
        <v>300</v>
      </c>
      <c r="E48">
        <v>15</v>
      </c>
      <c r="F48">
        <v>3.5999999999999997E-2</v>
      </c>
      <c r="G48">
        <v>1.6000000000000001E-3</v>
      </c>
      <c r="H48">
        <f t="shared" si="1"/>
        <v>3.7599999999999995E-2</v>
      </c>
      <c r="I48">
        <v>1</v>
      </c>
      <c r="J48">
        <v>13.455</v>
      </c>
      <c r="K48">
        <f>E48*H48/J48</f>
        <v>4.1917502787068003E-2</v>
      </c>
      <c r="L48" s="5">
        <f>F48/((J48/E48)-(G48/1))</f>
        <v>4.0205494750949297E-2</v>
      </c>
      <c r="M48">
        <f>D48+ (J48/2)</f>
        <v>306.72750000000002</v>
      </c>
      <c r="O48">
        <v>7.4999999999999997E-3</v>
      </c>
      <c r="T48">
        <f>(4*O48*(0.00000005670367)*M48^3)/I48</f>
        <v>4.9089721450329325E-2</v>
      </c>
      <c r="U48">
        <v>0.98199999999999998</v>
      </c>
      <c r="AE48">
        <v>8.3999999999999995E-3</v>
      </c>
    </row>
    <row r="49" spans="2:31" x14ac:dyDescent="0.2">
      <c r="B49" t="s">
        <v>66</v>
      </c>
      <c r="C49" t="s">
        <v>44</v>
      </c>
      <c r="D49">
        <v>350</v>
      </c>
      <c r="E49">
        <v>20</v>
      </c>
      <c r="F49">
        <v>3.5999999999999997E-2</v>
      </c>
      <c r="G49">
        <v>1.6000000000000001E-3</v>
      </c>
      <c r="H49">
        <f t="shared" si="1"/>
        <v>3.7599999999999995E-2</v>
      </c>
      <c r="I49">
        <v>1</v>
      </c>
      <c r="J49">
        <v>11.76</v>
      </c>
      <c r="K49">
        <f>E49*H49/J49</f>
        <v>6.3945578231292502E-2</v>
      </c>
      <c r="L49" s="5">
        <f>F49/((J49/E49)-(G49/1))</f>
        <v>6.1391541609822652E-2</v>
      </c>
      <c r="M49">
        <f>D49+ (J49/2)</f>
        <v>355.88</v>
      </c>
      <c r="O49">
        <v>7.4999999999999997E-3</v>
      </c>
      <c r="T49">
        <f>(4*O49*(0.00000005670367)*M49^3)/I49</f>
        <v>7.6673125788066426E-2</v>
      </c>
      <c r="U49">
        <v>0.96</v>
      </c>
      <c r="AE49">
        <v>8.3999999999999995E-3</v>
      </c>
    </row>
    <row r="50" spans="2:31" x14ac:dyDescent="0.2">
      <c r="B50" t="s">
        <v>67</v>
      </c>
      <c r="C50" t="s">
        <v>44</v>
      </c>
      <c r="D50">
        <v>400</v>
      </c>
      <c r="E50">
        <v>30</v>
      </c>
      <c r="F50">
        <v>3.5999999999999997E-2</v>
      </c>
      <c r="G50">
        <v>1.6000000000000001E-3</v>
      </c>
      <c r="H50">
        <f t="shared" si="1"/>
        <v>3.7599999999999995E-2</v>
      </c>
      <c r="I50">
        <v>1</v>
      </c>
      <c r="J50">
        <v>12.227</v>
      </c>
      <c r="K50">
        <f>E50*H50/J50</f>
        <v>9.2254845832992552E-2</v>
      </c>
      <c r="L50" s="5">
        <f>F50/((J50/E50)-(G50/1))</f>
        <v>8.8677231299778295E-2</v>
      </c>
      <c r="M50">
        <f>D50+ (J50/2)</f>
        <v>406.11349999999999</v>
      </c>
      <c r="O50">
        <v>7.4999999999999997E-3</v>
      </c>
      <c r="T50">
        <f>(4*O50*(0.00000005670367)*M50^3)/I50</f>
        <v>0.11393960320279685</v>
      </c>
      <c r="U50">
        <v>0.93300000000000005</v>
      </c>
      <c r="AE50">
        <v>8.3999999999999995E-3</v>
      </c>
    </row>
    <row r="52" spans="2:31" x14ac:dyDescent="0.2">
      <c r="B52" t="s">
        <v>90</v>
      </c>
      <c r="C52" t="s">
        <v>89</v>
      </c>
      <c r="D52">
        <v>250</v>
      </c>
      <c r="E52">
        <v>8</v>
      </c>
      <c r="F52">
        <v>0.05</v>
      </c>
      <c r="G52">
        <v>1.6000000000000001E-3</v>
      </c>
      <c r="H52">
        <f t="shared" si="1"/>
        <v>5.16E-2</v>
      </c>
      <c r="I52">
        <v>1</v>
      </c>
      <c r="J52">
        <v>11.484999999999999</v>
      </c>
      <c r="K52">
        <f>E52*H52/J52</f>
        <v>3.5942533739660429E-2</v>
      </c>
      <c r="L52" s="5">
        <f>F52/((J52/E52)-(G52/1))</f>
        <v>3.4866895625947948E-2</v>
      </c>
      <c r="M52">
        <f>D52+ (J52/2)</f>
        <v>255.74250000000001</v>
      </c>
      <c r="O52">
        <v>1.0999999999999999E-2</v>
      </c>
      <c r="P52">
        <v>0.39200000000000002</v>
      </c>
      <c r="Q52">
        <v>5.93</v>
      </c>
      <c r="R52">
        <v>35.1</v>
      </c>
      <c r="S52">
        <v>20.399999999999999</v>
      </c>
      <c r="T52">
        <f t="shared" ref="T52:T60" si="2">(4*O52*(0.00000005670367)*M52^3)/I52</f>
        <v>4.173232335339859E-2</v>
      </c>
      <c r="U52">
        <v>0.98</v>
      </c>
      <c r="V52">
        <v>0.999</v>
      </c>
      <c r="W52">
        <v>1</v>
      </c>
      <c r="AE52">
        <v>1.15E-2</v>
      </c>
    </row>
    <row r="53" spans="2:31" x14ac:dyDescent="0.2">
      <c r="B53" t="s">
        <v>91</v>
      </c>
      <c r="C53" t="s">
        <v>89</v>
      </c>
      <c r="D53">
        <v>300</v>
      </c>
      <c r="E53">
        <v>15</v>
      </c>
      <c r="F53">
        <v>0.05</v>
      </c>
      <c r="G53">
        <v>1.6000000000000001E-3</v>
      </c>
      <c r="H53">
        <f t="shared" si="1"/>
        <v>5.16E-2</v>
      </c>
      <c r="I53">
        <v>1</v>
      </c>
      <c r="J53">
        <v>12.833</v>
      </c>
      <c r="K53">
        <f>E53*H53/J53</f>
        <v>6.0313254889737399E-2</v>
      </c>
      <c r="L53" s="5">
        <f>F53/((J53/E53)-(G53/1))</f>
        <v>5.8552580217034904E-2</v>
      </c>
      <c r="M53">
        <f>D53+ (J53/2)</f>
        <v>306.41649999999998</v>
      </c>
      <c r="O53">
        <v>1.0999999999999999E-2</v>
      </c>
      <c r="T53">
        <f t="shared" si="2"/>
        <v>7.1779476675257553E-2</v>
      </c>
      <c r="U53">
        <v>0.95</v>
      </c>
      <c r="V53">
        <v>0.98180000000000001</v>
      </c>
      <c r="W53">
        <v>0.98</v>
      </c>
      <c r="Y53">
        <v>4.5</v>
      </c>
      <c r="Z53">
        <v>5</v>
      </c>
      <c r="AA53">
        <v>3</v>
      </c>
      <c r="AB53">
        <v>5</v>
      </c>
      <c r="AE53">
        <v>1.15E-2</v>
      </c>
    </row>
    <row r="54" spans="2:31" x14ac:dyDescent="0.2">
      <c r="B54" t="s">
        <v>92</v>
      </c>
      <c r="C54" t="s">
        <v>89</v>
      </c>
      <c r="D54">
        <v>350</v>
      </c>
      <c r="E54">
        <v>20</v>
      </c>
      <c r="F54">
        <v>0.05</v>
      </c>
      <c r="G54">
        <v>1.6000000000000001E-3</v>
      </c>
      <c r="H54">
        <f t="shared" si="1"/>
        <v>5.16E-2</v>
      </c>
      <c r="I54">
        <v>1</v>
      </c>
      <c r="J54">
        <v>11.287000000000001</v>
      </c>
      <c r="K54">
        <f>E54*H54/J54</f>
        <v>9.1432621600070874E-2</v>
      </c>
      <c r="L54" s="5">
        <f>F54/((J54/E54)-(G54/1))</f>
        <v>8.8849400266548209E-2</v>
      </c>
      <c r="M54">
        <f>D54+ (J54/2)</f>
        <v>355.64350000000002</v>
      </c>
      <c r="O54">
        <v>1.0999999999999999E-2</v>
      </c>
      <c r="T54">
        <f t="shared" si="2"/>
        <v>0.11222987307530814</v>
      </c>
      <c r="U54">
        <v>0.92</v>
      </c>
      <c r="V54">
        <v>0.96279999999999999</v>
      </c>
      <c r="W54">
        <v>0.9516</v>
      </c>
      <c r="AE54">
        <v>1.15E-2</v>
      </c>
    </row>
    <row r="55" spans="2:31" x14ac:dyDescent="0.2">
      <c r="B55" t="s">
        <v>93</v>
      </c>
      <c r="C55" t="s">
        <v>89</v>
      </c>
      <c r="D55">
        <v>400</v>
      </c>
      <c r="E55">
        <v>30</v>
      </c>
      <c r="F55">
        <v>0.05</v>
      </c>
      <c r="G55">
        <v>1.6000000000000001E-3</v>
      </c>
      <c r="H55">
        <f t="shared" si="1"/>
        <v>5.16E-2</v>
      </c>
      <c r="I55">
        <v>1</v>
      </c>
      <c r="J55">
        <v>11.832000000000001</v>
      </c>
      <c r="K55">
        <f>E55*H55/J55</f>
        <v>0.1308316430020284</v>
      </c>
      <c r="L55" s="5">
        <f>F55/((J55/E55)-(G55/1))</f>
        <v>0.12729124236252545</v>
      </c>
      <c r="M55">
        <f>D55+ (J55/2)</f>
        <v>405.916</v>
      </c>
      <c r="O55">
        <v>1.0999999999999999E-2</v>
      </c>
      <c r="T55">
        <f t="shared" si="2"/>
        <v>0.16686772908418443</v>
      </c>
      <c r="U55">
        <v>0.88</v>
      </c>
      <c r="V55">
        <v>0.94189999999999996</v>
      </c>
      <c r="W55">
        <v>0.91700000000000004</v>
      </c>
      <c r="AE55">
        <v>1.15E-2</v>
      </c>
    </row>
    <row r="57" spans="2:31" x14ac:dyDescent="0.2">
      <c r="B57" t="s">
        <v>94</v>
      </c>
      <c r="C57" t="s">
        <v>88</v>
      </c>
      <c r="D57">
        <v>250</v>
      </c>
      <c r="E57">
        <v>8</v>
      </c>
      <c r="F57">
        <v>0.05</v>
      </c>
      <c r="G57">
        <v>1.6000000000000001E-3</v>
      </c>
      <c r="H57">
        <f t="shared" si="1"/>
        <v>5.16E-2</v>
      </c>
      <c r="I57">
        <v>1</v>
      </c>
      <c r="J57">
        <v>11.231</v>
      </c>
      <c r="K57">
        <f>E57*H57/J57</f>
        <v>3.6755409135428727E-2</v>
      </c>
      <c r="L57" s="5">
        <f>F57/((J57/E57)-(G57/1))</f>
        <v>3.5656344155033791E-2</v>
      </c>
      <c r="M57">
        <f>D57+ (J57/2)</f>
        <v>255.6155</v>
      </c>
      <c r="O57">
        <v>1.09E-2</v>
      </c>
      <c r="P57">
        <v>0.38900000000000001</v>
      </c>
      <c r="Q57">
        <v>5.99</v>
      </c>
      <c r="R57">
        <v>35.5</v>
      </c>
      <c r="S57">
        <v>20.399999999999999</v>
      </c>
      <c r="T57">
        <f t="shared" si="2"/>
        <v>4.1291362413190646E-2</v>
      </c>
      <c r="U57">
        <v>1</v>
      </c>
      <c r="V57">
        <v>0.998</v>
      </c>
      <c r="Y57">
        <v>4.5</v>
      </c>
      <c r="Z57">
        <v>5</v>
      </c>
      <c r="AA57">
        <v>3</v>
      </c>
      <c r="AB57">
        <v>5</v>
      </c>
      <c r="AE57">
        <v>1.2E-2</v>
      </c>
    </row>
    <row r="58" spans="2:31" x14ac:dyDescent="0.2">
      <c r="B58" t="s">
        <v>95</v>
      </c>
      <c r="C58" t="s">
        <v>88</v>
      </c>
      <c r="D58">
        <v>300</v>
      </c>
      <c r="E58">
        <v>15</v>
      </c>
      <c r="F58">
        <v>0.05</v>
      </c>
      <c r="G58">
        <v>1.6000000000000001E-3</v>
      </c>
      <c r="H58">
        <f t="shared" si="1"/>
        <v>5.16E-2</v>
      </c>
      <c r="I58">
        <v>1</v>
      </c>
      <c r="J58">
        <v>12.577999999999999</v>
      </c>
      <c r="K58">
        <f>E58*H58/J58</f>
        <v>6.153601526474798E-2</v>
      </c>
      <c r="L58" s="5">
        <f>F58/((J58/E58)-(G58/1))</f>
        <v>5.9741914927513157E-2</v>
      </c>
      <c r="M58">
        <f>D58+ (J58/2)</f>
        <v>306.28899999999999</v>
      </c>
      <c r="O58">
        <v>1.09E-2</v>
      </c>
      <c r="T58">
        <f t="shared" si="2"/>
        <v>7.1038185097840129E-2</v>
      </c>
      <c r="U58">
        <v>0.97599999999999998</v>
      </c>
      <c r="V58">
        <v>0.98099999999999998</v>
      </c>
      <c r="AE58">
        <v>1.2E-2</v>
      </c>
    </row>
    <row r="59" spans="2:31" x14ac:dyDescent="0.2">
      <c r="B59" t="s">
        <v>96</v>
      </c>
      <c r="C59" t="s">
        <v>88</v>
      </c>
      <c r="D59">
        <v>350</v>
      </c>
      <c r="E59">
        <v>20</v>
      </c>
      <c r="F59">
        <v>0.05</v>
      </c>
      <c r="G59">
        <v>1.6000000000000001E-3</v>
      </c>
      <c r="H59">
        <f t="shared" si="1"/>
        <v>5.16E-2</v>
      </c>
      <c r="I59">
        <v>1</v>
      </c>
      <c r="J59">
        <v>11.086</v>
      </c>
      <c r="K59">
        <f>E59*H59/J59</f>
        <v>9.3090384268446694E-2</v>
      </c>
      <c r="L59" s="5">
        <f>F59/((J59/E59)-(G59/1))</f>
        <v>9.0464990048851099E-2</v>
      </c>
      <c r="M59">
        <f>D59+ (J59/2)</f>
        <v>355.54300000000001</v>
      </c>
      <c r="O59">
        <v>1.09E-2</v>
      </c>
      <c r="T59">
        <f t="shared" si="2"/>
        <v>0.11111534919386556</v>
      </c>
      <c r="U59">
        <v>0.94399999999999995</v>
      </c>
      <c r="V59">
        <v>0.96199999999999997</v>
      </c>
      <c r="AE59">
        <v>1.2E-2</v>
      </c>
    </row>
    <row r="60" spans="2:31" x14ac:dyDescent="0.2">
      <c r="B60" t="s">
        <v>97</v>
      </c>
      <c r="C60" t="s">
        <v>88</v>
      </c>
      <c r="D60">
        <v>400</v>
      </c>
      <c r="E60">
        <v>30</v>
      </c>
      <c r="F60">
        <v>0.05</v>
      </c>
      <c r="G60">
        <v>1.6000000000000001E-3</v>
      </c>
      <c r="H60">
        <f t="shared" si="1"/>
        <v>5.16E-2</v>
      </c>
      <c r="I60">
        <v>1</v>
      </c>
      <c r="J60">
        <v>11.648999999999999</v>
      </c>
      <c r="K60">
        <f>E60*H60/J60</f>
        <v>0.13288694308524338</v>
      </c>
      <c r="L60" s="5">
        <f>F60/((J60/E60)-(G60/1))</f>
        <v>0.12929919834497028</v>
      </c>
      <c r="M60">
        <f>D60+ (J60/2)</f>
        <v>405.8245</v>
      </c>
      <c r="O60">
        <v>1.09E-2</v>
      </c>
      <c r="T60">
        <f t="shared" si="2"/>
        <v>0.16523895677119874</v>
      </c>
      <c r="U60">
        <v>0.90800000000000003</v>
      </c>
      <c r="V60">
        <v>0.94</v>
      </c>
      <c r="AE60">
        <v>1.2E-2</v>
      </c>
    </row>
    <row r="62" spans="2:31" x14ac:dyDescent="0.2">
      <c r="B62" t="s">
        <v>99</v>
      </c>
      <c r="C62" s="6" t="s">
        <v>98</v>
      </c>
      <c r="D62">
        <v>250</v>
      </c>
      <c r="E62">
        <v>8</v>
      </c>
      <c r="F62">
        <v>0.05</v>
      </c>
      <c r="G62">
        <v>1.6000000000000001E-3</v>
      </c>
      <c r="H62">
        <f t="shared" si="1"/>
        <v>5.16E-2</v>
      </c>
      <c r="I62">
        <v>1</v>
      </c>
      <c r="J62">
        <v>11.726000000000001</v>
      </c>
      <c r="K62">
        <f>E62*H62/J62</f>
        <v>3.5203820569674228E-2</v>
      </c>
      <c r="L62" s="5">
        <f>F62/((J62/E62)-(G62/1))</f>
        <v>3.4149506539630503E-2</v>
      </c>
      <c r="M62">
        <f>D62+ (J62/2)</f>
        <v>255.863</v>
      </c>
      <c r="O62">
        <v>1.04E-2</v>
      </c>
      <c r="P62">
        <v>0.39</v>
      </c>
      <c r="Q62">
        <v>5.87</v>
      </c>
      <c r="R62">
        <v>34.4</v>
      </c>
      <c r="S62">
        <v>19.899999999999999</v>
      </c>
      <c r="T62">
        <f>(4*O62*(0.00000005670367)*M62^3)/I62</f>
        <v>3.9511813397116173E-2</v>
      </c>
      <c r="U62" s="5">
        <v>1</v>
      </c>
      <c r="V62">
        <v>1</v>
      </c>
      <c r="Y62">
        <v>4.5</v>
      </c>
      <c r="Z62">
        <v>5</v>
      </c>
      <c r="AA62">
        <v>3</v>
      </c>
      <c r="AB62">
        <v>5</v>
      </c>
      <c r="AE62">
        <v>1.15E-2</v>
      </c>
    </row>
    <row r="63" spans="2:31" x14ac:dyDescent="0.2">
      <c r="B63" t="s">
        <v>100</v>
      </c>
      <c r="C63" s="6" t="s">
        <v>98</v>
      </c>
      <c r="D63">
        <v>300</v>
      </c>
      <c r="E63">
        <v>15</v>
      </c>
      <c r="F63">
        <v>0.05</v>
      </c>
      <c r="G63">
        <v>1.6000000000000001E-3</v>
      </c>
      <c r="H63">
        <f t="shared" si="1"/>
        <v>5.16E-2</v>
      </c>
      <c r="I63">
        <v>1</v>
      </c>
      <c r="J63">
        <v>13.087999999999999</v>
      </c>
      <c r="K63">
        <f>E63*H63/J63</f>
        <v>5.9138141809290959E-2</v>
      </c>
      <c r="L63" s="5">
        <f>F63/((J63/E63)-(G63/1))</f>
        <v>5.7409675443968168E-2</v>
      </c>
      <c r="M63">
        <f>D63+ (J63/2)</f>
        <v>306.54399999999998</v>
      </c>
      <c r="O63">
        <v>1.04E-2</v>
      </c>
      <c r="T63">
        <f>(4*O63*(0.00000005670367)*M63^3)/I63</f>
        <v>6.7948982731900975E-2</v>
      </c>
      <c r="U63" s="5">
        <v>0.98229999999999995</v>
      </c>
      <c r="V63">
        <v>0.98250000000000004</v>
      </c>
      <c r="AE63">
        <v>1.15E-2</v>
      </c>
    </row>
    <row r="64" spans="2:31" x14ac:dyDescent="0.2">
      <c r="B64" t="s">
        <v>101</v>
      </c>
      <c r="C64" s="6" t="s">
        <v>98</v>
      </c>
      <c r="D64">
        <v>350</v>
      </c>
      <c r="E64">
        <v>20</v>
      </c>
      <c r="F64">
        <v>0.05</v>
      </c>
      <c r="G64">
        <v>1.6000000000000001E-3</v>
      </c>
      <c r="H64">
        <f t="shared" si="1"/>
        <v>5.16E-2</v>
      </c>
      <c r="I64">
        <v>1</v>
      </c>
      <c r="J64">
        <v>11.497</v>
      </c>
      <c r="K64">
        <f>E64*H64/J64</f>
        <v>8.976254675132643E-2</v>
      </c>
      <c r="L64" s="5">
        <f>F64/((J64/E64)-(G64/1))</f>
        <v>8.7221979938944635E-2</v>
      </c>
      <c r="M64">
        <f>D64+ (J64/2)</f>
        <v>355.74849999999998</v>
      </c>
      <c r="O64">
        <v>1.04E-2</v>
      </c>
      <c r="T64">
        <f>(4*O64*(0.00000005670367)*M64^3)/I64</f>
        <v>0.10620225341099988</v>
      </c>
      <c r="U64" s="5">
        <v>0.95499999999999996</v>
      </c>
      <c r="V64">
        <v>0.96379999999999999</v>
      </c>
      <c r="AE64">
        <v>1.15E-2</v>
      </c>
    </row>
    <row r="65" spans="1:48" x14ac:dyDescent="0.2">
      <c r="B65" t="s">
        <v>102</v>
      </c>
      <c r="C65" s="6" t="s">
        <v>98</v>
      </c>
      <c r="D65">
        <v>400</v>
      </c>
      <c r="E65">
        <v>30</v>
      </c>
      <c r="F65">
        <v>0.05</v>
      </c>
      <c r="G65">
        <v>1.6000000000000001E-3</v>
      </c>
      <c r="H65">
        <f t="shared" si="1"/>
        <v>5.16E-2</v>
      </c>
      <c r="I65">
        <v>1</v>
      </c>
      <c r="J65">
        <v>12.032999999999999</v>
      </c>
      <c r="K65">
        <f>E65*H65/J65</f>
        <v>0.1286462228870606</v>
      </c>
      <c r="L65" s="5">
        <f>F65/((J65/E65)-(G65/1))</f>
        <v>0.12515644555694619</v>
      </c>
      <c r="M65">
        <f>D65+ (J65/2)</f>
        <v>406.01650000000001</v>
      </c>
      <c r="O65">
        <v>1.04E-2</v>
      </c>
      <c r="T65">
        <f>(4*O65*(0.00000005670367)*M65^3)/I65</f>
        <v>0.1578830648447217</v>
      </c>
      <c r="U65" s="5">
        <v>0.92100000000000004</v>
      </c>
      <c r="V65">
        <v>0.94310000000000005</v>
      </c>
      <c r="AE65">
        <v>1.15E-2</v>
      </c>
    </row>
    <row r="68" spans="1:48" x14ac:dyDescent="0.2">
      <c r="B68" t="s">
        <v>211</v>
      </c>
      <c r="C68" s="6" t="s">
        <v>215</v>
      </c>
      <c r="D68">
        <v>250</v>
      </c>
      <c r="E68">
        <v>8</v>
      </c>
      <c r="F68">
        <v>0.06</v>
      </c>
      <c r="G68">
        <v>4.0000000000000002E-4</v>
      </c>
      <c r="H68">
        <f>F68+G68</f>
        <v>6.0399999999999995E-2</v>
      </c>
      <c r="I68">
        <v>5</v>
      </c>
      <c r="J68">
        <v>11.5</v>
      </c>
      <c r="K68">
        <f>E68*H68/J68</f>
        <v>4.2017391304347826E-2</v>
      </c>
      <c r="L68" s="2">
        <f>F68/((J68/E68)-(G68/1))</f>
        <v>4.1750748034235612E-2</v>
      </c>
      <c r="M68">
        <f>D68+ (J68/2)</f>
        <v>255.75</v>
      </c>
      <c r="O68">
        <v>1.235E-2</v>
      </c>
      <c r="P68">
        <v>0.41499999999999998</v>
      </c>
      <c r="Q68">
        <v>6</v>
      </c>
      <c r="R68">
        <v>34.89</v>
      </c>
      <c r="T68">
        <f>(4*O68*(0.00000005670367)*M68^3)/I68</f>
        <v>9.3716279758482464E-3</v>
      </c>
      <c r="Y68">
        <v>6</v>
      </c>
      <c r="Z68">
        <v>6</v>
      </c>
      <c r="AA68">
        <v>2.5</v>
      </c>
      <c r="AB68">
        <v>2.5</v>
      </c>
    </row>
    <row r="69" spans="1:48" x14ac:dyDescent="0.2">
      <c r="B69" t="s">
        <v>212</v>
      </c>
      <c r="C69" s="6" t="s">
        <v>216</v>
      </c>
      <c r="D69">
        <v>250</v>
      </c>
      <c r="E69">
        <v>8</v>
      </c>
      <c r="F69">
        <v>6.5000000000000002E-2</v>
      </c>
      <c r="G69">
        <v>4.0000000000000002E-4</v>
      </c>
      <c r="H69">
        <f>F69+G69</f>
        <v>6.54E-2</v>
      </c>
      <c r="I69">
        <v>5</v>
      </c>
      <c r="J69">
        <v>10.925000000000001</v>
      </c>
      <c r="K69">
        <f>E69*H69/J69</f>
        <v>4.7890160183066362E-2</v>
      </c>
      <c r="L69" s="2">
        <f>F69/((J69/E69)-(G69/1))</f>
        <v>4.7611199619110402E-2</v>
      </c>
      <c r="M69">
        <f>D69+ (J69/2)</f>
        <v>255.46250000000001</v>
      </c>
      <c r="O69">
        <v>1.4250000000000001E-2</v>
      </c>
      <c r="P69">
        <v>0.41</v>
      </c>
      <c r="Q69">
        <v>6.27</v>
      </c>
      <c r="R69">
        <v>35</v>
      </c>
      <c r="T69">
        <f>(4*O69*(0.00000005670367)*M69^3)/I69</f>
        <v>1.0776990339649486E-2</v>
      </c>
      <c r="Y69">
        <v>6.5</v>
      </c>
      <c r="Z69">
        <v>6.5</v>
      </c>
      <c r="AA69">
        <v>2.5</v>
      </c>
      <c r="AB69">
        <v>2.5</v>
      </c>
    </row>
    <row r="70" spans="1:48" x14ac:dyDescent="0.2">
      <c r="B70" t="s">
        <v>213</v>
      </c>
      <c r="C70" s="6" t="s">
        <v>217</v>
      </c>
      <c r="D70">
        <v>250</v>
      </c>
      <c r="E70">
        <v>8</v>
      </c>
      <c r="F70">
        <v>7.4999999999999997E-2</v>
      </c>
      <c r="G70">
        <v>4.0000000000000002E-4</v>
      </c>
      <c r="H70">
        <f>F70+G70</f>
        <v>7.5399999999999995E-2</v>
      </c>
      <c r="I70">
        <v>5</v>
      </c>
      <c r="J70">
        <v>11.5</v>
      </c>
      <c r="K70">
        <f>E70*H70/J70</f>
        <v>5.2452173913043472E-2</v>
      </c>
      <c r="L70" s="2">
        <f>F70/((J70/E70)-(G70/1))</f>
        <v>5.2188435042794516E-2</v>
      </c>
      <c r="M70">
        <f>D70+ (J70/2)</f>
        <v>255.75</v>
      </c>
      <c r="O70">
        <v>1.5800000000000002E-2</v>
      </c>
      <c r="P70">
        <v>0.40600000000000003</v>
      </c>
      <c r="Q70">
        <v>5.8</v>
      </c>
      <c r="R70">
        <v>35.200000000000003</v>
      </c>
      <c r="T70">
        <f>(4*O70*(0.00000005670367)*M70^3)/I70</f>
        <v>1.198961311889897E-2</v>
      </c>
      <c r="Y70">
        <v>7.5</v>
      </c>
      <c r="Z70">
        <v>7.5</v>
      </c>
      <c r="AA70">
        <v>2.5</v>
      </c>
      <c r="AB70">
        <v>2.5</v>
      </c>
    </row>
    <row r="71" spans="1:48" x14ac:dyDescent="0.2">
      <c r="B71" t="s">
        <v>214</v>
      </c>
      <c r="C71" s="6" t="s">
        <v>218</v>
      </c>
      <c r="D71">
        <v>250</v>
      </c>
      <c r="E71">
        <v>8</v>
      </c>
      <c r="F71">
        <v>0.08</v>
      </c>
      <c r="G71">
        <v>4.0000000000000002E-4</v>
      </c>
      <c r="H71">
        <f>F71+G71</f>
        <v>8.0399999999999999E-2</v>
      </c>
      <c r="I71">
        <v>5</v>
      </c>
      <c r="J71">
        <v>10.214</v>
      </c>
      <c r="K71">
        <f>E71*H71/J71</f>
        <v>6.2972390836107298E-2</v>
      </c>
      <c r="L71" s="2">
        <f>F71/((J71/E71)-(G71/1))</f>
        <v>6.2678732322638778E-2</v>
      </c>
      <c r="M71">
        <f>D71+ (J71/2)</f>
        <v>255.107</v>
      </c>
      <c r="O71">
        <v>1.881E-2</v>
      </c>
      <c r="P71">
        <v>0.40899999999999997</v>
      </c>
      <c r="Q71">
        <v>5.96</v>
      </c>
      <c r="R71">
        <v>33.5</v>
      </c>
      <c r="T71">
        <f>(4*O71*(0.00000005670367)*M71^3)/I71</f>
        <v>1.416632097635071E-2</v>
      </c>
      <c r="Y71">
        <v>8</v>
      </c>
      <c r="Z71">
        <v>8</v>
      </c>
      <c r="AA71">
        <v>2.5</v>
      </c>
      <c r="AB71">
        <v>2.5</v>
      </c>
    </row>
    <row r="72" spans="1:48" x14ac:dyDescent="0.2">
      <c r="B72" t="s">
        <v>220</v>
      </c>
      <c r="C72" s="6" t="s">
        <v>219</v>
      </c>
      <c r="D72">
        <v>250</v>
      </c>
      <c r="E72">
        <v>8</v>
      </c>
      <c r="F72">
        <v>8.5000000000000006E-2</v>
      </c>
      <c r="G72">
        <v>4.0000000000000002E-4</v>
      </c>
      <c r="H72">
        <f>F72+G72</f>
        <v>8.5400000000000004E-2</v>
      </c>
      <c r="I72">
        <v>5</v>
      </c>
      <c r="J72">
        <v>9.782</v>
      </c>
      <c r="K72">
        <f>E72*H72/J72</f>
        <v>6.9842567982007775E-2</v>
      </c>
      <c r="L72" s="2">
        <f>F72/((J72/E72)-(G72/1))</f>
        <v>6.9538184644332646E-2</v>
      </c>
      <c r="M72">
        <f>D72+ (J72/2)</f>
        <v>254.89099999999999</v>
      </c>
      <c r="O72">
        <v>2.1829999999999999E-2</v>
      </c>
      <c r="P72">
        <v>0.379</v>
      </c>
      <c r="Q72">
        <v>5.73</v>
      </c>
      <c r="R72">
        <v>33.200000000000003</v>
      </c>
      <c r="T72">
        <f>(4*O72*(0.00000005670367)*M72^3)/I72</f>
        <v>1.6399038842632278E-2</v>
      </c>
      <c r="Y72">
        <v>8.5</v>
      </c>
      <c r="Z72">
        <v>8.5</v>
      </c>
      <c r="AA72">
        <v>2.5</v>
      </c>
      <c r="AB72">
        <v>2.5</v>
      </c>
    </row>
    <row r="74" spans="1:48" x14ac:dyDescent="0.2">
      <c r="AM74" t="s">
        <v>201</v>
      </c>
      <c r="AN74" t="s">
        <v>202</v>
      </c>
      <c r="AO74" t="s">
        <v>203</v>
      </c>
      <c r="AQ74" t="s">
        <v>205</v>
      </c>
      <c r="AS74" t="s">
        <v>204</v>
      </c>
      <c r="AT74" t="s">
        <v>245</v>
      </c>
    </row>
    <row r="75" spans="1:48" x14ac:dyDescent="0.2">
      <c r="A75" t="s">
        <v>125</v>
      </c>
      <c r="B75" t="s">
        <v>90</v>
      </c>
      <c r="C75" t="s">
        <v>89</v>
      </c>
      <c r="D75">
        <v>250</v>
      </c>
      <c r="E75">
        <v>8</v>
      </c>
      <c r="F75">
        <v>0.05</v>
      </c>
      <c r="G75">
        <v>1.6000000000000001E-3</v>
      </c>
      <c r="H75">
        <f>F75+G75</f>
        <v>5.16E-2</v>
      </c>
      <c r="I75">
        <v>0.1</v>
      </c>
      <c r="J75">
        <v>14.388</v>
      </c>
      <c r="K75">
        <f>E75*H75/J75</f>
        <v>2.8690575479566306E-2</v>
      </c>
      <c r="L75" s="5">
        <f>F75/((J75/E75)-(G75/0.1))</f>
        <v>2.8050490883590466E-2</v>
      </c>
      <c r="M75">
        <f>D75+ (J75/2)</f>
        <v>257.19400000000002</v>
      </c>
      <c r="O75">
        <v>1.0999999999999999E-2</v>
      </c>
      <c r="P75">
        <v>0.39200000000000002</v>
      </c>
      <c r="Q75">
        <v>5.93</v>
      </c>
      <c r="R75">
        <v>35.1</v>
      </c>
      <c r="S75">
        <v>20.399999999999999</v>
      </c>
      <c r="T75">
        <f>(4*O75*(0.00000005670367)*M75^3)/I75</f>
        <v>0.42446935700761029</v>
      </c>
      <c r="U75">
        <v>7.5999999999999998E-2</v>
      </c>
      <c r="W75" t="s">
        <v>153</v>
      </c>
      <c r="AE75">
        <v>1.15E-2</v>
      </c>
      <c r="AL75" t="s">
        <v>161</v>
      </c>
      <c r="AM75">
        <f>0.0841 - 0.307-0.1737</f>
        <v>-0.39659999999999995</v>
      </c>
      <c r="AN75">
        <v>-0.58499999999999996</v>
      </c>
      <c r="AO75">
        <v>0.57110000000000005</v>
      </c>
      <c r="AP75">
        <v>0.5756</v>
      </c>
      <c r="AS75">
        <v>-0.58499215999999998</v>
      </c>
      <c r="AT75">
        <v>-0.56799999999999995</v>
      </c>
      <c r="AV75">
        <v>-0.56798114</v>
      </c>
    </row>
    <row r="76" spans="1:48" x14ac:dyDescent="0.2">
      <c r="B76" t="s">
        <v>91</v>
      </c>
      <c r="C76" t="s">
        <v>89</v>
      </c>
      <c r="D76">
        <v>300</v>
      </c>
      <c r="E76">
        <v>15</v>
      </c>
      <c r="F76">
        <v>0.05</v>
      </c>
      <c r="G76">
        <v>1.6000000000000001E-3</v>
      </c>
      <c r="H76">
        <f>F76+G76</f>
        <v>5.16E-2</v>
      </c>
      <c r="I76">
        <v>0.1</v>
      </c>
      <c r="J76">
        <v>17.920000000000002</v>
      </c>
      <c r="K76">
        <f>E76*H76/J76</f>
        <v>4.3191964285714285E-2</v>
      </c>
      <c r="L76" s="5">
        <f>F76/((J76/E76)-(G76/0.1))</f>
        <v>4.2420814479638011E-2</v>
      </c>
      <c r="M76">
        <f>D76+ (J76/2)</f>
        <v>308.95999999999998</v>
      </c>
      <c r="O76">
        <v>1.0999999999999999E-2</v>
      </c>
      <c r="T76">
        <f>(4*O76*(0.00000005670367)*M76^3)/I76</f>
        <v>0.73581835005529461</v>
      </c>
      <c r="U76">
        <v>0.66700000000000004</v>
      </c>
      <c r="W76" t="s">
        <v>154</v>
      </c>
      <c r="AE76">
        <v>1.15E-2</v>
      </c>
      <c r="AL76" t="s">
        <v>162</v>
      </c>
      <c r="AM76">
        <f>0.6094+0.1401</f>
        <v>0.74950000000000006</v>
      </c>
      <c r="AN76">
        <v>0.84630000000000005</v>
      </c>
      <c r="AO76">
        <v>1.4703999999999999</v>
      </c>
      <c r="AP76">
        <v>1.5353000000000001</v>
      </c>
      <c r="AS76">
        <v>0.84627114999999997</v>
      </c>
      <c r="AT76">
        <v>0.91220000000000001</v>
      </c>
      <c r="AV76">
        <v>0.91216631000000004</v>
      </c>
    </row>
    <row r="77" spans="1:48" x14ac:dyDescent="0.2">
      <c r="B77" t="s">
        <v>92</v>
      </c>
      <c r="C77" t="s">
        <v>89</v>
      </c>
      <c r="D77">
        <v>350</v>
      </c>
      <c r="E77">
        <v>20</v>
      </c>
      <c r="F77">
        <v>0.05</v>
      </c>
      <c r="G77">
        <v>1.6000000000000001E-3</v>
      </c>
      <c r="H77">
        <f>F77+G77</f>
        <v>5.16E-2</v>
      </c>
      <c r="I77">
        <v>0.1</v>
      </c>
      <c r="J77">
        <v>17.702000000000002</v>
      </c>
      <c r="K77">
        <f>E77*H77/J77</f>
        <v>5.8298497344932775E-2</v>
      </c>
      <c r="L77" s="5">
        <f>F77/((J77/E77)-(G77/0.1))</f>
        <v>5.7530778966747208E-2</v>
      </c>
      <c r="M77">
        <f>D77+ (J77/2)</f>
        <v>358.851</v>
      </c>
      <c r="O77">
        <v>1.0999999999999999E-2</v>
      </c>
      <c r="T77">
        <f>(4*O77*(0.00000005670367)*M77^3)/I77</f>
        <v>1.1529389924902353</v>
      </c>
      <c r="U77">
        <v>0.57699999999999996</v>
      </c>
      <c r="AE77">
        <v>1.15E-2</v>
      </c>
      <c r="AL77" t="s">
        <v>163</v>
      </c>
      <c r="AM77">
        <v>0.57379999999999998</v>
      </c>
      <c r="AN77">
        <v>0.72789999999999999</v>
      </c>
      <c r="AO77">
        <v>0.8327</v>
      </c>
      <c r="AP77">
        <v>0.80110000000000003</v>
      </c>
      <c r="AS77">
        <v>0.72786371000000005</v>
      </c>
      <c r="AT77">
        <v>0.76500000000000001</v>
      </c>
      <c r="AV77">
        <v>0.75445156000000002</v>
      </c>
    </row>
    <row r="78" spans="1:48" x14ac:dyDescent="0.2">
      <c r="B78" t="s">
        <v>93</v>
      </c>
      <c r="C78" t="s">
        <v>89</v>
      </c>
      <c r="D78">
        <v>400</v>
      </c>
      <c r="E78">
        <v>30</v>
      </c>
      <c r="F78">
        <v>0.05</v>
      </c>
      <c r="G78">
        <v>1.6000000000000001E-3</v>
      </c>
      <c r="H78">
        <f>F78+G78</f>
        <v>5.16E-2</v>
      </c>
      <c r="I78">
        <v>0.1</v>
      </c>
      <c r="J78">
        <v>20.83</v>
      </c>
      <c r="K78">
        <f>E78*H78/J78</f>
        <v>7.4315890542486801E-2</v>
      </c>
      <c r="L78" s="5">
        <f>F78/((J78/E78)-(G78/0.1))</f>
        <v>7.3710073710073723E-2</v>
      </c>
      <c r="M78">
        <f>D78+ (J78/2)</f>
        <v>410.41500000000002</v>
      </c>
      <c r="O78">
        <v>1.0999999999999999E-2</v>
      </c>
      <c r="T78">
        <f>(4*O78*(0.00000005670367)*M78^3)/I78</f>
        <v>1.7247792563179567</v>
      </c>
      <c r="U78">
        <v>0.49399999999999999</v>
      </c>
      <c r="AE78">
        <v>1.15E-2</v>
      </c>
      <c r="AL78" t="s">
        <v>164</v>
      </c>
      <c r="AM78">
        <f>0.0835-0.0368+1.0017</f>
        <v>1.0484</v>
      </c>
      <c r="AN78">
        <v>1.0486</v>
      </c>
      <c r="AO78">
        <v>0.2079</v>
      </c>
      <c r="AP78">
        <v>0.18429999999999999</v>
      </c>
      <c r="AS78">
        <v>1.0486074299999999</v>
      </c>
      <c r="AT78">
        <v>1.0349999999999999</v>
      </c>
      <c r="AV78">
        <v>1.0377738000000001</v>
      </c>
    </row>
    <row r="79" spans="1:48" x14ac:dyDescent="0.2">
      <c r="AL79">
        <v>0.01</v>
      </c>
      <c r="AM79">
        <f>MIN($AM$75*ATAN($AM$76*AL79^$AM$77) + $AM$78,1)</f>
        <v>1</v>
      </c>
      <c r="AN79">
        <f>MIN($AT$75*ATAN($AT$76*AL79^$AT$77) + $AT$78,1)</f>
        <v>1</v>
      </c>
      <c r="AO79">
        <f>$AO$75*ATAN($AO$76*(1/AL79)^$AO$77) + $AO$78</f>
        <v>1.096590169971799</v>
      </c>
      <c r="AP79">
        <f>$AP$75*ATAN($AP$76*(1/AL79)^$AP$77) + $AP$78</f>
        <v>1.0790814532676751</v>
      </c>
      <c r="AQ79">
        <f>1/(1 + AL79)</f>
        <v>0.99009900990099009</v>
      </c>
    </row>
    <row r="80" spans="1:48" x14ac:dyDescent="0.2">
      <c r="A80" t="s">
        <v>125</v>
      </c>
      <c r="B80" t="s">
        <v>94</v>
      </c>
      <c r="C80" t="s">
        <v>88</v>
      </c>
      <c r="D80">
        <v>250</v>
      </c>
      <c r="E80">
        <v>8</v>
      </c>
      <c r="F80">
        <v>0.05</v>
      </c>
      <c r="G80">
        <v>1.6000000000000001E-3</v>
      </c>
      <c r="H80">
        <f>F80+G80</f>
        <v>5.16E-2</v>
      </c>
      <c r="I80">
        <v>0.1</v>
      </c>
      <c r="J80">
        <v>14.26</v>
      </c>
      <c r="K80">
        <f>E80*H80/J80</f>
        <v>2.8948106591865357E-2</v>
      </c>
      <c r="L80" s="5">
        <f>F80/((J80/E80)-(G80/0.1))</f>
        <v>2.8304557033682426E-2</v>
      </c>
      <c r="M80">
        <f>D80+ (J80/2)</f>
        <v>257.13</v>
      </c>
      <c r="O80">
        <v>1.09E-2</v>
      </c>
      <c r="T80">
        <f>(4*O80*(0.00000005670367)*M80^3)/I80</f>
        <v>0.42029662937507944</v>
      </c>
      <c r="U80">
        <v>0.78190000000000004</v>
      </c>
      <c r="W80" t="s">
        <v>159</v>
      </c>
      <c r="AE80">
        <v>1.2E-2</v>
      </c>
      <c r="AL80">
        <v>0.02</v>
      </c>
      <c r="AM80">
        <f>MIN($AM$75*ATAN($AM$76*AL80^$AM$77) + $AM$78,1)</f>
        <v>1</v>
      </c>
      <c r="AN80">
        <f>MIN($AT$75*ATAN($AT$76*AL80^$AT$77) + $AT$78,1)</f>
        <v>1</v>
      </c>
      <c r="AO80">
        <f t="shared" ref="AO80:AO101" si="3">$AO$75*ATAN($AO$76*(1/AL80)^$AO$77) + $AO$78</f>
        <v>1.0900385269762083</v>
      </c>
      <c r="AP80">
        <f t="shared" ref="AP80:AP101" si="4">$AP$75*ATAN($AP$76*(1/AL80)^$AP$77) + $AP$78</f>
        <v>1.0721286336947633</v>
      </c>
      <c r="AQ80">
        <f t="shared" ref="AQ80:AQ101" si="5">1/(1 + AL80)</f>
        <v>0.98039215686274506</v>
      </c>
    </row>
    <row r="81" spans="1:43" x14ac:dyDescent="0.2">
      <c r="B81" t="s">
        <v>95</v>
      </c>
      <c r="C81" t="s">
        <v>88</v>
      </c>
      <c r="D81">
        <v>300</v>
      </c>
      <c r="E81">
        <v>15</v>
      </c>
      <c r="F81">
        <v>0.05</v>
      </c>
      <c r="G81">
        <v>1.6000000000000001E-3</v>
      </c>
      <c r="H81">
        <f>F81+G81</f>
        <v>5.16E-2</v>
      </c>
      <c r="I81">
        <v>0.1</v>
      </c>
      <c r="J81">
        <v>17.829999999999998</v>
      </c>
      <c r="K81">
        <f>E81*H81/J81</f>
        <v>4.3409983174425133E-2</v>
      </c>
      <c r="L81" s="5">
        <f>F81/((J81/E81)-(G81/0.1))</f>
        <v>4.263786242183059E-2</v>
      </c>
      <c r="M81">
        <f>D81+ (J81/2)</f>
        <v>308.91500000000002</v>
      </c>
      <c r="O81">
        <v>1.09E-2</v>
      </c>
      <c r="P81">
        <v>0.38900000000000001</v>
      </c>
      <c r="Q81">
        <v>5.99</v>
      </c>
      <c r="R81">
        <v>35.5</v>
      </c>
      <c r="S81">
        <v>20.399999999999999</v>
      </c>
      <c r="T81">
        <f>(4*O81*(0.00000005670367)*M81^3)/I81</f>
        <v>0.7288105459413049</v>
      </c>
      <c r="U81">
        <v>0.67920000000000003</v>
      </c>
      <c r="W81" t="s">
        <v>160</v>
      </c>
      <c r="AE81">
        <v>1.2E-2</v>
      </c>
      <c r="AL81">
        <v>0.03</v>
      </c>
      <c r="AM81">
        <f>MIN($AM$75*ATAN($AM$76*AL81^$AM$77) + $AM$78,1)</f>
        <v>1</v>
      </c>
      <c r="AN81">
        <f>MIN($AT$75*ATAN($AT$76*AL81^$AT$77) + $AT$78,1)</f>
        <v>0.99961056059937137</v>
      </c>
      <c r="AO81">
        <f t="shared" si="3"/>
        <v>1.0840415811366688</v>
      </c>
      <c r="AP81">
        <f t="shared" si="4"/>
        <v>1.0658702317835562</v>
      </c>
      <c r="AQ81">
        <f t="shared" si="5"/>
        <v>0.970873786407767</v>
      </c>
    </row>
    <row r="82" spans="1:43" x14ac:dyDescent="0.2">
      <c r="B82" t="s">
        <v>96</v>
      </c>
      <c r="C82" t="s">
        <v>88</v>
      </c>
      <c r="D82">
        <v>350</v>
      </c>
      <c r="E82">
        <v>20</v>
      </c>
      <c r="F82">
        <v>0.05</v>
      </c>
      <c r="G82">
        <v>1.6000000000000001E-3</v>
      </c>
      <c r="H82">
        <f>F82+G82</f>
        <v>5.16E-2</v>
      </c>
      <c r="I82">
        <v>0.1</v>
      </c>
      <c r="J82">
        <v>17.667999999999999</v>
      </c>
      <c r="K82">
        <f>E82*H82/J82</f>
        <v>5.8410685985963329E-2</v>
      </c>
      <c r="L82" s="5">
        <f>F82/((J82/E82)-(G82/0.1))</f>
        <v>5.7643532395665213E-2</v>
      </c>
      <c r="M82">
        <f>D82+ (J82/2)</f>
        <v>358.834</v>
      </c>
      <c r="O82">
        <v>1.09E-2</v>
      </c>
      <c r="T82">
        <f>(4*O82*(0.00000005670367)*M82^3)/I82</f>
        <v>1.1422953702161898</v>
      </c>
      <c r="U82">
        <v>0.58579999999999999</v>
      </c>
      <c r="AE82">
        <v>1.2E-2</v>
      </c>
      <c r="AL82">
        <v>0.04</v>
      </c>
      <c r="AM82">
        <f>MIN($AM$75*ATAN($AM$76*AL82^$AM$77) + $AM$78,1)</f>
        <v>1</v>
      </c>
      <c r="AN82">
        <f>MIN($AT$75*ATAN($AT$76*AL82^$AT$77) + $AT$78,1)</f>
        <v>0.99093014652829758</v>
      </c>
      <c r="AO82">
        <f t="shared" si="3"/>
        <v>1.0783807930773317</v>
      </c>
      <c r="AP82">
        <f t="shared" si="4"/>
        <v>1.0600264058912534</v>
      </c>
      <c r="AQ82">
        <f t="shared" si="5"/>
        <v>0.96153846153846145</v>
      </c>
    </row>
    <row r="83" spans="1:43" x14ac:dyDescent="0.2">
      <c r="B83" t="s">
        <v>97</v>
      </c>
      <c r="C83" t="s">
        <v>88</v>
      </c>
      <c r="D83">
        <v>400</v>
      </c>
      <c r="E83">
        <v>30</v>
      </c>
      <c r="F83">
        <v>0.05</v>
      </c>
      <c r="G83">
        <v>1.6000000000000001E-3</v>
      </c>
      <c r="H83">
        <f>F83+G83</f>
        <v>5.16E-2</v>
      </c>
      <c r="I83">
        <v>0.1</v>
      </c>
      <c r="J83">
        <v>20.841000000000001</v>
      </c>
      <c r="K83">
        <f>E83*H83/J83</f>
        <v>7.427666618684324E-2</v>
      </c>
      <c r="L83" s="5">
        <f>F83/((J83/E83)-(G83/0.1))</f>
        <v>7.3670251952261678E-2</v>
      </c>
      <c r="M83">
        <f>D83+ (J83/2)</f>
        <v>410.4205</v>
      </c>
      <c r="O83">
        <v>1.09E-2</v>
      </c>
      <c r="T83">
        <f>(4*O83*(0.00000005670367)*M83^3)/I83</f>
        <v>1.7091681570997874</v>
      </c>
      <c r="U83">
        <v>0.50039999999999996</v>
      </c>
      <c r="AE83">
        <v>1.2E-2</v>
      </c>
      <c r="AL83">
        <v>0.05</v>
      </c>
      <c r="AM83">
        <f>MIN($AM$75*ATAN($AM$76*AL83^$AM$77) + $AM$78,1)</f>
        <v>0.99543359204191706</v>
      </c>
      <c r="AN83">
        <f>MIN($AT$75*ATAN($AT$76*AL83^$AT$77) + $AT$78,1)</f>
        <v>0.98276952885150393</v>
      </c>
      <c r="AO83">
        <f t="shared" si="3"/>
        <v>1.072959409097886</v>
      </c>
      <c r="AP83">
        <f t="shared" si="4"/>
        <v>1.0544747280189268</v>
      </c>
      <c r="AQ83">
        <f t="shared" si="5"/>
        <v>0.95238095238095233</v>
      </c>
    </row>
    <row r="84" spans="1:43" x14ac:dyDescent="0.2">
      <c r="AL84">
        <v>0.06</v>
      </c>
      <c r="AM84">
        <f t="shared" ref="AM84:AM101" si="6">MIN($AM$75*ATAN($AM$76*AL84^$AM$77) + $AM$78,1)</f>
        <v>0.98967310855068835</v>
      </c>
      <c r="AN84">
        <f t="shared" ref="AN84:AN101" si="7">MIN($AT$75*ATAN($AT$76*AL84^$AT$77) + $AT$78,1)</f>
        <v>0.97500640604025002</v>
      </c>
      <c r="AO84">
        <f t="shared" si="3"/>
        <v>1.067723189939072</v>
      </c>
      <c r="AP84">
        <f t="shared" si="4"/>
        <v>1.0491470848167916</v>
      </c>
      <c r="AQ84">
        <f t="shared" si="5"/>
        <v>0.94339622641509424</v>
      </c>
    </row>
    <row r="85" spans="1:43" x14ac:dyDescent="0.2">
      <c r="A85" t="s">
        <v>125</v>
      </c>
      <c r="B85" t="s">
        <v>99</v>
      </c>
      <c r="C85" s="6" t="s">
        <v>98</v>
      </c>
      <c r="D85">
        <v>250</v>
      </c>
      <c r="E85">
        <v>8</v>
      </c>
      <c r="F85">
        <v>0.05</v>
      </c>
      <c r="G85">
        <v>1.6000000000000001E-3</v>
      </c>
      <c r="H85">
        <f>F85+G85</f>
        <v>5.16E-2</v>
      </c>
      <c r="I85">
        <v>0.1</v>
      </c>
      <c r="J85">
        <v>14.571</v>
      </c>
      <c r="K85">
        <f>E85*H85/J85</f>
        <v>2.8330245007206094E-2</v>
      </c>
      <c r="L85" s="5">
        <f>F85/((J85/E85)-(G85/0.1))</f>
        <v>2.7695077200027698E-2</v>
      </c>
      <c r="M85">
        <f>D85+ (J85/2)</f>
        <v>257.28550000000001</v>
      </c>
      <c r="O85">
        <v>1.04E-2</v>
      </c>
      <c r="P85">
        <v>0.39</v>
      </c>
      <c r="Q85">
        <v>5.87</v>
      </c>
      <c r="R85">
        <v>34.4</v>
      </c>
      <c r="S85">
        <v>19.899999999999999</v>
      </c>
      <c r="T85">
        <f>(4*O85*(0.00000005670367)*M85^3)/I85</f>
        <v>0.40174495554483697</v>
      </c>
      <c r="U85">
        <v>0.81235999999999997</v>
      </c>
      <c r="W85" t="s">
        <v>149</v>
      </c>
      <c r="AE85">
        <v>1.15E-2</v>
      </c>
      <c r="AL85">
        <v>7.0000000000000007E-2</v>
      </c>
      <c r="AM85">
        <f t="shared" si="6"/>
        <v>0.98433207928458166</v>
      </c>
      <c r="AN85">
        <f>MIN($AT$75*ATAN($AT$76*AL85^$AT$77) + $AT$78,1)</f>
        <v>0.96756410749042931</v>
      </c>
      <c r="AO85">
        <f t="shared" si="3"/>
        <v>1.062637678617002</v>
      </c>
      <c r="AP85">
        <f t="shared" si="4"/>
        <v>1.0440004370548495</v>
      </c>
      <c r="AQ85">
        <f t="shared" si="5"/>
        <v>0.93457943925233644</v>
      </c>
    </row>
    <row r="86" spans="1:43" x14ac:dyDescent="0.2">
      <c r="B86" t="s">
        <v>100</v>
      </c>
      <c r="C86" s="6" t="s">
        <v>98</v>
      </c>
      <c r="D86">
        <v>300</v>
      </c>
      <c r="E86">
        <v>15</v>
      </c>
      <c r="F86">
        <v>0.05</v>
      </c>
      <c r="G86">
        <v>1.6000000000000001E-3</v>
      </c>
      <c r="H86">
        <f>F86+G86</f>
        <v>5.16E-2</v>
      </c>
      <c r="I86">
        <v>0.1</v>
      </c>
      <c r="J86">
        <v>18.106999999999999</v>
      </c>
      <c r="K86">
        <f>E86*H86/J86</f>
        <v>4.2745899375931963E-2</v>
      </c>
      <c r="L86" s="5">
        <f>F86/((J86/E86)-(G86/0.1))</f>
        <v>4.1976828790507639E-2</v>
      </c>
      <c r="M86">
        <f>D86+ (J86/2)</f>
        <v>309.05349999999999</v>
      </c>
      <c r="O86">
        <v>1.04E-2</v>
      </c>
      <c r="T86">
        <f>(4*O86*(0.00000005670367)*M86^3)/I86</f>
        <v>0.69631459449314337</v>
      </c>
      <c r="U86">
        <v>0.71030000000000004</v>
      </c>
      <c r="W86" t="s">
        <v>150</v>
      </c>
      <c r="AE86">
        <v>1.15E-2</v>
      </c>
      <c r="AL86">
        <v>0.08</v>
      </c>
      <c r="AM86">
        <f t="shared" si="6"/>
        <v>0.97932908727044965</v>
      </c>
      <c r="AN86">
        <f t="shared" si="7"/>
        <v>0.96039046153905583</v>
      </c>
      <c r="AO86">
        <f t="shared" si="3"/>
        <v>1.0576791869087543</v>
      </c>
      <c r="AP86">
        <f t="shared" si="4"/>
        <v>1.0390053129132675</v>
      </c>
      <c r="AQ86">
        <f t="shared" si="5"/>
        <v>0.92592592592592582</v>
      </c>
    </row>
    <row r="87" spans="1:43" x14ac:dyDescent="0.2">
      <c r="B87" t="s">
        <v>101</v>
      </c>
      <c r="C87" s="6" t="s">
        <v>98</v>
      </c>
      <c r="D87">
        <v>350</v>
      </c>
      <c r="E87">
        <v>20</v>
      </c>
      <c r="F87">
        <v>0.05</v>
      </c>
      <c r="G87">
        <v>1.6000000000000001E-3</v>
      </c>
      <c r="H87">
        <f>F87+G87</f>
        <v>5.16E-2</v>
      </c>
      <c r="I87">
        <v>0.1</v>
      </c>
      <c r="J87">
        <v>17.878</v>
      </c>
      <c r="K87">
        <f>E87*H87/J87</f>
        <v>5.772457769325428E-2</v>
      </c>
      <c r="L87" s="5">
        <f>F87/((J87/E87)-(G87/0.1))</f>
        <v>5.6954094999430459E-2</v>
      </c>
      <c r="M87">
        <f>D87+ (J87/2)</f>
        <v>358.93900000000002</v>
      </c>
      <c r="O87">
        <v>1.04E-2</v>
      </c>
      <c r="T87">
        <f>(4*O87*(0.00000005670367)*M87^3)/I87</f>
        <v>1.0908535382826068</v>
      </c>
      <c r="U87">
        <v>0.61509999999999998</v>
      </c>
      <c r="AE87">
        <v>1.15E-2</v>
      </c>
      <c r="AL87">
        <v>0.09</v>
      </c>
      <c r="AM87">
        <f t="shared" si="6"/>
        <v>0.97460684793879604</v>
      </c>
      <c r="AN87">
        <f t="shared" si="7"/>
        <v>0.95344788589019358</v>
      </c>
      <c r="AO87">
        <f t="shared" si="3"/>
        <v>1.0528305133992015</v>
      </c>
      <c r="AP87">
        <f t="shared" si="4"/>
        <v>1.034140373642098</v>
      </c>
      <c r="AQ87">
        <f t="shared" si="5"/>
        <v>0.9174311926605504</v>
      </c>
    </row>
    <row r="88" spans="1:43" x14ac:dyDescent="0.2">
      <c r="B88" t="s">
        <v>102</v>
      </c>
      <c r="C88" s="6" t="s">
        <v>98</v>
      </c>
      <c r="D88">
        <v>400</v>
      </c>
      <c r="E88">
        <v>30</v>
      </c>
      <c r="F88">
        <v>0.05</v>
      </c>
      <c r="G88">
        <v>1.6000000000000001E-3</v>
      </c>
      <c r="H88">
        <f>F88+G88</f>
        <v>5.16E-2</v>
      </c>
      <c r="I88">
        <v>0.1</v>
      </c>
      <c r="J88">
        <v>21.036000000000001</v>
      </c>
      <c r="K88">
        <f>E88*H88/J88</f>
        <v>7.3588134626354815E-2</v>
      </c>
      <c r="L88" s="5">
        <f>F88/((J88/E88)-(G88/0.1))</f>
        <v>7.2971395213076481E-2</v>
      </c>
      <c r="M88">
        <f>D88+ (J88/2)</f>
        <v>410.51800000000003</v>
      </c>
      <c r="O88">
        <v>1.04E-2</v>
      </c>
      <c r="T88">
        <f>(4*O88*(0.00000005670367)*M88^3)/I88</f>
        <v>1.6319284444865918</v>
      </c>
      <c r="U88">
        <v>0.52681999999999995</v>
      </c>
      <c r="AE88">
        <v>1.15E-2</v>
      </c>
      <c r="AL88">
        <v>0.1</v>
      </c>
      <c r="AM88">
        <f t="shared" si="6"/>
        <v>0.97012316903369133</v>
      </c>
      <c r="AN88">
        <f t="shared" si="7"/>
        <v>0.94670814420073079</v>
      </c>
      <c r="AO88">
        <f t="shared" si="3"/>
        <v>1.0480786532388298</v>
      </c>
      <c r="AP88">
        <f t="shared" si="4"/>
        <v>1.0293895209641386</v>
      </c>
      <c r="AQ88">
        <f t="shared" si="5"/>
        <v>0.90909090909090906</v>
      </c>
    </row>
    <row r="89" spans="1:43" x14ac:dyDescent="0.2">
      <c r="AL89">
        <v>0.2</v>
      </c>
      <c r="AM89">
        <f t="shared" si="6"/>
        <v>0.93366465098046603</v>
      </c>
      <c r="AN89">
        <f t="shared" si="7"/>
        <v>0.88717007188136465</v>
      </c>
      <c r="AO89">
        <f t="shared" si="3"/>
        <v>1.0043541888629532</v>
      </c>
      <c r="AP89">
        <f t="shared" si="4"/>
        <v>0.98626554104257491</v>
      </c>
      <c r="AQ89">
        <f t="shared" si="5"/>
        <v>0.83333333333333337</v>
      </c>
    </row>
    <row r="90" spans="1:43" x14ac:dyDescent="0.2">
      <c r="A90" t="s">
        <v>125</v>
      </c>
      <c r="B90" t="s">
        <v>29</v>
      </c>
      <c r="C90" t="s">
        <v>26</v>
      </c>
      <c r="D90">
        <v>250</v>
      </c>
      <c r="E90">
        <v>8</v>
      </c>
      <c r="F90">
        <v>3.5999999999999997E-2</v>
      </c>
      <c r="G90">
        <v>1.6000000000000001E-3</v>
      </c>
      <c r="H90">
        <f>F90+G90</f>
        <v>3.7599999999999995E-2</v>
      </c>
      <c r="I90">
        <v>0.1</v>
      </c>
      <c r="J90">
        <v>14.843</v>
      </c>
      <c r="K90">
        <f>E90*H90/J90</f>
        <v>2.02654449909048E-2</v>
      </c>
      <c r="L90" s="5">
        <f>F90/((J90/E90)-(G90/0.1))</f>
        <v>1.9571865443425075E-2</v>
      </c>
      <c r="M90">
        <f>D90+ (J90/2)</f>
        <v>257.42149999999998</v>
      </c>
      <c r="O90">
        <v>7.1999999999999998E-3</v>
      </c>
      <c r="T90">
        <f>(4*O90*(0.00000005670367)*M90^3)/I90</f>
        <v>0.27857241296922491</v>
      </c>
      <c r="U90">
        <v>0.84950000000000003</v>
      </c>
      <c r="W90" t="s">
        <v>169</v>
      </c>
      <c r="AE90">
        <v>8.0000000000000002E-3</v>
      </c>
      <c r="AL90">
        <v>0.3</v>
      </c>
      <c r="AM90">
        <f t="shared" si="6"/>
        <v>0.90589749109778495</v>
      </c>
      <c r="AN90">
        <f t="shared" si="7"/>
        <v>0.83714135270081735</v>
      </c>
      <c r="AO90">
        <f t="shared" si="3"/>
        <v>0.96531457903714901</v>
      </c>
      <c r="AP90">
        <f t="shared" si="4"/>
        <v>0.9483768941734273</v>
      </c>
      <c r="AQ90">
        <f t="shared" si="5"/>
        <v>0.76923076923076916</v>
      </c>
    </row>
    <row r="91" spans="1:43" x14ac:dyDescent="0.2">
      <c r="B91" t="s">
        <v>30</v>
      </c>
      <c r="C91" t="s">
        <v>26</v>
      </c>
      <c r="D91">
        <v>300</v>
      </c>
      <c r="E91">
        <v>15</v>
      </c>
      <c r="F91">
        <v>3.5999999999999997E-2</v>
      </c>
      <c r="G91">
        <v>1.6000000000000001E-3</v>
      </c>
      <c r="H91">
        <f>F91+G91</f>
        <v>3.7599999999999995E-2</v>
      </c>
      <c r="I91">
        <v>0.1</v>
      </c>
      <c r="J91">
        <v>18.015999999999998</v>
      </c>
      <c r="K91">
        <f>E91*H91/J91</f>
        <v>3.1305506216696269E-2</v>
      </c>
      <c r="L91" s="5">
        <f>F91/((J91/E91)-(G91/0.1))</f>
        <v>3.0378037803780379E-2</v>
      </c>
      <c r="M91">
        <f>D91+ (J91/2)</f>
        <v>309.00799999999998</v>
      </c>
      <c r="O91">
        <v>7.1999999999999998E-3</v>
      </c>
      <c r="T91">
        <f>(4*O91*(0.00000005670367)*M91^3)/I91</f>
        <v>0.48185106766195401</v>
      </c>
      <c r="U91">
        <v>0.76239999999999997</v>
      </c>
      <c r="W91" t="s">
        <v>170</v>
      </c>
      <c r="AE91">
        <v>8.0000000000000002E-3</v>
      </c>
      <c r="AL91">
        <v>0.5</v>
      </c>
      <c r="AM91">
        <f t="shared" si="6"/>
        <v>0.86339333877941704</v>
      </c>
      <c r="AN91">
        <f t="shared" si="7"/>
        <v>0.75517909598579325</v>
      </c>
      <c r="AO91">
        <f t="shared" si="3"/>
        <v>0.89666410297362809</v>
      </c>
      <c r="AP91">
        <f t="shared" si="4"/>
        <v>0.88254241250409748</v>
      </c>
      <c r="AQ91">
        <f t="shared" si="5"/>
        <v>0.66666666666666663</v>
      </c>
    </row>
    <row r="92" spans="1:43" x14ac:dyDescent="0.2">
      <c r="B92" t="s">
        <v>31</v>
      </c>
      <c r="C92" t="s">
        <v>26</v>
      </c>
      <c r="D92">
        <v>350</v>
      </c>
      <c r="E92">
        <v>20</v>
      </c>
      <c r="F92">
        <v>3.5999999999999997E-2</v>
      </c>
      <c r="G92">
        <v>1.6000000000000001E-3</v>
      </c>
      <c r="H92">
        <f>F92+G92</f>
        <v>3.7599999999999995E-2</v>
      </c>
      <c r="I92">
        <v>0.1</v>
      </c>
      <c r="J92">
        <v>17.404</v>
      </c>
      <c r="K92">
        <f>E92*H92/J92</f>
        <v>4.3208457825787167E-2</v>
      </c>
      <c r="L92" s="5">
        <f>F92/((J92/E92)-(G92/0.1))</f>
        <v>4.2144696792320302E-2</v>
      </c>
      <c r="M92">
        <f>D92+ (J92/2)</f>
        <v>358.702</v>
      </c>
      <c r="O92">
        <v>7.1999999999999998E-3</v>
      </c>
      <c r="T92">
        <f>(4*O92*(0.00000005670367)*M92^3)/I92</f>
        <v>0.75371134195029688</v>
      </c>
      <c r="U92">
        <v>0.67610000000000003</v>
      </c>
      <c r="Y92">
        <v>3</v>
      </c>
      <c r="Z92">
        <v>3.6</v>
      </c>
      <c r="AA92">
        <v>2</v>
      </c>
      <c r="AB92">
        <v>6</v>
      </c>
      <c r="AE92">
        <v>8.0000000000000002E-3</v>
      </c>
      <c r="AL92">
        <v>0.6</v>
      </c>
      <c r="AM92">
        <f t="shared" si="6"/>
        <v>0.84621786769595486</v>
      </c>
      <c r="AN92">
        <f t="shared" si="7"/>
        <v>0.72094197854375497</v>
      </c>
      <c r="AO92">
        <f t="shared" si="3"/>
        <v>0.86612724466024094</v>
      </c>
      <c r="AP92">
        <f t="shared" si="4"/>
        <v>0.85343984104460513</v>
      </c>
      <c r="AQ92">
        <f t="shared" si="5"/>
        <v>0.625</v>
      </c>
    </row>
    <row r="93" spans="1:43" x14ac:dyDescent="0.2">
      <c r="B93" t="s">
        <v>32</v>
      </c>
      <c r="C93" t="s">
        <v>26</v>
      </c>
      <c r="D93">
        <v>400</v>
      </c>
      <c r="E93">
        <v>30</v>
      </c>
      <c r="F93">
        <v>3.5999999999999997E-2</v>
      </c>
      <c r="G93">
        <v>1.6000000000000001E-3</v>
      </c>
      <c r="H93">
        <f>F93+G93</f>
        <v>3.7599999999999995E-2</v>
      </c>
      <c r="I93">
        <v>0.1</v>
      </c>
      <c r="J93">
        <v>20.094000000000001</v>
      </c>
      <c r="K93">
        <f>E93*H93/J93</f>
        <v>5.6136160047775448E-2</v>
      </c>
      <c r="L93" s="5">
        <f>F93/((J93/E93)-(G93/0.1))</f>
        <v>5.5062710308962974E-2</v>
      </c>
      <c r="M93">
        <f>D93+ (J93/2)</f>
        <v>410.04700000000003</v>
      </c>
      <c r="O93">
        <v>7.1999999999999998E-3</v>
      </c>
      <c r="T93">
        <f>(4*O93*(0.00000005670367)*M93^3)/I93</f>
        <v>1.1259123235777251</v>
      </c>
      <c r="U93">
        <v>0.59130000000000005</v>
      </c>
      <c r="AE93">
        <v>8.0000000000000002E-3</v>
      </c>
      <c r="AL93">
        <v>0.8</v>
      </c>
      <c r="AM93">
        <f t="shared" si="6"/>
        <v>0.81719346639412926</v>
      </c>
      <c r="AN93">
        <f t="shared" si="7"/>
        <v>0.66262981952376498</v>
      </c>
      <c r="AO93">
        <f t="shared" si="3"/>
        <v>0.81137461467534844</v>
      </c>
      <c r="AP93">
        <f t="shared" si="4"/>
        <v>0.80135300728142678</v>
      </c>
      <c r="AQ93">
        <f t="shared" si="5"/>
        <v>0.55555555555555558</v>
      </c>
    </row>
    <row r="94" spans="1:43" x14ac:dyDescent="0.2">
      <c r="AL94">
        <v>0.9</v>
      </c>
      <c r="AM94">
        <f t="shared" si="6"/>
        <v>0.80471774169204435</v>
      </c>
      <c r="AN94">
        <f t="shared" si="7"/>
        <v>0.63764178244992809</v>
      </c>
      <c r="AO94">
        <f t="shared" si="3"/>
        <v>0.78680303726261469</v>
      </c>
      <c r="AP94">
        <f t="shared" si="4"/>
        <v>0.77796978788533444</v>
      </c>
      <c r="AQ94">
        <f t="shared" si="5"/>
        <v>0.52631578947368418</v>
      </c>
    </row>
    <row r="95" spans="1:43" x14ac:dyDescent="0.2">
      <c r="A95" t="s">
        <v>125</v>
      </c>
      <c r="B95" t="s">
        <v>33</v>
      </c>
      <c r="C95" t="s">
        <v>27</v>
      </c>
      <c r="D95">
        <v>250</v>
      </c>
      <c r="E95">
        <v>8</v>
      </c>
      <c r="F95">
        <v>3.5999999999999997E-2</v>
      </c>
      <c r="G95">
        <v>1.6000000000000001E-3</v>
      </c>
      <c r="H95">
        <f>F95+G95</f>
        <v>3.7599999999999995E-2</v>
      </c>
      <c r="I95">
        <v>0.1</v>
      </c>
      <c r="J95">
        <v>15.788</v>
      </c>
      <c r="K95">
        <f>E95*H95/J95</f>
        <v>1.905244489485685E-2</v>
      </c>
      <c r="L95" s="5">
        <f>F95/((J95/E95)-(G95/0.1))</f>
        <v>1.8390804597701149E-2</v>
      </c>
      <c r="M95">
        <f>D95+ (J95/2)</f>
        <v>257.89400000000001</v>
      </c>
      <c r="O95">
        <v>6.3499999999999997E-3</v>
      </c>
      <c r="T95">
        <f>(4*O95*(0.00000005670367)*M95^3)/I95</f>
        <v>0.24704075146276894</v>
      </c>
      <c r="U95">
        <v>0.86970000000000003</v>
      </c>
      <c r="W95" t="s">
        <v>172</v>
      </c>
      <c r="AE95">
        <v>7.0499999999999998E-3</v>
      </c>
      <c r="AL95">
        <v>1</v>
      </c>
      <c r="AM95">
        <f t="shared" si="6"/>
        <v>0.79331440271444031</v>
      </c>
      <c r="AN95">
        <f t="shared" si="7"/>
        <v>0.61495565566696198</v>
      </c>
      <c r="AO95">
        <f t="shared" si="3"/>
        <v>0.76390019874825843</v>
      </c>
      <c r="AP95">
        <f t="shared" si="4"/>
        <v>0.75614750943221098</v>
      </c>
      <c r="AQ95">
        <f t="shared" si="5"/>
        <v>0.5</v>
      </c>
    </row>
    <row r="96" spans="1:43" x14ac:dyDescent="0.2">
      <c r="B96" t="s">
        <v>34</v>
      </c>
      <c r="C96" t="s">
        <v>27</v>
      </c>
      <c r="D96">
        <v>300</v>
      </c>
      <c r="E96">
        <v>15</v>
      </c>
      <c r="F96">
        <v>3.5999999999999997E-2</v>
      </c>
      <c r="G96">
        <v>1.6000000000000001E-3</v>
      </c>
      <c r="H96">
        <f>F96+G96</f>
        <v>3.7599999999999995E-2</v>
      </c>
      <c r="I96">
        <v>0.1</v>
      </c>
      <c r="J96">
        <v>18.904</v>
      </c>
      <c r="K96">
        <f>E96*H96/J96</f>
        <v>2.9834955564959794E-2</v>
      </c>
      <c r="L96" s="5">
        <f>F96/((J96/E96)-(G96/0.1))</f>
        <v>2.8932704672096011E-2</v>
      </c>
      <c r="M96">
        <f>D96+ (J96/2)</f>
        <v>309.452</v>
      </c>
      <c r="O96">
        <v>6.3499999999999997E-3</v>
      </c>
      <c r="T96">
        <f>(4*O96*(0.00000005670367)*M96^3)/I96</f>
        <v>0.4268003498256433</v>
      </c>
      <c r="U96">
        <v>0.79200000000000004</v>
      </c>
      <c r="W96" t="s">
        <v>173</v>
      </c>
      <c r="AE96">
        <v>7.0499999999999998E-3</v>
      </c>
      <c r="AL96">
        <v>2</v>
      </c>
      <c r="AM96">
        <f t="shared" si="6"/>
        <v>0.71526437404728271</v>
      </c>
      <c r="AN96">
        <f t="shared" si="7"/>
        <v>0.46820486101117931</v>
      </c>
      <c r="AO96">
        <f t="shared" si="3"/>
        <v>0.60204742817667034</v>
      </c>
      <c r="AP96">
        <f t="shared" si="4"/>
        <v>0.60004966122652303</v>
      </c>
      <c r="AQ96">
        <f t="shared" si="5"/>
        <v>0.33333333333333331</v>
      </c>
    </row>
    <row r="97" spans="1:43" x14ac:dyDescent="0.2">
      <c r="B97" t="s">
        <v>35</v>
      </c>
      <c r="C97" t="s">
        <v>27</v>
      </c>
      <c r="D97">
        <v>350</v>
      </c>
      <c r="E97">
        <v>20</v>
      </c>
      <c r="F97">
        <v>3.5999999999999997E-2</v>
      </c>
      <c r="G97">
        <v>1.6000000000000001E-3</v>
      </c>
      <c r="H97">
        <f>F97+G97</f>
        <v>3.7599999999999995E-2</v>
      </c>
      <c r="I97">
        <v>0.1</v>
      </c>
      <c r="J97">
        <v>18.056000000000001</v>
      </c>
      <c r="K97">
        <f>E97*H97/J97</f>
        <v>4.1648205582631805E-2</v>
      </c>
      <c r="L97" s="5">
        <f>F97/((J97/E97)-(G97/0.1))</f>
        <v>4.0595399188092011E-2</v>
      </c>
      <c r="M97">
        <f>D97+ (J97/2)</f>
        <v>359.02800000000002</v>
      </c>
      <c r="O97">
        <v>6.3499999999999997E-3</v>
      </c>
      <c r="T97">
        <f>(4*O97*(0.00000005670367)*M97^3)/I97</f>
        <v>0.66654556706423207</v>
      </c>
      <c r="U97">
        <v>0.7117</v>
      </c>
      <c r="AE97">
        <v>7.0499999999999998E-3</v>
      </c>
      <c r="AL97">
        <v>3</v>
      </c>
      <c r="AM97">
        <f t="shared" si="6"/>
        <v>0.67037064238937405</v>
      </c>
      <c r="AN97">
        <f t="shared" si="7"/>
        <v>0.39376454775361591</v>
      </c>
      <c r="AO97">
        <f t="shared" si="3"/>
        <v>0.51190422774465749</v>
      </c>
      <c r="AP97">
        <f t="shared" si="4"/>
        <v>0.51066907653649807</v>
      </c>
      <c r="AQ97">
        <f t="shared" si="5"/>
        <v>0.25</v>
      </c>
    </row>
    <row r="98" spans="1:43" x14ac:dyDescent="0.2">
      <c r="B98" t="s">
        <v>36</v>
      </c>
      <c r="C98" t="s">
        <v>27</v>
      </c>
      <c r="D98">
        <v>400</v>
      </c>
      <c r="E98">
        <v>30</v>
      </c>
      <c r="F98">
        <v>3.5999999999999997E-2</v>
      </c>
      <c r="G98">
        <v>1.6000000000000001E-3</v>
      </c>
      <c r="H98">
        <f>F98+G98</f>
        <v>3.7599999999999995E-2</v>
      </c>
      <c r="I98">
        <v>0.1</v>
      </c>
      <c r="J98">
        <v>20.597999999999999</v>
      </c>
      <c r="K98">
        <f>E98*H98/J98</f>
        <v>5.4762598310515581E-2</v>
      </c>
      <c r="L98" s="5">
        <f>F98/((J98/E98)-(G98/0.1))</f>
        <v>5.3683268714583954E-2</v>
      </c>
      <c r="M98">
        <f>D98+ (J98/2)</f>
        <v>410.29899999999998</v>
      </c>
      <c r="O98">
        <v>6.3499999999999997E-3</v>
      </c>
      <c r="T98">
        <f>(4*O98*(0.00000005670367)*M98^3)/I98</f>
        <v>0.99482401478740279</v>
      </c>
      <c r="U98">
        <v>0.63049999999999995</v>
      </c>
      <c r="AE98">
        <v>7.0499999999999998E-3</v>
      </c>
      <c r="AL98">
        <v>4</v>
      </c>
      <c r="AM98">
        <f t="shared" si="6"/>
        <v>0.64040381390068468</v>
      </c>
      <c r="AN98">
        <f t="shared" si="7"/>
        <v>0.34886002959952911</v>
      </c>
      <c r="AO98">
        <f t="shared" si="3"/>
        <v>0.45579618959380119</v>
      </c>
      <c r="AP98">
        <f t="shared" si="4"/>
        <v>0.45378899336648149</v>
      </c>
      <c r="AQ98">
        <f t="shared" si="5"/>
        <v>0.2</v>
      </c>
    </row>
    <row r="99" spans="1:43" x14ac:dyDescent="0.2">
      <c r="AL99">
        <v>5</v>
      </c>
      <c r="AM99">
        <f t="shared" si="6"/>
        <v>0.61866457402592956</v>
      </c>
      <c r="AN99">
        <f t="shared" si="7"/>
        <v>0.31871714474574109</v>
      </c>
      <c r="AO99">
        <f t="shared" si="3"/>
        <v>0.41775892240562318</v>
      </c>
      <c r="AP99">
        <f t="shared" si="4"/>
        <v>0.41459722539335198</v>
      </c>
      <c r="AQ99">
        <f t="shared" si="5"/>
        <v>0.16666666666666666</v>
      </c>
    </row>
    <row r="100" spans="1:43" x14ac:dyDescent="0.2">
      <c r="A100" t="s">
        <v>125</v>
      </c>
      <c r="B100" t="s">
        <v>37</v>
      </c>
      <c r="C100" t="s">
        <v>28</v>
      </c>
      <c r="D100">
        <v>250</v>
      </c>
      <c r="E100">
        <v>8</v>
      </c>
      <c r="F100">
        <v>3.5999999999999997E-2</v>
      </c>
      <c r="G100">
        <v>1.6000000000000001E-3</v>
      </c>
      <c r="H100">
        <f>F100+G100</f>
        <v>3.7599999999999995E-2</v>
      </c>
      <c r="I100">
        <v>0.1</v>
      </c>
      <c r="J100">
        <v>16.899000000000001</v>
      </c>
      <c r="K100">
        <f>E100*H100/J100</f>
        <v>1.7799869814781936E-2</v>
      </c>
      <c r="L100" s="5">
        <f>F100/((J100/E100)-(G100/0.1))</f>
        <v>1.7172500149066839E-2</v>
      </c>
      <c r="M100">
        <f>D100+ (J100/2)</f>
        <v>258.4495</v>
      </c>
      <c r="O100" s="5">
        <v>6.3E-3</v>
      </c>
      <c r="T100">
        <f>(4*O100*(0.00000005670367)*M100^3)/I100</f>
        <v>0.24668275957578839</v>
      </c>
      <c r="U100">
        <v>0.84570000000000001</v>
      </c>
      <c r="W100" t="s">
        <v>177</v>
      </c>
      <c r="AE100" s="5">
        <v>6.6E-3</v>
      </c>
      <c r="AL100">
        <v>6</v>
      </c>
      <c r="AM100">
        <f t="shared" si="6"/>
        <v>0.60201385959168718</v>
      </c>
      <c r="AN100">
        <f t="shared" si="7"/>
        <v>0.29699834261555202</v>
      </c>
      <c r="AO100">
        <f t="shared" si="3"/>
        <v>0.39031079070627206</v>
      </c>
      <c r="AP100">
        <f t="shared" si="4"/>
        <v>0.38596907053351104</v>
      </c>
      <c r="AQ100">
        <f t="shared" si="5"/>
        <v>0.14285714285714285</v>
      </c>
    </row>
    <row r="101" spans="1:43" x14ac:dyDescent="0.2">
      <c r="B101" t="s">
        <v>38</v>
      </c>
      <c r="C101" t="s">
        <v>28</v>
      </c>
      <c r="D101">
        <v>300</v>
      </c>
      <c r="E101">
        <v>15</v>
      </c>
      <c r="F101">
        <v>3.5999999999999997E-2</v>
      </c>
      <c r="G101">
        <v>1.6000000000000001E-3</v>
      </c>
      <c r="H101">
        <f>F101+G101</f>
        <v>3.7599999999999995E-2</v>
      </c>
      <c r="I101">
        <v>0.1</v>
      </c>
      <c r="J101">
        <v>20.329999999999998</v>
      </c>
      <c r="K101">
        <f>E101*H101/J101</f>
        <v>2.7742252828332512E-2</v>
      </c>
      <c r="L101" s="5">
        <f>F101/((J101/E101)-(G101/0.1))</f>
        <v>2.6879044300647088E-2</v>
      </c>
      <c r="M101">
        <f>D101+ (J101/2)</f>
        <v>310.16500000000002</v>
      </c>
      <c r="O101" s="5">
        <v>6.3E-3</v>
      </c>
      <c r="T101">
        <f>(4*O101*(0.00000005670367)*M101^3)/I101</f>
        <v>0.4263733742055939</v>
      </c>
      <c r="U101">
        <v>0.76600000000000001</v>
      </c>
      <c r="W101" t="s">
        <v>176</v>
      </c>
      <c r="AE101" s="5">
        <v>6.6E-3</v>
      </c>
      <c r="AL101">
        <v>10</v>
      </c>
      <c r="AM101">
        <f t="shared" si="6"/>
        <v>0.56105710007738041</v>
      </c>
      <c r="AN101">
        <f t="shared" si="7"/>
        <v>0.24851840479734444</v>
      </c>
      <c r="AO101">
        <f t="shared" si="3"/>
        <v>0.32946760189605317</v>
      </c>
      <c r="AP101">
        <f t="shared" si="4"/>
        <v>0.32135539679669284</v>
      </c>
      <c r="AQ101">
        <f t="shared" si="5"/>
        <v>9.0909090909090912E-2</v>
      </c>
    </row>
    <row r="102" spans="1:43" x14ac:dyDescent="0.2">
      <c r="B102" t="s">
        <v>39</v>
      </c>
      <c r="C102" t="s">
        <v>28</v>
      </c>
      <c r="D102">
        <v>350</v>
      </c>
      <c r="E102">
        <v>20</v>
      </c>
      <c r="F102">
        <v>3.5999999999999997E-2</v>
      </c>
      <c r="G102">
        <v>1.6000000000000001E-3</v>
      </c>
      <c r="H102">
        <f>F102+G102</f>
        <v>3.7599999999999995E-2</v>
      </c>
      <c r="I102">
        <v>0.1</v>
      </c>
      <c r="J102">
        <v>19.486000000000001</v>
      </c>
      <c r="K102">
        <f>E102*H102/J102</f>
        <v>3.8591809504259458E-2</v>
      </c>
      <c r="L102" s="5">
        <f>F102/((J102/E102)-(G102/0.1))</f>
        <v>3.7566524053010537E-2</v>
      </c>
      <c r="M102">
        <f>D102+ (J102/2)</f>
        <v>359.74299999999999</v>
      </c>
      <c r="O102" s="5">
        <v>6.3E-3</v>
      </c>
      <c r="T102">
        <f>(4*O102*(0.00000005670367)*M102^3)/I102</f>
        <v>0.66525594659081755</v>
      </c>
      <c r="U102">
        <v>0.68620000000000003</v>
      </c>
      <c r="AE102" s="5">
        <v>6.6E-3</v>
      </c>
    </row>
    <row r="103" spans="1:43" x14ac:dyDescent="0.2">
      <c r="B103" t="s">
        <v>40</v>
      </c>
      <c r="C103" t="s">
        <v>28</v>
      </c>
      <c r="D103">
        <v>400</v>
      </c>
      <c r="E103">
        <v>30</v>
      </c>
      <c r="F103">
        <v>3.5999999999999997E-2</v>
      </c>
      <c r="G103">
        <v>1.6000000000000001E-3</v>
      </c>
      <c r="H103">
        <f>F103+G103</f>
        <v>3.7599999999999995E-2</v>
      </c>
      <c r="I103">
        <v>0.1</v>
      </c>
      <c r="J103">
        <v>22.291</v>
      </c>
      <c r="K103">
        <f>E103*H103/J103</f>
        <v>5.0603382531066346E-2</v>
      </c>
      <c r="L103" s="5">
        <f>F103/((J103/E103)-(G103/0.1))</f>
        <v>4.9516299115125395E-2</v>
      </c>
      <c r="M103">
        <f>D103+ (J103/2)</f>
        <v>411.14550000000003</v>
      </c>
      <c r="O103" s="5">
        <v>6.3E-3</v>
      </c>
      <c r="T103">
        <f>(4*O103*(0.00000005670367)*M103^3)/I103</f>
        <v>0.99311223632394974</v>
      </c>
      <c r="U103">
        <v>0.60580000000000001</v>
      </c>
      <c r="AE103" s="5">
        <v>6.6E-3</v>
      </c>
    </row>
    <row r="106" spans="1:43" x14ac:dyDescent="0.2">
      <c r="A106" t="s">
        <v>144</v>
      </c>
      <c r="B106" t="s">
        <v>90</v>
      </c>
      <c r="C106" t="s">
        <v>89</v>
      </c>
      <c r="D106">
        <v>250</v>
      </c>
      <c r="E106">
        <v>8</v>
      </c>
      <c r="F106">
        <v>0.05</v>
      </c>
      <c r="G106">
        <v>1.6000000000000001E-3</v>
      </c>
      <c r="H106">
        <f>F106+G106</f>
        <v>5.16E-2</v>
      </c>
      <c r="I106">
        <v>0.5</v>
      </c>
      <c r="J106">
        <v>11.853999999999999</v>
      </c>
      <c r="K106">
        <f>E106*H106/J106</f>
        <v>3.4823688206512569E-2</v>
      </c>
      <c r="L106" s="5">
        <f>F106/((J106/E106)-(G106/0.5))</f>
        <v>3.3816915220993546E-2</v>
      </c>
      <c r="M106">
        <f>D106+ (J106/2)</f>
        <v>255.92699999999999</v>
      </c>
      <c r="O106">
        <v>1.0999999999999999E-2</v>
      </c>
      <c r="T106">
        <f>(4*O106*(0.00000005670367)*M106^3)/I106</f>
        <v>8.3645418453003828E-2</v>
      </c>
      <c r="U106">
        <v>0.93600000000000005</v>
      </c>
      <c r="W106" t="s">
        <v>151</v>
      </c>
      <c r="AE106">
        <v>1.15E-2</v>
      </c>
    </row>
    <row r="107" spans="1:43" x14ac:dyDescent="0.2">
      <c r="B107" t="s">
        <v>91</v>
      </c>
      <c r="C107" t="s">
        <v>89</v>
      </c>
      <c r="D107">
        <v>300</v>
      </c>
      <c r="E107">
        <v>15</v>
      </c>
      <c r="F107">
        <v>0.05</v>
      </c>
      <c r="G107">
        <v>1.6000000000000001E-3</v>
      </c>
      <c r="H107">
        <f>F107+G107</f>
        <v>5.16E-2</v>
      </c>
      <c r="I107">
        <v>0.5</v>
      </c>
      <c r="J107">
        <v>13.494</v>
      </c>
      <c r="K107">
        <f>E107*H107/J107</f>
        <v>5.7358826144953315E-2</v>
      </c>
      <c r="L107" s="5">
        <f>F107/((J107/E107)-(G107/0.5))</f>
        <v>5.5778670236501564E-2</v>
      </c>
      <c r="M107">
        <f>D107+ (J107/2)</f>
        <v>306.74700000000001</v>
      </c>
      <c r="O107">
        <v>1.0999999999999999E-2</v>
      </c>
      <c r="T107">
        <f>(4*O107*(0.00000005670367)*M107^3)/I107</f>
        <v>0.14402398145304923</v>
      </c>
      <c r="U107">
        <v>0.89600000000000002</v>
      </c>
      <c r="W107" t="s">
        <v>152</v>
      </c>
      <c r="AE107">
        <v>1.15E-2</v>
      </c>
    </row>
    <row r="108" spans="1:43" x14ac:dyDescent="0.2">
      <c r="B108" t="s">
        <v>92</v>
      </c>
      <c r="C108" t="s">
        <v>89</v>
      </c>
      <c r="D108">
        <v>350</v>
      </c>
      <c r="E108">
        <v>20</v>
      </c>
      <c r="F108">
        <v>0.05</v>
      </c>
      <c r="G108">
        <v>1.6000000000000001E-3</v>
      </c>
      <c r="H108">
        <f>F108+G108</f>
        <v>5.16E-2</v>
      </c>
      <c r="I108">
        <v>0.5</v>
      </c>
      <c r="J108">
        <v>12.135</v>
      </c>
      <c r="K108">
        <f>E108*H108/J108</f>
        <v>8.5043263288009888E-2</v>
      </c>
      <c r="L108" s="5">
        <f>F108/((J108/E108)-(G108/0.5))</f>
        <v>8.2843177864302869E-2</v>
      </c>
      <c r="M108">
        <f>D108+ (J108/2)</f>
        <v>356.0675</v>
      </c>
      <c r="O108">
        <v>1.0999999999999999E-2</v>
      </c>
      <c r="T108">
        <f>(4*O108*(0.00000005670367)*M108^3)/I108</f>
        <v>0.22526350981336371</v>
      </c>
      <c r="U108">
        <v>0.85099999999999998</v>
      </c>
      <c r="AE108">
        <v>1.15E-2</v>
      </c>
    </row>
    <row r="109" spans="1:43" x14ac:dyDescent="0.2">
      <c r="B109" t="s">
        <v>93</v>
      </c>
      <c r="C109" t="s">
        <v>89</v>
      </c>
      <c r="D109">
        <v>400</v>
      </c>
      <c r="E109">
        <v>30</v>
      </c>
      <c r="F109">
        <v>0.05</v>
      </c>
      <c r="G109">
        <v>1.6000000000000001E-3</v>
      </c>
      <c r="H109">
        <f>F109+G109</f>
        <v>5.16E-2</v>
      </c>
      <c r="I109">
        <v>0.5</v>
      </c>
      <c r="J109">
        <v>13.044</v>
      </c>
      <c r="K109">
        <f>E109*H109/J109</f>
        <v>0.11867525298988041</v>
      </c>
      <c r="L109" s="5">
        <f>F109/((J109/E109)-(G109/0.5))</f>
        <v>0.11584800741427247</v>
      </c>
      <c r="M109">
        <f>D109+ (J109/2)</f>
        <v>406.52199999999999</v>
      </c>
      <c r="O109">
        <v>1.0999999999999999E-2</v>
      </c>
      <c r="T109">
        <f>(4*O109*(0.00000005670367)*M109^3)/I109</f>
        <v>0.33523241151457778</v>
      </c>
      <c r="U109">
        <v>0.79900000000000004</v>
      </c>
      <c r="AE109">
        <v>1.15E-2</v>
      </c>
    </row>
    <row r="111" spans="1:43" x14ac:dyDescent="0.2">
      <c r="A111" t="s">
        <v>144</v>
      </c>
      <c r="B111" t="s">
        <v>94</v>
      </c>
      <c r="C111" t="s">
        <v>88</v>
      </c>
      <c r="D111">
        <v>250</v>
      </c>
      <c r="E111">
        <v>8</v>
      </c>
      <c r="F111">
        <v>0.05</v>
      </c>
      <c r="G111">
        <v>1.6000000000000001E-3</v>
      </c>
      <c r="H111">
        <f>F111+G111</f>
        <v>5.16E-2</v>
      </c>
      <c r="I111" t="s">
        <v>143</v>
      </c>
      <c r="O111">
        <v>1.09E-2</v>
      </c>
      <c r="W111" t="s">
        <v>197</v>
      </c>
      <c r="AE111">
        <v>1.18E-2</v>
      </c>
    </row>
    <row r="112" spans="1:43" x14ac:dyDescent="0.2">
      <c r="B112" t="s">
        <v>95</v>
      </c>
      <c r="C112" t="s">
        <v>88</v>
      </c>
      <c r="D112">
        <v>300</v>
      </c>
      <c r="E112">
        <v>15</v>
      </c>
      <c r="F112">
        <v>0.05</v>
      </c>
      <c r="G112">
        <v>1.6000000000000001E-3</v>
      </c>
      <c r="H112">
        <f>F112+G112</f>
        <v>5.16E-2</v>
      </c>
      <c r="I112">
        <v>0.5</v>
      </c>
      <c r="J112">
        <v>13.273999999999999</v>
      </c>
      <c r="K112">
        <f>E112*H112/J112</f>
        <v>5.8309477173421734E-2</v>
      </c>
      <c r="L112" s="5">
        <f>F112/((J112/E112)-(G112/0.5))</f>
        <v>5.6706487222138217E-2</v>
      </c>
      <c r="M112">
        <f>D112+ (J112/2)</f>
        <v>306.637</v>
      </c>
      <c r="O112">
        <v>1.09E-2</v>
      </c>
      <c r="T112">
        <f>(4*O112*(0.00000005670367)*M112^3)/I112</f>
        <v>0.14256119440283141</v>
      </c>
      <c r="U112">
        <v>0.92359999999999998</v>
      </c>
      <c r="W112" t="s">
        <v>196</v>
      </c>
      <c r="AE112">
        <v>1.18E-2</v>
      </c>
    </row>
    <row r="113" spans="1:31" x14ac:dyDescent="0.2">
      <c r="B113" t="s">
        <v>96</v>
      </c>
      <c r="C113" t="s">
        <v>88</v>
      </c>
      <c r="D113">
        <v>350</v>
      </c>
      <c r="E113">
        <v>20</v>
      </c>
      <c r="F113">
        <v>0.05</v>
      </c>
      <c r="G113">
        <v>1.6000000000000001E-3</v>
      </c>
      <c r="H113">
        <f>F113+G113</f>
        <v>5.16E-2</v>
      </c>
      <c r="I113">
        <v>0.5</v>
      </c>
      <c r="J113">
        <v>11.972</v>
      </c>
      <c r="K113">
        <f>E113*H113/J113</f>
        <v>8.620113598396259E-2</v>
      </c>
      <c r="L113" s="5">
        <f>F113/((J113/E113)-(G113/0.5))</f>
        <v>8.3977158212966072E-2</v>
      </c>
      <c r="M113">
        <f>D113+ (J113/2)</f>
        <v>355.98599999999999</v>
      </c>
      <c r="O113">
        <v>1.09E-2</v>
      </c>
      <c r="T113">
        <f>(4*O113*(0.00000005670367)*M113^3)/I113</f>
        <v>0.22306241985292719</v>
      </c>
      <c r="U113">
        <v>0.87409999999999999</v>
      </c>
      <c r="AE113">
        <v>1.18E-2</v>
      </c>
    </row>
    <row r="114" spans="1:31" x14ac:dyDescent="0.2">
      <c r="B114" t="s">
        <v>97</v>
      </c>
      <c r="C114" t="s">
        <v>88</v>
      </c>
      <c r="D114">
        <v>400</v>
      </c>
      <c r="E114">
        <v>30</v>
      </c>
      <c r="F114">
        <v>0.05</v>
      </c>
      <c r="G114">
        <v>1.6000000000000001E-3</v>
      </c>
      <c r="H114">
        <f>F114+G114</f>
        <v>5.16E-2</v>
      </c>
      <c r="I114">
        <v>0.5</v>
      </c>
      <c r="J114">
        <v>12.856999999999999</v>
      </c>
      <c r="K114">
        <f>E114*H114/J114</f>
        <v>0.12040133779264214</v>
      </c>
      <c r="L114" s="5">
        <f>F114/((J114/E114)-(G114/0.5))</f>
        <v>0.11754564689287673</v>
      </c>
      <c r="M114">
        <f>D114+ (J114/2)</f>
        <v>406.42849999999999</v>
      </c>
      <c r="O114">
        <v>1.09E-2</v>
      </c>
      <c r="T114">
        <f>(4*O114*(0.00000005670367)*M114^3)/I114</f>
        <v>0.33195568945542819</v>
      </c>
      <c r="U114">
        <v>0.82213999999999998</v>
      </c>
      <c r="AE114">
        <v>1.18E-2</v>
      </c>
    </row>
    <row r="116" spans="1:31" x14ac:dyDescent="0.2">
      <c r="A116" t="s">
        <v>144</v>
      </c>
      <c r="B116" t="s">
        <v>99</v>
      </c>
      <c r="C116" s="6" t="s">
        <v>98</v>
      </c>
      <c r="D116">
        <v>250</v>
      </c>
      <c r="E116">
        <v>8</v>
      </c>
      <c r="F116">
        <v>0.05</v>
      </c>
      <c r="G116">
        <v>1.6000000000000001E-3</v>
      </c>
      <c r="H116">
        <f>F116+G116</f>
        <v>5.16E-2</v>
      </c>
      <c r="I116">
        <v>0.5</v>
      </c>
      <c r="J116">
        <v>12.084</v>
      </c>
      <c r="K116">
        <f>E116*H116/J116</f>
        <v>3.4160873882820263E-2</v>
      </c>
      <c r="L116" s="5">
        <f>F116/((J116/E116)-(G116/0.5))</f>
        <v>3.3171896769057262E-2</v>
      </c>
      <c r="M116">
        <f>D116+ (J116/2)</f>
        <v>256.04199999999997</v>
      </c>
      <c r="O116">
        <v>1.04E-2</v>
      </c>
      <c r="T116">
        <f>(4*O116*(0.00000005670367)*M116^3)/I116</f>
        <v>7.9189596013023653E-2</v>
      </c>
      <c r="U116">
        <v>0.97399999999999998</v>
      </c>
      <c r="W116" t="s">
        <v>147</v>
      </c>
      <c r="AE116">
        <v>1.15E-2</v>
      </c>
    </row>
    <row r="117" spans="1:31" x14ac:dyDescent="0.2">
      <c r="B117" t="s">
        <v>100</v>
      </c>
      <c r="C117" s="6" t="s">
        <v>98</v>
      </c>
      <c r="D117">
        <v>300</v>
      </c>
      <c r="E117">
        <v>15</v>
      </c>
      <c r="F117">
        <v>0.05</v>
      </c>
      <c r="G117">
        <v>1.6000000000000001E-3</v>
      </c>
      <c r="H117">
        <f>F117+G117</f>
        <v>5.16E-2</v>
      </c>
      <c r="I117">
        <v>0.5</v>
      </c>
      <c r="J117">
        <v>13.727</v>
      </c>
      <c r="K117">
        <f>E117*H117/J117</f>
        <v>5.6385226196546949E-2</v>
      </c>
      <c r="L117" s="5">
        <f>F117/((J117/E117)-(G117/0.5))</f>
        <v>5.4828569339864026E-2</v>
      </c>
      <c r="M117">
        <f>D117+ (J117/2)</f>
        <v>306.86349999999999</v>
      </c>
      <c r="O117">
        <v>1.04E-2</v>
      </c>
      <c r="T117">
        <f>(4*O117*(0.00000005670367)*M117^3)/I117</f>
        <v>0.13632333347163128</v>
      </c>
      <c r="U117">
        <v>0.93400000000000005</v>
      </c>
      <c r="W117" t="s">
        <v>148</v>
      </c>
      <c r="AE117">
        <v>1.15E-2</v>
      </c>
    </row>
    <row r="118" spans="1:31" x14ac:dyDescent="0.2">
      <c r="B118" t="s">
        <v>101</v>
      </c>
      <c r="C118" s="6" t="s">
        <v>98</v>
      </c>
      <c r="D118">
        <v>350</v>
      </c>
      <c r="E118">
        <v>20</v>
      </c>
      <c r="F118">
        <v>0.05</v>
      </c>
      <c r="G118">
        <v>1.6000000000000001E-3</v>
      </c>
      <c r="H118">
        <f>F118+G118</f>
        <v>5.16E-2</v>
      </c>
      <c r="I118">
        <v>0.5</v>
      </c>
      <c r="J118">
        <v>12.323</v>
      </c>
      <c r="K118">
        <f>E118*H118/J118</f>
        <v>8.374584111011929E-2</v>
      </c>
      <c r="L118" s="5">
        <f>F118/((J118/E118)-(G118/0.5))</f>
        <v>8.1572722081735868E-2</v>
      </c>
      <c r="M118">
        <f>D118+ (J118/2)</f>
        <v>356.16149999999999</v>
      </c>
      <c r="O118">
        <v>1.04E-2</v>
      </c>
      <c r="T118">
        <f>(4*O118*(0.00000005670367)*M118^3)/I118</f>
        <v>0.21314512786142645</v>
      </c>
      <c r="U118">
        <v>0.89019999999999999</v>
      </c>
      <c r="AE118">
        <v>1.15E-2</v>
      </c>
    </row>
    <row r="119" spans="1:31" x14ac:dyDescent="0.2">
      <c r="B119" t="s">
        <v>102</v>
      </c>
      <c r="C119" s="6" t="s">
        <v>98</v>
      </c>
      <c r="D119">
        <v>400</v>
      </c>
      <c r="E119">
        <v>30</v>
      </c>
      <c r="F119">
        <v>0.05</v>
      </c>
      <c r="G119">
        <v>1.6000000000000001E-3</v>
      </c>
      <c r="H119">
        <f>F119+G119</f>
        <v>5.16E-2</v>
      </c>
      <c r="I119">
        <v>0.5</v>
      </c>
      <c r="J119">
        <v>13.223000000000001</v>
      </c>
      <c r="K119">
        <f>E119*H119/J119</f>
        <v>0.11706874385540346</v>
      </c>
      <c r="L119" s="5">
        <f>F119/((J119/E119)-(G119/0.5))</f>
        <v>0.11426830197303267</v>
      </c>
      <c r="M119">
        <f>D119+ (J119/2)</f>
        <v>406.61149999999998</v>
      </c>
      <c r="O119">
        <v>1.04E-2</v>
      </c>
      <c r="T119">
        <f>(4*O119*(0.00000005670367)*M119^3)/I119</f>
        <v>0.31715639077310875</v>
      </c>
      <c r="U119">
        <v>0.8377</v>
      </c>
      <c r="AE119">
        <v>1.15E-2</v>
      </c>
    </row>
    <row r="122" spans="1:31" x14ac:dyDescent="0.2">
      <c r="A122" t="s">
        <v>125</v>
      </c>
      <c r="B122" t="s">
        <v>56</v>
      </c>
      <c r="C122" t="s">
        <v>45</v>
      </c>
      <c r="D122">
        <v>250</v>
      </c>
      <c r="E122">
        <v>8</v>
      </c>
      <c r="F122">
        <v>3.5999999999999997E-2</v>
      </c>
      <c r="G122">
        <v>1.6000000000000001E-3</v>
      </c>
      <c r="H122">
        <f>F122+G122</f>
        <v>3.7599999999999995E-2</v>
      </c>
      <c r="I122">
        <v>0.1</v>
      </c>
      <c r="J122">
        <v>12.919</v>
      </c>
      <c r="K122">
        <f>E122*H122/J122</f>
        <v>2.3283535877389887E-2</v>
      </c>
      <c r="L122" s="5">
        <f>F122/((J122/E122)-(G122/I122))</f>
        <v>2.2515831443984047E-2</v>
      </c>
      <c r="M122">
        <f>D122+ (J122/2)</f>
        <v>256.45949999999999</v>
      </c>
      <c r="O122">
        <v>8.9999999999999993E-3</v>
      </c>
      <c r="T122">
        <f>(4*O122*(0.00000005670367)*M122^3)/I122</f>
        <v>0.34432617869282939</v>
      </c>
      <c r="U122">
        <v>0.80600000000000005</v>
      </c>
      <c r="W122" t="s">
        <v>194</v>
      </c>
      <c r="AE122">
        <v>9.9000000000000008E-3</v>
      </c>
    </row>
    <row r="123" spans="1:31" x14ac:dyDescent="0.2">
      <c r="B123" t="s">
        <v>57</v>
      </c>
      <c r="C123" t="s">
        <v>45</v>
      </c>
      <c r="D123">
        <v>300</v>
      </c>
      <c r="E123">
        <v>15</v>
      </c>
      <c r="F123">
        <v>3.5999999999999997E-2</v>
      </c>
      <c r="G123">
        <v>1.6000000000000001E-3</v>
      </c>
      <c r="H123">
        <f>F123+G123</f>
        <v>3.7599999999999995E-2</v>
      </c>
      <c r="I123">
        <v>0.1</v>
      </c>
      <c r="J123">
        <v>15.978999999999999</v>
      </c>
      <c r="K123">
        <f>E123*H123/J123</f>
        <v>3.5296326428437323E-2</v>
      </c>
      <c r="L123" s="5">
        <f>F123/((J123/E123)-(G123/I123))</f>
        <v>3.4309676599529833E-2</v>
      </c>
      <c r="M123">
        <f>D123+ (J123/2)</f>
        <v>307.98950000000002</v>
      </c>
      <c r="O123">
        <v>8.9999999999999993E-3</v>
      </c>
      <c r="T123">
        <f>(4*O123*(0.00000005670367)*M123^3)/I123</f>
        <v>0.59637770778005328</v>
      </c>
      <c r="U123">
        <v>0.70909999999999995</v>
      </c>
      <c r="W123" t="s">
        <v>195</v>
      </c>
      <c r="AE123">
        <v>9.9000000000000008E-3</v>
      </c>
    </row>
    <row r="124" spans="1:31" x14ac:dyDescent="0.2">
      <c r="B124" t="s">
        <v>58</v>
      </c>
      <c r="C124" t="s">
        <v>45</v>
      </c>
      <c r="D124">
        <v>350</v>
      </c>
      <c r="E124">
        <v>20</v>
      </c>
      <c r="F124">
        <v>3.5999999999999997E-2</v>
      </c>
      <c r="G124">
        <v>1.6000000000000001E-3</v>
      </c>
      <c r="H124">
        <f>F124+G124</f>
        <v>3.7599999999999995E-2</v>
      </c>
      <c r="I124">
        <v>0.1</v>
      </c>
      <c r="J124">
        <v>15.692</v>
      </c>
      <c r="K124">
        <f>E124*H124/J124</f>
        <v>4.792250828447616E-2</v>
      </c>
      <c r="L124" s="5">
        <f>F124/((J124/E124)-(G124/I124))</f>
        <v>4.6838407494145196E-2</v>
      </c>
      <c r="M124">
        <f>D124+ (J124/2)</f>
        <v>357.846</v>
      </c>
      <c r="O124">
        <v>8.9999999999999993E-3</v>
      </c>
      <c r="T124">
        <f>(4*O124*(0.00000005670367)*M124^3)/I124</f>
        <v>0.93541034861691319</v>
      </c>
      <c r="U124">
        <v>0.61719999999999997</v>
      </c>
      <c r="AE124">
        <v>9.9000000000000008E-3</v>
      </c>
    </row>
    <row r="125" spans="1:31" x14ac:dyDescent="0.2">
      <c r="B125" t="s">
        <v>59</v>
      </c>
      <c r="C125" t="s">
        <v>45</v>
      </c>
      <c r="D125">
        <v>400</v>
      </c>
      <c r="E125">
        <v>30</v>
      </c>
      <c r="F125">
        <v>3.5999999999999997E-2</v>
      </c>
      <c r="G125">
        <v>1.6000000000000001E-3</v>
      </c>
      <c r="H125">
        <f>F125+G125</f>
        <v>3.7599999999999995E-2</v>
      </c>
      <c r="I125">
        <v>0.1</v>
      </c>
      <c r="J125">
        <v>18.419</v>
      </c>
      <c r="K125">
        <f>E125*H125/J125</f>
        <v>6.1241109723654916E-2</v>
      </c>
      <c r="L125" s="5">
        <f>F125/((J125/E125)-(G125/I125))</f>
        <v>6.0204024750543504E-2</v>
      </c>
      <c r="M125">
        <f>D125+ (J125/2)</f>
        <v>409.20949999999999</v>
      </c>
      <c r="O125">
        <v>8.9999999999999993E-3</v>
      </c>
      <c r="T125">
        <f>(4*O125*(0.00000005670367)*M125^3)/I125</f>
        <v>1.3987844371814844</v>
      </c>
      <c r="U125">
        <v>0.53049999999999997</v>
      </c>
      <c r="AE125">
        <v>9.9000000000000008E-3</v>
      </c>
    </row>
    <row r="127" spans="1:31" x14ac:dyDescent="0.2">
      <c r="A127" t="s">
        <v>125</v>
      </c>
      <c r="B127" t="s">
        <v>60</v>
      </c>
      <c r="C127" t="s">
        <v>46</v>
      </c>
      <c r="D127">
        <v>250</v>
      </c>
      <c r="E127">
        <v>8</v>
      </c>
      <c r="F127">
        <v>3.5999999999999997E-2</v>
      </c>
      <c r="G127">
        <v>1.6000000000000001E-3</v>
      </c>
      <c r="H127">
        <f>F127+G127</f>
        <v>3.7599999999999995E-2</v>
      </c>
      <c r="I127">
        <v>0.1</v>
      </c>
      <c r="J127">
        <v>14.316000000000001</v>
      </c>
      <c r="K127">
        <f>E127*H127/J127</f>
        <v>2.1011455713886556E-2</v>
      </c>
      <c r="L127" s="5">
        <f>F127/((J127/E127)-(G127/I127))</f>
        <v>2.0298844093600225E-2</v>
      </c>
      <c r="M127">
        <f>D127+ (J127/2)</f>
        <v>257.15800000000002</v>
      </c>
      <c r="O127">
        <v>7.7000000000000002E-3</v>
      </c>
      <c r="T127">
        <f>(4*O127*(0.00000005670367)*M127^3)/I127</f>
        <v>0.29700379819296607</v>
      </c>
      <c r="U127">
        <v>0.82574999999999998</v>
      </c>
      <c r="AE127">
        <v>8.6E-3</v>
      </c>
    </row>
    <row r="128" spans="1:31" x14ac:dyDescent="0.2">
      <c r="B128" t="s">
        <v>61</v>
      </c>
      <c r="C128" t="s">
        <v>46</v>
      </c>
      <c r="D128">
        <v>300</v>
      </c>
      <c r="E128">
        <v>15</v>
      </c>
      <c r="F128">
        <v>3.5999999999999997E-2</v>
      </c>
      <c r="G128">
        <v>1.6000000000000001E-3</v>
      </c>
      <c r="H128">
        <f>F128+G128</f>
        <v>3.7599999999999995E-2</v>
      </c>
      <c r="I128">
        <v>0.1</v>
      </c>
      <c r="J128">
        <v>17.486000000000001</v>
      </c>
      <c r="K128">
        <f>E128*H128/J128</f>
        <v>3.2254374928514233E-2</v>
      </c>
      <c r="L128" s="5">
        <f>F128/((J128/E128)-(G128/I128))</f>
        <v>3.1311608488924968E-2</v>
      </c>
      <c r="M128">
        <f>D128+ (J128/2)</f>
        <v>308.74299999999999</v>
      </c>
      <c r="O128">
        <v>7.7000000000000002E-3</v>
      </c>
      <c r="T128">
        <f>(4*O128*(0.00000005670367)*M128^3)/I128</f>
        <v>0.51398831316251614</v>
      </c>
      <c r="U128">
        <v>0.73602999999999996</v>
      </c>
      <c r="AE128">
        <v>8.6E-3</v>
      </c>
    </row>
    <row r="129" spans="1:33" x14ac:dyDescent="0.2">
      <c r="B129" t="s">
        <v>62</v>
      </c>
      <c r="C129" t="s">
        <v>46</v>
      </c>
      <c r="D129">
        <v>350</v>
      </c>
      <c r="E129">
        <v>20</v>
      </c>
      <c r="F129">
        <v>3.5999999999999997E-2</v>
      </c>
      <c r="G129">
        <v>1.6000000000000001E-3</v>
      </c>
      <c r="H129">
        <f>F129+G129</f>
        <v>3.7599999999999995E-2</v>
      </c>
      <c r="I129">
        <v>0.1</v>
      </c>
      <c r="J129">
        <v>16.986000000000001</v>
      </c>
      <c r="K129">
        <f>E129*H129/J129</f>
        <v>4.427175320852466E-2</v>
      </c>
      <c r="L129" s="5">
        <f>F129/((J129/E129)-(G129/I129))</f>
        <v>4.3201728069122758E-2</v>
      </c>
      <c r="M129">
        <f>D129+ (J129/2)</f>
        <v>358.49299999999999</v>
      </c>
      <c r="O129">
        <v>7.7000000000000002E-3</v>
      </c>
      <c r="T129">
        <f>(4*O129*(0.00000005670367)*M129^3)/I129</f>
        <v>0.80464427346662259</v>
      </c>
      <c r="U129">
        <v>0.64870000000000005</v>
      </c>
      <c r="AE129">
        <v>8.6E-3</v>
      </c>
      <c r="AG129" t="s">
        <v>252</v>
      </c>
    </row>
    <row r="130" spans="1:33" x14ac:dyDescent="0.2">
      <c r="B130" t="s">
        <v>63</v>
      </c>
      <c r="C130" t="s">
        <v>46</v>
      </c>
      <c r="D130">
        <v>400</v>
      </c>
      <c r="E130">
        <v>30</v>
      </c>
      <c r="F130">
        <v>3.5999999999999997E-2</v>
      </c>
      <c r="G130">
        <v>1.6000000000000001E-3</v>
      </c>
      <c r="H130">
        <f>F130+G130</f>
        <v>3.7599999999999995E-2</v>
      </c>
      <c r="I130">
        <v>0.1</v>
      </c>
      <c r="J130">
        <v>19.742999999999999</v>
      </c>
      <c r="K130">
        <f>E130*H130/J130</f>
        <v>5.7134174137669046E-2</v>
      </c>
      <c r="L130" s="5">
        <f>F130/((J130/E130)-(G130/I130))</f>
        <v>5.6066033328142036E-2</v>
      </c>
      <c r="M130">
        <f>D130+ (J130/2)</f>
        <v>409.87150000000003</v>
      </c>
      <c r="O130">
        <v>7.7000000000000002E-3</v>
      </c>
      <c r="T130">
        <f>(4*O130*(0.00000005670367)*M130^3)/I130</f>
        <v>1.2025552767519649</v>
      </c>
      <c r="U130">
        <v>0.56328699999999998</v>
      </c>
      <c r="AE130">
        <v>8.6E-3</v>
      </c>
      <c r="AG130" t="s">
        <v>263</v>
      </c>
    </row>
    <row r="132" spans="1:33" x14ac:dyDescent="0.2">
      <c r="A132" t="s">
        <v>158</v>
      </c>
      <c r="B132" t="s">
        <v>29</v>
      </c>
      <c r="C132" t="s">
        <v>26</v>
      </c>
      <c r="D132">
        <v>250</v>
      </c>
      <c r="E132" s="7">
        <v>4</v>
      </c>
      <c r="F132">
        <v>3.5999999999999997E-2</v>
      </c>
      <c r="G132">
        <v>1.6000000000000001E-3</v>
      </c>
      <c r="H132">
        <f>F132+G132</f>
        <v>3.7599999999999995E-2</v>
      </c>
      <c r="I132">
        <v>0.05</v>
      </c>
      <c r="J132">
        <v>8.8550000000000004</v>
      </c>
      <c r="K132">
        <f>E132*H132/J132</f>
        <v>1.698475437605872E-2</v>
      </c>
      <c r="L132" s="5">
        <f>F132/((J132/E132)-(G132/I132))</f>
        <v>1.6500515641113784E-2</v>
      </c>
      <c r="M132">
        <f>D132+ (J132/2)</f>
        <v>254.42750000000001</v>
      </c>
      <c r="O132">
        <v>7.1999999999999998E-3</v>
      </c>
      <c r="T132">
        <f>(4*O132*(0.00000005670367)*M132^3)/I132</f>
        <v>0.53793004743032025</v>
      </c>
      <c r="U132">
        <v>0.7419</v>
      </c>
      <c r="AE132">
        <v>8.0000000000000002E-3</v>
      </c>
    </row>
    <row r="133" spans="1:33" x14ac:dyDescent="0.2">
      <c r="B133" t="s">
        <v>30</v>
      </c>
      <c r="C133" t="s">
        <v>26</v>
      </c>
      <c r="D133">
        <v>300</v>
      </c>
      <c r="E133" s="7">
        <v>7</v>
      </c>
      <c r="F133">
        <v>3.5999999999999997E-2</v>
      </c>
      <c r="G133">
        <v>1.6000000000000001E-3</v>
      </c>
      <c r="H133">
        <f>F133+G133</f>
        <v>3.7599999999999995E-2</v>
      </c>
      <c r="I133">
        <v>0.05</v>
      </c>
      <c r="J133">
        <v>10.596</v>
      </c>
      <c r="K133">
        <f>E133*H133/J133</f>
        <v>2.4839562098905248E-2</v>
      </c>
      <c r="L133" s="5">
        <f>F133/((J133/E133)-(G133/I133))</f>
        <v>2.4296182028538369E-2</v>
      </c>
      <c r="M133">
        <f>D133+ (J133/2)</f>
        <v>305.298</v>
      </c>
      <c r="O133">
        <v>7.1999999999999998E-3</v>
      </c>
      <c r="T133">
        <f>(4*O133*(0.00000005670367)*M133^3)/I133</f>
        <v>0.92940612358269747</v>
      </c>
      <c r="U133">
        <v>0.63219999999999998</v>
      </c>
      <c r="AE133">
        <v>8.0000000000000002E-3</v>
      </c>
    </row>
    <row r="134" spans="1:33" x14ac:dyDescent="0.2">
      <c r="B134" t="s">
        <v>31</v>
      </c>
      <c r="C134" t="s">
        <v>26</v>
      </c>
      <c r="D134">
        <v>350</v>
      </c>
      <c r="E134" s="7">
        <v>10</v>
      </c>
      <c r="F134">
        <v>3.5999999999999997E-2</v>
      </c>
      <c r="G134">
        <v>1.6000000000000001E-3</v>
      </c>
      <c r="H134">
        <f>F134+G134</f>
        <v>3.7599999999999995E-2</v>
      </c>
      <c r="I134">
        <v>0.05</v>
      </c>
      <c r="J134">
        <v>11.42</v>
      </c>
      <c r="K134">
        <f>E134*H134/J134</f>
        <v>3.2924693520140103E-2</v>
      </c>
      <c r="L134" s="5">
        <f>F134/((J134/E134)-(G134/I134))</f>
        <v>3.2432432432432434E-2</v>
      </c>
      <c r="M134">
        <f>D134+ (J134/2)</f>
        <v>355.71</v>
      </c>
      <c r="O134">
        <v>7.1999999999999998E-3</v>
      </c>
      <c r="T134">
        <f>(4*O134*(0.00000005670367)*M134^3)/I134</f>
        <v>1.4700153699025886</v>
      </c>
      <c r="U134">
        <v>0.53359999999999996</v>
      </c>
      <c r="AE134">
        <v>8.0000000000000002E-3</v>
      </c>
    </row>
    <row r="135" spans="1:33" x14ac:dyDescent="0.2">
      <c r="B135" t="s">
        <v>32</v>
      </c>
      <c r="C135" t="s">
        <v>26</v>
      </c>
      <c r="D135">
        <v>400</v>
      </c>
      <c r="E135" s="7">
        <v>15</v>
      </c>
      <c r="F135">
        <v>3.5999999999999997E-2</v>
      </c>
      <c r="G135">
        <v>1.6000000000000001E-3</v>
      </c>
      <c r="H135">
        <f>F135+G135</f>
        <v>3.7599999999999995E-2</v>
      </c>
      <c r="I135">
        <v>0.05</v>
      </c>
      <c r="J135">
        <v>13.73</v>
      </c>
      <c r="K135">
        <f>E135*H135/J135</f>
        <v>4.1077931536780764E-2</v>
      </c>
      <c r="L135" s="5">
        <f>F135/((J135/E135)-(G135/I135))</f>
        <v>4.0754716981132075E-2</v>
      </c>
      <c r="M135">
        <f>D135+ (J135/2)</f>
        <v>406.86500000000001</v>
      </c>
      <c r="O135">
        <v>7.1999999999999998E-3</v>
      </c>
      <c r="P135" t="s">
        <v>165</v>
      </c>
      <c r="T135">
        <f>(4*O135*(0.00000005670367)*M135^3)/I135</f>
        <v>2.1998073432974872</v>
      </c>
      <c r="U135">
        <v>0.44805</v>
      </c>
      <c r="AE135">
        <v>8.0000000000000002E-3</v>
      </c>
    </row>
    <row r="137" spans="1:33" x14ac:dyDescent="0.2">
      <c r="A137" t="s">
        <v>158</v>
      </c>
      <c r="B137" t="s">
        <v>90</v>
      </c>
      <c r="C137" t="s">
        <v>89</v>
      </c>
      <c r="D137">
        <v>250</v>
      </c>
      <c r="E137">
        <v>8</v>
      </c>
      <c r="F137">
        <v>0.05</v>
      </c>
      <c r="G137">
        <v>1.6000000000000001E-3</v>
      </c>
      <c r="H137">
        <f>F137+G137</f>
        <v>5.16E-2</v>
      </c>
      <c r="I137">
        <v>0.05</v>
      </c>
      <c r="J137">
        <v>17.126000000000001</v>
      </c>
      <c r="K137">
        <f>E137*H137/J137</f>
        <v>2.410370197360738E-2</v>
      </c>
      <c r="L137" s="5">
        <f>F137/((J137/E137)-(G137/I137))</f>
        <v>2.3710729104919975E-2</v>
      </c>
      <c r="M137">
        <f>D137+ (J137/2)</f>
        <v>258.56299999999999</v>
      </c>
      <c r="O137">
        <v>1.06E-2</v>
      </c>
      <c r="T137">
        <f>(4*O137*(0.00000005670367)*M137^3)/I137</f>
        <v>0.83120118720004321</v>
      </c>
      <c r="U137">
        <v>0.63600000000000001</v>
      </c>
      <c r="W137" t="s">
        <v>182</v>
      </c>
      <c r="AE137">
        <v>1.15E-2</v>
      </c>
    </row>
    <row r="138" spans="1:33" x14ac:dyDescent="0.2">
      <c r="B138" t="s">
        <v>91</v>
      </c>
      <c r="C138" t="s">
        <v>89</v>
      </c>
      <c r="D138">
        <v>300</v>
      </c>
      <c r="E138">
        <v>15</v>
      </c>
      <c r="F138">
        <v>0.05</v>
      </c>
      <c r="G138">
        <v>1.6000000000000001E-3</v>
      </c>
      <c r="H138">
        <f>F138+G138</f>
        <v>5.16E-2</v>
      </c>
      <c r="I138">
        <v>0.05</v>
      </c>
      <c r="J138">
        <v>22.555</v>
      </c>
      <c r="K138">
        <f>E138*H138/J138</f>
        <v>3.4316116160496568E-2</v>
      </c>
      <c r="L138" s="5">
        <f>F138/((J138/E138)-(G138/I138))</f>
        <v>3.3975084937712348E-2</v>
      </c>
      <c r="M138">
        <f>D138+ (J138/2)</f>
        <v>311.27749999999997</v>
      </c>
      <c r="O138">
        <v>1.06E-2</v>
      </c>
      <c r="T138">
        <f>(4*O138*(0.00000005670367)*M138^3)/I138</f>
        <v>1.4502744973058608</v>
      </c>
      <c r="U138">
        <v>0.52200000000000002</v>
      </c>
      <c r="W138" t="s">
        <v>183</v>
      </c>
      <c r="AE138">
        <v>1.15E-2</v>
      </c>
    </row>
    <row r="139" spans="1:33" x14ac:dyDescent="0.2">
      <c r="B139" t="s">
        <v>92</v>
      </c>
      <c r="C139" t="s">
        <v>89</v>
      </c>
      <c r="D139">
        <v>350</v>
      </c>
      <c r="E139">
        <v>20</v>
      </c>
      <c r="F139">
        <v>0.05</v>
      </c>
      <c r="G139">
        <v>1.6000000000000001E-3</v>
      </c>
      <c r="H139">
        <f>F139+G139</f>
        <v>5.16E-2</v>
      </c>
      <c r="I139">
        <v>0.05</v>
      </c>
      <c r="J139">
        <v>23.347999999999999</v>
      </c>
      <c r="K139">
        <f>E139*H139/J139</f>
        <v>4.4200788076066477E-2</v>
      </c>
      <c r="L139" s="5">
        <f>F139/((J139/E139)-(G139/I139))</f>
        <v>4.4037343667429986E-2</v>
      </c>
      <c r="M139">
        <f>D139+ (J139/2)</f>
        <v>361.67399999999998</v>
      </c>
      <c r="O139">
        <v>1.06E-2</v>
      </c>
      <c r="T139">
        <f>(4*O139*(0.00000005670367)*M139^3)/I139</f>
        <v>2.2748820750794576</v>
      </c>
      <c r="U139">
        <v>0.43099999999999999</v>
      </c>
      <c r="AE139">
        <v>1.15E-2</v>
      </c>
    </row>
    <row r="140" spans="1:33" x14ac:dyDescent="0.2">
      <c r="B140" t="s">
        <v>93</v>
      </c>
      <c r="C140" t="s">
        <v>89</v>
      </c>
      <c r="D140">
        <v>400</v>
      </c>
      <c r="E140">
        <v>30</v>
      </c>
      <c r="F140">
        <v>0.05</v>
      </c>
      <c r="G140">
        <v>1.6000000000000001E-3</v>
      </c>
      <c r="H140">
        <f>F140+G140</f>
        <v>5.16E-2</v>
      </c>
      <c r="I140">
        <v>0.05</v>
      </c>
      <c r="J140">
        <v>28.405000000000001</v>
      </c>
      <c r="K140">
        <f>E140*H140/J140</f>
        <v>5.4497447632459076E-2</v>
      </c>
      <c r="L140" s="5">
        <f>F140/((J140/E140)-(G140/I140))</f>
        <v>5.4654764073601751E-2</v>
      </c>
      <c r="M140">
        <f>D140+ (J140/2)</f>
        <v>414.20249999999999</v>
      </c>
      <c r="O140">
        <v>1.06E-2</v>
      </c>
      <c r="P140" t="s">
        <v>165</v>
      </c>
      <c r="T140">
        <f>(4*O140*(0.00000005670367)*M140^3)/I140</f>
        <v>3.4170014898978183</v>
      </c>
      <c r="U140">
        <v>0.35699999999999998</v>
      </c>
      <c r="AE140">
        <v>1.15E-2</v>
      </c>
    </row>
    <row r="142" spans="1:33" x14ac:dyDescent="0.2">
      <c r="A142" t="s">
        <v>158</v>
      </c>
      <c r="B142" t="s">
        <v>99</v>
      </c>
      <c r="C142" s="6" t="s">
        <v>98</v>
      </c>
      <c r="D142">
        <v>250</v>
      </c>
      <c r="E142">
        <v>8</v>
      </c>
      <c r="F142">
        <v>0.05</v>
      </c>
      <c r="G142">
        <v>1.6000000000000001E-3</v>
      </c>
      <c r="H142">
        <f>F142+G142</f>
        <v>5.16E-2</v>
      </c>
      <c r="I142">
        <v>0.05</v>
      </c>
      <c r="J142">
        <v>17.292000000000002</v>
      </c>
      <c r="K142">
        <f>E142*H142/J142</f>
        <v>2.3872310895211656E-2</v>
      </c>
      <c r="L142" s="5">
        <f>F142/((J142/E142)-(G142/I142))</f>
        <v>2.34796900680911E-2</v>
      </c>
      <c r="M142">
        <f>D142+ (J142/2)</f>
        <v>258.64600000000002</v>
      </c>
      <c r="O142">
        <v>1.04E-2</v>
      </c>
      <c r="T142">
        <f>(4*O142*(0.00000005670367)*M142^3)/I142</f>
        <v>0.81630375411992828</v>
      </c>
      <c r="U142">
        <v>0.67800000000000005</v>
      </c>
      <c r="W142" t="s">
        <v>167</v>
      </c>
      <c r="AE142">
        <v>1.15E-2</v>
      </c>
    </row>
    <row r="143" spans="1:33" x14ac:dyDescent="0.2">
      <c r="B143" t="s">
        <v>100</v>
      </c>
      <c r="C143" s="6" t="s">
        <v>98</v>
      </c>
      <c r="D143">
        <v>300</v>
      </c>
      <c r="E143">
        <v>15</v>
      </c>
      <c r="F143">
        <v>0.05</v>
      </c>
      <c r="G143">
        <v>1.6000000000000001E-3</v>
      </c>
      <c r="H143">
        <f>F143+G143</f>
        <v>5.16E-2</v>
      </c>
      <c r="I143">
        <v>0.05</v>
      </c>
      <c r="J143">
        <v>22.763000000000002</v>
      </c>
      <c r="K143">
        <f>E143*H143/J143</f>
        <v>3.4002547994552559E-2</v>
      </c>
      <c r="L143" s="5">
        <f>F143/((J143/E143)-(G143/I143))</f>
        <v>3.3657945519005521E-2</v>
      </c>
      <c r="M143">
        <f>D143+ (J143/2)</f>
        <v>311.38150000000002</v>
      </c>
      <c r="O143">
        <v>1.04E-2</v>
      </c>
      <c r="T143">
        <f>(4*O143*(0.00000005670367)*M143^3)/I143</f>
        <v>1.424337517623901</v>
      </c>
      <c r="U143">
        <v>0.55700000000000005</v>
      </c>
      <c r="W143" t="s">
        <v>166</v>
      </c>
      <c r="AE143">
        <v>1.15E-2</v>
      </c>
    </row>
    <row r="144" spans="1:33" x14ac:dyDescent="0.2">
      <c r="B144" t="s">
        <v>101</v>
      </c>
      <c r="C144" s="6" t="s">
        <v>98</v>
      </c>
      <c r="D144">
        <v>350</v>
      </c>
      <c r="E144">
        <v>20</v>
      </c>
      <c r="F144">
        <v>0.05</v>
      </c>
      <c r="G144">
        <v>1.6000000000000001E-3</v>
      </c>
      <c r="H144">
        <f>F144+G144</f>
        <v>5.16E-2</v>
      </c>
      <c r="I144">
        <v>0.05</v>
      </c>
      <c r="J144">
        <v>23.571000000000002</v>
      </c>
      <c r="K144">
        <f>E144*H144/J144</f>
        <v>4.378261422934962E-2</v>
      </c>
      <c r="L144" s="5">
        <f>F144/((J144/E144)-(G144/I144))</f>
        <v>4.3609088133967119E-2</v>
      </c>
      <c r="M144">
        <f>D144+ (J144/2)</f>
        <v>361.78550000000001</v>
      </c>
      <c r="O144">
        <v>1.04E-2</v>
      </c>
      <c r="T144">
        <f>(4*O144*(0.00000005670367)*M144^3)/I144</f>
        <v>2.2340246720252597</v>
      </c>
      <c r="U144">
        <v>0.46</v>
      </c>
      <c r="AE144">
        <v>1.15E-2</v>
      </c>
    </row>
    <row r="145" spans="1:31" x14ac:dyDescent="0.2">
      <c r="B145" t="s">
        <v>102</v>
      </c>
      <c r="C145" s="6" t="s">
        <v>98</v>
      </c>
      <c r="D145">
        <v>400</v>
      </c>
      <c r="E145">
        <v>30</v>
      </c>
      <c r="F145">
        <v>0.05</v>
      </c>
      <c r="G145">
        <v>1.6000000000000001E-3</v>
      </c>
      <c r="H145">
        <f>F145+G145</f>
        <v>5.16E-2</v>
      </c>
      <c r="I145">
        <v>0.05</v>
      </c>
      <c r="J145">
        <v>28.681000000000001</v>
      </c>
      <c r="K145">
        <f>E145*H145/J145</f>
        <v>5.3973013493253376E-2</v>
      </c>
      <c r="L145" s="5">
        <f>F145/((J145/E145)-(G145/I145))</f>
        <v>5.4110602070632376E-2</v>
      </c>
      <c r="M145">
        <f>D145+ (J145/2)</f>
        <v>414.34050000000002</v>
      </c>
      <c r="O145">
        <v>1.04E-2</v>
      </c>
      <c r="T145">
        <f>(4*O145*(0.00000005670367)*M145^3)/I145</f>
        <v>3.355881770955853</v>
      </c>
      <c r="U145">
        <v>0.38</v>
      </c>
      <c r="AE145">
        <v>1.15E-2</v>
      </c>
    </row>
    <row r="147" spans="1:31" x14ac:dyDescent="0.2">
      <c r="S147" t="s">
        <v>238</v>
      </c>
    </row>
    <row r="148" spans="1:31" x14ac:dyDescent="0.2">
      <c r="B148" t="s">
        <v>198</v>
      </c>
      <c r="C148" s="6" t="s">
        <v>199</v>
      </c>
      <c r="D148">
        <v>300</v>
      </c>
      <c r="E148">
        <v>15</v>
      </c>
      <c r="F148">
        <v>0.1</v>
      </c>
      <c r="G148">
        <v>1.6000000000000001E-3</v>
      </c>
      <c r="H148">
        <f>F148+G148</f>
        <v>0.10160000000000001</v>
      </c>
      <c r="I148">
        <v>0.1</v>
      </c>
      <c r="J148">
        <v>22.716999999999999</v>
      </c>
      <c r="K148">
        <f>E148*H148/J148</f>
        <v>6.7086323018004157E-2</v>
      </c>
      <c r="L148" s="5">
        <f>F148/((J148/E148)-(G148/I148))</f>
        <v>6.6734884548649731E-2</v>
      </c>
      <c r="M148">
        <f>D148+ (J148/2)</f>
        <v>311.35849999999999</v>
      </c>
      <c r="O148">
        <v>0.02</v>
      </c>
      <c r="S148">
        <v>0.121783</v>
      </c>
      <c r="T148">
        <f>(4*O148*(0.00000005670367)*M148^3)/I148</f>
        <v>1.369251843782189</v>
      </c>
      <c r="U148">
        <f>L148/S148</f>
        <v>0.5479819395863933</v>
      </c>
      <c r="W148" t="s">
        <v>239</v>
      </c>
      <c r="AE148">
        <v>0.02</v>
      </c>
    </row>
    <row r="149" spans="1:31" x14ac:dyDescent="0.2">
      <c r="C149" s="6" t="s">
        <v>200</v>
      </c>
      <c r="D149">
        <v>350</v>
      </c>
      <c r="E149">
        <v>10</v>
      </c>
      <c r="F149">
        <v>0.1</v>
      </c>
      <c r="G149">
        <v>1.6000000000000001E-3</v>
      </c>
      <c r="H149">
        <f>F149+G149</f>
        <v>0.10160000000000001</v>
      </c>
      <c r="I149">
        <v>0.1</v>
      </c>
      <c r="J149">
        <v>11.959</v>
      </c>
      <c r="K149">
        <f>E149*H149/J149</f>
        <v>8.495693619867882E-2</v>
      </c>
      <c r="L149" s="5">
        <f>F149/((J149/E149)-(G149/I149))</f>
        <v>8.4752945164844481E-2</v>
      </c>
      <c r="M149">
        <f>D149+ (J149/2)</f>
        <v>355.97949999999997</v>
      </c>
      <c r="O149">
        <v>0.02</v>
      </c>
      <c r="S149">
        <v>0.182004</v>
      </c>
      <c r="T149">
        <f>(4*O149*(0.00000005670367)*M149^3)/I149</f>
        <v>2.0463321219156958</v>
      </c>
      <c r="U149">
        <f>L149/S149</f>
        <v>0.46566528848181621</v>
      </c>
      <c r="AE149">
        <v>0.02</v>
      </c>
    </row>
    <row r="150" spans="1:31" x14ac:dyDescent="0.2">
      <c r="D150">
        <v>450</v>
      </c>
      <c r="E150">
        <v>10</v>
      </c>
      <c r="F150">
        <v>0.1</v>
      </c>
      <c r="G150">
        <v>1.6000000000000001E-3</v>
      </c>
      <c r="H150">
        <f>F150+G150</f>
        <v>0.10160000000000001</v>
      </c>
      <c r="I150">
        <v>0.1</v>
      </c>
      <c r="J150">
        <v>8.1240000000000006</v>
      </c>
      <c r="K150">
        <f>E150*H150/J150</f>
        <v>0.12506154603643524</v>
      </c>
      <c r="L150" s="5">
        <f>F150/((J150/E150)-(G150/I150))</f>
        <v>0.12556504269211452</v>
      </c>
      <c r="M150">
        <f>D150+ (J150/2)</f>
        <v>454.06200000000001</v>
      </c>
      <c r="O150">
        <v>0.02</v>
      </c>
      <c r="S150">
        <v>0.37770300000000001</v>
      </c>
      <c r="T150">
        <f>(4*O150*(0.00000005670367)*M150^3)/I150</f>
        <v>4.2466515626417207</v>
      </c>
      <c r="U150">
        <f>L150/S150</f>
        <v>0.33244385851347358</v>
      </c>
      <c r="AE150">
        <v>0.02</v>
      </c>
    </row>
    <row r="153" spans="1:31" x14ac:dyDescent="0.2">
      <c r="A153" t="s">
        <v>143</v>
      </c>
      <c r="B153" t="s">
        <v>90</v>
      </c>
      <c r="C153" t="s">
        <v>89</v>
      </c>
      <c r="D153">
        <v>250</v>
      </c>
      <c r="E153">
        <v>8</v>
      </c>
      <c r="F153">
        <v>0.05</v>
      </c>
      <c r="G153">
        <v>1.6000000000000001E-3</v>
      </c>
      <c r="H153">
        <f>F153+G153</f>
        <v>5.16E-2</v>
      </c>
      <c r="I153">
        <v>10</v>
      </c>
      <c r="J153">
        <v>11.128</v>
      </c>
      <c r="K153">
        <f>E153*H153/J153</f>
        <v>3.7095614665708126E-2</v>
      </c>
      <c r="L153" s="5">
        <f>F153/((J153/E153)-(G153/I153))</f>
        <v>3.5949498145005893E-2</v>
      </c>
      <c r="M153">
        <f>D153+ (J153/2)</f>
        <v>255.56399999999999</v>
      </c>
      <c r="O153">
        <v>1.0999999999999999E-2</v>
      </c>
      <c r="P153">
        <v>0.39200000000000002</v>
      </c>
      <c r="Q153">
        <v>5.93</v>
      </c>
      <c r="R153">
        <v>35.1</v>
      </c>
      <c r="S153">
        <v>20.399999999999999</v>
      </c>
      <c r="T153">
        <f>(4*O153*(0.00000005670367)*M153^3)/I153</f>
        <v>4.1645000890996623E-3</v>
      </c>
      <c r="AE153">
        <v>1.15E-2</v>
      </c>
    </row>
    <row r="154" spans="1:31" x14ac:dyDescent="0.2">
      <c r="A154" t="s">
        <v>143</v>
      </c>
      <c r="B154" t="s">
        <v>91</v>
      </c>
      <c r="C154" t="s">
        <v>89</v>
      </c>
      <c r="D154">
        <v>300</v>
      </c>
      <c r="E154">
        <v>15</v>
      </c>
      <c r="F154">
        <v>0.05</v>
      </c>
      <c r="G154">
        <v>1.6000000000000001E-3</v>
      </c>
      <c r="H154">
        <f>F154+G154</f>
        <v>5.16E-2</v>
      </c>
      <c r="I154">
        <v>10</v>
      </c>
      <c r="J154">
        <v>12.179</v>
      </c>
      <c r="K154">
        <f>E154*H154/J154</f>
        <v>6.3552015764841124E-2</v>
      </c>
      <c r="L154" s="5">
        <f>F154/((J154/E154)-(G154/I154))</f>
        <v>6.1593548281129382E-2</v>
      </c>
      <c r="M154">
        <f>D154+ (J154/2)</f>
        <v>306.08949999999999</v>
      </c>
      <c r="O154">
        <v>1.0999999999999999E-2</v>
      </c>
      <c r="T154">
        <f>(4*O154*(0.00000005670367)*M154^3)/I154</f>
        <v>7.1549918059722233E-3</v>
      </c>
      <c r="Y154">
        <v>4.5</v>
      </c>
      <c r="Z154">
        <v>5</v>
      </c>
      <c r="AA154">
        <v>3</v>
      </c>
      <c r="AB154">
        <v>5</v>
      </c>
      <c r="AE154">
        <v>1.15E-2</v>
      </c>
    </row>
    <row r="155" spans="1:31" x14ac:dyDescent="0.2">
      <c r="A155" t="s">
        <v>143</v>
      </c>
      <c r="B155" t="s">
        <v>92</v>
      </c>
      <c r="C155" t="s">
        <v>89</v>
      </c>
      <c r="D155">
        <v>350</v>
      </c>
      <c r="E155">
        <v>20</v>
      </c>
      <c r="F155">
        <v>0.05</v>
      </c>
      <c r="G155">
        <v>1.6000000000000001E-3</v>
      </c>
      <c r="H155">
        <f>F155+G155</f>
        <v>5.16E-2</v>
      </c>
      <c r="I155">
        <v>10</v>
      </c>
      <c r="J155">
        <v>10.429</v>
      </c>
      <c r="K155">
        <f>E155*H155/J155</f>
        <v>9.8954837472432639E-2</v>
      </c>
      <c r="L155" s="5">
        <f>F155/((J155/E155)-(G155/I155))</f>
        <v>9.5915900938057533E-2</v>
      </c>
      <c r="M155">
        <f>D155+ (J155/2)</f>
        <v>355.21449999999999</v>
      </c>
      <c r="O155">
        <v>1.0999999999999999E-2</v>
      </c>
      <c r="T155">
        <f>(4*O155*(0.00000005670367)*M155^3)/I155</f>
        <v>1.1182422617300947E-2</v>
      </c>
      <c r="AE155">
        <v>1.15E-2</v>
      </c>
    </row>
    <row r="156" spans="1:31" x14ac:dyDescent="0.2">
      <c r="A156" t="s">
        <v>143</v>
      </c>
      <c r="B156" t="s">
        <v>93</v>
      </c>
      <c r="C156" t="s">
        <v>89</v>
      </c>
      <c r="D156">
        <v>400</v>
      </c>
      <c r="E156">
        <v>30</v>
      </c>
      <c r="F156">
        <v>0.05</v>
      </c>
      <c r="G156">
        <v>1.6000000000000001E-3</v>
      </c>
      <c r="H156">
        <f>F156+G156</f>
        <v>5.16E-2</v>
      </c>
      <c r="I156">
        <v>10</v>
      </c>
      <c r="J156">
        <v>10.587</v>
      </c>
      <c r="K156">
        <f>E156*H156/J156</f>
        <v>0.14621705865684331</v>
      </c>
      <c r="L156" s="5">
        <f>F156/((J156/E156)-(G156/I156))</f>
        <v>0.1417474627204173</v>
      </c>
      <c r="M156">
        <f>D156+ (J156/2)</f>
        <v>405.29349999999999</v>
      </c>
      <c r="O156">
        <v>1.0999999999999999E-2</v>
      </c>
      <c r="T156">
        <f>(4*O156*(0.00000005670367)*M156^3)/I156</f>
        <v>1.6610119652737763E-2</v>
      </c>
      <c r="AE156">
        <v>1.15E-2</v>
      </c>
    </row>
    <row r="158" spans="1:31" x14ac:dyDescent="0.2">
      <c r="B158" t="s">
        <v>189</v>
      </c>
    </row>
    <row r="159" spans="1:31" x14ac:dyDescent="0.2">
      <c r="C159" t="s">
        <v>128</v>
      </c>
      <c r="D159" t="s">
        <v>262</v>
      </c>
      <c r="H159" t="s">
        <v>190</v>
      </c>
      <c r="K159" t="s">
        <v>191</v>
      </c>
      <c r="N159" s="6" t="s">
        <v>192</v>
      </c>
      <c r="Q159" s="6" t="s">
        <v>193</v>
      </c>
      <c r="U159" t="s">
        <v>253</v>
      </c>
    </row>
    <row r="160" spans="1:31" x14ac:dyDescent="0.2">
      <c r="C160" t="s">
        <v>126</v>
      </c>
      <c r="D160" t="s">
        <v>184</v>
      </c>
      <c r="E160" t="s">
        <v>254</v>
      </c>
      <c r="F160" t="s">
        <v>255</v>
      </c>
      <c r="H160" t="s">
        <v>186</v>
      </c>
      <c r="K160" t="s">
        <v>185</v>
      </c>
      <c r="N160" t="s">
        <v>187</v>
      </c>
      <c r="Q160" t="s">
        <v>188</v>
      </c>
      <c r="U160" t="s">
        <v>186</v>
      </c>
    </row>
    <row r="161" spans="2:21" x14ac:dyDescent="0.2">
      <c r="B161">
        <v>225</v>
      </c>
      <c r="C161">
        <v>2.3641499999999999E-2</v>
      </c>
      <c r="D161">
        <v>2.3641499999999999E-2</v>
      </c>
      <c r="E161">
        <v>2.36584E-2</v>
      </c>
      <c r="F161">
        <v>2.4551199999999999E-2</v>
      </c>
      <c r="G161">
        <v>255.61600000000001</v>
      </c>
      <c r="H161">
        <v>3.4860000000000002E-2</v>
      </c>
      <c r="J161">
        <v>255.92699999999999</v>
      </c>
      <c r="K161">
        <v>3.3817E-2</v>
      </c>
      <c r="M161">
        <v>257.19400000000002</v>
      </c>
      <c r="N161">
        <v>2.8051E-2</v>
      </c>
      <c r="P161">
        <v>258.56299999999999</v>
      </c>
      <c r="Q161">
        <v>2.3709999999999998E-2</v>
      </c>
      <c r="T161">
        <v>255.56399999999999</v>
      </c>
      <c r="U161">
        <v>3.5986756873470568E-2</v>
      </c>
    </row>
    <row r="162" spans="2:21" x14ac:dyDescent="0.2">
      <c r="B162">
        <v>235</v>
      </c>
      <c r="C162">
        <v>2.6935899999999999E-2</v>
      </c>
      <c r="D162">
        <v>2.6935899999999999E-2</v>
      </c>
      <c r="E162">
        <v>2.6955099999999999E-2</v>
      </c>
      <c r="F162">
        <v>2.7972299999999999E-2</v>
      </c>
      <c r="G162">
        <v>306.41699999999997</v>
      </c>
      <c r="H162">
        <v>5.8549999999999998E-2</v>
      </c>
      <c r="J162">
        <v>306.74700000000001</v>
      </c>
      <c r="K162">
        <v>5.5779000000000002E-2</v>
      </c>
      <c r="M162">
        <v>308.95999999999998</v>
      </c>
      <c r="N162">
        <v>4.2420800000000002E-2</v>
      </c>
      <c r="P162">
        <v>311.27699999999999</v>
      </c>
      <c r="Q162">
        <v>3.3974999999999998E-2</v>
      </c>
      <c r="T162">
        <v>306.08949999999999</v>
      </c>
      <c r="U162">
        <v>6.1703002879473473E-2</v>
      </c>
    </row>
    <row r="163" spans="2:21" x14ac:dyDescent="0.2">
      <c r="B163">
        <v>245</v>
      </c>
      <c r="C163">
        <v>3.0522899999999999E-2</v>
      </c>
      <c r="D163">
        <v>3.0522899999999999E-2</v>
      </c>
      <c r="E163">
        <v>3.0544700000000001E-2</v>
      </c>
      <c r="F163">
        <v>3.1697299999999998E-2</v>
      </c>
      <c r="G163">
        <v>355.64299999999997</v>
      </c>
      <c r="H163">
        <v>8.8849999999999998E-2</v>
      </c>
      <c r="J163">
        <v>356.06799999999998</v>
      </c>
      <c r="K163">
        <v>8.2839999999999997E-2</v>
      </c>
      <c r="M163">
        <v>358.851</v>
      </c>
      <c r="N163">
        <v>5.7530999999999999E-2</v>
      </c>
      <c r="P163">
        <v>361.67399999999998</v>
      </c>
      <c r="Q163">
        <v>4.403E-2</v>
      </c>
      <c r="T163">
        <v>355.21449999999999</v>
      </c>
      <c r="U163">
        <v>9.6181590843512577E-2</v>
      </c>
    </row>
    <row r="164" spans="2:21" x14ac:dyDescent="0.2">
      <c r="B164">
        <v>255</v>
      </c>
      <c r="C164">
        <v>3.4415000000000001E-2</v>
      </c>
      <c r="D164">
        <v>3.4401899999999999E-2</v>
      </c>
      <c r="E164">
        <v>3.4439600000000001E-2</v>
      </c>
      <c r="F164">
        <v>3.5739199999999999E-2</v>
      </c>
      <c r="G164">
        <v>405.916</v>
      </c>
      <c r="H164">
        <v>0.12728999999999999</v>
      </c>
      <c r="J164">
        <v>406.52199999999999</v>
      </c>
      <c r="K164">
        <v>0.11584999999999999</v>
      </c>
      <c r="M164">
        <v>410.41500000000002</v>
      </c>
      <c r="N164">
        <v>7.3710100000000001E-2</v>
      </c>
      <c r="P164">
        <v>414.20299999999997</v>
      </c>
      <c r="Q164">
        <v>5.4649999999999997E-2</v>
      </c>
      <c r="T164">
        <v>405.29349999999999</v>
      </c>
      <c r="U164">
        <v>0.14232849416453175</v>
      </c>
    </row>
    <row r="165" spans="2:21" x14ac:dyDescent="0.2">
      <c r="B165">
        <v>265</v>
      </c>
      <c r="C165">
        <v>3.8624699999999998E-2</v>
      </c>
      <c r="D165">
        <v>3.84824E-2</v>
      </c>
      <c r="E165">
        <v>3.8652300000000001E-2</v>
      </c>
      <c r="F165">
        <v>4.0110899999999998E-2</v>
      </c>
    </row>
    <row r="166" spans="2:21" x14ac:dyDescent="0.2">
      <c r="B166">
        <v>275</v>
      </c>
      <c r="C166">
        <v>4.3164399999999999E-2</v>
      </c>
      <c r="D166">
        <v>4.28592E-2</v>
      </c>
      <c r="E166">
        <v>4.3195200000000003E-2</v>
      </c>
      <c r="F166">
        <v>4.4825299999999998E-2</v>
      </c>
    </row>
    <row r="167" spans="2:21" x14ac:dyDescent="0.2">
      <c r="B167">
        <v>285</v>
      </c>
      <c r="C167">
        <v>4.8046499999999999E-2</v>
      </c>
      <c r="D167">
        <v>4.7540199999999998E-2</v>
      </c>
      <c r="E167">
        <v>4.8080900000000003E-2</v>
      </c>
      <c r="F167">
        <v>4.9895299999999997E-2</v>
      </c>
    </row>
    <row r="168" spans="2:21" x14ac:dyDescent="0.2">
      <c r="B168">
        <v>295</v>
      </c>
      <c r="C168">
        <v>5.32836E-2</v>
      </c>
      <c r="D168">
        <v>5.2533099999999999E-2</v>
      </c>
      <c r="E168">
        <v>5.33217E-2</v>
      </c>
      <c r="F168">
        <v>5.5333800000000002E-2</v>
      </c>
    </row>
    <row r="169" spans="2:21" x14ac:dyDescent="0.2">
      <c r="B169">
        <v>305</v>
      </c>
      <c r="C169">
        <v>5.8888000000000003E-2</v>
      </c>
      <c r="D169">
        <v>5.7845100000000003E-2</v>
      </c>
      <c r="E169">
        <v>5.8930099999999999E-2</v>
      </c>
      <c r="F169">
        <v>6.1153899999999997E-2</v>
      </c>
      <c r="P169">
        <v>-0.58499215999999998</v>
      </c>
    </row>
    <row r="170" spans="2:21" x14ac:dyDescent="0.2">
      <c r="B170">
        <v>315</v>
      </c>
      <c r="C170">
        <v>6.4872200000000005E-2</v>
      </c>
      <c r="D170">
        <v>6.3483399999999995E-2</v>
      </c>
      <c r="E170">
        <v>6.4918699999999996E-2</v>
      </c>
      <c r="F170">
        <v>6.7368399999999995E-2</v>
      </c>
      <c r="P170">
        <v>0.84627114999999997</v>
      </c>
    </row>
    <row r="171" spans="2:21" x14ac:dyDescent="0.2">
      <c r="B171">
        <v>325</v>
      </c>
      <c r="C171">
        <v>7.1248699999999998E-2</v>
      </c>
      <c r="D171">
        <v>6.9454600000000005E-2</v>
      </c>
      <c r="E171">
        <v>7.1299699999999994E-2</v>
      </c>
      <c r="F171">
        <v>7.3990299999999995E-2</v>
      </c>
      <c r="P171">
        <v>0.72786371000000005</v>
      </c>
    </row>
    <row r="172" spans="2:21" x14ac:dyDescent="0.2">
      <c r="B172">
        <v>335</v>
      </c>
      <c r="C172">
        <v>7.8030000000000002E-2</v>
      </c>
      <c r="D172">
        <v>7.5765200000000005E-2</v>
      </c>
      <c r="E172">
        <v>7.8085799999999997E-2</v>
      </c>
      <c r="F172">
        <v>8.1032499999999993E-2</v>
      </c>
      <c r="P172">
        <v>1.0486074299999999</v>
      </c>
    </row>
    <row r="173" spans="2:21" x14ac:dyDescent="0.2">
      <c r="B173">
        <v>345</v>
      </c>
      <c r="C173">
        <v>8.5228399999999996E-2</v>
      </c>
      <c r="D173">
        <v>8.24212E-2</v>
      </c>
      <c r="E173">
        <v>8.5289400000000001E-2</v>
      </c>
      <c r="F173">
        <v>8.85079E-2</v>
      </c>
    </row>
    <row r="174" spans="2:21" x14ac:dyDescent="0.2">
      <c r="B174">
        <v>355</v>
      </c>
      <c r="C174">
        <v>9.2856499999999995E-2</v>
      </c>
      <c r="D174">
        <v>8.9428599999999997E-2</v>
      </c>
      <c r="E174">
        <v>9.2922900000000003E-2</v>
      </c>
      <c r="F174">
        <v>9.6429500000000001E-2</v>
      </c>
    </row>
    <row r="175" spans="2:21" x14ac:dyDescent="0.2">
      <c r="B175">
        <v>365</v>
      </c>
      <c r="C175">
        <v>0.100927</v>
      </c>
      <c r="D175">
        <v>9.6792900000000001E-2</v>
      </c>
      <c r="E175">
        <v>0.10099900000000001</v>
      </c>
      <c r="F175">
        <v>0.10481</v>
      </c>
    </row>
    <row r="176" spans="2:21" x14ac:dyDescent="0.2">
      <c r="B176">
        <v>375</v>
      </c>
      <c r="C176">
        <v>0.10945100000000001</v>
      </c>
      <c r="D176">
        <v>0.104519</v>
      </c>
      <c r="E176">
        <v>0.10953</v>
      </c>
      <c r="F176">
        <v>0.113663</v>
      </c>
    </row>
    <row r="177" spans="2:6" x14ac:dyDescent="0.2">
      <c r="B177">
        <v>385</v>
      </c>
      <c r="C177">
        <v>0.11844300000000001</v>
      </c>
      <c r="D177">
        <v>0.112613</v>
      </c>
      <c r="E177">
        <v>0.11852799999999999</v>
      </c>
      <c r="F177">
        <v>0.123</v>
      </c>
    </row>
    <row r="178" spans="2:6" x14ac:dyDescent="0.2">
      <c r="B178">
        <v>395</v>
      </c>
      <c r="C178">
        <v>0.127914</v>
      </c>
      <c r="D178">
        <v>0.12107800000000001</v>
      </c>
      <c r="E178">
        <v>0.12800600000000001</v>
      </c>
      <c r="F178">
        <v>0.13283600000000001</v>
      </c>
    </row>
    <row r="179" spans="2:6" x14ac:dyDescent="0.2">
      <c r="B179">
        <v>405</v>
      </c>
      <c r="C179">
        <v>0.137877</v>
      </c>
      <c r="D179">
        <v>0.12992000000000001</v>
      </c>
      <c r="E179">
        <v>0.13797599999999999</v>
      </c>
      <c r="F179">
        <v>0.143182</v>
      </c>
    </row>
    <row r="180" spans="2:6" x14ac:dyDescent="0.2">
      <c r="B180">
        <v>415</v>
      </c>
      <c r="C180">
        <v>0.148345</v>
      </c>
      <c r="D180">
        <v>0.13914199999999999</v>
      </c>
      <c r="E180">
        <v>0.148451</v>
      </c>
      <c r="F180">
        <v>0.154053</v>
      </c>
    </row>
    <row r="181" spans="2:6" x14ac:dyDescent="0.2">
      <c r="B181">
        <v>425</v>
      </c>
      <c r="C181">
        <v>0.159329</v>
      </c>
      <c r="D181">
        <v>0.14874799999999999</v>
      </c>
      <c r="E181">
        <v>0.159443</v>
      </c>
      <c r="F181">
        <v>0.16545899999999999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D841-CDAC-A848-AFA8-8DA698EA5895}">
  <dimension ref="A2:AT96"/>
  <sheetViews>
    <sheetView zoomScale="81" zoomScaleNormal="65" workbookViewId="0">
      <selection activeCell="P29" sqref="P29"/>
    </sheetView>
  </sheetViews>
  <sheetFormatPr baseColWidth="10" defaultRowHeight="16" x14ac:dyDescent="0.2"/>
  <cols>
    <col min="5" max="5" width="15.5" customWidth="1"/>
    <col min="6" max="10" width="12.83203125" customWidth="1"/>
    <col min="11" max="11" width="14.6640625" customWidth="1"/>
    <col min="27" max="27" width="13.33203125" customWidth="1"/>
  </cols>
  <sheetData>
    <row r="2" spans="1:28" x14ac:dyDescent="0.2">
      <c r="K2" t="s">
        <v>85</v>
      </c>
      <c r="L2" s="5" t="s">
        <v>86</v>
      </c>
      <c r="Z2" t="s">
        <v>74</v>
      </c>
    </row>
    <row r="3" spans="1:28" x14ac:dyDescent="0.2">
      <c r="E3" t="s">
        <v>230</v>
      </c>
      <c r="G3" t="s">
        <v>229</v>
      </c>
      <c r="H3" t="s">
        <v>231</v>
      </c>
      <c r="I3" t="s">
        <v>232</v>
      </c>
      <c r="J3" t="s">
        <v>233</v>
      </c>
      <c r="K3" t="s">
        <v>228</v>
      </c>
      <c r="L3" s="5" t="s">
        <v>227</v>
      </c>
      <c r="R3" s="5"/>
      <c r="Z3" t="s">
        <v>116</v>
      </c>
    </row>
    <row r="4" spans="1:28" x14ac:dyDescent="0.2">
      <c r="A4" t="s">
        <v>206</v>
      </c>
      <c r="B4" t="s">
        <v>207</v>
      </c>
      <c r="C4" t="s">
        <v>208</v>
      </c>
      <c r="E4" t="s">
        <v>117</v>
      </c>
      <c r="F4" t="s">
        <v>118</v>
      </c>
      <c r="G4" t="s">
        <v>234</v>
      </c>
      <c r="H4" t="s">
        <v>235</v>
      </c>
      <c r="I4" t="s">
        <v>236</v>
      </c>
      <c r="J4" t="s">
        <v>237</v>
      </c>
      <c r="K4" t="s">
        <v>68</v>
      </c>
      <c r="L4" s="5" t="s">
        <v>69</v>
      </c>
      <c r="M4" t="s">
        <v>119</v>
      </c>
      <c r="N4" t="s">
        <v>87</v>
      </c>
      <c r="Q4" t="s">
        <v>221</v>
      </c>
      <c r="R4" s="5"/>
      <c r="T4" t="s">
        <v>70</v>
      </c>
      <c r="Z4" t="s">
        <v>272</v>
      </c>
    </row>
    <row r="5" spans="1:28" x14ac:dyDescent="0.2">
      <c r="A5">
        <f>'Test summary'!L22</f>
        <v>2.2913152786175728E-2</v>
      </c>
      <c r="B5">
        <v>2.1197500000000001E-2</v>
      </c>
      <c r="D5" t="s">
        <v>48</v>
      </c>
      <c r="E5">
        <v>4.6569999999999997E-3</v>
      </c>
      <c r="F5">
        <v>4.0000000000000001E-3</v>
      </c>
      <c r="G5">
        <v>7.9049999999999995E-2</v>
      </c>
      <c r="H5">
        <v>3.4328999999999998E-2</v>
      </c>
      <c r="I5">
        <v>5.4770000000000001E-3</v>
      </c>
      <c r="J5">
        <v>2.977E-3</v>
      </c>
      <c r="K5">
        <v>6.4739999999999997E-3</v>
      </c>
      <c r="L5" s="5">
        <v>7.4590000000000004E-3</v>
      </c>
      <c r="M5">
        <v>7.4999999999999997E-3</v>
      </c>
      <c r="Q5">
        <v>7.1999999999999998E-3</v>
      </c>
      <c r="R5" s="5"/>
      <c r="T5">
        <v>0.375</v>
      </c>
      <c r="U5">
        <v>5.48</v>
      </c>
      <c r="V5">
        <v>32.9</v>
      </c>
      <c r="W5">
        <v>20.8</v>
      </c>
      <c r="Z5" t="s">
        <v>77</v>
      </c>
      <c r="AA5" t="s">
        <v>78</v>
      </c>
      <c r="AB5" t="s">
        <v>113</v>
      </c>
    </row>
    <row r="6" spans="1:28" x14ac:dyDescent="0.2">
      <c r="A6">
        <f>'Test summary'!L11</f>
        <v>2.525163960298811E-2</v>
      </c>
      <c r="B6">
        <v>2.4859699999999998E-2</v>
      </c>
      <c r="D6" t="s">
        <v>47</v>
      </c>
      <c r="E6">
        <v>4.9300000000000004E-3</v>
      </c>
      <c r="F6">
        <v>4.0000000000000001E-3</v>
      </c>
      <c r="G6">
        <v>7.7229999999999993E-2</v>
      </c>
      <c r="H6">
        <v>3.5511899999999999E-2</v>
      </c>
      <c r="I6">
        <v>6.0080000000000003E-3</v>
      </c>
      <c r="J6">
        <v>3.3782E-3</v>
      </c>
      <c r="K6">
        <v>7.5079999999999999E-3</v>
      </c>
      <c r="L6" s="5">
        <v>8.8749999999999992E-3</v>
      </c>
      <c r="M6">
        <v>8.9999999999999993E-3</v>
      </c>
      <c r="P6" s="5"/>
      <c r="Q6" s="5">
        <v>8.0999999999999996E-3</v>
      </c>
      <c r="R6" s="5"/>
      <c r="T6">
        <v>0.35699999999999998</v>
      </c>
      <c r="U6">
        <v>5.3360000000000003</v>
      </c>
      <c r="V6">
        <v>33.299999999999997</v>
      </c>
      <c r="W6">
        <v>20.8</v>
      </c>
      <c r="Z6" t="s">
        <v>73</v>
      </c>
      <c r="AA6" t="s">
        <v>72</v>
      </c>
      <c r="AB6" t="s">
        <v>178</v>
      </c>
    </row>
    <row r="7" spans="1:28" x14ac:dyDescent="0.2">
      <c r="A7">
        <f>'Test summary'!L37</f>
        <v>2.762536929747151E-2</v>
      </c>
      <c r="B7">
        <v>2.9672199999999999E-2</v>
      </c>
      <c r="D7" t="s">
        <v>49</v>
      </c>
      <c r="E7">
        <v>5.0400000000000002E-3</v>
      </c>
      <c r="F7">
        <v>4.0000000000000001E-3</v>
      </c>
      <c r="G7">
        <v>7.0823999999999998E-2</v>
      </c>
      <c r="H7">
        <v>3.4955E-2</v>
      </c>
      <c r="I7">
        <v>6.4638999999999999E-3</v>
      </c>
      <c r="J7">
        <v>3.7095000000000001E-3</v>
      </c>
      <c r="K7">
        <v>8.515E-3</v>
      </c>
      <c r="L7" s="5">
        <v>1.0670000000000001E-2</v>
      </c>
      <c r="M7">
        <v>1.0999999999999999E-2</v>
      </c>
      <c r="P7" s="5"/>
      <c r="Q7" s="5">
        <v>8.9999999999999993E-3</v>
      </c>
      <c r="R7" s="5"/>
      <c r="T7">
        <v>0.35399999999999998</v>
      </c>
      <c r="U7">
        <v>5.29</v>
      </c>
      <c r="V7">
        <v>33.5</v>
      </c>
      <c r="W7">
        <v>20.8</v>
      </c>
      <c r="Z7" t="s">
        <v>81</v>
      </c>
      <c r="AA7" t="s">
        <v>82</v>
      </c>
      <c r="AB7" t="s">
        <v>168</v>
      </c>
    </row>
    <row r="8" spans="1:28" x14ac:dyDescent="0.2">
      <c r="A8">
        <f>'Test summary'!L52</f>
        <v>3.4866895625947948E-2</v>
      </c>
      <c r="B8">
        <v>3.3911400000000001E-2</v>
      </c>
      <c r="D8" t="s">
        <v>103</v>
      </c>
      <c r="E8">
        <v>8.9040000000000005E-3</v>
      </c>
      <c r="F8">
        <v>7.9000000000000008E-3</v>
      </c>
      <c r="G8">
        <v>0.10775999999999999</v>
      </c>
      <c r="H8">
        <v>4.9412999999999999E-2</v>
      </c>
      <c r="I8">
        <v>9.5896999999999996E-3</v>
      </c>
      <c r="J8">
        <v>4.9909999999999998E-3</v>
      </c>
      <c r="K8">
        <v>1.039E-2</v>
      </c>
      <c r="L8" s="5">
        <v>1.125E-2</v>
      </c>
      <c r="M8">
        <v>1.14E-2</v>
      </c>
      <c r="P8" s="5"/>
      <c r="Q8" s="5">
        <v>1.06E-2</v>
      </c>
      <c r="R8" s="5"/>
      <c r="S8" s="5"/>
      <c r="T8">
        <v>0.39200000000000002</v>
      </c>
      <c r="U8">
        <v>5.93</v>
      </c>
      <c r="V8">
        <v>35.1</v>
      </c>
      <c r="W8">
        <v>20.399999999999999</v>
      </c>
      <c r="Z8" t="s">
        <v>156</v>
      </c>
      <c r="AA8" t="s">
        <v>157</v>
      </c>
      <c r="AB8" t="s">
        <v>110</v>
      </c>
    </row>
    <row r="9" spans="1:28" x14ac:dyDescent="0.2">
      <c r="L9" s="5"/>
      <c r="P9" s="5"/>
      <c r="Q9" s="5"/>
      <c r="R9" s="5"/>
      <c r="S9" s="5"/>
    </row>
    <row r="10" spans="1:28" x14ac:dyDescent="0.2">
      <c r="A10">
        <f>'Test summary'!L27</f>
        <v>2.0964971027574761E-2</v>
      </c>
      <c r="B10">
        <v>1.9679100000000001E-2</v>
      </c>
      <c r="D10" t="s">
        <v>50</v>
      </c>
      <c r="E10">
        <v>4.45E-3</v>
      </c>
      <c r="F10">
        <v>4.0000000000000001E-3</v>
      </c>
      <c r="G10">
        <v>8.2419999999999993E-2</v>
      </c>
      <c r="H10">
        <v>3.4160000000000003E-2</v>
      </c>
      <c r="I10">
        <v>5.0930000000000003E-3</v>
      </c>
      <c r="J10">
        <v>2.7330000000000002E-3</v>
      </c>
      <c r="K10">
        <v>5.8659999999999997E-3</v>
      </c>
      <c r="L10" s="5">
        <v>6.6400000000000001E-3</v>
      </c>
      <c r="M10">
        <v>7.0000000000000001E-3</v>
      </c>
      <c r="P10" s="5"/>
      <c r="Q10" s="5">
        <v>6.3499999999999997E-3</v>
      </c>
      <c r="R10" s="5"/>
      <c r="S10" s="5"/>
      <c r="T10">
        <v>0.38700000000000001</v>
      </c>
      <c r="U10">
        <v>5.68</v>
      </c>
      <c r="V10">
        <v>34.299999999999997</v>
      </c>
      <c r="W10">
        <v>20.3</v>
      </c>
      <c r="Z10" t="s">
        <v>79</v>
      </c>
      <c r="AA10" t="s">
        <v>80</v>
      </c>
      <c r="AB10" t="s">
        <v>174</v>
      </c>
    </row>
    <row r="11" spans="1:28" x14ac:dyDescent="0.2">
      <c r="A11">
        <f>'Test summary'!L17</f>
        <v>2.3173106322717688E-2</v>
      </c>
      <c r="B11">
        <v>2.3776599999999998E-2</v>
      </c>
      <c r="D11" t="s">
        <v>52</v>
      </c>
      <c r="E11">
        <v>4.6699999999999997E-3</v>
      </c>
      <c r="F11">
        <v>4.0000000000000001E-3</v>
      </c>
      <c r="G11">
        <v>7.9200000000000007E-2</v>
      </c>
      <c r="H11">
        <v>3.5099999999999999E-2</v>
      </c>
      <c r="I11">
        <v>5.6259999999999999E-3</v>
      </c>
      <c r="J11">
        <v>3.1129999999999999E-3</v>
      </c>
      <c r="K11">
        <v>6.8900000000000003E-3</v>
      </c>
      <c r="L11" s="5">
        <v>8.2000000000000007E-3</v>
      </c>
      <c r="M11">
        <v>8.5000000000000006E-3</v>
      </c>
      <c r="P11" s="5"/>
      <c r="Q11" s="5">
        <v>7.2500000000000004E-3</v>
      </c>
      <c r="R11" s="5"/>
      <c r="S11" s="5"/>
      <c r="T11">
        <v>0.36599999999999999</v>
      </c>
      <c r="U11">
        <v>5.56</v>
      </c>
      <c r="V11">
        <v>34</v>
      </c>
      <c r="W11">
        <v>20.6</v>
      </c>
      <c r="Z11" t="s">
        <v>75</v>
      </c>
      <c r="AA11" t="s">
        <v>76</v>
      </c>
      <c r="AB11" t="s">
        <v>222</v>
      </c>
    </row>
    <row r="12" spans="1:28" x14ac:dyDescent="0.2">
      <c r="A12">
        <f>'Test summary'!L42</f>
        <v>2.4203307785397334E-2</v>
      </c>
      <c r="B12">
        <v>2.5113199999999999E-2</v>
      </c>
      <c r="D12" t="s">
        <v>53</v>
      </c>
      <c r="E12">
        <v>4.7299999999999998E-3</v>
      </c>
      <c r="F12">
        <v>4.0000000000000001E-3</v>
      </c>
      <c r="G12">
        <v>7.4249999999999997E-2</v>
      </c>
      <c r="H12">
        <v>3.4208000000000002E-2</v>
      </c>
      <c r="I12">
        <v>5.7970000000000001E-3</v>
      </c>
      <c r="J12">
        <v>3.2439999999999999E-3</v>
      </c>
      <c r="K12">
        <v>7.26E-3</v>
      </c>
      <c r="L12" s="5">
        <v>8.9099999999999995E-3</v>
      </c>
      <c r="M12">
        <v>8.5000000000000006E-3</v>
      </c>
      <c r="P12" s="5"/>
      <c r="Q12" s="5">
        <v>7.7000000000000002E-3</v>
      </c>
      <c r="R12" s="5"/>
      <c r="S12" s="5"/>
      <c r="T12">
        <v>0.36199999999999999</v>
      </c>
      <c r="U12">
        <v>5.33</v>
      </c>
      <c r="V12">
        <v>33.6</v>
      </c>
      <c r="W12">
        <v>20.47</v>
      </c>
      <c r="Z12" t="s">
        <v>83</v>
      </c>
      <c r="AA12" t="s">
        <v>84</v>
      </c>
      <c r="AB12" t="s">
        <v>181</v>
      </c>
    </row>
    <row r="13" spans="1:28" x14ac:dyDescent="0.2">
      <c r="A13">
        <f>'Test summary'!L57</f>
        <v>3.5656344155033791E-2</v>
      </c>
      <c r="B13">
        <v>3.5148899999999997E-2</v>
      </c>
      <c r="D13" t="s">
        <v>104</v>
      </c>
      <c r="E13" s="8">
        <v>8.7559999999999999E-3</v>
      </c>
      <c r="F13">
        <v>7.4000000000000003E-3</v>
      </c>
      <c r="G13">
        <v>0.10796</v>
      </c>
      <c r="H13">
        <v>4.9771999999999997E-2</v>
      </c>
      <c r="I13">
        <v>9.5777999999999992E-3</v>
      </c>
      <c r="J13">
        <v>5.0324999999999996E-3</v>
      </c>
      <c r="K13">
        <v>1.0580000000000001E-2</v>
      </c>
      <c r="L13" s="5">
        <v>1.166E-2</v>
      </c>
      <c r="M13">
        <v>1.1900000000000001E-2</v>
      </c>
      <c r="P13" s="5"/>
      <c r="Q13" s="5">
        <v>1.09E-2</v>
      </c>
      <c r="R13" s="5"/>
      <c r="S13" s="5"/>
      <c r="T13">
        <v>0.38900000000000001</v>
      </c>
      <c r="U13">
        <v>5.99</v>
      </c>
      <c r="V13">
        <v>35.5</v>
      </c>
      <c r="W13">
        <v>20.399999999999999</v>
      </c>
      <c r="Z13" t="s">
        <v>108</v>
      </c>
      <c r="AA13" t="s">
        <v>109</v>
      </c>
      <c r="AB13" t="s">
        <v>171</v>
      </c>
    </row>
    <row r="14" spans="1:28" x14ac:dyDescent="0.2">
      <c r="L14" s="5"/>
      <c r="P14" s="5"/>
      <c r="Q14" s="5"/>
      <c r="R14" s="5"/>
      <c r="S14" s="5"/>
    </row>
    <row r="15" spans="1:28" x14ac:dyDescent="0.2">
      <c r="A15">
        <f>'Test summary'!L32</f>
        <v>2.000388964520879E-2</v>
      </c>
      <c r="B15">
        <v>1.91367E-2</v>
      </c>
      <c r="D15" t="s">
        <v>51</v>
      </c>
      <c r="E15">
        <v>4.1000000000000003E-3</v>
      </c>
      <c r="F15">
        <v>3.5000000000000001E-3</v>
      </c>
      <c r="G15">
        <v>8.6650000000000005E-2</v>
      </c>
      <c r="H15">
        <v>3.4374000000000002E-2</v>
      </c>
      <c r="I15">
        <v>4.6476E-3</v>
      </c>
      <c r="J15">
        <v>2.5070000000000001E-3</v>
      </c>
      <c r="K15">
        <v>5.4089999999999997E-3</v>
      </c>
      <c r="L15" s="5">
        <v>6.3119999999999999E-3</v>
      </c>
      <c r="M15">
        <v>6.0000000000000001E-3</v>
      </c>
      <c r="P15" s="5"/>
      <c r="Q15" s="5">
        <v>6.3E-3</v>
      </c>
      <c r="R15" s="5"/>
      <c r="S15" s="5"/>
      <c r="T15">
        <v>0.36399999999999999</v>
      </c>
      <c r="U15">
        <v>5.9</v>
      </c>
      <c r="V15">
        <v>34.299999999999997</v>
      </c>
      <c r="W15">
        <v>20.3</v>
      </c>
      <c r="Z15" t="s">
        <v>123</v>
      </c>
      <c r="AA15" t="s">
        <v>124</v>
      </c>
      <c r="AB15" t="s">
        <v>175</v>
      </c>
    </row>
    <row r="16" spans="1:28" x14ac:dyDescent="0.2">
      <c r="A16">
        <f>'Test summary'!L6</f>
        <v>2.1756867011150392E-2</v>
      </c>
      <c r="B16">
        <v>2.1826000000000002E-2</v>
      </c>
      <c r="D16" t="s">
        <v>54</v>
      </c>
      <c r="E16">
        <v>4.1900000000000001E-3</v>
      </c>
      <c r="F16">
        <v>3.5000000000000001E-3</v>
      </c>
      <c r="G16">
        <v>8.2868999999999998E-2</v>
      </c>
      <c r="H16">
        <v>3.4435E-2</v>
      </c>
      <c r="I16">
        <v>4.8755999999999999E-3</v>
      </c>
      <c r="J16">
        <v>2.6920999999999998E-3</v>
      </c>
      <c r="K16">
        <v>5.9500000000000004E-3</v>
      </c>
      <c r="L16" s="5">
        <v>7.3709999999999999E-3</v>
      </c>
      <c r="M16">
        <v>6.4999999999999997E-3</v>
      </c>
      <c r="P16" s="5"/>
      <c r="Q16" s="5">
        <v>6.7999999999999996E-3</v>
      </c>
      <c r="R16" s="5"/>
      <c r="S16" s="5"/>
      <c r="T16" s="5">
        <v>0.36599999999999999</v>
      </c>
      <c r="U16">
        <v>5.66</v>
      </c>
      <c r="V16">
        <v>34.6</v>
      </c>
      <c r="W16">
        <v>20.8</v>
      </c>
      <c r="Z16" t="s">
        <v>120</v>
      </c>
      <c r="AA16" t="s">
        <v>121</v>
      </c>
      <c r="AB16" t="s">
        <v>122</v>
      </c>
    </row>
    <row r="17" spans="1:46" x14ac:dyDescent="0.2">
      <c r="A17">
        <f>'Test summary'!L47</f>
        <v>2.381700600387026E-2</v>
      </c>
      <c r="B17">
        <v>2.2835100000000001E-2</v>
      </c>
      <c r="D17" t="s">
        <v>55</v>
      </c>
      <c r="E17">
        <v>4.3200000000000001E-3</v>
      </c>
      <c r="F17">
        <v>3.5000000000000001E-3</v>
      </c>
      <c r="G17">
        <v>7.6350000000000001E-2</v>
      </c>
      <c r="H17">
        <v>3.3459999999999997E-2</v>
      </c>
      <c r="I17">
        <v>5.1517999999999998E-3</v>
      </c>
      <c r="J17">
        <v>2.8771000000000001E-3</v>
      </c>
      <c r="K17">
        <v>6.43E-3</v>
      </c>
      <c r="L17" s="5">
        <v>8.0499999999999999E-3</v>
      </c>
      <c r="M17">
        <v>7.4999999999999997E-3</v>
      </c>
      <c r="P17" s="5"/>
      <c r="Q17" s="5">
        <v>7.4999999999999997E-3</v>
      </c>
      <c r="R17" s="5"/>
      <c r="S17" s="5"/>
      <c r="T17">
        <v>0.36499999999999999</v>
      </c>
      <c r="U17">
        <v>5.39</v>
      </c>
      <c r="V17">
        <v>33.6</v>
      </c>
      <c r="W17">
        <v>20.6</v>
      </c>
      <c r="Z17" t="s">
        <v>114</v>
      </c>
      <c r="AA17" t="s">
        <v>115</v>
      </c>
      <c r="AB17" t="s">
        <v>179</v>
      </c>
    </row>
    <row r="18" spans="1:46" x14ac:dyDescent="0.2">
      <c r="A18">
        <f>'Test summary'!L62</f>
        <v>3.4149506539630503E-2</v>
      </c>
      <c r="B18">
        <v>3.2610399999999998E-2</v>
      </c>
      <c r="D18" t="s">
        <v>105</v>
      </c>
      <c r="E18">
        <v>8.5690000000000002E-3</v>
      </c>
      <c r="F18">
        <v>7.4000000000000003E-3</v>
      </c>
      <c r="G18">
        <v>0.10815</v>
      </c>
      <c r="H18">
        <v>4.8946999999999997E-2</v>
      </c>
      <c r="I18">
        <v>9.2227999999999997E-3</v>
      </c>
      <c r="J18">
        <v>4.8081E-3</v>
      </c>
      <c r="K18">
        <v>1.0030000000000001E-2</v>
      </c>
      <c r="L18" s="5">
        <v>1.094E-2</v>
      </c>
      <c r="M18">
        <v>1.04E-2</v>
      </c>
      <c r="P18" s="5"/>
      <c r="Q18" s="5">
        <v>1.04E-2</v>
      </c>
      <c r="R18" s="5"/>
      <c r="S18" s="5"/>
      <c r="T18">
        <v>0.39</v>
      </c>
      <c r="U18">
        <v>5.87</v>
      </c>
      <c r="V18">
        <v>34.4</v>
      </c>
      <c r="W18">
        <v>19.899999999999999</v>
      </c>
      <c r="Z18" t="s">
        <v>106</v>
      </c>
      <c r="AA18" t="s">
        <v>107</v>
      </c>
      <c r="AB18" t="s">
        <v>180</v>
      </c>
    </row>
    <row r="19" spans="1:46" x14ac:dyDescent="0.2">
      <c r="L19" s="5"/>
      <c r="P19" s="5"/>
      <c r="Q19" s="5"/>
      <c r="R19" s="5"/>
      <c r="S19" s="5"/>
    </row>
    <row r="20" spans="1:46" x14ac:dyDescent="0.2">
      <c r="D20" t="s">
        <v>223</v>
      </c>
      <c r="E20">
        <v>1.12E-2</v>
      </c>
      <c r="F20">
        <v>1.0800000000000001E-2</v>
      </c>
      <c r="G20">
        <v>0.14108799999999999</v>
      </c>
      <c r="H20">
        <v>6.1461000000000002E-2</v>
      </c>
      <c r="I20">
        <v>1.1398E-2</v>
      </c>
      <c r="J20">
        <v>5.7650000000000002E-3</v>
      </c>
      <c r="K20">
        <v>1.166E-2</v>
      </c>
      <c r="L20" s="5">
        <v>1.201E-2</v>
      </c>
      <c r="M20">
        <v>1.12E-2</v>
      </c>
      <c r="P20" s="5"/>
      <c r="Q20" s="5">
        <v>1.235E-2</v>
      </c>
      <c r="R20" s="5"/>
      <c r="S20" s="5"/>
      <c r="AB20" t="s">
        <v>242</v>
      </c>
    </row>
    <row r="21" spans="1:46" x14ac:dyDescent="0.2">
      <c r="D21" t="s">
        <v>224</v>
      </c>
      <c r="E21">
        <v>1.204E-2</v>
      </c>
      <c r="F21">
        <v>1.12E-2</v>
      </c>
      <c r="G21">
        <v>0.15093000000000001</v>
      </c>
      <c r="H21">
        <v>6.7383999999999999E-2</v>
      </c>
      <c r="I21">
        <v>1.2614999999999999E-2</v>
      </c>
      <c r="J21">
        <v>6.5079999999999999E-3</v>
      </c>
      <c r="K21">
        <v>1.34E-2</v>
      </c>
      <c r="L21" s="5">
        <v>1.4540000000000001E-2</v>
      </c>
      <c r="M21">
        <v>1.2999999999999999E-2</v>
      </c>
      <c r="P21" s="5"/>
      <c r="Q21" s="5">
        <v>1.4250000000000001E-2</v>
      </c>
      <c r="R21" s="5"/>
      <c r="S21" s="5"/>
      <c r="AB21" t="s">
        <v>241</v>
      </c>
    </row>
    <row r="22" spans="1:46" x14ac:dyDescent="0.2">
      <c r="D22" t="s">
        <v>225</v>
      </c>
      <c r="E22">
        <v>1.312E-2</v>
      </c>
      <c r="F22">
        <v>1.18E-2</v>
      </c>
      <c r="G22">
        <v>0.17324999999999999</v>
      </c>
      <c r="H22">
        <v>7.7829999999999996E-2</v>
      </c>
      <c r="I22">
        <v>1.421E-2</v>
      </c>
      <c r="J22">
        <v>7.4625000000000004E-3</v>
      </c>
      <c r="K22">
        <v>1.5678000000000001E-2</v>
      </c>
      <c r="L22" s="5">
        <v>1.746E-2</v>
      </c>
      <c r="M22">
        <v>1.6E-2</v>
      </c>
      <c r="P22" s="5"/>
      <c r="Q22" s="5">
        <v>1.5800000000000002E-2</v>
      </c>
      <c r="R22" s="5"/>
      <c r="S22" s="5"/>
      <c r="AB22" t="s">
        <v>240</v>
      </c>
    </row>
    <row r="23" spans="1:46" x14ac:dyDescent="0.2">
      <c r="D23" t="s">
        <v>226</v>
      </c>
      <c r="E23">
        <v>1.434E-2</v>
      </c>
      <c r="F23">
        <v>1.26E-2</v>
      </c>
      <c r="G23">
        <v>0.183338</v>
      </c>
      <c r="H23">
        <v>8.4024000000000001E-2</v>
      </c>
      <c r="I23">
        <v>1.5827999999999998E-2</v>
      </c>
      <c r="J23">
        <v>8.3566999999999999E-3</v>
      </c>
      <c r="K23">
        <v>1.7600000000000001E-2</v>
      </c>
      <c r="L23" s="5">
        <v>1.9599999999999999E-2</v>
      </c>
      <c r="M23">
        <v>1.9E-2</v>
      </c>
      <c r="P23" s="5"/>
      <c r="Q23" s="5">
        <v>1.881E-2</v>
      </c>
      <c r="R23" s="5"/>
      <c r="S23" s="5"/>
      <c r="AB23" t="s">
        <v>244</v>
      </c>
    </row>
    <row r="24" spans="1:46" x14ac:dyDescent="0.2">
      <c r="L24" s="5"/>
      <c r="P24" s="5"/>
      <c r="Q24" s="5"/>
      <c r="R24" s="5"/>
      <c r="S24" s="5"/>
      <c r="Y24" s="12"/>
      <c r="AB24" t="s">
        <v>251</v>
      </c>
    </row>
    <row r="25" spans="1:46" x14ac:dyDescent="0.2">
      <c r="L25" s="5"/>
    </row>
    <row r="26" spans="1:46" x14ac:dyDescent="0.2">
      <c r="L26" s="5"/>
    </row>
    <row r="29" spans="1:46" x14ac:dyDescent="0.2">
      <c r="AN29" s="3"/>
      <c r="AO29" s="3"/>
      <c r="AP29" s="3"/>
      <c r="AQ29" s="3"/>
      <c r="AR29" s="3"/>
      <c r="AS29" s="3"/>
      <c r="AT29" s="3"/>
    </row>
    <row r="30" spans="1:46" x14ac:dyDescent="0.2">
      <c r="AN30" s="3"/>
      <c r="AO30" s="3"/>
      <c r="AP30" s="3"/>
      <c r="AQ30" s="3"/>
      <c r="AR30" s="3"/>
      <c r="AS30" s="3"/>
      <c r="AT30" s="3"/>
    </row>
    <row r="31" spans="1:46" x14ac:dyDescent="0.2">
      <c r="AN31" s="3"/>
      <c r="AO31" s="3"/>
      <c r="AP31" s="3"/>
      <c r="AQ31" s="3"/>
      <c r="AR31" s="3"/>
      <c r="AS31" s="3"/>
      <c r="AT31" s="3"/>
    </row>
    <row r="32" spans="1:46" x14ac:dyDescent="0.2">
      <c r="AN32" s="3"/>
      <c r="AO32" s="3"/>
      <c r="AP32" s="3"/>
      <c r="AQ32" s="3"/>
      <c r="AR32" s="3"/>
      <c r="AS32" s="3"/>
      <c r="AT32" s="3"/>
    </row>
    <row r="33" spans="25:46" x14ac:dyDescent="0.2">
      <c r="Y33" s="12"/>
      <c r="AN33" s="3"/>
      <c r="AO33" s="3"/>
      <c r="AP33" s="3"/>
      <c r="AQ33" s="3"/>
      <c r="AR33" s="3"/>
      <c r="AS33" s="3"/>
      <c r="AT33" s="3"/>
    </row>
    <row r="34" spans="25:46" x14ac:dyDescent="0.2">
      <c r="AN34" s="3"/>
      <c r="AO34" s="3"/>
      <c r="AP34" s="3"/>
      <c r="AQ34" s="3"/>
      <c r="AR34" s="3"/>
      <c r="AS34" s="3"/>
      <c r="AT34" s="3"/>
    </row>
    <row r="35" spans="25:46" x14ac:dyDescent="0.2">
      <c r="AN35" s="3"/>
      <c r="AO35" s="3"/>
      <c r="AP35" s="3"/>
      <c r="AQ35" s="3"/>
      <c r="AR35" s="3"/>
      <c r="AS35" s="3"/>
      <c r="AT35" s="3"/>
    </row>
    <row r="36" spans="25:46" x14ac:dyDescent="0.2">
      <c r="AN36" s="3"/>
      <c r="AO36" s="3"/>
      <c r="AP36" s="3"/>
      <c r="AQ36" s="3"/>
      <c r="AR36" s="3"/>
      <c r="AS36" s="3"/>
      <c r="AT36" s="3"/>
    </row>
    <row r="37" spans="25:46" x14ac:dyDescent="0.2">
      <c r="Y37" s="12"/>
    </row>
    <row r="47" spans="25:46" x14ac:dyDescent="0.2">
      <c r="AT47" s="5"/>
    </row>
    <row r="48" spans="25:46" x14ac:dyDescent="0.2">
      <c r="AT48" s="5"/>
    </row>
    <row r="49" spans="5:46" x14ac:dyDescent="0.2">
      <c r="AT49" s="5"/>
    </row>
    <row r="50" spans="5:46" x14ac:dyDescent="0.2">
      <c r="AT50" s="5"/>
    </row>
    <row r="51" spans="5:46" x14ac:dyDescent="0.2">
      <c r="AT51" s="5"/>
    </row>
    <row r="52" spans="5:46" x14ac:dyDescent="0.2">
      <c r="E52">
        <v>5.0000000000000001E-3</v>
      </c>
      <c r="F52">
        <v>5.0000000000000001E-3</v>
      </c>
      <c r="AT52" s="5"/>
    </row>
    <row r="53" spans="5:46" x14ac:dyDescent="0.2">
      <c r="E53">
        <v>6.0000000000000001E-3</v>
      </c>
      <c r="F53">
        <v>6.0000000000000001E-3</v>
      </c>
      <c r="AO53" s="5"/>
      <c r="AT53" s="5"/>
    </row>
    <row r="54" spans="5:46" x14ac:dyDescent="0.2">
      <c r="E54">
        <v>7.0000000000000001E-3</v>
      </c>
      <c r="F54">
        <v>7.0000000000000001E-3</v>
      </c>
      <c r="AT54" s="5"/>
    </row>
    <row r="55" spans="5:46" x14ac:dyDescent="0.2">
      <c r="E55">
        <v>8.0000000000000002E-3</v>
      </c>
      <c r="F55">
        <v>8.0000000000000002E-3</v>
      </c>
      <c r="AT55" s="5"/>
    </row>
    <row r="56" spans="5:46" x14ac:dyDescent="0.2">
      <c r="E56">
        <v>8.9999999999999993E-3</v>
      </c>
      <c r="F56">
        <v>8.9999999999999993E-3</v>
      </c>
    </row>
    <row r="57" spans="5:46" x14ac:dyDescent="0.2">
      <c r="E57">
        <v>0.01</v>
      </c>
      <c r="F57">
        <v>0.01</v>
      </c>
    </row>
    <row r="58" spans="5:46" x14ac:dyDescent="0.2">
      <c r="E58">
        <v>1.0999999999999999E-2</v>
      </c>
      <c r="F58">
        <v>1.0999999999999999E-2</v>
      </c>
    </row>
    <row r="59" spans="5:46" x14ac:dyDescent="0.2">
      <c r="E59">
        <v>1.2E-2</v>
      </c>
      <c r="F59">
        <v>1.2E-2</v>
      </c>
    </row>
    <row r="73" spans="15:38" x14ac:dyDescent="0.2">
      <c r="AJ73" s="10"/>
      <c r="AK73" s="11" t="s">
        <v>141</v>
      </c>
      <c r="AL73" s="11"/>
    </row>
    <row r="74" spans="15:38" x14ac:dyDescent="0.2">
      <c r="P74" t="s">
        <v>131</v>
      </c>
      <c r="U74" t="s">
        <v>132</v>
      </c>
      <c r="X74" t="s">
        <v>133</v>
      </c>
      <c r="AC74" t="s">
        <v>135</v>
      </c>
      <c r="AJ74" s="9" t="s">
        <v>142</v>
      </c>
      <c r="AK74" s="9" t="s">
        <v>112</v>
      </c>
      <c r="AL74" s="9" t="s">
        <v>111</v>
      </c>
    </row>
    <row r="75" spans="15:38" x14ac:dyDescent="0.2">
      <c r="O75" t="s">
        <v>136</v>
      </c>
      <c r="P75" t="s">
        <v>126</v>
      </c>
      <c r="R75" t="s">
        <v>129</v>
      </c>
      <c r="T75" t="s">
        <v>130</v>
      </c>
      <c r="U75" t="s">
        <v>126</v>
      </c>
      <c r="V75" t="s">
        <v>129</v>
      </c>
      <c r="W75" t="s">
        <v>130</v>
      </c>
      <c r="X75" t="s">
        <v>126</v>
      </c>
      <c r="Y75" t="s">
        <v>127</v>
      </c>
      <c r="Z75" t="s">
        <v>134</v>
      </c>
      <c r="AA75" t="s">
        <v>129</v>
      </c>
      <c r="AB75" t="s">
        <v>130</v>
      </c>
      <c r="AC75" t="s">
        <v>126</v>
      </c>
      <c r="AD75" t="s">
        <v>127</v>
      </c>
      <c r="AE75" t="s">
        <v>134</v>
      </c>
      <c r="AF75" t="s">
        <v>129</v>
      </c>
      <c r="AG75" t="s">
        <v>130</v>
      </c>
      <c r="AJ75" t="s">
        <v>137</v>
      </c>
      <c r="AK75">
        <v>0.318</v>
      </c>
      <c r="AL75">
        <v>1.27</v>
      </c>
    </row>
    <row r="76" spans="15:38" x14ac:dyDescent="0.2">
      <c r="O76">
        <v>200</v>
      </c>
      <c r="P76">
        <v>1.34504E-4</v>
      </c>
      <c r="R76">
        <v>4.4576299999999998E-3</v>
      </c>
      <c r="T76">
        <f>P76/R76</f>
        <v>3.0173881636654458E-2</v>
      </c>
      <c r="U76">
        <v>1.34504E-3</v>
      </c>
      <c r="V76">
        <v>2.1099399999999998E-3</v>
      </c>
      <c r="W76">
        <f>U76/V76</f>
        <v>0.63747784297183818</v>
      </c>
      <c r="X76">
        <v>6.7251899999999998E-3</v>
      </c>
      <c r="Y76">
        <v>1</v>
      </c>
      <c r="Z76">
        <f>X76*Y76</f>
        <v>6.7251899999999998E-3</v>
      </c>
      <c r="AA76">
        <v>1.2439899999999999E-3</v>
      </c>
      <c r="AB76">
        <f>Z76/AA76</f>
        <v>5.4061447439288095</v>
      </c>
      <c r="AC76">
        <v>1.34504E-2</v>
      </c>
      <c r="AD76">
        <v>1</v>
      </c>
      <c r="AE76">
        <f>AC76*AD76</f>
        <v>1.34504E-2</v>
      </c>
      <c r="AF76">
        <v>9.8990600000000003E-4</v>
      </c>
      <c r="AG76">
        <f>AE76/AF76</f>
        <v>13.587552757534553</v>
      </c>
      <c r="AJ76" t="s">
        <v>139</v>
      </c>
      <c r="AK76">
        <v>0.318</v>
      </c>
      <c r="AL76">
        <v>1.5880000000000001</v>
      </c>
    </row>
    <row r="77" spans="15:38" x14ac:dyDescent="0.2">
      <c r="O77">
        <v>210</v>
      </c>
      <c r="P77">
        <v>1.5570499999999999E-4</v>
      </c>
      <c r="R77">
        <v>4.5690699999999997E-3</v>
      </c>
      <c r="T77">
        <f>P77/R77</f>
        <v>3.4078050894383323E-2</v>
      </c>
      <c r="U77">
        <v>1.5570499999999999E-3</v>
      </c>
      <c r="V77">
        <v>2.1626900000000001E-3</v>
      </c>
      <c r="W77">
        <f t="shared" ref="W77:W96" si="0">U77/V77</f>
        <v>0.71995986479800611</v>
      </c>
      <c r="X77">
        <v>7.7852499999999996E-3</v>
      </c>
      <c r="Y77">
        <v>1</v>
      </c>
      <c r="Z77">
        <f t="shared" ref="Z77:Z96" si="1">X77*Y77</f>
        <v>7.7852499999999996E-3</v>
      </c>
      <c r="AA77">
        <v>1.27509E-3</v>
      </c>
      <c r="AB77">
        <f t="shared" ref="AB77:AB96" si="2">Z77/AA77</f>
        <v>6.1056474444941138</v>
      </c>
      <c r="AC77">
        <v>1.5570499999999999E-2</v>
      </c>
      <c r="AD77">
        <v>1</v>
      </c>
      <c r="AE77">
        <f t="shared" ref="AE77:AE96" si="3">AC77*AD77</f>
        <v>1.5570499999999999E-2</v>
      </c>
      <c r="AF77">
        <v>1.01465E-3</v>
      </c>
      <c r="AG77">
        <f t="shared" ref="AG77:AG96" si="4">AE77/AF77</f>
        <v>15.3456857044301</v>
      </c>
      <c r="AJ77" t="s">
        <v>138</v>
      </c>
      <c r="AK77">
        <v>0.318</v>
      </c>
      <c r="AL77">
        <v>1.905</v>
      </c>
    </row>
    <row r="78" spans="15:38" x14ac:dyDescent="0.2">
      <c r="O78">
        <v>220</v>
      </c>
      <c r="P78">
        <v>1.7902400000000001E-4</v>
      </c>
      <c r="R78">
        <v>4.6805099999999997E-3</v>
      </c>
      <c r="T78">
        <f>P78/R78</f>
        <v>3.8248823311989512E-2</v>
      </c>
      <c r="U78">
        <v>1.79025E-3</v>
      </c>
      <c r="V78">
        <v>2.21543E-3</v>
      </c>
      <c r="W78">
        <f t="shared" si="0"/>
        <v>0.80808240386742081</v>
      </c>
      <c r="X78">
        <v>8.9512199999999993E-3</v>
      </c>
      <c r="Y78">
        <v>1</v>
      </c>
      <c r="Z78">
        <f t="shared" si="1"/>
        <v>8.9512199999999993E-3</v>
      </c>
      <c r="AA78">
        <v>1.30619E-3</v>
      </c>
      <c r="AB78">
        <f t="shared" si="2"/>
        <v>6.8529233878685325</v>
      </c>
      <c r="AC78">
        <v>1.7902399999999999E-2</v>
      </c>
      <c r="AD78">
        <v>0.99899199999999999</v>
      </c>
      <c r="AE78">
        <f t="shared" si="3"/>
        <v>1.7884354380799997E-2</v>
      </c>
      <c r="AF78">
        <v>1.0394E-3</v>
      </c>
      <c r="AG78">
        <f t="shared" si="4"/>
        <v>17.206421378487587</v>
      </c>
      <c r="AJ78" s="9" t="s">
        <v>140</v>
      </c>
      <c r="AK78" s="9">
        <v>0.63500000000000001</v>
      </c>
      <c r="AL78" s="9">
        <v>1.905</v>
      </c>
    </row>
    <row r="79" spans="15:38" x14ac:dyDescent="0.2">
      <c r="O79">
        <v>230</v>
      </c>
      <c r="P79">
        <v>2.04563E-4</v>
      </c>
      <c r="R79">
        <v>4.7919499999999997E-3</v>
      </c>
      <c r="T79">
        <f>P79/R79</f>
        <v>4.2688884483352292E-2</v>
      </c>
      <c r="U79">
        <v>2.0456300000000001E-3</v>
      </c>
      <c r="V79">
        <v>2.2681799999999998E-3</v>
      </c>
      <c r="W79">
        <f t="shared" si="0"/>
        <v>0.90188168487509823</v>
      </c>
      <c r="X79">
        <v>1.02282E-2</v>
      </c>
      <c r="Y79">
        <v>1</v>
      </c>
      <c r="Z79">
        <f t="shared" si="1"/>
        <v>1.02282E-2</v>
      </c>
      <c r="AA79">
        <v>1.3372900000000001E-3</v>
      </c>
      <c r="AB79">
        <f t="shared" si="2"/>
        <v>7.6484532150842366</v>
      </c>
      <c r="AC79">
        <v>2.04563E-2</v>
      </c>
      <c r="AD79">
        <v>0.99581500000000001</v>
      </c>
      <c r="AE79">
        <f t="shared" si="3"/>
        <v>2.0370690384500002E-2</v>
      </c>
      <c r="AF79">
        <v>1.06415E-3</v>
      </c>
      <c r="AG79">
        <f t="shared" si="4"/>
        <v>19.142687012639197</v>
      </c>
    </row>
    <row r="80" spans="15:38" x14ac:dyDescent="0.2">
      <c r="O80">
        <v>240</v>
      </c>
      <c r="P80">
        <v>2.3242200000000001E-4</v>
      </c>
      <c r="R80">
        <v>4.9033899999999997E-3</v>
      </c>
      <c r="T80">
        <f>P80/R80</f>
        <v>4.7400267977868379E-2</v>
      </c>
      <c r="U80">
        <v>2.32423E-3</v>
      </c>
      <c r="V80">
        <v>2.3209300000000001E-3</v>
      </c>
      <c r="W80">
        <f t="shared" si="0"/>
        <v>1.0014218438298441</v>
      </c>
      <c r="X80">
        <v>1.1621100000000001E-2</v>
      </c>
      <c r="Y80">
        <v>1</v>
      </c>
      <c r="Z80">
        <f t="shared" si="1"/>
        <v>1.1621100000000001E-2</v>
      </c>
      <c r="AA80">
        <v>1.3683899999999999E-3</v>
      </c>
      <c r="AB80">
        <f t="shared" si="2"/>
        <v>8.4925350229101362</v>
      </c>
      <c r="AC80">
        <v>2.3242200000000001E-2</v>
      </c>
      <c r="AD80">
        <v>0.99260000000000004</v>
      </c>
      <c r="AE80">
        <f t="shared" si="3"/>
        <v>2.3070207720000003E-2</v>
      </c>
      <c r="AF80">
        <v>1.0889000000000001E-3</v>
      </c>
      <c r="AG80">
        <f t="shared" si="4"/>
        <v>21.186709266231979</v>
      </c>
    </row>
    <row r="81" spans="2:33" x14ac:dyDescent="0.2">
      <c r="O81">
        <v>250</v>
      </c>
      <c r="P81">
        <v>2.6270299999999998E-4</v>
      </c>
      <c r="R81">
        <v>5.0148299999999996E-3</v>
      </c>
      <c r="T81">
        <f>P81/R81</f>
        <v>5.2385225421400131E-2</v>
      </c>
      <c r="U81">
        <v>2.6270299999999998E-3</v>
      </c>
      <c r="V81">
        <v>2.37368E-3</v>
      </c>
      <c r="W81">
        <f t="shared" si="0"/>
        <v>1.1067330052913618</v>
      </c>
      <c r="X81">
        <v>1.31351E-2</v>
      </c>
      <c r="Y81">
        <v>1</v>
      </c>
      <c r="Z81">
        <f t="shared" si="1"/>
        <v>1.31351E-2</v>
      </c>
      <c r="AA81">
        <v>1.39949E-3</v>
      </c>
      <c r="AB81">
        <f t="shared" si="2"/>
        <v>9.3856333378587919</v>
      </c>
      <c r="AC81">
        <v>2.62703E-2</v>
      </c>
      <c r="AD81">
        <v>0.98935200000000001</v>
      </c>
      <c r="AE81">
        <f t="shared" si="3"/>
        <v>2.5990573845599999E-2</v>
      </c>
      <c r="AF81">
        <v>1.1136399999999999E-3</v>
      </c>
      <c r="AG81">
        <f t="shared" si="4"/>
        <v>23.338398266585251</v>
      </c>
    </row>
    <row r="82" spans="2:33" x14ac:dyDescent="0.2">
      <c r="O82">
        <v>260</v>
      </c>
      <c r="P82">
        <v>2.95505E-4</v>
      </c>
      <c r="R82">
        <v>5.1262800000000004E-3</v>
      </c>
      <c r="T82">
        <f>P82/R82</f>
        <v>5.7645114976162044E-2</v>
      </c>
      <c r="U82">
        <v>2.9550499999999999E-3</v>
      </c>
      <c r="V82">
        <v>2.4264299999999998E-3</v>
      </c>
      <c r="W82">
        <f t="shared" si="0"/>
        <v>1.2178591593410897</v>
      </c>
      <c r="X82">
        <v>1.47752E-2</v>
      </c>
      <c r="Y82">
        <v>1</v>
      </c>
      <c r="Z82">
        <f t="shared" si="1"/>
        <v>1.47752E-2</v>
      </c>
      <c r="AA82">
        <v>1.43059E-3</v>
      </c>
      <c r="AB82">
        <f t="shared" si="2"/>
        <v>10.328046470337414</v>
      </c>
      <c r="AC82">
        <v>2.95505E-2</v>
      </c>
      <c r="AD82">
        <v>0.98607299999999998</v>
      </c>
      <c r="AE82">
        <f t="shared" si="3"/>
        <v>2.91389501865E-2</v>
      </c>
      <c r="AF82">
        <v>1.13839E-3</v>
      </c>
      <c r="AG82">
        <f t="shared" si="4"/>
        <v>25.596632249492703</v>
      </c>
    </row>
    <row r="83" spans="2:33" x14ac:dyDescent="0.2">
      <c r="O83">
        <v>270</v>
      </c>
      <c r="P83">
        <v>3.3093E-4</v>
      </c>
      <c r="R83">
        <v>5.2377200000000004E-3</v>
      </c>
      <c r="T83">
        <f>P83/R83</f>
        <v>6.3182071588401056E-2</v>
      </c>
      <c r="U83">
        <v>3.3092999999999998E-3</v>
      </c>
      <c r="V83">
        <v>2.4791800000000001E-3</v>
      </c>
      <c r="W83">
        <f t="shared" si="0"/>
        <v>1.3348365185262867</v>
      </c>
      <c r="X83">
        <v>1.6546499999999999E-2</v>
      </c>
      <c r="Y83">
        <v>1</v>
      </c>
      <c r="Z83">
        <f t="shared" si="1"/>
        <v>1.6546499999999999E-2</v>
      </c>
      <c r="AA83">
        <v>1.4616900000000001E-3</v>
      </c>
      <c r="AB83">
        <f t="shared" si="2"/>
        <v>11.320115756418938</v>
      </c>
      <c r="AC83">
        <v>3.3092999999999997E-2</v>
      </c>
      <c r="AD83">
        <v>0.982765</v>
      </c>
      <c r="AE83">
        <f t="shared" si="3"/>
        <v>3.2522642144999996E-2</v>
      </c>
      <c r="AF83">
        <v>1.16314E-3</v>
      </c>
      <c r="AG83">
        <f t="shared" si="4"/>
        <v>27.961072738449367</v>
      </c>
    </row>
    <row r="84" spans="2:33" x14ac:dyDescent="0.2">
      <c r="O84">
        <v>280</v>
      </c>
      <c r="P84">
        <v>3.6907800000000001E-4</v>
      </c>
      <c r="R84">
        <v>5.3491600000000004E-3</v>
      </c>
      <c r="T84">
        <f>P84/R84</f>
        <v>6.899737528883039E-2</v>
      </c>
      <c r="U84">
        <v>3.6907799999999998E-3</v>
      </c>
      <c r="V84">
        <v>2.53192E-3</v>
      </c>
      <c r="W84">
        <f t="shared" si="0"/>
        <v>1.4577000853107522</v>
      </c>
      <c r="X84">
        <v>1.8453899999999999E-2</v>
      </c>
      <c r="Y84">
        <v>1</v>
      </c>
      <c r="Z84">
        <f t="shared" si="1"/>
        <v>1.8453899999999999E-2</v>
      </c>
      <c r="AA84">
        <v>1.4927899999999999E-3</v>
      </c>
      <c r="AB84">
        <f t="shared" si="2"/>
        <v>12.362020109995377</v>
      </c>
      <c r="AC84">
        <v>3.6907799999999998E-2</v>
      </c>
      <c r="AD84">
        <v>0.97943000000000002</v>
      </c>
      <c r="AE84">
        <f t="shared" si="3"/>
        <v>3.6148606553999998E-2</v>
      </c>
      <c r="AF84">
        <v>1.18789E-3</v>
      </c>
      <c r="AG84">
        <f t="shared" si="4"/>
        <v>30.430937674363786</v>
      </c>
    </row>
    <row r="85" spans="2:33" x14ac:dyDescent="0.2">
      <c r="O85">
        <v>290</v>
      </c>
      <c r="P85">
        <v>4.10052E-4</v>
      </c>
      <c r="R85">
        <v>5.4606000000000003E-3</v>
      </c>
      <c r="T85">
        <f>P85/R85</f>
        <v>7.5092846939896707E-2</v>
      </c>
      <c r="U85">
        <v>4.1005199999999999E-3</v>
      </c>
      <c r="V85">
        <v>2.5846699999999998E-3</v>
      </c>
      <c r="W85">
        <f t="shared" si="0"/>
        <v>1.5864771905117481</v>
      </c>
      <c r="X85">
        <v>2.0502599999999999E-2</v>
      </c>
      <c r="Y85">
        <v>0.99950899999999998</v>
      </c>
      <c r="Z85">
        <f t="shared" si="1"/>
        <v>2.04925332234E-2</v>
      </c>
      <c r="AA85">
        <v>1.52389E-3</v>
      </c>
      <c r="AB85">
        <f t="shared" si="2"/>
        <v>13.447514730984521</v>
      </c>
      <c r="AC85">
        <v>4.1005199999999999E-2</v>
      </c>
      <c r="AD85">
        <v>0.97607100000000002</v>
      </c>
      <c r="AE85">
        <f t="shared" si="3"/>
        <v>4.0023986569199997E-2</v>
      </c>
      <c r="AF85">
        <v>1.2126299999999999E-3</v>
      </c>
      <c r="AG85">
        <f t="shared" si="4"/>
        <v>33.005934678508694</v>
      </c>
    </row>
    <row r="86" spans="2:33" x14ac:dyDescent="0.2">
      <c r="B86" s="8"/>
      <c r="O86">
        <v>300</v>
      </c>
      <c r="P86">
        <v>4.5395E-4</v>
      </c>
      <c r="R86">
        <v>5.5720400000000003E-3</v>
      </c>
      <c r="T86">
        <f>P86/R86</f>
        <v>8.1469264398676244E-2</v>
      </c>
      <c r="U86">
        <v>4.5395000000000001E-3</v>
      </c>
      <c r="V86">
        <v>2.6374200000000001E-3</v>
      </c>
      <c r="W86">
        <f t="shared" si="0"/>
        <v>1.7211896474585011</v>
      </c>
      <c r="X86">
        <v>2.2697499999999999E-2</v>
      </c>
      <c r="Y86">
        <v>0.99719400000000002</v>
      </c>
      <c r="Z86">
        <f t="shared" si="1"/>
        <v>2.2633810814999999E-2</v>
      </c>
      <c r="AA86">
        <v>1.55499E-3</v>
      </c>
      <c r="AB86">
        <f t="shared" si="2"/>
        <v>14.555598952404837</v>
      </c>
      <c r="AC86">
        <v>4.5394999999999998E-2</v>
      </c>
      <c r="AD86">
        <v>0.97269000000000005</v>
      </c>
      <c r="AE86">
        <f t="shared" si="3"/>
        <v>4.4155262549999998E-2</v>
      </c>
      <c r="AF86">
        <v>1.2373799999999999E-3</v>
      </c>
      <c r="AG86">
        <f t="shared" si="4"/>
        <v>35.68448055569025</v>
      </c>
    </row>
    <row r="87" spans="2:33" x14ac:dyDescent="0.2">
      <c r="O87">
        <v>310</v>
      </c>
      <c r="P87">
        <v>5.0087500000000002E-4</v>
      </c>
      <c r="R87">
        <v>5.6834800000000003E-3</v>
      </c>
      <c r="T87">
        <f>P87/R87</f>
        <v>8.8128224256969326E-2</v>
      </c>
      <c r="U87">
        <v>5.0087500000000002E-3</v>
      </c>
      <c r="V87">
        <v>2.69017E-3</v>
      </c>
      <c r="W87">
        <f t="shared" si="0"/>
        <v>1.8618711828620498</v>
      </c>
      <c r="X87">
        <v>2.5043800000000001E-2</v>
      </c>
      <c r="Y87">
        <v>0.994861</v>
      </c>
      <c r="Z87">
        <f t="shared" si="1"/>
        <v>2.49150999118E-2</v>
      </c>
      <c r="AA87">
        <v>1.5860900000000001E-3</v>
      </c>
      <c r="AB87">
        <f t="shared" si="2"/>
        <v>15.708503244960879</v>
      </c>
      <c r="AC87">
        <v>5.00875E-2</v>
      </c>
      <c r="AD87">
        <v>0.96928899999999996</v>
      </c>
      <c r="AE87">
        <f t="shared" si="3"/>
        <v>4.8549262787499999E-2</v>
      </c>
      <c r="AF87">
        <v>1.26213E-3</v>
      </c>
      <c r="AG87">
        <f t="shared" si="4"/>
        <v>38.466134857344329</v>
      </c>
    </row>
    <row r="88" spans="2:33" x14ac:dyDescent="0.2">
      <c r="O88">
        <v>320</v>
      </c>
      <c r="P88">
        <v>5.5092699999999999E-4</v>
      </c>
      <c r="R88">
        <v>5.7949200000000003E-3</v>
      </c>
      <c r="T88">
        <f>P88/R88</f>
        <v>9.5070682597861569E-2</v>
      </c>
      <c r="U88">
        <v>5.5092700000000001E-3</v>
      </c>
      <c r="V88">
        <v>2.7429199999999998E-3</v>
      </c>
      <c r="W88">
        <f t="shared" si="0"/>
        <v>2.0085419917460228</v>
      </c>
      <c r="X88">
        <v>2.7546399999999999E-2</v>
      </c>
      <c r="Y88">
        <v>0.99251</v>
      </c>
      <c r="Z88">
        <f t="shared" si="1"/>
        <v>2.7340077463999999E-2</v>
      </c>
      <c r="AA88">
        <v>1.6171899999999999E-3</v>
      </c>
      <c r="AB88">
        <f t="shared" si="2"/>
        <v>16.905915485502632</v>
      </c>
      <c r="AC88">
        <v>5.5092700000000001E-2</v>
      </c>
      <c r="AD88">
        <v>0.96586899999999998</v>
      </c>
      <c r="AE88">
        <f t="shared" si="3"/>
        <v>5.3212331056300001E-2</v>
      </c>
      <c r="AF88">
        <v>1.28688E-3</v>
      </c>
      <c r="AG88">
        <f t="shared" si="4"/>
        <v>41.349878043251898</v>
      </c>
    </row>
    <row r="89" spans="2:33" x14ac:dyDescent="0.2">
      <c r="O89">
        <v>330</v>
      </c>
      <c r="P89">
        <v>6.0420799999999996E-4</v>
      </c>
      <c r="R89">
        <v>5.9063600000000003E-3</v>
      </c>
      <c r="T89">
        <f>P89/R89</f>
        <v>0.10229786196574539</v>
      </c>
      <c r="U89">
        <v>6.04208E-3</v>
      </c>
      <c r="V89">
        <v>2.7956700000000001E-3</v>
      </c>
      <c r="W89">
        <f t="shared" si="0"/>
        <v>2.1612278988578764</v>
      </c>
      <c r="X89">
        <v>3.0210399999999998E-2</v>
      </c>
      <c r="Y89">
        <v>0.99014400000000002</v>
      </c>
      <c r="Z89">
        <f t="shared" si="1"/>
        <v>2.9912646297599998E-2</v>
      </c>
      <c r="AA89">
        <v>1.64829E-3</v>
      </c>
      <c r="AB89">
        <f t="shared" si="2"/>
        <v>18.147684143930981</v>
      </c>
      <c r="AC89">
        <v>6.0420799999999997E-2</v>
      </c>
      <c r="AD89">
        <v>0.96243299999999998</v>
      </c>
      <c r="AE89">
        <f t="shared" si="3"/>
        <v>5.8150971806399998E-2</v>
      </c>
      <c r="AF89">
        <v>1.31163E-3</v>
      </c>
      <c r="AG89">
        <f t="shared" si="4"/>
        <v>44.334890027218037</v>
      </c>
    </row>
    <row r="90" spans="2:33" x14ac:dyDescent="0.2">
      <c r="O90">
        <v>340</v>
      </c>
      <c r="P90">
        <v>6.6081699999999996E-4</v>
      </c>
      <c r="R90">
        <v>6.0178000000000002E-3</v>
      </c>
      <c r="T90">
        <f>P90/R90</f>
        <v>0.10981039582571703</v>
      </c>
      <c r="U90">
        <v>6.60817E-3</v>
      </c>
      <c r="V90">
        <v>2.8484199999999999E-3</v>
      </c>
      <c r="W90">
        <f t="shared" si="0"/>
        <v>2.3199422837924182</v>
      </c>
      <c r="X90">
        <v>3.3040800000000002E-2</v>
      </c>
      <c r="Y90">
        <v>0.98776299999999995</v>
      </c>
      <c r="Z90">
        <f t="shared" si="1"/>
        <v>3.26364797304E-2</v>
      </c>
      <c r="AA90">
        <v>1.67939E-3</v>
      </c>
      <c r="AB90">
        <f t="shared" si="2"/>
        <v>19.433532253020442</v>
      </c>
      <c r="AC90">
        <v>6.6081699999999993E-2</v>
      </c>
      <c r="AD90">
        <v>0.95898300000000003</v>
      </c>
      <c r="AE90">
        <f t="shared" si="3"/>
        <v>6.337122691109999E-2</v>
      </c>
      <c r="AF90">
        <v>1.3363699999999999E-3</v>
      </c>
      <c r="AG90">
        <f t="shared" si="4"/>
        <v>47.420420176373305</v>
      </c>
    </row>
    <row r="91" spans="2:33" x14ac:dyDescent="0.2">
      <c r="O91">
        <v>350</v>
      </c>
      <c r="P91">
        <v>7.2085599999999997E-4</v>
      </c>
      <c r="R91">
        <v>6.1292400000000002E-3</v>
      </c>
      <c r="T91">
        <f>P91/R91</f>
        <v>0.11760936103007875</v>
      </c>
      <c r="U91">
        <v>7.2085600000000001E-3</v>
      </c>
      <c r="V91">
        <v>2.9011599999999999E-3</v>
      </c>
      <c r="W91">
        <f t="shared" si="0"/>
        <v>2.4847164582442889</v>
      </c>
      <c r="X91">
        <v>3.60428E-2</v>
      </c>
      <c r="Y91">
        <v>0.98536900000000005</v>
      </c>
      <c r="Z91">
        <f t="shared" si="1"/>
        <v>3.5515457793199999E-2</v>
      </c>
      <c r="AA91">
        <v>1.7104900000000001E-3</v>
      </c>
      <c r="AB91">
        <f t="shared" si="2"/>
        <v>20.763323838899964</v>
      </c>
      <c r="AC91">
        <v>7.20856E-2</v>
      </c>
      <c r="AD91">
        <v>0.95552000000000004</v>
      </c>
      <c r="AE91">
        <f t="shared" si="3"/>
        <v>6.8879232511999997E-2</v>
      </c>
      <c r="AF91">
        <v>1.36112E-3</v>
      </c>
      <c r="AG91">
        <f t="shared" si="4"/>
        <v>50.604819936522865</v>
      </c>
    </row>
    <row r="92" spans="2:33" x14ac:dyDescent="0.2">
      <c r="O92">
        <v>360</v>
      </c>
      <c r="P92">
        <v>7.8442599999999996E-4</v>
      </c>
      <c r="R92">
        <v>6.2406800000000002E-3</v>
      </c>
      <c r="T92">
        <f>P92/R92</f>
        <v>0.12569559727465596</v>
      </c>
      <c r="U92">
        <v>7.8442600000000005E-3</v>
      </c>
      <c r="V92">
        <v>2.9539100000000001E-3</v>
      </c>
      <c r="W92">
        <f t="shared" si="0"/>
        <v>2.6555514555284354</v>
      </c>
      <c r="X92">
        <v>3.9221300000000001E-2</v>
      </c>
      <c r="Y92">
        <v>0.98296099999999997</v>
      </c>
      <c r="Z92">
        <f t="shared" si="1"/>
        <v>3.8553008269299999E-2</v>
      </c>
      <c r="AA92">
        <v>1.7415899999999999E-3</v>
      </c>
      <c r="AB92">
        <f t="shared" si="2"/>
        <v>22.136672965106598</v>
      </c>
      <c r="AC92">
        <v>7.8442600000000001E-2</v>
      </c>
      <c r="AD92">
        <v>0.95204599999999995</v>
      </c>
      <c r="AE92">
        <f t="shared" si="3"/>
        <v>7.4680963559599994E-2</v>
      </c>
      <c r="AF92">
        <v>1.38587E-3</v>
      </c>
      <c r="AG92">
        <f t="shared" si="4"/>
        <v>53.887423466558907</v>
      </c>
    </row>
    <row r="93" spans="2:33" x14ac:dyDescent="0.2">
      <c r="O93">
        <v>370</v>
      </c>
      <c r="P93">
        <v>8.5162699999999998E-4</v>
      </c>
      <c r="R93">
        <v>6.3521200000000002E-3</v>
      </c>
      <c r="T93">
        <f>P93/R93</f>
        <v>0.13406972790186583</v>
      </c>
      <c r="U93">
        <v>8.5162699999999994E-3</v>
      </c>
      <c r="V93">
        <v>3.00666E-3</v>
      </c>
      <c r="W93">
        <f t="shared" si="0"/>
        <v>2.8324685864048478</v>
      </c>
      <c r="X93">
        <v>4.2581399999999998E-2</v>
      </c>
      <c r="Y93">
        <v>0.980541</v>
      </c>
      <c r="Z93">
        <f t="shared" si="1"/>
        <v>4.1752808537399995E-2</v>
      </c>
      <c r="AA93">
        <v>1.7726899999999999E-3</v>
      </c>
      <c r="AB93">
        <f t="shared" si="2"/>
        <v>23.553361578956274</v>
      </c>
      <c r="AC93">
        <v>8.5162699999999994E-2</v>
      </c>
      <c r="AD93">
        <v>0.94856200000000002</v>
      </c>
      <c r="AE93">
        <f t="shared" si="3"/>
        <v>8.0782101037399995E-2</v>
      </c>
      <c r="AF93">
        <v>1.41062E-3</v>
      </c>
      <c r="AG93">
        <f t="shared" si="4"/>
        <v>57.267088966128362</v>
      </c>
    </row>
    <row r="94" spans="2:33" x14ac:dyDescent="0.2">
      <c r="O94">
        <v>380</v>
      </c>
      <c r="P94">
        <v>9.2256100000000002E-4</v>
      </c>
      <c r="R94">
        <v>6.4635600000000001E-3</v>
      </c>
      <c r="T94">
        <f>P94/R94</f>
        <v>0.14273264269226246</v>
      </c>
      <c r="U94">
        <v>9.2256100000000004E-3</v>
      </c>
      <c r="V94">
        <v>3.0594099999999998E-3</v>
      </c>
      <c r="W94">
        <f t="shared" si="0"/>
        <v>3.0154866461180427</v>
      </c>
      <c r="X94">
        <v>4.6128099999999998E-2</v>
      </c>
      <c r="Y94">
        <v>0.97810900000000001</v>
      </c>
      <c r="Z94">
        <f t="shared" si="1"/>
        <v>4.5118309762899995E-2</v>
      </c>
      <c r="AA94">
        <v>1.80379E-3</v>
      </c>
      <c r="AB94">
        <f t="shared" si="2"/>
        <v>25.013061255966601</v>
      </c>
      <c r="AC94">
        <v>9.2256099999999994E-2</v>
      </c>
      <c r="AD94">
        <v>0.94506999999999997</v>
      </c>
      <c r="AE94">
        <f t="shared" si="3"/>
        <v>8.7188472426999994E-2</v>
      </c>
      <c r="AF94">
        <v>1.4353600000000001E-3</v>
      </c>
      <c r="AG94">
        <f t="shared" si="4"/>
        <v>60.743278638808377</v>
      </c>
    </row>
    <row r="95" spans="2:33" x14ac:dyDescent="0.2">
      <c r="O95">
        <v>390</v>
      </c>
      <c r="P95">
        <v>9.9732899999999992E-4</v>
      </c>
      <c r="R95">
        <v>6.5750100000000001E-3</v>
      </c>
      <c r="T95">
        <f>P95/R95</f>
        <v>0.15168478831210902</v>
      </c>
      <c r="U95">
        <v>9.9732899999999992E-3</v>
      </c>
      <c r="V95">
        <v>3.1121600000000001E-3</v>
      </c>
      <c r="W95">
        <f t="shared" si="0"/>
        <v>3.2046199424194124</v>
      </c>
      <c r="X95">
        <v>4.9866399999999998E-2</v>
      </c>
      <c r="Y95">
        <v>0.97566699999999995</v>
      </c>
      <c r="Z95">
        <f t="shared" si="1"/>
        <v>4.8653000888799994E-2</v>
      </c>
      <c r="AA95">
        <v>1.83489E-3</v>
      </c>
      <c r="AB95">
        <f t="shared" si="2"/>
        <v>26.515486426325278</v>
      </c>
      <c r="AC95">
        <v>9.9732899999999999E-2</v>
      </c>
      <c r="AD95">
        <v>0.94157199999999996</v>
      </c>
      <c r="AE95">
        <f t="shared" si="3"/>
        <v>9.3905706118799989E-2</v>
      </c>
      <c r="AF95">
        <v>1.4601099999999999E-3</v>
      </c>
      <c r="AG95">
        <f t="shared" si="4"/>
        <v>64.314131208470585</v>
      </c>
    </row>
    <row r="96" spans="2:33" x14ac:dyDescent="0.2">
      <c r="O96">
        <v>400</v>
      </c>
      <c r="P96">
        <v>1.07603E-3</v>
      </c>
      <c r="R96">
        <v>6.68645E-3</v>
      </c>
      <c r="T96">
        <f>P96/R96</f>
        <v>0.16092694927801748</v>
      </c>
      <c r="U96">
        <v>1.07603E-2</v>
      </c>
      <c r="V96">
        <v>3.1649099999999999E-3</v>
      </c>
      <c r="W96">
        <f t="shared" si="0"/>
        <v>3.3998755098881173</v>
      </c>
      <c r="X96">
        <v>5.3801500000000002E-2</v>
      </c>
      <c r="Y96">
        <v>0.97321500000000005</v>
      </c>
      <c r="Z96">
        <f t="shared" si="1"/>
        <v>5.2360426822500007E-2</v>
      </c>
      <c r="AA96">
        <v>1.8659900000000001E-3</v>
      </c>
      <c r="AB96">
        <f t="shared" si="2"/>
        <v>28.060400550110131</v>
      </c>
      <c r="AC96">
        <v>0.107603</v>
      </c>
      <c r="AD96">
        <v>0.93806800000000001</v>
      </c>
      <c r="AE96">
        <f t="shared" si="3"/>
        <v>0.100938931004</v>
      </c>
      <c r="AF96">
        <v>1.48486E-3</v>
      </c>
      <c r="AG96">
        <f t="shared" si="4"/>
        <v>67.978752881753167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F90B-B3A5-3A42-95A3-7C81728E684F}">
  <dimension ref="A5:P24"/>
  <sheetViews>
    <sheetView zoomScale="150" workbookViewId="0">
      <selection activeCell="L3" sqref="L3"/>
    </sheetView>
  </sheetViews>
  <sheetFormatPr baseColWidth="10" defaultRowHeight="16" x14ac:dyDescent="0.2"/>
  <sheetData>
    <row r="5" spans="1:16" x14ac:dyDescent="0.2">
      <c r="B5" t="s">
        <v>258</v>
      </c>
      <c r="D5" t="s">
        <v>256</v>
      </c>
      <c r="F5" t="s">
        <v>257</v>
      </c>
    </row>
    <row r="6" spans="1:16" x14ac:dyDescent="0.2">
      <c r="B6" t="s">
        <v>209</v>
      </c>
      <c r="C6" t="s">
        <v>210</v>
      </c>
      <c r="D6" t="s">
        <v>209</v>
      </c>
      <c r="E6" t="s">
        <v>210</v>
      </c>
      <c r="F6" t="s">
        <v>209</v>
      </c>
      <c r="G6" t="s">
        <v>210</v>
      </c>
      <c r="I6" t="s">
        <v>243</v>
      </c>
      <c r="K6" t="s">
        <v>261</v>
      </c>
    </row>
    <row r="7" spans="1:16" x14ac:dyDescent="0.2">
      <c r="A7">
        <v>1</v>
      </c>
      <c r="B7">
        <v>4.2505299999999998E-3</v>
      </c>
      <c r="C7">
        <v>4.2703699999999999E-3</v>
      </c>
      <c r="D7">
        <v>4.1395399999999997E-3</v>
      </c>
      <c r="E7">
        <v>4.1591299999999996E-3</v>
      </c>
      <c r="F7">
        <v>4.7728700000000002E-3</v>
      </c>
      <c r="G7">
        <v>4.8089200000000004E-3</v>
      </c>
      <c r="I7" t="s">
        <v>246</v>
      </c>
      <c r="K7">
        <f>B7*100</f>
        <v>0.42505299999999996</v>
      </c>
      <c r="L7">
        <f t="shared" ref="L7:L24" si="0">C7*100</f>
        <v>0.427037</v>
      </c>
      <c r="M7">
        <f t="shared" ref="M7:M24" si="1">D7*100</f>
        <v>0.41395399999999999</v>
      </c>
      <c r="N7">
        <f t="shared" ref="N7:N24" si="2">E7*100</f>
        <v>0.41591299999999998</v>
      </c>
      <c r="O7">
        <f t="shared" ref="O7:O24" si="3">F7*100</f>
        <v>0.47728700000000002</v>
      </c>
      <c r="P7">
        <f t="shared" ref="P7:P24" si="4">G7*100</f>
        <v>0.48089200000000004</v>
      </c>
    </row>
    <row r="8" spans="1:16" x14ac:dyDescent="0.2">
      <c r="A8">
        <v>0.75</v>
      </c>
      <c r="B8">
        <v>4.38763E-3</v>
      </c>
      <c r="C8">
        <v>4.4559300000000003E-3</v>
      </c>
      <c r="D8">
        <v>4.1796699999999999E-3</v>
      </c>
      <c r="E8">
        <v>4.2325499999999999E-3</v>
      </c>
      <c r="F8">
        <v>4.8744799999999996E-3</v>
      </c>
      <c r="G8">
        <v>4.9724299999999999E-3</v>
      </c>
      <c r="I8" t="s">
        <v>247</v>
      </c>
      <c r="K8">
        <f t="shared" ref="K8:K24" si="5">B8*100</f>
        <v>0.43876300000000001</v>
      </c>
      <c r="L8">
        <f t="shared" si="0"/>
        <v>0.44559300000000002</v>
      </c>
      <c r="M8">
        <f t="shared" si="1"/>
        <v>0.41796699999999998</v>
      </c>
      <c r="N8">
        <f t="shared" si="2"/>
        <v>0.42325499999999999</v>
      </c>
      <c r="O8">
        <f t="shared" si="3"/>
        <v>0.48744799999999994</v>
      </c>
      <c r="P8">
        <f t="shared" si="4"/>
        <v>0.49724299999999999</v>
      </c>
    </row>
    <row r="9" spans="1:16" x14ac:dyDescent="0.2">
      <c r="A9">
        <v>0.5</v>
      </c>
      <c r="B9">
        <v>4.5214499999999998E-3</v>
      </c>
      <c r="C9">
        <v>4.6966100000000004E-3</v>
      </c>
      <c r="D9">
        <v>4.2195100000000001E-3</v>
      </c>
      <c r="E9">
        <v>4.3631399999999997E-3</v>
      </c>
      <c r="F9">
        <v>4.9746199999999999E-3</v>
      </c>
      <c r="G9">
        <v>5.1957100000000001E-3</v>
      </c>
      <c r="I9" t="s">
        <v>248</v>
      </c>
      <c r="K9">
        <f t="shared" si="5"/>
        <v>0.45214499999999996</v>
      </c>
      <c r="L9">
        <f t="shared" si="0"/>
        <v>0.46966100000000005</v>
      </c>
      <c r="M9">
        <f t="shared" si="1"/>
        <v>0.42195100000000002</v>
      </c>
      <c r="N9">
        <f t="shared" si="2"/>
        <v>0.43631399999999998</v>
      </c>
      <c r="O9">
        <f t="shared" si="3"/>
        <v>0.49746200000000002</v>
      </c>
      <c r="P9">
        <f t="shared" si="4"/>
        <v>0.51957100000000001</v>
      </c>
    </row>
    <row r="10" spans="1:16" x14ac:dyDescent="0.2">
      <c r="A10">
        <v>0.4</v>
      </c>
      <c r="B10">
        <v>4.5741499999999999E-3</v>
      </c>
      <c r="C10">
        <v>4.8272799999999998E-3</v>
      </c>
      <c r="D10">
        <v>4.2353599999999996E-3</v>
      </c>
      <c r="E10">
        <v>4.4430900000000002E-3</v>
      </c>
      <c r="F10">
        <v>5.0143100000000001E-3</v>
      </c>
      <c r="G10">
        <v>5.3273900000000004E-3</v>
      </c>
      <c r="I10" t="s">
        <v>249</v>
      </c>
      <c r="K10">
        <f t="shared" si="5"/>
        <v>0.45741500000000002</v>
      </c>
      <c r="L10">
        <f t="shared" si="0"/>
        <v>0.48272799999999999</v>
      </c>
      <c r="M10">
        <f t="shared" si="1"/>
        <v>0.42353599999999997</v>
      </c>
      <c r="N10">
        <f t="shared" si="2"/>
        <v>0.44430900000000001</v>
      </c>
      <c r="O10">
        <f t="shared" si="3"/>
        <v>0.50143099999999996</v>
      </c>
      <c r="P10">
        <f t="shared" si="4"/>
        <v>0.53273900000000007</v>
      </c>
    </row>
    <row r="11" spans="1:16" x14ac:dyDescent="0.2">
      <c r="A11">
        <v>0.3</v>
      </c>
      <c r="B11">
        <v>4.6264000000000001E-3</v>
      </c>
      <c r="C11">
        <v>5.0097800000000001E-3</v>
      </c>
      <c r="D11">
        <v>4.2511800000000002E-3</v>
      </c>
      <c r="E11">
        <v>4.5653100000000004E-3</v>
      </c>
      <c r="F11">
        <v>5.0538099999999997E-3</v>
      </c>
      <c r="G11">
        <v>5.52157E-3</v>
      </c>
      <c r="I11" t="s">
        <v>250</v>
      </c>
      <c r="K11">
        <f t="shared" si="5"/>
        <v>0.46264</v>
      </c>
      <c r="L11">
        <f t="shared" si="0"/>
        <v>0.50097800000000003</v>
      </c>
      <c r="M11">
        <f t="shared" si="1"/>
        <v>0.425118</v>
      </c>
      <c r="N11">
        <f t="shared" si="2"/>
        <v>0.45653100000000002</v>
      </c>
      <c r="O11">
        <f t="shared" si="3"/>
        <v>0.50538099999999997</v>
      </c>
      <c r="P11">
        <f t="shared" si="4"/>
        <v>0.55215700000000001</v>
      </c>
    </row>
    <row r="12" spans="1:16" x14ac:dyDescent="0.2">
      <c r="A12">
        <v>0.2</v>
      </c>
      <c r="B12">
        <v>4.6782300000000002E-3</v>
      </c>
      <c r="C12">
        <v>5.3298199999999999E-3</v>
      </c>
      <c r="D12">
        <v>4.2669500000000003E-3</v>
      </c>
      <c r="E12">
        <v>4.7970799999999996E-3</v>
      </c>
      <c r="F12">
        <v>5.0931300000000004E-3</v>
      </c>
      <c r="G12">
        <v>5.8824000000000003E-3</v>
      </c>
      <c r="I12" t="s">
        <v>259</v>
      </c>
      <c r="K12">
        <f t="shared" si="5"/>
        <v>0.46782300000000004</v>
      </c>
      <c r="L12">
        <f t="shared" si="0"/>
        <v>0.53298199999999996</v>
      </c>
      <c r="M12">
        <f t="shared" si="1"/>
        <v>0.42669500000000005</v>
      </c>
      <c r="N12">
        <f t="shared" si="2"/>
        <v>0.47970799999999997</v>
      </c>
      <c r="O12">
        <f t="shared" si="3"/>
        <v>0.50931300000000002</v>
      </c>
      <c r="P12">
        <f t="shared" si="4"/>
        <v>0.58823999999999999</v>
      </c>
    </row>
    <row r="13" spans="1:16" x14ac:dyDescent="0.2">
      <c r="A13">
        <v>0.15</v>
      </c>
      <c r="B13">
        <v>4.7039999999999998E-3</v>
      </c>
      <c r="C13">
        <v>5.6419699999999996E-3</v>
      </c>
      <c r="D13">
        <v>4.2748200000000004E-3</v>
      </c>
      <c r="E13">
        <v>5.0292100000000001E-3</v>
      </c>
      <c r="F13">
        <v>5.1127300000000002E-3</v>
      </c>
      <c r="G13">
        <v>6.2466700000000002E-3</v>
      </c>
      <c r="I13" t="s">
        <v>260</v>
      </c>
      <c r="K13">
        <f t="shared" si="5"/>
        <v>0.47039999999999998</v>
      </c>
      <c r="L13">
        <f t="shared" si="0"/>
        <v>0.56419699999999995</v>
      </c>
      <c r="M13">
        <f t="shared" si="1"/>
        <v>0.42748200000000003</v>
      </c>
      <c r="N13">
        <f t="shared" si="2"/>
        <v>0.50292100000000006</v>
      </c>
      <c r="O13">
        <f t="shared" si="3"/>
        <v>0.51127299999999998</v>
      </c>
      <c r="P13">
        <f t="shared" si="4"/>
        <v>0.62466699999999997</v>
      </c>
    </row>
    <row r="14" spans="1:16" x14ac:dyDescent="0.2">
      <c r="A14">
        <v>0.125</v>
      </c>
      <c r="B14">
        <v>4.7168499999999999E-3</v>
      </c>
      <c r="C14">
        <v>5.9000800000000003E-3</v>
      </c>
      <c r="D14">
        <v>4.2787499999999996E-3</v>
      </c>
      <c r="E14">
        <v>5.2222299999999996E-3</v>
      </c>
      <c r="F14">
        <v>5.1225100000000003E-3</v>
      </c>
      <c r="G14">
        <v>6.5511600000000003E-3</v>
      </c>
      <c r="K14">
        <f t="shared" si="5"/>
        <v>0.47168499999999997</v>
      </c>
      <c r="L14">
        <f t="shared" si="0"/>
        <v>0.59000799999999998</v>
      </c>
      <c r="M14">
        <f t="shared" si="1"/>
        <v>0.42787499999999995</v>
      </c>
      <c r="N14">
        <f t="shared" si="2"/>
        <v>0.52222299999999999</v>
      </c>
      <c r="O14">
        <f t="shared" si="3"/>
        <v>0.51225100000000001</v>
      </c>
      <c r="P14">
        <f t="shared" si="4"/>
        <v>0.65511600000000003</v>
      </c>
    </row>
    <row r="15" spans="1:16" x14ac:dyDescent="0.2">
      <c r="A15">
        <v>0.1</v>
      </c>
      <c r="B15">
        <v>4.7296700000000001E-3</v>
      </c>
      <c r="C15">
        <v>6.30965E-3</v>
      </c>
      <c r="D15">
        <v>4.2826699999999997E-3</v>
      </c>
      <c r="E15">
        <v>5.5315299999999998E-3</v>
      </c>
      <c r="F15">
        <v>5.1322700000000004E-3</v>
      </c>
      <c r="G15">
        <v>7.0342099999999999E-3</v>
      </c>
      <c r="K15">
        <f t="shared" si="5"/>
        <v>0.47296700000000003</v>
      </c>
      <c r="L15">
        <f t="shared" si="0"/>
        <v>0.630965</v>
      </c>
      <c r="M15">
        <f t="shared" si="1"/>
        <v>0.42826699999999995</v>
      </c>
      <c r="N15">
        <f t="shared" si="2"/>
        <v>0.55315300000000001</v>
      </c>
      <c r="O15">
        <f t="shared" si="3"/>
        <v>0.51322699999999999</v>
      </c>
      <c r="P15">
        <f t="shared" si="4"/>
        <v>0.70342099999999996</v>
      </c>
    </row>
    <row r="16" spans="1:16" x14ac:dyDescent="0.2">
      <c r="A16">
        <v>0.09</v>
      </c>
      <c r="B16">
        <v>4.73479E-3</v>
      </c>
      <c r="C16">
        <v>6.5498600000000002E-3</v>
      </c>
      <c r="D16">
        <v>4.2842399999999999E-3</v>
      </c>
      <c r="E16">
        <v>5.71493E-3</v>
      </c>
      <c r="F16">
        <v>5.1361799999999997E-3</v>
      </c>
      <c r="G16">
        <v>7.3157400000000003E-3</v>
      </c>
      <c r="K16">
        <f t="shared" si="5"/>
        <v>0.47347899999999998</v>
      </c>
      <c r="L16">
        <f t="shared" si="0"/>
        <v>0.65498600000000007</v>
      </c>
      <c r="M16">
        <f t="shared" si="1"/>
        <v>0.42842399999999997</v>
      </c>
      <c r="N16">
        <f t="shared" si="2"/>
        <v>0.57149300000000003</v>
      </c>
      <c r="O16">
        <f t="shared" si="3"/>
        <v>0.51361800000000002</v>
      </c>
      <c r="P16">
        <f t="shared" si="4"/>
        <v>0.73157400000000006</v>
      </c>
    </row>
    <row r="17" spans="1:16" x14ac:dyDescent="0.2">
      <c r="A17">
        <v>0.08</v>
      </c>
      <c r="B17">
        <v>4.73991E-3</v>
      </c>
      <c r="C17">
        <v>6.8624200000000002E-3</v>
      </c>
      <c r="D17">
        <v>4.2858100000000001E-3</v>
      </c>
      <c r="E17">
        <v>5.9561500000000003E-3</v>
      </c>
      <c r="F17">
        <v>5.14008E-3</v>
      </c>
      <c r="G17">
        <v>7.6811600000000002E-3</v>
      </c>
      <c r="K17">
        <f t="shared" si="5"/>
        <v>0.473991</v>
      </c>
      <c r="L17">
        <f t="shared" si="0"/>
        <v>0.68624200000000002</v>
      </c>
      <c r="M17">
        <f t="shared" si="1"/>
        <v>0.42858099999999999</v>
      </c>
      <c r="N17">
        <f t="shared" si="2"/>
        <v>0.59561500000000001</v>
      </c>
      <c r="O17">
        <f t="shared" si="3"/>
        <v>0.51400800000000002</v>
      </c>
      <c r="P17">
        <f t="shared" si="4"/>
        <v>0.76811600000000002</v>
      </c>
    </row>
    <row r="18" spans="1:16" x14ac:dyDescent="0.2">
      <c r="A18">
        <v>7.0000000000000007E-2</v>
      </c>
      <c r="B18">
        <v>4.7450299999999999E-3</v>
      </c>
      <c r="C18">
        <v>7.2821400000000003E-3</v>
      </c>
      <c r="D18">
        <v>4.2873800000000004E-3</v>
      </c>
      <c r="E18">
        <v>6.2851199999999999E-3</v>
      </c>
      <c r="F18">
        <v>5.1439800000000003E-3</v>
      </c>
      <c r="G18">
        <v>8.1882499999999993E-3</v>
      </c>
      <c r="K18">
        <f t="shared" si="5"/>
        <v>0.47450300000000001</v>
      </c>
      <c r="L18">
        <f t="shared" si="0"/>
        <v>0.72821400000000003</v>
      </c>
      <c r="M18">
        <f t="shared" si="1"/>
        <v>0.42873800000000006</v>
      </c>
      <c r="N18">
        <f t="shared" si="2"/>
        <v>0.62851199999999996</v>
      </c>
      <c r="O18">
        <f t="shared" si="3"/>
        <v>0.51439800000000002</v>
      </c>
      <c r="P18">
        <f t="shared" si="4"/>
        <v>0.81882499999999991</v>
      </c>
    </row>
    <row r="19" spans="1:16" x14ac:dyDescent="0.2">
      <c r="A19">
        <v>0.06</v>
      </c>
      <c r="B19">
        <v>4.7501399999999999E-3</v>
      </c>
      <c r="C19">
        <v>7.8735200000000002E-3</v>
      </c>
      <c r="D19">
        <v>4.2889499999999997E-3</v>
      </c>
      <c r="E19">
        <v>6.7529E-3</v>
      </c>
      <c r="F19">
        <v>5.1478799999999996E-3</v>
      </c>
      <c r="G19">
        <v>8.9254E-3</v>
      </c>
      <c r="K19">
        <f t="shared" si="5"/>
        <v>0.47501399999999999</v>
      </c>
      <c r="L19">
        <f t="shared" si="0"/>
        <v>0.78735200000000005</v>
      </c>
      <c r="M19">
        <f t="shared" si="1"/>
        <v>0.42889499999999997</v>
      </c>
      <c r="N19">
        <f t="shared" si="2"/>
        <v>0.67529000000000006</v>
      </c>
      <c r="O19">
        <f t="shared" si="3"/>
        <v>0.51478799999999991</v>
      </c>
      <c r="P19">
        <f t="shared" si="4"/>
        <v>0.89254</v>
      </c>
    </row>
    <row r="20" spans="1:16" x14ac:dyDescent="0.2">
      <c r="A20">
        <v>0.05</v>
      </c>
      <c r="B20">
        <v>4.7552499999999999E-3</v>
      </c>
      <c r="C20">
        <v>8.7851400000000003E-3</v>
      </c>
      <c r="D20">
        <v>4.2905199999999999E-3</v>
      </c>
      <c r="E20">
        <v>7.4500399999999998E-3</v>
      </c>
      <c r="F20">
        <v>5.1517799999999999E-3</v>
      </c>
      <c r="G20">
        <v>1.00502E-2</v>
      </c>
      <c r="K20">
        <f t="shared" si="5"/>
        <v>0.47552499999999998</v>
      </c>
      <c r="L20">
        <f t="shared" si="0"/>
        <v>0.87851400000000002</v>
      </c>
      <c r="M20">
        <f t="shared" si="1"/>
        <v>0.42905199999999999</v>
      </c>
      <c r="N20">
        <f t="shared" si="2"/>
        <v>0.745004</v>
      </c>
      <c r="O20">
        <f t="shared" si="3"/>
        <v>0.51517800000000002</v>
      </c>
      <c r="P20">
        <f t="shared" si="4"/>
        <v>1.00502</v>
      </c>
    </row>
    <row r="21" spans="1:16" x14ac:dyDescent="0.2">
      <c r="A21">
        <v>0.04</v>
      </c>
      <c r="B21">
        <v>4.76035E-3</v>
      </c>
      <c r="C21">
        <v>1.02737E-2</v>
      </c>
      <c r="D21">
        <v>4.2920900000000001E-3</v>
      </c>
      <c r="E21">
        <v>8.5809500000000004E-3</v>
      </c>
      <c r="F21">
        <v>5.1556700000000002E-3</v>
      </c>
      <c r="G21">
        <v>1.1805299999999999E-2</v>
      </c>
      <c r="K21">
        <f t="shared" si="5"/>
        <v>0.47603499999999999</v>
      </c>
      <c r="L21">
        <f t="shared" si="0"/>
        <v>1.0273700000000001</v>
      </c>
      <c r="M21">
        <f t="shared" si="1"/>
        <v>0.42920900000000001</v>
      </c>
      <c r="N21">
        <f t="shared" si="2"/>
        <v>0.85809500000000005</v>
      </c>
      <c r="O21">
        <f t="shared" si="3"/>
        <v>0.515567</v>
      </c>
      <c r="P21">
        <f t="shared" si="4"/>
        <v>1.1805299999999999</v>
      </c>
    </row>
    <row r="22" spans="1:16" x14ac:dyDescent="0.2">
      <c r="A22">
        <v>0.03</v>
      </c>
      <c r="B22">
        <v>4.7654500000000001E-3</v>
      </c>
      <c r="C22">
        <v>1.26841E-2</v>
      </c>
      <c r="D22">
        <v>4.2936600000000004E-3</v>
      </c>
      <c r="E22">
        <v>1.0580000000000001E-2</v>
      </c>
      <c r="F22">
        <v>5.1595699999999996E-3</v>
      </c>
      <c r="G22">
        <v>1.4495600000000001E-2</v>
      </c>
      <c r="K22">
        <f t="shared" si="5"/>
        <v>0.476545</v>
      </c>
      <c r="L22">
        <f t="shared" si="0"/>
        <v>1.26841</v>
      </c>
      <c r="M22">
        <f t="shared" si="1"/>
        <v>0.42936600000000003</v>
      </c>
      <c r="N22">
        <f t="shared" si="2"/>
        <v>1.0580000000000001</v>
      </c>
      <c r="O22">
        <f t="shared" si="3"/>
        <v>0.515957</v>
      </c>
      <c r="P22">
        <f t="shared" si="4"/>
        <v>1.4495600000000002</v>
      </c>
    </row>
    <row r="23" spans="1:16" x14ac:dyDescent="0.2">
      <c r="A23">
        <v>0.02</v>
      </c>
      <c r="B23">
        <v>4.7705500000000001E-3</v>
      </c>
      <c r="C23">
        <v>1.6432700000000001E-2</v>
      </c>
      <c r="D23">
        <v>4.2952199999999998E-3</v>
      </c>
      <c r="E23">
        <v>1.39241E-2</v>
      </c>
      <c r="F23">
        <v>5.1634599999999999E-3</v>
      </c>
      <c r="G23">
        <v>1.85542E-2</v>
      </c>
      <c r="K23">
        <f t="shared" si="5"/>
        <v>0.47705500000000001</v>
      </c>
      <c r="L23">
        <f t="shared" si="0"/>
        <v>1.6432700000000002</v>
      </c>
      <c r="M23">
        <f t="shared" si="1"/>
        <v>0.42952199999999996</v>
      </c>
      <c r="N23">
        <f t="shared" si="2"/>
        <v>1.3924099999999999</v>
      </c>
      <c r="O23">
        <f t="shared" si="3"/>
        <v>0.51634599999999997</v>
      </c>
      <c r="P23">
        <f t="shared" si="4"/>
        <v>1.8554200000000001</v>
      </c>
    </row>
    <row r="24" spans="1:16" x14ac:dyDescent="0.2">
      <c r="A24">
        <v>0.01</v>
      </c>
      <c r="B24">
        <v>4.7756500000000002E-3</v>
      </c>
      <c r="C24">
        <v>2.2187100000000001E-2</v>
      </c>
      <c r="D24">
        <v>4.29679E-3</v>
      </c>
      <c r="E24">
        <v>1.92628E-2</v>
      </c>
      <c r="F24">
        <v>5.1673500000000002E-3</v>
      </c>
      <c r="G24">
        <v>2.45884E-2</v>
      </c>
      <c r="K24">
        <f t="shared" si="5"/>
        <v>0.47756500000000002</v>
      </c>
      <c r="L24">
        <f t="shared" si="0"/>
        <v>2.2187100000000002</v>
      </c>
      <c r="M24">
        <f t="shared" si="1"/>
        <v>0.42967899999999998</v>
      </c>
      <c r="N24">
        <f t="shared" si="2"/>
        <v>1.92628</v>
      </c>
      <c r="O24">
        <f t="shared" si="3"/>
        <v>0.51673500000000006</v>
      </c>
      <c r="P24">
        <f t="shared" si="4"/>
        <v>2.4588399999999999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summary</vt:lpstr>
      <vt:lpstr>Effective diameter comparison</vt:lpstr>
      <vt:lpstr>fk and particle size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Ryan (Student)</dc:creator>
  <cp:lastModifiedBy>Microsoft Office User</cp:lastModifiedBy>
  <dcterms:created xsi:type="dcterms:W3CDTF">2019-01-29T13:13:10Z</dcterms:created>
  <dcterms:modified xsi:type="dcterms:W3CDTF">2019-06-18T18:26:37Z</dcterms:modified>
</cp:coreProperties>
</file>