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iretrizes" sheetId="1" state="visible" r:id="rId2"/>
    <sheet name="Ciclo 1" sheetId="2" state="visible" r:id="rId3"/>
    <sheet name="Ciclo 2" sheetId="3" state="visible" r:id="rId4"/>
    <sheet name="Ciclo 3" sheetId="4" state="visible" r:id="rId5"/>
    <sheet name="Ciclo 4" sheetId="5" state="visible" r:id="rId6"/>
    <sheet name="Ciclo 5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<sst xmlns="http://schemas.openxmlformats.org/spreadsheetml/2006/main" count="140" uniqueCount="54">
  <si>
    <t xml:space="preserve">Ciclos</t>
  </si>
  <si>
    <t xml:space="preserve">Ciclo 1</t>
  </si>
  <si>
    <t xml:space="preserve">Ciclo 2</t>
  </si>
  <si>
    <t xml:space="preserve">Ciclo 3</t>
  </si>
  <si>
    <t xml:space="preserve">Ciclo 4</t>
  </si>
  <si>
    <t xml:space="preserve">Ciclo 5</t>
  </si>
  <si>
    <t xml:space="preserve">Banca Inicial</t>
  </si>
  <si>
    <t xml:space="preserve">Objetivo Inicial</t>
  </si>
  <si>
    <t xml:space="preserve">Banca inicial do ciclo</t>
  </si>
  <si>
    <t xml:space="preserve">Objetivo jogo 1</t>
  </si>
  <si>
    <t xml:space="preserve">Fator de redução</t>
  </si>
  <si>
    <t xml:space="preserve">Objetivo Jogo 1</t>
  </si>
  <si>
    <t xml:space="preserve">Parar com % de lucro</t>
  </si>
  <si>
    <t xml:space="preserve">Parar com $</t>
  </si>
  <si>
    <t xml:space="preserve">Banca total do ciclo na betfair</t>
  </si>
  <si>
    <t xml:space="preserve">Lucro teórico</t>
  </si>
  <si>
    <t xml:space="preserve">Lucro Final</t>
  </si>
  <si>
    <t xml:space="preserve">Banca total</t>
  </si>
  <si>
    <t xml:space="preserve">Saque</t>
  </si>
  <si>
    <t xml:space="preserve">Saque Teorico</t>
  </si>
  <si>
    <t xml:space="preserve">Conteúdo e tópicos para te ajudarem durante o método de ciclos e de uma maneira geral no trade esportivo:</t>
  </si>
  <si>
    <t xml:space="preserve">Canal no Telegram onde eu compartilho dicas e conteúdo sobre Trade</t>
  </si>
  <si>
    <t xml:space="preserve">Entar no Canal</t>
  </si>
  <si>
    <t xml:space="preserve">Conta na Betfair com R$120 de Bônus</t>
  </si>
  <si>
    <t xml:space="preserve">Receber Bônus</t>
  </si>
  <si>
    <t xml:space="preserve">Playlist no Youtube sobre o Método de Ciclos</t>
  </si>
  <si>
    <t xml:space="preserve">Assistir</t>
  </si>
  <si>
    <t xml:space="preserve">Testar o Wagertool, software para trade esportivo</t>
  </si>
  <si>
    <t xml:space="preserve">Wagertool</t>
  </si>
  <si>
    <t xml:space="preserve">Jogo</t>
  </si>
  <si>
    <t xml:space="preserve">Banca de Trabalho</t>
  </si>
  <si>
    <t xml:space="preserve">Banca Teorica</t>
  </si>
  <si>
    <t xml:space="preserve">Obj. Sob B. Trab.</t>
  </si>
  <si>
    <t xml:space="preserve">Obj. Sob B. Teorica</t>
  </si>
  <si>
    <t xml:space="preserve">Lucro</t>
  </si>
  <si>
    <t xml:space="preserve">%S.B. Trab</t>
  </si>
  <si>
    <t xml:space="preserve">Residuo</t>
  </si>
  <si>
    <t xml:space="preserve">Objetivo</t>
  </si>
  <si>
    <t xml:space="preserve">Data Inicio</t>
  </si>
  <si>
    <t xml:space="preserve">10-11</t>
  </si>
  <si>
    <t xml:space="preserve">Banca inicial</t>
  </si>
  <si>
    <t xml:space="preserve">Data Fim</t>
  </si>
  <si>
    <t xml:space="preserve">12-11</t>
  </si>
  <si>
    <t xml:space="preserve">Banca Atual</t>
  </si>
  <si>
    <t xml:space="preserve">Lucro $</t>
  </si>
  <si>
    <t xml:space="preserve">Banca ao ciclo</t>
  </si>
  <si>
    <t xml:space="preserve">Lucro %</t>
  </si>
  <si>
    <t xml:space="preserve">Lucro do ciclo</t>
  </si>
  <si>
    <t xml:space="preserve">Residuo Total</t>
  </si>
  <si>
    <t xml:space="preserve">Parar com</t>
  </si>
  <si>
    <t xml:space="preserve">Saque final</t>
  </si>
  <si>
    <t xml:space="preserve">obs linha 10 foi $1.47 mas como passou deixei $1 no ciclo 2</t>
  </si>
  <si>
    <t xml:space="preserve">15-11</t>
  </si>
  <si>
    <t xml:space="preserve">obs linha 7 é $1 do ciclo 1 que sobrou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</si>
</sst>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-[$$-409]* #,##0.00_ ;_-[$$-409]* \-#,##0.00\ ;_-[$$-409]* \-??_ ;_-@_ "/>
    <numFmt numFmtId="166" formatCode="0%"/>
    <numFmt numFmtId="167" formatCode="0.0%"/>
    <numFmt numFmtId="168" formatCode="D/M/YYYY"/>
    <numFmt numFmtId="169" formatCode="0.00%"/>
    <numFmt numFmtId="170" formatCode="_-&quot;R$ &quot;* #,##0.00_-;&quot;-R$ &quot;* #,##0.00_-;_-&quot;R$ &quot;* \-??_-;_-@_-"/>
    <numFmt numFmtId="171" formatCode="_-* #,##0.00_-;\-* #,##0.00_-;_-* \-??_-;_-@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entSchbkCyrill BT"/>
      <family val="1"/>
      <charset val="204"/>
    </font>
    <font>
      <b val="true"/>
      <sz val="16"/>
      <name val="CentSchbkCyrill BT"/>
      <family val="1"/>
      <charset val="204"/>
    </font>
    <font>
      <b val="true"/>
      <sz val="16"/>
      <color rgb="FFFFFFFF"/>
      <name val="CentSchbkCyrill BT"/>
      <family val="1"/>
      <charset val="204"/>
    </font>
    <font>
      <sz val="16"/>
      <name val="CentSchbkCyrill BT"/>
      <family val="1"/>
      <charset val="204"/>
    </font>
    <font>
      <b val="true"/>
      <i val="true"/>
      <sz val="12"/>
      <color rgb="FF000000"/>
      <name val="Calibri"/>
      <family val="2"/>
      <charset val="1"/>
    </font>
    <font>
      <sz val="11"/>
      <color rgb="FF000000"/>
      <name val="CentSchbkCyrill BT"/>
      <family val="1"/>
      <charset val="204"/>
    </font>
    <font>
      <sz val="10"/>
      <color rgb="FFFFFFFF"/>
      <name val="CentSchbkCyrill BT"/>
      <family val="1"/>
      <charset val="204"/>
    </font>
    <font>
      <b val="true"/>
      <sz val="11"/>
      <color rgb="FFFFFFFF"/>
      <name val="CentSchbkCyrill BT"/>
      <family val="1"/>
      <charset val="204"/>
    </font>
    <font>
      <sz val="14"/>
      <color rgb="FFFFFFFF"/>
      <name val="CentSchbkCyrill BT"/>
      <family val="1"/>
      <charset val="204"/>
    </font>
    <font>
      <sz val="12"/>
      <name val="CentSchbkCyrill BT"/>
      <family val="1"/>
      <charset val="204"/>
    </font>
    <font>
      <sz val="14"/>
      <color rgb="FF000000"/>
      <name val="CentSchbkCyrill BT"/>
      <family val="1"/>
      <charset val="204"/>
    </font>
    <font>
      <sz val="14"/>
      <name val="CentSchbkCyrill BT"/>
      <family val="1"/>
      <charset val="204"/>
    </font>
    <font>
      <b val="true"/>
      <sz val="11"/>
      <color rgb="FF000000"/>
      <name val="CentSchbkCyrill BT"/>
      <family val="1"/>
      <charset val="204"/>
    </font>
    <font>
      <sz val="10"/>
      <name val="CentSchbkCyrill BT"/>
      <family val="1"/>
      <charset val="204"/>
    </font>
    <font>
      <sz val="10"/>
      <color rgb="FF000000"/>
      <name val="CentSchbkCyrill BT"/>
      <family val="1"/>
      <charset val="204"/>
    </font>
    <font>
      <sz val="11"/>
      <color rgb="FF4C4C4C"/>
      <name val="CentSchbkCyrill BT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385724"/>
        <bgColor rgb="FF4C4C4C"/>
      </patternFill>
    </fill>
    <fill>
      <patternFill patternType="solid">
        <fgColor rgb="FFE2F0D9"/>
        <bgColor rgb="FFFFFFCC"/>
      </patternFill>
    </fill>
    <fill>
      <patternFill patternType="solid">
        <fgColor rgb="FFA9D18E"/>
        <bgColor rgb="FF99CCFF"/>
      </patternFill>
    </fill>
    <fill>
      <patternFill patternType="solid">
        <fgColor rgb="FF70AD47"/>
        <bgColor rgb="FF339966"/>
      </patternFill>
    </fill>
  </fills>
  <borders count="39">
    <border diagonalUp="false" diagonalDown="false">
      <left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5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3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3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5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2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2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b val="1"/>
        <i val="0"/>
        <color rgb="FFFF0000"/>
      </font>
      <fill>
        <patternFill>
          <bgColor rgb="FFE2F0D9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85724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t.me/nettunotrader" TargetMode="External"/><Relationship Id="rId2" Type="http://schemas.openxmlformats.org/officeDocument/2006/relationships/hyperlink" Target="http://bit.ly/betfair-brasil" TargetMode="External"/><Relationship Id="rId3" Type="http://schemas.openxmlformats.org/officeDocument/2006/relationships/hyperlink" Target="https://www.youtube.com/playlist?list=PLmo4xDOEMJCU2Lh6qYHnXhGZfwz_d7edB" TargetMode="External"/><Relationship Id="rId4" Type="http://schemas.openxmlformats.org/officeDocument/2006/relationships/hyperlink" Target="http://bit.ly/wagertool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RowHeight="13.8" zeroHeight="false" outlineLevelRow="0" outlineLevelCol="0"/>
  <cols>
    <col collapsed="false" customWidth="true" hidden="false" outlineLevel="0" max="1" min="1" style="0" width="2.99"/>
    <col collapsed="false" customWidth="true" hidden="false" outlineLevel="0" max="2" min="2" style="0" width="38.07"/>
    <col collapsed="false" customWidth="true" hidden="false" outlineLevel="0" max="3" min="3" style="0" width="13.47"/>
    <col collapsed="false" customWidth="true" hidden="false" outlineLevel="0" max="4" min="4" style="0" width="14.31"/>
    <col collapsed="false" customWidth="true" hidden="false" outlineLevel="0" max="5" min="5" style="0" width="15.28"/>
    <col collapsed="false" customWidth="true" hidden="false" outlineLevel="0" max="6" min="6" style="0" width="14.72"/>
    <col collapsed="false" customWidth="true" hidden="false" outlineLevel="0" max="7" min="7" style="0" width="14.28"/>
    <col collapsed="false" customWidth="true" hidden="false" outlineLevel="0" max="8" min="8" style="0" width="3.57"/>
    <col collapsed="false" customWidth="true" hidden="false" outlineLevel="0" max="9" min="9" style="0" width="22.7"/>
    <col collapsed="false" customWidth="true" hidden="false" outlineLevel="0" max="10" min="10" style="0" width="24.41"/>
    <col collapsed="false" customWidth="true" hidden="false" outlineLevel="0" max="11" min="11" style="0" width="2.99"/>
    <col collapsed="false" customWidth="true" hidden="false" outlineLevel="0" max="1025" min="12" style="0" width="8.67"/>
  </cols>
  <sheetData>
    <row r="1" customFormat="false" ht="15" hidden="false" customHeight="true" outlineLevel="0" collapsed="false">
      <c r="A1" s="1"/>
      <c r="B1" s="2"/>
      <c r="C1" s="1"/>
      <c r="D1" s="1"/>
      <c r="E1" s="1"/>
      <c r="F1" s="1"/>
      <c r="G1" s="1"/>
      <c r="H1" s="1"/>
      <c r="I1" s="1"/>
      <c r="J1" s="1"/>
      <c r="K1" s="1"/>
    </row>
    <row r="2" customFormat="false" ht="21" hidden="false" customHeight="false" outlineLevel="0" collapsed="false">
      <c r="A2" s="1"/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5" t="s">
        <v>5</v>
      </c>
      <c r="H2" s="1"/>
      <c r="I2" s="6" t="s">
        <v>6</v>
      </c>
      <c r="J2" s="6" t="s">
        <v>7</v>
      </c>
      <c r="K2" s="1"/>
    </row>
    <row r="3" customFormat="false" ht="19.7" hidden="false" customHeight="false" outlineLevel="0" collapsed="false">
      <c r="A3" s="1"/>
      <c r="B3" s="7" t="s">
        <v>8</v>
      </c>
      <c r="C3" s="8" t="n">
        <v>3</v>
      </c>
      <c r="D3" s="9" t="n">
        <v>3</v>
      </c>
      <c r="E3" s="10" t="n">
        <v>4.5</v>
      </c>
      <c r="F3" s="9" t="n">
        <v>6</v>
      </c>
      <c r="G3" s="11" t="n">
        <v>9</v>
      </c>
      <c r="H3" s="1"/>
      <c r="I3" s="12" t="n">
        <v>100</v>
      </c>
      <c r="J3" s="13" t="n">
        <v>1</v>
      </c>
      <c r="K3" s="1"/>
    </row>
    <row r="4" customFormat="false" ht="19.7" hidden="false" customHeight="false" outlineLevel="0" collapsed="false">
      <c r="A4" s="1"/>
      <c r="B4" s="14" t="s">
        <v>9</v>
      </c>
      <c r="C4" s="15" t="n">
        <f aca="false">I6</f>
        <v>0.05</v>
      </c>
      <c r="D4" s="16" t="n">
        <f aca="false">I6</f>
        <v>0.05</v>
      </c>
      <c r="E4" s="17" t="n">
        <f aca="false">I6</f>
        <v>0.05</v>
      </c>
      <c r="F4" s="16" t="n">
        <f aca="false">I6</f>
        <v>0.05</v>
      </c>
      <c r="G4" s="18" t="n">
        <f aca="false">I6</f>
        <v>0.05</v>
      </c>
      <c r="H4" s="1"/>
      <c r="I4" s="1"/>
      <c r="J4" s="1"/>
      <c r="K4" s="1"/>
    </row>
    <row r="5" customFormat="false" ht="21" hidden="false" customHeight="false" outlineLevel="0" collapsed="false">
      <c r="A5" s="1"/>
      <c r="B5" s="14" t="s">
        <v>10</v>
      </c>
      <c r="C5" s="19" t="n">
        <f aca="false">J6</f>
        <v>0.025</v>
      </c>
      <c r="D5" s="20" t="n">
        <f aca="false">J6</f>
        <v>0.025</v>
      </c>
      <c r="E5" s="21" t="n">
        <f aca="false">J6</f>
        <v>0.025</v>
      </c>
      <c r="F5" s="20" t="n">
        <f aca="false">J6</f>
        <v>0.025</v>
      </c>
      <c r="G5" s="22" t="n">
        <f aca="false">J6</f>
        <v>0.025</v>
      </c>
      <c r="H5" s="1"/>
      <c r="I5" s="6" t="s">
        <v>11</v>
      </c>
      <c r="J5" s="6" t="s">
        <v>10</v>
      </c>
      <c r="K5" s="1"/>
    </row>
    <row r="6" customFormat="false" ht="21" hidden="false" customHeight="false" outlineLevel="0" collapsed="false">
      <c r="A6" s="1"/>
      <c r="B6" s="14" t="s">
        <v>12</v>
      </c>
      <c r="C6" s="19" t="n">
        <f aca="false">J3</f>
        <v>1</v>
      </c>
      <c r="D6" s="20" t="n">
        <f aca="false">J3</f>
        <v>1</v>
      </c>
      <c r="E6" s="21" t="n">
        <f aca="false">J3</f>
        <v>1</v>
      </c>
      <c r="F6" s="20" t="n">
        <f aca="false">J3</f>
        <v>1</v>
      </c>
      <c r="G6" s="22" t="n">
        <f aca="false">J3</f>
        <v>1</v>
      </c>
      <c r="H6" s="1"/>
      <c r="I6" s="23" t="n">
        <v>0.05</v>
      </c>
      <c r="J6" s="23" t="n">
        <v>0.025</v>
      </c>
      <c r="K6" s="1"/>
    </row>
    <row r="7" customFormat="false" ht="21" hidden="false" customHeight="false" outlineLevel="0" collapsed="false">
      <c r="A7" s="1"/>
      <c r="B7" s="14" t="s">
        <v>13</v>
      </c>
      <c r="C7" s="24" t="n">
        <f aca="false">C6*C3+C3</f>
        <v>6</v>
      </c>
      <c r="D7" s="25" t="n">
        <f aca="false">D6*D3+D3</f>
        <v>6</v>
      </c>
      <c r="E7" s="26" t="n">
        <f aca="false">E6*E3+E3</f>
        <v>9</v>
      </c>
      <c r="F7" s="25" t="n">
        <f aca="false">F6*F3+F3</f>
        <v>12</v>
      </c>
      <c r="G7" s="27" t="n">
        <f aca="false">G6*G3+G3</f>
        <v>18</v>
      </c>
      <c r="H7" s="1"/>
      <c r="I7" s="1"/>
      <c r="J7" s="1"/>
      <c r="K7" s="1"/>
    </row>
    <row r="8" customFormat="false" ht="19.7" hidden="false" customHeight="false" outlineLevel="0" collapsed="false">
      <c r="A8" s="1"/>
      <c r="B8" s="14" t="s">
        <v>14</v>
      </c>
      <c r="C8" s="28" t="n">
        <f aca="false">'Ciclo 1'!N5</f>
        <v>6.05</v>
      </c>
      <c r="D8" s="29" t="n">
        <f aca="false">'Ciclo 2'!N5</f>
        <v>5.6</v>
      </c>
      <c r="E8" s="30" t="n">
        <f aca="false">'Ciclo 3'!N5</f>
        <v>4.5</v>
      </c>
      <c r="F8" s="29" t="n">
        <f aca="false">'Ciclo 4'!N5</f>
        <v>6</v>
      </c>
      <c r="G8" s="31" t="n">
        <f aca="false">'Ciclo 5'!N5</f>
        <v>9</v>
      </c>
      <c r="H8" s="1"/>
      <c r="I8" s="6" t="s">
        <v>15</v>
      </c>
      <c r="J8" s="6" t="s">
        <v>16</v>
      </c>
      <c r="K8" s="1"/>
    </row>
    <row r="9" customFormat="false" ht="21" hidden="false" customHeight="false" outlineLevel="0" collapsed="false">
      <c r="A9" s="1"/>
      <c r="B9" s="14" t="s">
        <v>17</v>
      </c>
      <c r="C9" s="24" t="n">
        <f aca="false">C8</f>
        <v>6.05</v>
      </c>
      <c r="D9" s="25" t="n">
        <f aca="false">C10+D8</f>
        <v>8.65</v>
      </c>
      <c r="E9" s="26" t="n">
        <f aca="false">C10+D10+E8</f>
        <v>8.65</v>
      </c>
      <c r="F9" s="25" t="n">
        <f aca="false">C10+D10+E10+F8</f>
        <v>10.15</v>
      </c>
      <c r="G9" s="27" t="n">
        <f aca="false">C10+D10+E10+F10+G8</f>
        <v>13.15</v>
      </c>
      <c r="H9" s="1"/>
      <c r="I9" s="12" t="n">
        <f aca="false">SUM(C11:G11)</f>
        <v>28.5</v>
      </c>
      <c r="J9" s="12" t="n">
        <f aca="false">SUM(C10:G10)</f>
        <v>4.15</v>
      </c>
      <c r="K9" s="1"/>
    </row>
    <row r="10" customFormat="false" ht="20.25" hidden="false" customHeight="false" outlineLevel="0" collapsed="false">
      <c r="A10" s="1"/>
      <c r="B10" s="14" t="s">
        <v>18</v>
      </c>
      <c r="C10" s="24" t="n">
        <f aca="false">'Ciclo 1'!Q9</f>
        <v>3.05</v>
      </c>
      <c r="D10" s="25" t="n">
        <f aca="false">'Ciclo 2'!Q9</f>
        <v>1.1</v>
      </c>
      <c r="E10" s="26" t="n">
        <f aca="false">'Ciclo 3'!Q9</f>
        <v>0</v>
      </c>
      <c r="F10" s="32" t="n">
        <f aca="false">'Ciclo 4'!Q9</f>
        <v>0</v>
      </c>
      <c r="G10" s="33" t="n">
        <f aca="false">'Ciclo 5'!Q9</f>
        <v>0</v>
      </c>
      <c r="H10" s="1"/>
      <c r="I10" s="1"/>
      <c r="J10" s="1"/>
      <c r="K10" s="1"/>
    </row>
    <row r="11" customFormat="false" ht="19.7" hidden="false" customHeight="false" outlineLevel="0" collapsed="false">
      <c r="A11" s="1"/>
      <c r="B11" s="34" t="s">
        <v>19</v>
      </c>
      <c r="C11" s="35" t="n">
        <f aca="false">C7-D3</f>
        <v>3</v>
      </c>
      <c r="D11" s="36" t="n">
        <f aca="false">D7-E3</f>
        <v>1.5</v>
      </c>
      <c r="E11" s="37" t="n">
        <f aca="false">E7-F3</f>
        <v>3</v>
      </c>
      <c r="F11" s="38" t="n">
        <f aca="false">F7-G3</f>
        <v>3</v>
      </c>
      <c r="G11" s="39" t="n">
        <f aca="false">G7-H3</f>
        <v>18</v>
      </c>
      <c r="H11" s="1"/>
      <c r="I11" s="40"/>
      <c r="J11" s="40"/>
    </row>
    <row r="12" customFormat="false" ht="15" hidden="false" customHeight="true" outlineLevel="0" collapsed="false">
      <c r="A12" s="1"/>
      <c r="B12" s="2"/>
      <c r="C12" s="1"/>
      <c r="D12" s="1"/>
      <c r="E12" s="1"/>
      <c r="F12" s="1"/>
      <c r="G12" s="1"/>
      <c r="H12" s="1"/>
    </row>
    <row r="14" customFormat="false" ht="13.8" hidden="false" customHeight="false" outlineLevel="0" collapsed="false">
      <c r="B14" s="41" t="s">
        <v>20</v>
      </c>
      <c r="C14" s="41"/>
      <c r="D14" s="41"/>
      <c r="E14" s="41"/>
      <c r="F14" s="41"/>
      <c r="G14" s="41"/>
    </row>
    <row r="15" customFormat="false" ht="13.8" hidden="false" customHeight="false" outlineLevel="0" collapsed="false">
      <c r="B15" s="41"/>
      <c r="C15" s="41"/>
      <c r="D15" s="41"/>
      <c r="E15" s="41"/>
      <c r="F15" s="41"/>
      <c r="G15" s="41"/>
    </row>
    <row r="17" customFormat="false" ht="13.8" hidden="false" customHeight="false" outlineLevel="0" collapsed="false">
      <c r="B17" s="42" t="s">
        <v>21</v>
      </c>
      <c r="C17" s="42"/>
      <c r="D17" s="42"/>
      <c r="E17" s="43" t="s">
        <v>22</v>
      </c>
      <c r="F17" s="43"/>
      <c r="G17" s="43"/>
    </row>
    <row r="19" customFormat="false" ht="13.8" hidden="false" customHeight="false" outlineLevel="0" collapsed="false">
      <c r="B19" s="44" t="s">
        <v>23</v>
      </c>
      <c r="C19" s="44"/>
      <c r="D19" s="44"/>
      <c r="E19" s="43" t="s">
        <v>24</v>
      </c>
      <c r="F19" s="43"/>
      <c r="G19" s="43"/>
    </row>
    <row r="21" customFormat="false" ht="13.8" hidden="false" customHeight="false" outlineLevel="0" collapsed="false">
      <c r="B21" s="42" t="s">
        <v>25</v>
      </c>
      <c r="C21" s="42"/>
      <c r="D21" s="42"/>
      <c r="E21" s="43" t="s">
        <v>26</v>
      </c>
      <c r="F21" s="43"/>
      <c r="G21" s="43"/>
    </row>
    <row r="23" customFormat="false" ht="13.8" hidden="false" customHeight="false" outlineLevel="0" collapsed="false">
      <c r="B23" s="42" t="s">
        <v>27</v>
      </c>
      <c r="C23" s="42"/>
      <c r="D23" s="42"/>
      <c r="E23" s="43" t="s">
        <v>28</v>
      </c>
      <c r="F23" s="43"/>
      <c r="G23" s="43"/>
    </row>
    <row r="32" customFormat="false" ht="20.1" hidden="false" customHeight="true" outlineLevel="0" collapsed="false"/>
  </sheetData>
  <mergeCells count="9">
    <mergeCell ref="B14:G15"/>
    <mergeCell ref="B17:D17"/>
    <mergeCell ref="E17:G17"/>
    <mergeCell ref="B19:D19"/>
    <mergeCell ref="E19:G19"/>
    <mergeCell ref="B21:D21"/>
    <mergeCell ref="E21:G21"/>
    <mergeCell ref="B23:D23"/>
    <mergeCell ref="E23:G23"/>
  </mergeCells>
  <hyperlinks>
    <hyperlink ref="E17" r:id="rId1" display="Entar no Canal"/>
    <hyperlink ref="E19" r:id="rId2" display="Receber Bônus"/>
    <hyperlink ref="E21" r:id="rId3" display="Assistir"/>
    <hyperlink ref="E23" r:id="rId4" display="Wagertool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2" activeCellId="0" sqref="M12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5.28"/>
    <col collapsed="false" customWidth="true" hidden="false" outlineLevel="0" max="4" min="4" style="45" width="12.1"/>
    <col collapsed="false" customWidth="true" hidden="false" outlineLevel="0" max="5" min="5" style="45" width="14.86"/>
    <col collapsed="false" customWidth="true" hidden="false" outlineLevel="0" max="6" min="6" style="45" width="10.71"/>
    <col collapsed="false" customWidth="true" hidden="false" outlineLevel="0" max="7" min="7" style="45" width="10.42"/>
    <col collapsed="false" customWidth="true" hidden="false" outlineLevel="0" max="8" min="8" style="45" width="11.71"/>
    <col collapsed="false" customWidth="true" hidden="false" outlineLevel="0" max="9" min="9" style="45" width="10"/>
    <col collapsed="false" customWidth="true" hidden="false" outlineLevel="0" max="10" min="10" style="45" width="10.97"/>
    <col collapsed="false" customWidth="true" hidden="true" outlineLevel="0" max="11" min="11" style="45" width="9.13"/>
    <col collapsed="false" customWidth="true" hidden="false" outlineLevel="0" max="12" min="12" style="45" width="3.89"/>
    <col collapsed="false" customWidth="true" hidden="false" outlineLevel="0" max="13" min="13" style="45" width="15.56"/>
    <col collapsed="false" customWidth="true" hidden="false" outlineLevel="0" max="14" min="14" style="45" width="13.89"/>
    <col collapsed="false" customWidth="true" hidden="false" outlineLevel="0" max="15" min="15" style="45" width="3.89"/>
    <col collapsed="false" customWidth="true" hidden="false" outlineLevel="0" max="16" min="16" style="45" width="16.29"/>
    <col collapsed="false" customWidth="true" hidden="false" outlineLevel="0" max="17" min="17" style="45" width="13.47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52" t="s">
        <v>39</v>
      </c>
      <c r="O2" s="53"/>
      <c r="P2" s="51" t="s">
        <v>40</v>
      </c>
      <c r="Q2" s="54" t="n">
        <f aca="false">Diretrizes!C3</f>
        <v>3</v>
      </c>
    </row>
    <row r="3" customFormat="false" ht="17.35" hidden="false" customHeight="false" outlineLevel="0" collapsed="false">
      <c r="B3" s="55" t="n">
        <v>1</v>
      </c>
      <c r="C3" s="56" t="n">
        <f aca="false">Q2</f>
        <v>3</v>
      </c>
      <c r="D3" s="57" t="n">
        <v>3</v>
      </c>
      <c r="E3" s="56" t="n">
        <f aca="false">C3*J3</f>
        <v>0.15</v>
      </c>
      <c r="F3" s="57" t="n">
        <f aca="false">D3*J3</f>
        <v>0.15</v>
      </c>
      <c r="G3" s="58" t="n">
        <v>0.15</v>
      </c>
      <c r="H3" s="59" t="n">
        <f aca="false">IF(G3=0,,G3/C3)</f>
        <v>0.05</v>
      </c>
      <c r="I3" s="60" t="n">
        <f aca="false">G3-F3</f>
        <v>0</v>
      </c>
      <c r="J3" s="61" t="n">
        <f aca="false">Diretrizes!C4</f>
        <v>0.05</v>
      </c>
      <c r="K3" s="62"/>
      <c r="L3" s="62"/>
      <c r="M3" s="51" t="s">
        <v>41</v>
      </c>
      <c r="N3" s="52" t="s">
        <v>42</v>
      </c>
      <c r="O3" s="63"/>
      <c r="P3" s="51" t="s">
        <v>43</v>
      </c>
      <c r="Q3" s="64" t="n">
        <f aca="false">SUM(G3:G395)+Q2</f>
        <v>6.05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3.15</v>
      </c>
      <c r="D4" s="66" t="n">
        <f aca="false">D3*(1+J3)</f>
        <v>3.15</v>
      </c>
      <c r="E4" s="65" t="n">
        <f aca="false">C4*J4</f>
        <v>0.1535625</v>
      </c>
      <c r="F4" s="66" t="n">
        <f aca="false">D4*J4</f>
        <v>0.1535625</v>
      </c>
      <c r="G4" s="58" t="n">
        <v>0.17</v>
      </c>
      <c r="H4" s="67" t="n">
        <f aca="false">IF(G4=0,,G4/C4)</f>
        <v>0.053968253968254</v>
      </c>
      <c r="I4" s="68" t="n">
        <f aca="false">IF(G4=0,,G4-F4)</f>
        <v>0.0164375</v>
      </c>
      <c r="J4" s="61" t="n">
        <f aca="false">J3*(1-Diretrizes!C$5)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44</v>
      </c>
      <c r="Q4" s="64" t="n">
        <f aca="false">Q3-Q2</f>
        <v>3.05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3.32</v>
      </c>
      <c r="D5" s="66" t="n">
        <f aca="false">D4*(1+J4)</f>
        <v>3.3035625</v>
      </c>
      <c r="E5" s="65" t="n">
        <f aca="false">C5*J5</f>
        <v>0.15780375</v>
      </c>
      <c r="F5" s="66" t="n">
        <f aca="false">D5*J5</f>
        <v>0.157022455078125</v>
      </c>
      <c r="G5" s="58" t="n">
        <v>0.28</v>
      </c>
      <c r="H5" s="67" t="n">
        <f aca="false">IF(G5=0,,G5/C5)</f>
        <v>0.0843373493975904</v>
      </c>
      <c r="I5" s="68" t="n">
        <f aca="false">IF(G5=0,,G5-F5)</f>
        <v>0.122977544921875</v>
      </c>
      <c r="J5" s="61" t="n">
        <f aca="false">J4*(1-Diretrizes!C$5)</f>
        <v>0.04753125</v>
      </c>
      <c r="K5" s="62" t="str">
        <f aca="false">IF(AND(D5&gt;$N$9,D4&lt;$N$9),"OK","NOK")</f>
        <v>NOK</v>
      </c>
      <c r="L5" s="62"/>
      <c r="M5" s="51" t="s">
        <v>45</v>
      </c>
      <c r="N5" s="54" t="n">
        <f aca="false">N6+Q2</f>
        <v>6.05</v>
      </c>
      <c r="O5" s="53"/>
      <c r="P5" s="51" t="s">
        <v>46</v>
      </c>
      <c r="Q5" s="69" t="n">
        <f aca="false">Q3/(Q2)-1</f>
        <v>1.01666666666667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3.6</v>
      </c>
      <c r="D6" s="66" t="n">
        <f aca="false">D5*(1+J5)</f>
        <v>3.46058495507813</v>
      </c>
      <c r="E6" s="65" t="n">
        <f aca="false">C6*J6</f>
        <v>0.1668346875</v>
      </c>
      <c r="F6" s="66" t="n">
        <f aca="false">D6*J6</f>
        <v>0.160373780429906</v>
      </c>
      <c r="G6" s="58" t="n">
        <v>0.16</v>
      </c>
      <c r="H6" s="67" t="n">
        <f aca="false">IF(G6=0,,G6/C6)</f>
        <v>0.0444444444444445</v>
      </c>
      <c r="I6" s="68" t="n">
        <f aca="false">IF(G6=0,,G6-F6)</f>
        <v>-0.000373780429906018</v>
      </c>
      <c r="J6" s="61" t="n">
        <f aca="false">J5*(1-Diretrizes!C$5)</f>
        <v>0.04634296875</v>
      </c>
      <c r="K6" s="62" t="str">
        <f aca="false">IF(AND(D6&gt;$N$9,D5&lt;$N$9),"OK","NOK")</f>
        <v>NOK</v>
      </c>
      <c r="L6" s="62"/>
      <c r="M6" s="51" t="s">
        <v>47</v>
      </c>
      <c r="N6" s="64" t="n">
        <f aca="false">SUM(G3:G25)</f>
        <v>3.05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3.76</v>
      </c>
      <c r="D7" s="66" t="n">
        <f aca="false">D6*(1+J6)</f>
        <v>3.62095873550803</v>
      </c>
      <c r="E7" s="65" t="n">
        <f aca="false">C7*J7</f>
        <v>0.1698933234375</v>
      </c>
      <c r="F7" s="66" t="n">
        <f aca="false">D7*J7</f>
        <v>0.163610828086571</v>
      </c>
      <c r="G7" s="58" t="n">
        <v>0.31</v>
      </c>
      <c r="H7" s="67" t="n">
        <f aca="false">IF(G7=0,,G7/C7)</f>
        <v>0.0824468085106383</v>
      </c>
      <c r="I7" s="68" t="n">
        <f aca="false">IF(G7=0,,G7-F7)</f>
        <v>0.146389171913429</v>
      </c>
      <c r="J7" s="61" t="n">
        <f aca="false">J6*(1-Diretrizes!C$5)</f>
        <v>0.04518439453125</v>
      </c>
      <c r="K7" s="62" t="str">
        <f aca="false">IF(AND(D7&gt;$N$9,D6&lt;$N$9),"OK","NOK")</f>
        <v>NOK</v>
      </c>
      <c r="L7" s="62"/>
      <c r="M7" s="51" t="s">
        <v>46</v>
      </c>
      <c r="N7" s="69" t="n">
        <f aca="false">N5/Q2-1</f>
        <v>1.01666666666667</v>
      </c>
      <c r="O7" s="70"/>
      <c r="P7" s="51" t="s">
        <v>48</v>
      </c>
      <c r="Q7" s="72" t="n">
        <f aca="false">SUM(I3:I395)</f>
        <v>1.75639372496422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4.07</v>
      </c>
      <c r="D8" s="66" t="n">
        <f aca="false">D7*(1+J7)</f>
        <v>3.7845695635946</v>
      </c>
      <c r="E8" s="65" t="n">
        <f aca="false">C8*J8</f>
        <v>0.179302973598633</v>
      </c>
      <c r="F8" s="66" t="n">
        <f aca="false">D8*J8</f>
        <v>0.166728397185109</v>
      </c>
      <c r="G8" s="58" t="n">
        <v>0.38</v>
      </c>
      <c r="H8" s="67" t="n">
        <f aca="false">IF(G8=0,,G8/C8)</f>
        <v>0.0933660933660934</v>
      </c>
      <c r="I8" s="68" t="n">
        <f aca="false">IF(G8=0,,G8-F8)</f>
        <v>0.213271602814891</v>
      </c>
      <c r="J8" s="61" t="n">
        <f aca="false">J7*(1-Diretrizes!C$5)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4.45</v>
      </c>
      <c r="D9" s="66" t="n">
        <f aca="false">D8*(1+J8)</f>
        <v>3.95129796077971</v>
      </c>
      <c r="E9" s="65" t="n">
        <f aca="false">C9*J9</f>
        <v>0.191142696978149</v>
      </c>
      <c r="F9" s="66" t="n">
        <f aca="false">D9*J9</f>
        <v>0.169721741300606</v>
      </c>
      <c r="G9" s="58" t="n">
        <v>1.13</v>
      </c>
      <c r="H9" s="67" t="n">
        <f aca="false">IF(G9=0,,G9/C9)</f>
        <v>0.253932584269663</v>
      </c>
      <c r="I9" s="68" t="n">
        <f aca="false">IF(G9=0,,G9-F9)</f>
        <v>0.960278258699394</v>
      </c>
      <c r="J9" s="61" t="n">
        <f aca="false">J8*(1-Diretrizes!C$5)</f>
        <v>0.0429534150512695</v>
      </c>
      <c r="K9" s="62" t="str">
        <f aca="false">IF(AND(D9&gt;$N$9,D8&lt;$N$9),"OK","NOK")</f>
        <v>NOK</v>
      </c>
      <c r="L9" s="62"/>
      <c r="M9" s="51" t="s">
        <v>49</v>
      </c>
      <c r="N9" s="73" t="n">
        <f aca="false">Diretrizes!C7</f>
        <v>6</v>
      </c>
      <c r="O9" s="53"/>
      <c r="P9" s="51" t="s">
        <v>50</v>
      </c>
      <c r="Q9" s="73" t="n">
        <f aca="false">IF(G3=0,,N5-'Ciclo 2'!Q2)</f>
        <v>3.05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5.58</v>
      </c>
      <c r="D10" s="66" t="n">
        <f aca="false">D9*(1+J9)</f>
        <v>4.12101970208032</v>
      </c>
      <c r="E10" s="65" t="n">
        <f aca="false">C10*J10</f>
        <v>0.233688054586432</v>
      </c>
      <c r="F10" s="66" t="n">
        <f aca="false">D10*J10</f>
        <v>0.172586572955467</v>
      </c>
      <c r="G10" s="58" t="n">
        <v>0.47</v>
      </c>
      <c r="H10" s="67" t="n">
        <f aca="false">IF(G10=0,,G10/C10)</f>
        <v>0.0842293906810036</v>
      </c>
      <c r="I10" s="68" t="n">
        <f aca="false">IF(G10=0,,G10-F10)</f>
        <v>0.297413427044533</v>
      </c>
      <c r="J10" s="61" t="n">
        <f aca="false">J9*(1-Diretrizes!C$5)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6.05</v>
      </c>
      <c r="D11" s="66" t="n">
        <f aca="false">D10*(1+J10)</f>
        <v>4.29360627503579</v>
      </c>
      <c r="E11" s="65" t="n">
        <f aca="false">C11*J11</f>
        <v>0.247037170607834</v>
      </c>
      <c r="F11" s="66" t="n">
        <f aca="false">D11*J11</f>
        <v>0.175319065436179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J10*(1-Diretrizes!C$5)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4.46892534047196</v>
      </c>
      <c r="E12" s="65" t="n">
        <f aca="false">C12*J12</f>
        <v>0</v>
      </c>
      <c r="F12" s="66" t="n">
        <f aca="false">D12*J12</f>
        <v>0.17791585206176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J11*(1-Diretrizes!C$5)</f>
        <v>0.0398117754285353</v>
      </c>
      <c r="K12" s="62" t="str">
        <f aca="false">IF(AND(D12&gt;$N$9,D11&lt;$N$9),"OK","NOK")</f>
        <v>NOK</v>
      </c>
      <c r="L12" s="62"/>
      <c r="M12" s="75" t="s">
        <v>51</v>
      </c>
      <c r="N12" s="75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4.64684119253372</v>
      </c>
      <c r="E13" s="65" t="n">
        <f aca="false">C13*J13</f>
        <v>0</v>
      </c>
      <c r="F13" s="66" t="n">
        <f aca="false">D13*J13</f>
        <v>0.180374023058989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J12*(1-Diretrizes!C$5)</f>
        <v>0.0388164810428219</v>
      </c>
      <c r="K13" s="62" t="str">
        <f aca="false">IF(AND(D13&gt;$N$9,D12&lt;$N$9),"OK","NOK")</f>
        <v>NOK</v>
      </c>
      <c r="L13" s="62"/>
      <c r="M13" s="76"/>
      <c r="N13" s="77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4.82721521559271</v>
      </c>
      <c r="E14" s="65" t="n">
        <f aca="false">C14*J14</f>
        <v>0</v>
      </c>
      <c r="F14" s="66" t="n">
        <f aca="false">D14*J14</f>
        <v>0.182691120208034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J13*(1-Diretrizes!C$5)</f>
        <v>0.0378460690167513</v>
      </c>
      <c r="K14" s="62" t="str">
        <f aca="false">IF(AND(D14&gt;$N$9,D13&lt;$N$9),"OK","NOK")</f>
        <v>NOK</v>
      </c>
      <c r="L14" s="62"/>
      <c r="M14" s="75"/>
      <c r="N14" s="75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5.00990633580075</v>
      </c>
      <c r="E15" s="65" t="n">
        <f aca="false">C15*J15</f>
        <v>0</v>
      </c>
      <c r="F15" s="66" t="n">
        <f aca="false">D15*J15</f>
        <v>0.18486512942837</v>
      </c>
      <c r="G15" s="58"/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J14*(1-Diretrizes!C$5)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5.19477146522912</v>
      </c>
      <c r="E16" s="65" t="n">
        <f aca="false">C16*J16</f>
        <v>0</v>
      </c>
      <c r="F16" s="66" t="n">
        <f aca="false">D16*J16</f>
        <v>0.186894471478971</v>
      </c>
      <c r="G16" s="58"/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J15*(1-Diretrizes!C$5)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5.38166593670809</v>
      </c>
      <c r="E17" s="65" t="n">
        <f aca="false">C17*J17</f>
        <v>0</v>
      </c>
      <c r="F17" s="66" t="n">
        <f aca="false">D17*J17</f>
        <v>0.188777990948876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J16*(1-Diretrizes!C$5)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5.57044392765696</v>
      </c>
      <c r="E18" s="65" t="n">
        <f aca="false">C18*J18</f>
        <v>0</v>
      </c>
      <c r="F18" s="66" t="n">
        <f aca="false">D18*J18</f>
        <v>0.190514943714566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J17*(1-Diretrizes!C$5)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5.76095887137153</v>
      </c>
      <c r="E19" s="65" t="n">
        <f aca="false">C19*J19</f>
        <v>0</v>
      </c>
      <c r="F19" s="66" t="n">
        <f aca="false">D19*J19</f>
        <v>0.19210498303918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J18*(1-Diretrizes!C$5)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5.95306385441071</v>
      </c>
      <c r="E20" s="65" t="n">
        <f aca="false">C20*J20</f>
        <v>0</v>
      </c>
      <c r="F20" s="66" t="n">
        <f aca="false">D20*J20</f>
        <v>0.193548144485832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J19*(1-Diretrizes!C$5)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6.14661199889654</v>
      </c>
      <c r="E21" s="65" t="n">
        <f aca="false">C21*J21</f>
        <v>0</v>
      </c>
      <c r="F21" s="66" t="n">
        <f aca="false">D21*J21</f>
        <v>0.194844829813115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J20*(1-Diretrizes!C$5)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8.7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6.34145682870966</v>
      </c>
      <c r="E22" s="65" t="n">
        <f aca="false">C22*J22</f>
        <v>0</v>
      </c>
      <c r="F22" s="66" t="n">
        <f aca="false">D22*J22</f>
        <v>0.19599579001562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J21*(1-Diretrizes!C$5)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8.7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6.53745261872528</v>
      </c>
      <c r="E23" s="65" t="n">
        <f aca="false">C23*J23</f>
        <v>0</v>
      </c>
      <c r="F23" s="66" t="n">
        <f aca="false">D23*J23</f>
        <v>0.197002107666091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J22*(1-Diretrizes!C$5)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9.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6.73445472639137</v>
      </c>
      <c r="E24" s="65" t="n">
        <f aca="false">C24*J24</f>
        <v>0</v>
      </c>
      <c r="F24" s="66" t="n">
        <f aca="false">D24*J24</f>
        <v>0.197865178708732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J23*(1-Diretrizes!C$5)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8.7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6.9323199051001</v>
      </c>
      <c r="E25" s="65" t="n">
        <f aca="false">C25*J25</f>
        <v>0</v>
      </c>
      <c r="F25" s="66" t="n">
        <f aca="false">D25*J25</f>
        <v>0.198586693845537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J24*(1-Diretrizes!C$5)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7.13090659894564</v>
      </c>
      <c r="E26" s="65" t="n">
        <f aca="false">C26*J26</f>
        <v>0</v>
      </c>
      <c r="F26" s="66" t="n">
        <f aca="false">D26*J26</f>
        <v>0.199168619649247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J25*(1-Diretrizes!C$5)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7.33007521859489</v>
      </c>
      <c r="E27" s="65" t="n">
        <f aca="false">C27*J27</f>
        <v>0</v>
      </c>
      <c r="F27" s="66" t="n">
        <f aca="false">D27*J27</f>
        <v>0.19961317952795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J26*(1-Diretrizes!C$5)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7.52968839812284</v>
      </c>
      <c r="E28" s="65" t="n">
        <f aca="false">C28*J28</f>
        <v>0</v>
      </c>
      <c r="F28" s="66" t="n">
        <f aca="false">D28*J28</f>
        <v>0.199922834657464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J27*(1-Diretrizes!C$5)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7.7296112327803</v>
      </c>
      <c r="E29" s="65" t="n">
        <f aca="false">C29*J29</f>
        <v>0</v>
      </c>
      <c r="F29" s="66" t="n">
        <f aca="false">D29*J29</f>
        <v>0.200100264988627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J28*(1-Diretrizes!C$5)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7.92971149776893</v>
      </c>
      <c r="E30" s="65" t="n">
        <f aca="false">C30*J30</f>
        <v>0</v>
      </c>
      <c r="F30" s="66" t="n">
        <f aca="false">D30*J30</f>
        <v>0.200148350427552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J29*(1-Diretrizes!C$5)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4.9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8.12985984819648</v>
      </c>
      <c r="E31" s="65" t="n">
        <f aca="false">C31*J31</f>
        <v>0</v>
      </c>
      <c r="F31" s="66" t="n">
        <f aca="false">D31*J31</f>
        <v>0.200070152277859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J30*(1-Diretrizes!C$5)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4.9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8.32993000047434</v>
      </c>
      <c r="E32" s="65" t="n">
        <f aca="false">C32*J32</f>
        <v>0</v>
      </c>
      <c r="F32" s="66" t="n">
        <f aca="false">D32*J32</f>
        <v>0.199868895025024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J31*(1-Diretrizes!C$5)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4.9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8.52979889549936</v>
      </c>
      <c r="E33" s="65" t="n">
        <f aca="false">C33*J33</f>
        <v>0</v>
      </c>
      <c r="F33" s="66" t="n">
        <f aca="false">D33*J33</f>
        <v>0.19954794853423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J32*(1-Diretrizes!C$5)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4.9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8.72934684403359</v>
      </c>
      <c r="E34" s="65" t="n">
        <f aca="false">C34*J34</f>
        <v>0</v>
      </c>
      <c r="F34" s="66" t="n">
        <f aca="false">D34*J34</f>
        <v>0.199110810724684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J33*(1-Diretrizes!C$5)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4.9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8.92845765475828</v>
      </c>
      <c r="E35" s="65" t="n">
        <f aca="false">C35*J35</f>
        <v>0</v>
      </c>
      <c r="F35" s="66" t="n">
        <f aca="false">D35*J35</f>
        <v>0.198561090775152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J34*(1-Diretrizes!C$5)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4.9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9.12701874553343</v>
      </c>
      <c r="E36" s="65" t="n">
        <f aca="false">C36*J36</f>
        <v>0</v>
      </c>
      <c r="F36" s="66" t="n">
        <f aca="false">D36*J36</f>
        <v>0.19790249290769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J35*(1-Diretrizes!C$5)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4.9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9.32492123844112</v>
      </c>
      <c r="E37" s="65" t="n">
        <f aca="false">C37*J37</f>
        <v>0</v>
      </c>
      <c r="F37" s="66" t="n">
        <f aca="false">D37*J37</f>
        <v>0.197138800789087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J36*(1-Diretrizes!C$5)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4.9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9.52206003923021</v>
      </c>
      <c r="E38" s="65" t="n">
        <f aca="false">C38*J38</f>
        <v>0</v>
      </c>
      <c r="F38" s="66" t="n">
        <f aca="false">D38*J38</f>
        <v>0.19627386258247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J37*(1-Diretrizes!C$5)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4.9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9.71833390181268</v>
      </c>
      <c r="E39" s="65" t="n">
        <f aca="false">C39*J39</f>
        <v>0</v>
      </c>
      <c r="F39" s="66" t="n">
        <f aca="false">D39*J39</f>
        <v>0.195311576674948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J38*(1-Diretrizes!C$5)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4.9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9.91364547848763</v>
      </c>
      <c r="E40" s="65" t="n">
        <f aca="false">C40*J40</f>
        <v>0</v>
      </c>
      <c r="F40" s="66" t="n">
        <f aca="false">D40*J40</f>
        <v>0.194255878100953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J39*(1-Diretrizes!C$5)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4.9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10.1079013565886</v>
      </c>
      <c r="E41" s="65" t="n">
        <f aca="false">C41*J41</f>
        <v>0</v>
      </c>
      <c r="F41" s="66" t="n">
        <f aca="false">D41*J41</f>
        <v>0.193110725675197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J40*(1-Diretrizes!C$5)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4.9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10.3010120822638</v>
      </c>
      <c r="E42" s="65" t="n">
        <f aca="false">C42*J42</f>
        <v>0</v>
      </c>
      <c r="F42" s="66" t="n">
        <f aca="false">D42*J42</f>
        <v>0.191880089843857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J41*(1-Diretrizes!C$5)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4.9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10.4928921721076</v>
      </c>
      <c r="E43" s="65" t="n">
        <f aca="false">C43*J43</f>
        <v>0</v>
      </c>
      <c r="F43" s="66" t="n">
        <f aca="false">D43*J43</f>
        <v>0.190567941257755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J42*(1-Diretrizes!C$5)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4.9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10.6834601133654</v>
      </c>
      <c r="E44" s="65" t="n">
        <f aca="false">C44*J44</f>
        <v>0</v>
      </c>
      <c r="F44" s="66" t="n">
        <f aca="false">D44*J44</f>
        <v>0.18917824006685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J43*(1-Diretrizes!C$5)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4.9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10.8726383534322</v>
      </c>
      <c r="E45" s="65" t="n">
        <f aca="false">C45*J45</f>
        <v>0</v>
      </c>
      <c r="F45" s="66" t="n">
        <f aca="false">D45*J45</f>
        <v>0.187714925931358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J44*(1-Diretrizes!C$5)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4.9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11.0603532793636</v>
      </c>
      <c r="E46" s="65" t="n">
        <f aca="false">C46*J46</f>
        <v>0</v>
      </c>
      <c r="F46" s="66" t="n">
        <f aca="false">D46*J46</f>
        <v>0.186181908741231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J45*(1-Diretrizes!C$5)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4.9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11.2465351881048</v>
      </c>
      <c r="E47" s="65" t="n">
        <f aca="false">C47*J47</f>
        <v>0</v>
      </c>
      <c r="F47" s="66" t="n">
        <f aca="false">D47*J47</f>
        <v>0.184583060032516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J46*(1-Diretrizes!C$5)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4.9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11.4311182481373</v>
      </c>
      <c r="E48" s="65" t="n">
        <f aca="false">C48*J48</f>
        <v>0</v>
      </c>
      <c r="F48" s="66" t="n">
        <f aca="false">D48*J48</f>
        <v>0.182922205086305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J47*(1-Diretrizes!C$5)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4.9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11.6140404532236</v>
      </c>
      <c r="E49" s="65" t="n">
        <f aca="false">C49*J49</f>
        <v>0</v>
      </c>
      <c r="F49" s="66" t="n">
        <f aca="false">D49*J49</f>
        <v>0.181203115693524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J48*(1-Diretrizes!C$5)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4.9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11.7952435689172</v>
      </c>
      <c r="E50" s="65" t="n">
        <f aca="false">C50*J50</f>
        <v>0</v>
      </c>
      <c r="F50" s="66" t="n">
        <f aca="false">D50*J50</f>
        <v>0.179429503566701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J49*(1-Diretrizes!C$5)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4.9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11.9746730724839</v>
      </c>
      <c r="E51" s="65" t="n">
        <f aca="false">C51*J51</f>
        <v>0</v>
      </c>
      <c r="F51" s="66" t="n">
        <f aca="false">D51*J51</f>
        <v>0.177605014378046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J50*(1-Diretrizes!C$5)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12.1522780868619</v>
      </c>
      <c r="E52" s="83" t="n">
        <f aca="false">C52*J52</f>
        <v>0</v>
      </c>
      <c r="F52" s="84" t="n">
        <f aca="false">D52*J52</f>
        <v>0.175733222401707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J51*(1-Diretrizes!C$5)</f>
        <v>0.0144609283251752</v>
      </c>
      <c r="K52" s="62" t="str">
        <f aca="false">IF(AND(D52&gt;$N$9,D51&lt;$N$9),"OK","NOK")</f>
        <v>NOK</v>
      </c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10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3.24"/>
    <col collapsed="false" customWidth="true" hidden="false" outlineLevel="0" max="15" min="15" style="45" width="2.14"/>
    <col collapsed="false" customWidth="true" hidden="false" outlineLevel="0" max="16" min="16" style="45" width="16.29"/>
    <col collapsed="false" customWidth="true" hidden="false" outlineLevel="0" max="17" min="17" style="45" width="13.24"/>
    <col collapsed="false" customWidth="true" hidden="false" outlineLevel="0" max="1025" min="18" style="45" width="9.13"/>
  </cols>
  <sheetData>
    <row r="1" customFormat="false" ht="11.25" hidden="false" customHeight="true" outlineLevel="0" collapsed="false">
      <c r="L1" s="71"/>
      <c r="M1" s="71"/>
      <c r="N1" s="71"/>
      <c r="O1" s="71"/>
      <c r="P1" s="71"/>
      <c r="Q1" s="71"/>
    </row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3"/>
      <c r="M2" s="51" t="s">
        <v>38</v>
      </c>
      <c r="N2" s="87" t="s">
        <v>52</v>
      </c>
      <c r="O2" s="53"/>
      <c r="P2" s="51" t="s">
        <v>40</v>
      </c>
      <c r="Q2" s="54" t="n">
        <f aca="false">Diretrizes!D3</f>
        <v>3</v>
      </c>
    </row>
    <row r="3" customFormat="false" ht="17.35" hidden="false" customHeight="false" outlineLevel="0" collapsed="false">
      <c r="B3" s="55" t="n">
        <v>1</v>
      </c>
      <c r="C3" s="56" t="n">
        <f aca="false">Q2</f>
        <v>3</v>
      </c>
      <c r="D3" s="57" t="n">
        <v>3</v>
      </c>
      <c r="E3" s="56" t="n">
        <f aca="false">C3*J3</f>
        <v>0.15</v>
      </c>
      <c r="F3" s="57" t="n">
        <f aca="false">D3*J3</f>
        <v>0.15</v>
      </c>
      <c r="G3" s="58" t="n">
        <v>-0.44</v>
      </c>
      <c r="H3" s="59" t="n">
        <f aca="false">IF(G3=0,,G3/C3)</f>
        <v>-0.146666666666667</v>
      </c>
      <c r="I3" s="60" t="n">
        <f aca="false">G3-F3</f>
        <v>-0.59</v>
      </c>
      <c r="J3" s="61" t="n">
        <f aca="false">Diretrizes!D4</f>
        <v>0.05</v>
      </c>
      <c r="K3" s="62"/>
      <c r="L3" s="88"/>
      <c r="M3" s="51" t="s">
        <v>41</v>
      </c>
      <c r="N3" s="87"/>
      <c r="O3" s="63"/>
      <c r="P3" s="51" t="s">
        <v>43</v>
      </c>
      <c r="Q3" s="64" t="n">
        <f aca="false">SUM(G3:G402)+Q2</f>
        <v>5.6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2.56</v>
      </c>
      <c r="D4" s="66" t="n">
        <f aca="false">D3*(1+J3)</f>
        <v>3.15</v>
      </c>
      <c r="E4" s="65" t="n">
        <f aca="false">C4*J4</f>
        <v>0.1248</v>
      </c>
      <c r="F4" s="66" t="n">
        <f aca="false">D4*J4</f>
        <v>0.1535625</v>
      </c>
      <c r="G4" s="58" t="n">
        <v>0.12</v>
      </c>
      <c r="H4" s="67" t="n">
        <f aca="false">IF(G4=0,,G4/C4)</f>
        <v>0.046875</v>
      </c>
      <c r="I4" s="68" t="n">
        <f aca="false">IF(G4=0,,G4-F4)</f>
        <v>-0.0335625</v>
      </c>
      <c r="J4" s="61" t="n">
        <f aca="false">J3*(1-Diretrizes!D$5)</f>
        <v>0.04875</v>
      </c>
      <c r="K4" s="62" t="str">
        <f aca="false">IF(AND(D4&gt;$N$9,D3&lt;$N$9),"OK","NOK")</f>
        <v>NOK</v>
      </c>
      <c r="L4" s="88"/>
      <c r="M4" s="63"/>
      <c r="N4" s="63"/>
      <c r="O4" s="53"/>
      <c r="P4" s="51" t="s">
        <v>44</v>
      </c>
      <c r="Q4" s="64" t="n">
        <f aca="false">Q3-Q2</f>
        <v>2.6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2.68</v>
      </c>
      <c r="D5" s="66" t="n">
        <f aca="false">D4*(1+J4)</f>
        <v>3.3035625</v>
      </c>
      <c r="E5" s="65" t="n">
        <f aca="false">C5*J5</f>
        <v>0.12738375</v>
      </c>
      <c r="F5" s="66" t="n">
        <f aca="false">D5*J5</f>
        <v>0.157022455078125</v>
      </c>
      <c r="G5" s="58" t="n">
        <v>0.56</v>
      </c>
      <c r="H5" s="67" t="n">
        <f aca="false">IF(G5=0,,G5/C5)</f>
        <v>0.208955223880597</v>
      </c>
      <c r="I5" s="68" t="n">
        <f aca="false">IF(G5=0,,G5-F5)</f>
        <v>0.402977544921875</v>
      </c>
      <c r="J5" s="61" t="n">
        <f aca="false">J4*(1-Diretrizes!D$5)</f>
        <v>0.04753125</v>
      </c>
      <c r="K5" s="62" t="str">
        <f aca="false">IF(AND(D5&gt;$N$9,D4&lt;$N$9),"OK","NOK")</f>
        <v>NOK</v>
      </c>
      <c r="L5" s="88"/>
      <c r="M5" s="51" t="s">
        <v>45</v>
      </c>
      <c r="N5" s="54" t="n">
        <f aca="false">N6+Q2</f>
        <v>5.6</v>
      </c>
      <c r="O5" s="53"/>
      <c r="P5" s="51" t="s">
        <v>46</v>
      </c>
      <c r="Q5" s="69" t="n">
        <f aca="false">Q3/(Q2)-1</f>
        <v>0.866666666666666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3.24</v>
      </c>
      <c r="D6" s="66" t="n">
        <f aca="false">D5*(1+J5)</f>
        <v>3.46058495507813</v>
      </c>
      <c r="E6" s="65" t="n">
        <f aca="false">C6*J6</f>
        <v>0.15015121875</v>
      </c>
      <c r="F6" s="66" t="n">
        <f aca="false">D6*J6</f>
        <v>0.160373780429906</v>
      </c>
      <c r="G6" s="58" t="n">
        <v>0.42</v>
      </c>
      <c r="H6" s="67" t="n">
        <f aca="false">IF(G6=0,,G6/C6)</f>
        <v>0.12962962962963</v>
      </c>
      <c r="I6" s="68" t="n">
        <f aca="false">IF(G6=0,,G6-F6)</f>
        <v>0.259626219570094</v>
      </c>
      <c r="J6" s="61" t="n">
        <f aca="false">J5*(1-Diretrizes!D$5)</f>
        <v>0.04634296875</v>
      </c>
      <c r="K6" s="62" t="str">
        <f aca="false">IF(AND(D6&gt;$N$9,D5&lt;$N$9),"OK","NOK")</f>
        <v>NOK</v>
      </c>
      <c r="L6" s="88"/>
      <c r="M6" s="51" t="s">
        <v>47</v>
      </c>
      <c r="N6" s="64" t="n">
        <f aca="false">SUM(G3:G25)</f>
        <v>2.6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3.66</v>
      </c>
      <c r="D7" s="66" t="n">
        <f aca="false">D6*(1+J6)</f>
        <v>3.62095873550803</v>
      </c>
      <c r="E7" s="65" t="n">
        <f aca="false">C7*J7</f>
        <v>0.165374883984375</v>
      </c>
      <c r="F7" s="66" t="n">
        <f aca="false">D7*J7</f>
        <v>0.163610828086571</v>
      </c>
      <c r="G7" s="58" t="n">
        <v>1</v>
      </c>
      <c r="H7" s="67" t="n">
        <f aca="false">IF(G7=0,,G7/C7)</f>
        <v>0.273224043715847</v>
      </c>
      <c r="I7" s="68" t="n">
        <f aca="false">IF(G7=0,,G7-F7)</f>
        <v>0.836389171913429</v>
      </c>
      <c r="J7" s="61" t="n">
        <f aca="false">J6*(1-Diretrizes!D$5)</f>
        <v>0.04518439453125</v>
      </c>
      <c r="K7" s="62" t="str">
        <f aca="false">IF(AND(D7&gt;$N$9,D6&lt;$N$9),"OK","NOK")</f>
        <v>NOK</v>
      </c>
      <c r="L7" s="88"/>
      <c r="M7" s="51" t="s">
        <v>46</v>
      </c>
      <c r="N7" s="69" t="n">
        <f aca="false">N5/Q2-1</f>
        <v>0.866666666666666</v>
      </c>
      <c r="O7" s="70"/>
      <c r="P7" s="51" t="s">
        <v>48</v>
      </c>
      <c r="Q7" s="72" t="n">
        <f aca="false">SUM(I3:I402)</f>
        <v>0.953158807466276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4.66</v>
      </c>
      <c r="D8" s="66" t="n">
        <f aca="false">D7*(1+J7)</f>
        <v>3.7845695635946</v>
      </c>
      <c r="E8" s="65" t="n">
        <f aca="false">C8*J8</f>
        <v>0.205295296552734</v>
      </c>
      <c r="F8" s="66" t="n">
        <f aca="false">D8*J8</f>
        <v>0.166728397185108</v>
      </c>
      <c r="G8" s="58" t="n">
        <v>-2.69</v>
      </c>
      <c r="H8" s="67" t="n">
        <f aca="false">IF(G8=0,,G8/C8)</f>
        <v>-0.57725321888412</v>
      </c>
      <c r="I8" s="68" t="n">
        <f aca="false">IF(G8=0,,G8-F8)</f>
        <v>-2.85672839718511</v>
      </c>
      <c r="J8" s="61" t="n">
        <f aca="false">J7*(1-Diretrizes!D$5)</f>
        <v>0.0440547846679687</v>
      </c>
      <c r="K8" s="62" t="str">
        <f aca="false">IF(AND(D8&gt;$N$9,D7&lt;$N$9),"OK","NOK")</f>
        <v>NOK</v>
      </c>
      <c r="L8" s="88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1.97</v>
      </c>
      <c r="D9" s="66" t="n">
        <f aca="false">D8*(1+J8)</f>
        <v>3.95129796077971</v>
      </c>
      <c r="E9" s="65" t="n">
        <f aca="false">C9*J9</f>
        <v>0.0846182276510009</v>
      </c>
      <c r="F9" s="66" t="n">
        <f aca="false">D9*J9</f>
        <v>0.169721741300606</v>
      </c>
      <c r="G9" s="58" t="n">
        <v>1.26</v>
      </c>
      <c r="H9" s="67" t="n">
        <f aca="false">IF(G9=0,,G9/C9)</f>
        <v>0.639593908629442</v>
      </c>
      <c r="I9" s="68" t="n">
        <f aca="false">IF(G9=0,,G9-F9)</f>
        <v>1.09027825869939</v>
      </c>
      <c r="J9" s="61" t="n">
        <f aca="false">J8*(1-Diretrizes!D$5)</f>
        <v>0.0429534150512695</v>
      </c>
      <c r="K9" s="62" t="str">
        <f aca="false">IF(AND(D9&gt;$N$9,D8&lt;$N$9),"OK","NOK")</f>
        <v>NOK</v>
      </c>
      <c r="L9" s="88"/>
      <c r="M9" s="51" t="s">
        <v>49</v>
      </c>
      <c r="N9" s="73" t="n">
        <f aca="false">Diretrizes!D7</f>
        <v>6</v>
      </c>
      <c r="O9" s="53"/>
      <c r="P9" s="51" t="s">
        <v>50</v>
      </c>
      <c r="Q9" s="73" t="n">
        <f aca="false">IF(G3=0,,N5-'Ciclo 3'!Q2)</f>
        <v>1.1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3.23</v>
      </c>
      <c r="D10" s="66" t="n">
        <f aca="false">D9*(1+J9)</f>
        <v>4.12101970208032</v>
      </c>
      <c r="E10" s="65" t="n">
        <f aca="false">C10*J10</f>
        <v>0.135271042350211</v>
      </c>
      <c r="F10" s="66" t="n">
        <f aca="false">D10*J10</f>
        <v>0.172586572955467</v>
      </c>
      <c r="G10" s="58" t="n">
        <v>2</v>
      </c>
      <c r="H10" s="67" t="n">
        <f aca="false">IF(G10=0,,G10/C10)</f>
        <v>0.619195046439629</v>
      </c>
      <c r="I10" s="68" t="n">
        <f aca="false">IF(G10=0,,G10-F10)</f>
        <v>1.82741342704453</v>
      </c>
      <c r="J10" s="61" t="n">
        <f aca="false">J9*(1-Diretrizes!D$5)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5.23</v>
      </c>
      <c r="D11" s="66" t="n">
        <f aca="false">D10*(1+J10)</f>
        <v>4.29360627503578</v>
      </c>
      <c r="E11" s="65" t="n">
        <f aca="false">C11*J11</f>
        <v>0.213554446657681</v>
      </c>
      <c r="F11" s="66" t="n">
        <f aca="false">D11*J11</f>
        <v>0.175319065436179</v>
      </c>
      <c r="G11" s="58" t="n">
        <v>0.19</v>
      </c>
      <c r="H11" s="67" t="n">
        <f aca="false">IF(G11=0,,G11/C11)</f>
        <v>0.0363288718929254</v>
      </c>
      <c r="I11" s="68" t="n">
        <f aca="false">IF(G11=0,,G11-F11)</f>
        <v>0.014680934563821</v>
      </c>
      <c r="J11" s="61" t="n">
        <f aca="false">J10*(1-Diretrizes!D$5)</f>
        <v>0.0408325901831131</v>
      </c>
      <c r="K11" s="62" t="str">
        <f aca="false">IF(AND(D11&gt;$N$9,D10&lt;$N$9),"OK","NOK")</f>
        <v>NOK</v>
      </c>
      <c r="L11" s="62"/>
      <c r="M11" s="75"/>
      <c r="N11" s="75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5.42</v>
      </c>
      <c r="D12" s="66" t="n">
        <f aca="false">D11*(1+J11)</f>
        <v>4.46892534047196</v>
      </c>
      <c r="E12" s="65" t="n">
        <f aca="false">C12*J12</f>
        <v>0.215779822822661</v>
      </c>
      <c r="F12" s="66" t="n">
        <f aca="false">D12*J12</f>
        <v>0.17791585206176</v>
      </c>
      <c r="G12" s="58" t="n">
        <v>0.18</v>
      </c>
      <c r="H12" s="67" t="n">
        <f aca="false">IF(G12=0,,G12/C12)</f>
        <v>0.033210332103321</v>
      </c>
      <c r="I12" s="68" t="n">
        <f aca="false">IF(G12=0,,G12-F12)</f>
        <v>0.00208414793823999</v>
      </c>
      <c r="J12" s="61" t="n">
        <f aca="false">J11*(1-Diretrizes!D$5)</f>
        <v>0.0398117754285353</v>
      </c>
      <c r="K12" s="62" t="str">
        <f aca="false">IF(AND(D12&gt;$N$9,D11&lt;$N$9),"OK","NOK")</f>
        <v>NOK</v>
      </c>
      <c r="L12" s="62"/>
      <c r="M12" s="75" t="s">
        <v>53</v>
      </c>
      <c r="N12" s="77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5.6</v>
      </c>
      <c r="D13" s="66" t="n">
        <f aca="false">D12*(1+J12)</f>
        <v>4.64684119253372</v>
      </c>
      <c r="E13" s="65" t="n">
        <f aca="false">C13*J13</f>
        <v>0.217372293839803</v>
      </c>
      <c r="F13" s="66" t="n">
        <f aca="false">D13*J13</f>
        <v>0.180374023058989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J12*(1-Diretrizes!D$5)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4.82721521559271</v>
      </c>
      <c r="E14" s="65" t="n">
        <f aca="false">C14*J14</f>
        <v>0</v>
      </c>
      <c r="F14" s="66" t="n">
        <f aca="false">D14*J14</f>
        <v>0.182691120208034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J13*(1-Diretrizes!D$5)</f>
        <v>0.0378460690167513</v>
      </c>
      <c r="K14" s="62" t="str">
        <f aca="false">IF(AND(D14&gt;$N$9,D13&lt;$N$9),"OK","NOK")</f>
        <v>NOK</v>
      </c>
      <c r="L14" s="62"/>
      <c r="M14" s="75"/>
      <c r="N14" s="75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5.00990633580075</v>
      </c>
      <c r="E15" s="65" t="n">
        <f aca="false">C15*J15</f>
        <v>0</v>
      </c>
      <c r="F15" s="66" t="n">
        <f aca="false">D15*J15</f>
        <v>0.184865129428371</v>
      </c>
      <c r="G15" s="58"/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J14*(1-Diretrizes!D$5)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5.19477146522912</v>
      </c>
      <c r="E16" s="65" t="n">
        <f aca="false">C16*J16</f>
        <v>0</v>
      </c>
      <c r="F16" s="66" t="n">
        <f aca="false">D16*J16</f>
        <v>0.18689447147897</v>
      </c>
      <c r="G16" s="58"/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J15*(1-Diretrizes!D$5)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5.38166593670809</v>
      </c>
      <c r="E17" s="65" t="n">
        <f aca="false">C17*J17</f>
        <v>0</v>
      </c>
      <c r="F17" s="66" t="n">
        <f aca="false">D17*J17</f>
        <v>0.188777990948876</v>
      </c>
      <c r="G17" s="58"/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J16*(1-Diretrizes!D$5)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5.57044392765696</v>
      </c>
      <c r="E18" s="65" t="n">
        <f aca="false">C18*J18</f>
        <v>0</v>
      </c>
      <c r="F18" s="66" t="n">
        <f aca="false">D18*J18</f>
        <v>0.190514943714566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J17*(1-Diretrizes!D$5)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5.76095887137153</v>
      </c>
      <c r="E19" s="65" t="n">
        <f aca="false">C19*J19</f>
        <v>0</v>
      </c>
      <c r="F19" s="66" t="n">
        <f aca="false">D19*J19</f>
        <v>0.19210498303918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J18*(1-Diretrizes!D$5)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5.95306385441071</v>
      </c>
      <c r="E20" s="65" t="n">
        <f aca="false">C20*J20</f>
        <v>0</v>
      </c>
      <c r="F20" s="66" t="n">
        <f aca="false">D20*J20</f>
        <v>0.193548144485832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J19*(1-Diretrizes!D$5)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6.14661199889654</v>
      </c>
      <c r="E21" s="65" t="n">
        <f aca="false">C21*J21</f>
        <v>0</v>
      </c>
      <c r="F21" s="66" t="n">
        <f aca="false">D21*J21</f>
        <v>0.194844829813115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J20*(1-Diretrizes!D$5)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6.34145682870966</v>
      </c>
      <c r="E22" s="65" t="n">
        <f aca="false">C22*J22</f>
        <v>0</v>
      </c>
      <c r="F22" s="66" t="n">
        <f aca="false">D22*J22</f>
        <v>0.19599579001562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J21*(1-Diretrizes!D$5)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6.53745261872528</v>
      </c>
      <c r="E23" s="65" t="n">
        <f aca="false">C23*J23</f>
        <v>0</v>
      </c>
      <c r="F23" s="66" t="n">
        <f aca="false">D23*J23</f>
        <v>0.197002107666091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J22*(1-Diretrizes!D$5)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6.73445472639137</v>
      </c>
      <c r="E24" s="65" t="n">
        <f aca="false">C24*J24</f>
        <v>0</v>
      </c>
      <c r="F24" s="66" t="n">
        <f aca="false">D24*J24</f>
        <v>0.197865178708732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J23*(1-Diretrizes!D$5)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6.9323199051001</v>
      </c>
      <c r="E25" s="65" t="n">
        <f aca="false">C25*J25</f>
        <v>0</v>
      </c>
      <c r="F25" s="66" t="n">
        <f aca="false">D25*J25</f>
        <v>0.198586693845537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J24*(1-Diretrizes!D$5)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7.13090659894564</v>
      </c>
      <c r="E26" s="65" t="n">
        <f aca="false">C26*J26</f>
        <v>0</v>
      </c>
      <c r="F26" s="66" t="n">
        <f aca="false">D26*J26</f>
        <v>0.199168619649247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J25*(1-Diretrizes!D$5)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7.33007521859488</v>
      </c>
      <c r="E27" s="65" t="n">
        <f aca="false">C27*J27</f>
        <v>0</v>
      </c>
      <c r="F27" s="66" t="n">
        <f aca="false">D27*J27</f>
        <v>0.19961317952795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J26*(1-Diretrizes!D$5)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7.52968839812284</v>
      </c>
      <c r="E28" s="65" t="n">
        <f aca="false">C28*J28</f>
        <v>0</v>
      </c>
      <c r="F28" s="66" t="n">
        <f aca="false">D28*J28</f>
        <v>0.199922834657464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J27*(1-Diretrizes!D$5)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7.7296112327803</v>
      </c>
      <c r="E29" s="65" t="n">
        <f aca="false">C29*J29</f>
        <v>0</v>
      </c>
      <c r="F29" s="66" t="n">
        <f aca="false">D29*J29</f>
        <v>0.200100264988627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J28*(1-Diretrizes!D$5)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7.92971149776893</v>
      </c>
      <c r="E30" s="65" t="n">
        <f aca="false">C30*J30</f>
        <v>0</v>
      </c>
      <c r="F30" s="66" t="n">
        <f aca="false">D30*J30</f>
        <v>0.200148350427552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J29*(1-Diretrizes!D$5)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" hidden="false" customHeight="tru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8.12985984819648</v>
      </c>
      <c r="E31" s="65" t="n">
        <f aca="false">C31*J31</f>
        <v>0</v>
      </c>
      <c r="F31" s="66" t="n">
        <f aca="false">D31*J31</f>
        <v>0.200070152277859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J30*(1-Diretrizes!D$5)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8.32993000047434</v>
      </c>
      <c r="E32" s="65" t="n">
        <f aca="false">C32*J32</f>
        <v>0</v>
      </c>
      <c r="F32" s="66" t="n">
        <f aca="false">D32*J32</f>
        <v>0.199868895025024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J31*(1-Diretrizes!D$5)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8.52979889549936</v>
      </c>
      <c r="E33" s="65" t="n">
        <f aca="false">C33*J33</f>
        <v>0</v>
      </c>
      <c r="F33" s="66" t="n">
        <f aca="false">D33*J33</f>
        <v>0.19954794853423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J32*(1-Diretrizes!D$5)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8.72934684403359</v>
      </c>
      <c r="E34" s="65" t="n">
        <f aca="false">C34*J34</f>
        <v>0</v>
      </c>
      <c r="F34" s="66" t="n">
        <f aca="false">D34*J34</f>
        <v>0.199110810724684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J33*(1-Diretrizes!D$5)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8.92845765475828</v>
      </c>
      <c r="E35" s="65" t="n">
        <f aca="false">C35*J35</f>
        <v>0</v>
      </c>
      <c r="F35" s="66" t="n">
        <f aca="false">D35*J35</f>
        <v>0.198561090775152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J34*(1-Diretrizes!D$5)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9.12701874553343</v>
      </c>
      <c r="E36" s="65" t="n">
        <f aca="false">C36*J36</f>
        <v>0</v>
      </c>
      <c r="F36" s="66" t="n">
        <f aca="false">D36*J36</f>
        <v>0.19790249290769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J35*(1-Diretrizes!D$5)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9.32492123844112</v>
      </c>
      <c r="E37" s="65" t="n">
        <f aca="false">C37*J37</f>
        <v>0</v>
      </c>
      <c r="F37" s="66" t="n">
        <f aca="false">D37*J37</f>
        <v>0.197138800789087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J36*(1-Diretrizes!D$5)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9.52206003923021</v>
      </c>
      <c r="E38" s="65" t="n">
        <f aca="false">C38*J38</f>
        <v>0</v>
      </c>
      <c r="F38" s="66" t="n">
        <f aca="false">D38*J38</f>
        <v>0.19627386258247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J37*(1-Diretrizes!D$5)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9.71833390181268</v>
      </c>
      <c r="E39" s="65" t="n">
        <f aca="false">C39*J39</f>
        <v>0</v>
      </c>
      <c r="F39" s="66" t="n">
        <f aca="false">D39*J39</f>
        <v>0.195311576674948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J38*(1-Diretrizes!D$5)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9.91364547848762</v>
      </c>
      <c r="E40" s="65" t="n">
        <f aca="false">C40*J40</f>
        <v>0</v>
      </c>
      <c r="F40" s="66" t="n">
        <f aca="false">D40*J40</f>
        <v>0.194255878100953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J39*(1-Diretrizes!D$5)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10.1079013565886</v>
      </c>
      <c r="E41" s="65" t="n">
        <f aca="false">C41*J41</f>
        <v>0</v>
      </c>
      <c r="F41" s="66" t="n">
        <f aca="false">D41*J41</f>
        <v>0.193110725675197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J40*(1-Diretrizes!D$5)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10.3010120822638</v>
      </c>
      <c r="E42" s="65" t="n">
        <f aca="false">C42*J42</f>
        <v>0</v>
      </c>
      <c r="F42" s="66" t="n">
        <f aca="false">D42*J42</f>
        <v>0.191880089843857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J41*(1-Diretrizes!D$5)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10.4928921721076</v>
      </c>
      <c r="E43" s="65" t="n">
        <f aca="false">C43*J43</f>
        <v>0</v>
      </c>
      <c r="F43" s="66" t="n">
        <f aca="false">D43*J43</f>
        <v>0.190567941257755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J42*(1-Diretrizes!D$5)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10.6834601133654</v>
      </c>
      <c r="E44" s="65" t="n">
        <f aca="false">C44*J44</f>
        <v>0</v>
      </c>
      <c r="F44" s="66" t="n">
        <f aca="false">D44*J44</f>
        <v>0.18917824006685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J43*(1-Diretrizes!D$5)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10.8726383534322</v>
      </c>
      <c r="E45" s="65" t="n">
        <f aca="false">C45*J45</f>
        <v>0</v>
      </c>
      <c r="F45" s="66" t="n">
        <f aca="false">D45*J45</f>
        <v>0.187714925931358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J44*(1-Diretrizes!D$5)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11.0603532793636</v>
      </c>
      <c r="E46" s="65" t="n">
        <f aca="false">C46*J46</f>
        <v>0</v>
      </c>
      <c r="F46" s="66" t="n">
        <f aca="false">D46*J46</f>
        <v>0.186181908741231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J45*(1-Diretrizes!D$5)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11.2465351881048</v>
      </c>
      <c r="E47" s="65" t="n">
        <f aca="false">C47*J47</f>
        <v>0</v>
      </c>
      <c r="F47" s="66" t="n">
        <f aca="false">D47*J47</f>
        <v>0.184583060032516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J46*(1-Diretrizes!D$5)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11.4311182481373</v>
      </c>
      <c r="E48" s="65" t="n">
        <f aca="false">C48*J48</f>
        <v>0</v>
      </c>
      <c r="F48" s="66" t="n">
        <f aca="false">D48*J48</f>
        <v>0.182922205086305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J47*(1-Diretrizes!D$5)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11.6140404532236</v>
      </c>
      <c r="E49" s="65" t="n">
        <f aca="false">C49*J49</f>
        <v>0</v>
      </c>
      <c r="F49" s="66" t="n">
        <f aca="false">D49*J49</f>
        <v>0.181203115693524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J48*(1-Diretrizes!D$5)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11.7952435689172</v>
      </c>
      <c r="E50" s="65" t="n">
        <f aca="false">C50*J50</f>
        <v>0</v>
      </c>
      <c r="F50" s="66" t="n">
        <f aca="false">D50*J50</f>
        <v>0.179429503566701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J49*(1-Diretrizes!D$5)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11.9746730724839</v>
      </c>
      <c r="E51" s="65" t="n">
        <f aca="false">C51*J51</f>
        <v>0</v>
      </c>
      <c r="F51" s="66" t="n">
        <f aca="false">D51*J51</f>
        <v>0.177605014378046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J50*(1-Diretrizes!D$5)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12.1522780868619</v>
      </c>
      <c r="E52" s="83" t="n">
        <f aca="false">C52*J52</f>
        <v>0</v>
      </c>
      <c r="F52" s="84" t="n">
        <f aca="false">D52*J52</f>
        <v>0.175733222401707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J51*(1-Diretrizes!D$5)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" activeCellId="0" sqref="N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10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3.24"/>
    <col collapsed="false" customWidth="true" hidden="false" outlineLevel="0" max="15" min="15" style="45" width="1.39"/>
    <col collapsed="false" customWidth="true" hidden="false" outlineLevel="0" max="16" min="16" style="45" width="16.29"/>
    <col collapsed="false" customWidth="true" hidden="false" outlineLevel="0" max="17" min="17" style="45" width="13.24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7"/>
      <c r="O2" s="53"/>
      <c r="P2" s="51" t="s">
        <v>40</v>
      </c>
      <c r="Q2" s="54" t="n">
        <f aca="false">Diretrizes!E3</f>
        <v>4.5</v>
      </c>
    </row>
    <row r="3" customFormat="false" ht="17.35" hidden="false" customHeight="false" outlineLevel="0" collapsed="false">
      <c r="B3" s="55" t="n">
        <v>1</v>
      </c>
      <c r="C3" s="56" t="n">
        <f aca="false">Q2</f>
        <v>4.5</v>
      </c>
      <c r="D3" s="57" t="n">
        <f aca="false">Q2</f>
        <v>4.5</v>
      </c>
      <c r="E3" s="56" t="n">
        <f aca="false">C3*J3</f>
        <v>0.225</v>
      </c>
      <c r="F3" s="57" t="n">
        <f aca="false">D3*J3</f>
        <v>0.225</v>
      </c>
      <c r="G3" s="58"/>
      <c r="H3" s="59" t="n">
        <f aca="false">IF(G3=0,,G3/C3)</f>
        <v>0</v>
      </c>
      <c r="I3" s="60" t="n">
        <f aca="false">G3-F3</f>
        <v>-0.225</v>
      </c>
      <c r="J3" s="61" t="n">
        <f aca="false">Diretrizes!E4</f>
        <v>0.05</v>
      </c>
      <c r="K3" s="62"/>
      <c r="L3" s="62"/>
      <c r="M3" s="51" t="s">
        <v>41</v>
      </c>
      <c r="N3" s="89"/>
      <c r="O3" s="63"/>
      <c r="P3" s="51" t="s">
        <v>43</v>
      </c>
      <c r="Q3" s="64" t="n">
        <f aca="false">SUM(G3:G401)+Q2</f>
        <v>4.5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4.725</v>
      </c>
      <c r="E4" s="65" t="n">
        <f aca="false">C4*J4</f>
        <v>0</v>
      </c>
      <c r="F4" s="66" t="n">
        <f aca="false">D4*J4</f>
        <v>0.23034375</v>
      </c>
      <c r="G4" s="58"/>
      <c r="H4" s="67" t="n">
        <f aca="false">IF(G4=0,,G4/C4)</f>
        <v>0</v>
      </c>
      <c r="I4" s="68" t="n">
        <f aca="false">IF(G4=0,,G4-F4)</f>
        <v>0</v>
      </c>
      <c r="J4" s="61" t="n">
        <f aca="false">J3*(1-Diretrizes!E$5)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44</v>
      </c>
      <c r="Q4" s="64" t="n">
        <f aca="false">Q3-Q2</f>
        <v>0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4.95534375</v>
      </c>
      <c r="E5" s="65" t="n">
        <f aca="false">C5*J5</f>
        <v>0</v>
      </c>
      <c r="F5" s="66" t="n">
        <f aca="false">D5*J5</f>
        <v>0.235533682617188</v>
      </c>
      <c r="G5" s="58"/>
      <c r="H5" s="67" t="n">
        <f aca="false">IF(G5=0,,G5/C5)</f>
        <v>0</v>
      </c>
      <c r="I5" s="68" t="n">
        <f aca="false">IF(G5=0,,G5-F5)</f>
        <v>0</v>
      </c>
      <c r="J5" s="61" t="n">
        <f aca="false">J4*(1-Diretrizes!E$5)</f>
        <v>0.04753125</v>
      </c>
      <c r="K5" s="62" t="str">
        <f aca="false">IF(AND(D5&gt;$N$9,D4&lt;$N$9),"OK","NOK")</f>
        <v>NOK</v>
      </c>
      <c r="L5" s="62"/>
      <c r="M5" s="51" t="s">
        <v>45</v>
      </c>
      <c r="N5" s="54" t="n">
        <f aca="false">N6+Q2</f>
        <v>4.5</v>
      </c>
      <c r="O5" s="53"/>
      <c r="P5" s="51" t="s">
        <v>46</v>
      </c>
      <c r="Q5" s="69" t="n">
        <f aca="false">Q3/(Q2)-1</f>
        <v>0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5.19087743261719</v>
      </c>
      <c r="E6" s="65" t="n">
        <f aca="false">C6*J6</f>
        <v>0</v>
      </c>
      <c r="F6" s="66" t="n">
        <f aca="false">D6*J6</f>
        <v>0.240560670644859</v>
      </c>
      <c r="G6" s="58"/>
      <c r="H6" s="67" t="n">
        <f aca="false">IF(G6=0,,G6/C6)</f>
        <v>0</v>
      </c>
      <c r="I6" s="68" t="n">
        <f aca="false">IF(G6=0,,G6-F6)</f>
        <v>0</v>
      </c>
      <c r="J6" s="61" t="n">
        <f aca="false">J5*(1-Diretrizes!E$5)</f>
        <v>0.04634296875</v>
      </c>
      <c r="K6" s="62" t="str">
        <f aca="false">IF(AND(D6&gt;$N$9,D5&lt;$N$9),"OK","NOK")</f>
        <v>NOK</v>
      </c>
      <c r="L6" s="62"/>
      <c r="M6" s="51" t="s">
        <v>47</v>
      </c>
      <c r="N6" s="64" t="n">
        <f aca="false">SUM(G3:G25)</f>
        <v>0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5.43143810326205</v>
      </c>
      <c r="E7" s="65" t="n">
        <f aca="false">C7*J7</f>
        <v>0</v>
      </c>
      <c r="F7" s="66" t="n">
        <f aca="false">D7*J7</f>
        <v>0.245416242129856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J6*(1-Diretrizes!E$5)</f>
        <v>0.04518439453125</v>
      </c>
      <c r="K7" s="62" t="str">
        <f aca="false">IF(AND(D7&gt;$N$9,D6&lt;$N$9),"OK","NOK")</f>
        <v>NOK</v>
      </c>
      <c r="L7" s="62"/>
      <c r="M7" s="51" t="s">
        <v>46</v>
      </c>
      <c r="N7" s="69" t="n">
        <f aca="false">N5/Q2-1</f>
        <v>0</v>
      </c>
      <c r="O7" s="70"/>
      <c r="P7" s="51" t="s">
        <v>48</v>
      </c>
      <c r="Q7" s="72" t="n">
        <f aca="false">SUM(I3:I401)</f>
        <v>-0.225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5.6768543453919</v>
      </c>
      <c r="E8" s="65" t="n">
        <f aca="false">C8*J8</f>
        <v>0</v>
      </c>
      <c r="F8" s="66" t="n">
        <f aca="false">D8*J8</f>
        <v>0.250092595777663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J7*(1-Diretrizes!E$5)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5.92694694116957</v>
      </c>
      <c r="E9" s="65" t="n">
        <f aca="false">C9*J9</f>
        <v>0</v>
      </c>
      <c r="F9" s="66" t="n">
        <f aca="false">D9*J9</f>
        <v>0.254582611950909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J8*(1-Diretrizes!E$5)</f>
        <v>0.0429534150512695</v>
      </c>
      <c r="K9" s="62" t="str">
        <f aca="false">IF(AND(D9&gt;$N$9,D8&lt;$N$9),"OK","NOK")</f>
        <v>NOK</v>
      </c>
      <c r="L9" s="62"/>
      <c r="M9" s="51" t="s">
        <v>49</v>
      </c>
      <c r="N9" s="73" t="n">
        <f aca="false">Diretrizes!E7</f>
        <v>9</v>
      </c>
      <c r="O9" s="53"/>
      <c r="P9" s="51" t="s">
        <v>50</v>
      </c>
      <c r="Q9" s="73" t="n">
        <f aca="false">IF(G3=0,,N5-'Ciclo 4'!Q2)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6.18152955312048</v>
      </c>
      <c r="E10" s="65" t="n">
        <f aca="false">C10*J10</f>
        <v>0</v>
      </c>
      <c r="F10" s="66" t="n">
        <f aca="false">D10*J10</f>
        <v>0.258879859433201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J9*(1-Diretrizes!E$5)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6.44040941255368</v>
      </c>
      <c r="E11" s="65" t="n">
        <f aca="false">C11*J11</f>
        <v>0</v>
      </c>
      <c r="F11" s="66" t="n">
        <f aca="false">D11*J11</f>
        <v>0.262978598154268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J10*(1-Diretrizes!E$5)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6.70338801070794</v>
      </c>
      <c r="E12" s="65" t="n">
        <f aca="false">C12*J12</f>
        <v>0</v>
      </c>
      <c r="F12" s="66" t="n">
        <f aca="false">D12*J12</f>
        <v>0.266873778092641</v>
      </c>
      <c r="G12" s="58" t="n">
        <v>0</v>
      </c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J11*(1-Diretrizes!E$5)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6.97026178880058</v>
      </c>
      <c r="E13" s="65" t="n">
        <f aca="false">C13*J13</f>
        <v>0</v>
      </c>
      <c r="F13" s="66" t="n">
        <f aca="false">D13*J13</f>
        <v>0.270561034588484</v>
      </c>
      <c r="G13" s="58" t="n">
        <v>0</v>
      </c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J12*(1-Diretrizes!E$5)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7.24082282338907</v>
      </c>
      <c r="E14" s="65" t="n">
        <f aca="false">C14*J14</f>
        <v>0</v>
      </c>
      <c r="F14" s="66" t="n">
        <f aca="false">D14*J14</f>
        <v>0.274036680312051</v>
      </c>
      <c r="G14" s="58" t="n">
        <v>0</v>
      </c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J13*(1-Diretrizes!E$5)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7.51485950370112</v>
      </c>
      <c r="E15" s="65" t="n">
        <f aca="false">C15*J15</f>
        <v>0</v>
      </c>
      <c r="F15" s="66" t="n">
        <f aca="false">D15*J15</f>
        <v>0.277297694142556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J14*(1-Diretrizes!E$5)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7.79215719784367</v>
      </c>
      <c r="E16" s="65" t="n">
        <f aca="false">C16*J16</f>
        <v>0</v>
      </c>
      <c r="F16" s="66" t="n">
        <f aca="false">D16*J16</f>
        <v>0.280341707218456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J15*(1-Diretrizes!E$5)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8.07249890506213</v>
      </c>
      <c r="E17" s="65" t="n">
        <f aca="false">C17*J17</f>
        <v>0</v>
      </c>
      <c r="F17" s="66" t="n">
        <f aca="false">D17*J17</f>
        <v>0.283166986423314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J16*(1-Diretrizes!E$5)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8.35566589148544</v>
      </c>
      <c r="E18" s="65" t="n">
        <f aca="false">C18*J18</f>
        <v>0</v>
      </c>
      <c r="F18" s="66" t="n">
        <f aca="false">D18*J18</f>
        <v>0.285772415571848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J17*(1-Diretrizes!E$5)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8.64143830705729</v>
      </c>
      <c r="E19" s="65" t="n">
        <f aca="false">C19*J19</f>
        <v>0</v>
      </c>
      <c r="F19" s="66" t="n">
        <f aca="false">D19*J19</f>
        <v>0.28815747455877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J18*(1-Diretrizes!E$5)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8.92959578161606</v>
      </c>
      <c r="E20" s="65" t="n">
        <f aca="false">C20*J20</f>
        <v>0</v>
      </c>
      <c r="F20" s="66" t="n">
        <f aca="false">D20*J20</f>
        <v>0.290322216728748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J19*(1-Diretrizes!E$5)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9.21991799834481</v>
      </c>
      <c r="E21" s="65" t="n">
        <f aca="false">C21*J21</f>
        <v>0</v>
      </c>
      <c r="F21" s="66" t="n">
        <f aca="false">D21*J21</f>
        <v>0.292267244719672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J20*(1-Diretrizes!E$5)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9.51218524306448</v>
      </c>
      <c r="E22" s="65" t="n">
        <f aca="false">C22*J22</f>
        <v>0</v>
      </c>
      <c r="F22" s="66" t="n">
        <f aca="false">D22*J22</f>
        <v>0.29399368502343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J21*(1-Diretrizes!E$5)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9.80617892808792</v>
      </c>
      <c r="E23" s="65" t="n">
        <f aca="false">C23*J23</f>
        <v>0</v>
      </c>
      <c r="F23" s="66" t="n">
        <f aca="false">D23*J23</f>
        <v>0.295503161499136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J22*(1-Diretrizes!E$5)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10.1016820895871</v>
      </c>
      <c r="E24" s="65" t="n">
        <f aca="false">C24*J24</f>
        <v>0</v>
      </c>
      <c r="F24" s="66" t="n">
        <f aca="false">D24*J24</f>
        <v>0.296797768063097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J23*(1-Diretrizes!E$5)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10.3984798576502</v>
      </c>
      <c r="E25" s="65" t="n">
        <f aca="false">C25*J25</f>
        <v>0</v>
      </c>
      <c r="F25" s="66" t="n">
        <f aca="false">D25*J25</f>
        <v>0.297880040768305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J24*(1-Diretrizes!E$5)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10.6963598984185</v>
      </c>
      <c r="E26" s="65" t="n">
        <f aca="false">C26*J26</f>
        <v>0</v>
      </c>
      <c r="F26" s="66" t="n">
        <f aca="false">D26*J26</f>
        <v>0.29875292947387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J25*(1-Diretrizes!E$5)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10.9951128278923</v>
      </c>
      <c r="E27" s="65" t="n">
        <f aca="false">C27*J27</f>
        <v>0</v>
      </c>
      <c r="F27" s="66" t="n">
        <f aca="false">D27*J27</f>
        <v>0.299419769291925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J26*(1-Diretrizes!E$5)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.75" hidden="false" customHeight="fals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11.2945325971843</v>
      </c>
      <c r="E28" s="65" t="n">
        <f aca="false">C28*J28</f>
        <v>0</v>
      </c>
      <c r="F28" s="66" t="n">
        <f aca="false">D28*J28</f>
        <v>0.299884251986196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J27*(1-Diretrizes!E$5)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.75" hidden="false" customHeight="fals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11.5944168491704</v>
      </c>
      <c r="E29" s="65" t="n">
        <f aca="false">C29*J29</f>
        <v>0</v>
      </c>
      <c r="F29" s="66" t="n">
        <f aca="false">D29*J29</f>
        <v>0.30015039748294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J28*(1-Diretrizes!E$5)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.75" hidden="false" customHeight="fals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11.8945672466534</v>
      </c>
      <c r="E30" s="65" t="n">
        <f aca="false">C30*J30</f>
        <v>0</v>
      </c>
      <c r="F30" s="66" t="n">
        <f aca="false">D30*J30</f>
        <v>0.300222525641328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J29*(1-Diretrizes!E$5)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.75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12.1947897722947</v>
      </c>
      <c r="E31" s="65" t="n">
        <f aca="false">C31*J31</f>
        <v>0</v>
      </c>
      <c r="F31" s="66" t="n">
        <f aca="false">D31*J31</f>
        <v>0.300105228416788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J30*(1-Diretrizes!E$5)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12.4948950007115</v>
      </c>
      <c r="E32" s="65" t="n">
        <f aca="false">C32*J32</f>
        <v>0</v>
      </c>
      <c r="F32" s="66" t="n">
        <f aca="false">D32*J32</f>
        <v>0.299803342537535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J31*(1-Diretrizes!E$5)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12.794698343249</v>
      </c>
      <c r="E33" s="65" t="n">
        <f aca="false">C33*J33</f>
        <v>0</v>
      </c>
      <c r="F33" s="66" t="n">
        <f aca="false">D33*J33</f>
        <v>0.299321922801346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J32*(1-Diretrizes!E$5)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13.0940202660504</v>
      </c>
      <c r="E34" s="65" t="n">
        <f aca="false">C34*J34</f>
        <v>0</v>
      </c>
      <c r="F34" s="66" t="n">
        <f aca="false">D34*J34</f>
        <v>0.298666216087026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J33*(1-Diretrizes!E$5)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13.3926864821374</v>
      </c>
      <c r="E35" s="65" t="n">
        <f aca="false">C35*J35</f>
        <v>0</v>
      </c>
      <c r="F35" s="66" t="n">
        <f aca="false">D35*J35</f>
        <v>0.297841636162727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J34*(1-Diretrizes!E$5)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13.6905281183001</v>
      </c>
      <c r="E36" s="65" t="n">
        <f aca="false">C36*J36</f>
        <v>0</v>
      </c>
      <c r="F36" s="66" t="n">
        <f aca="false">D36*J36</f>
        <v>0.296853739361535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J35*(1-Diretrizes!E$5)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13.9873818576617</v>
      </c>
      <c r="E37" s="65" t="n">
        <f aca="false">C37*J37</f>
        <v>0</v>
      </c>
      <c r="F37" s="66" t="n">
        <f aca="false">D37*J37</f>
        <v>0.29570820118363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J36*(1-Diretrizes!E$5)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14.2830900588453</v>
      </c>
      <c r="E38" s="65" t="n">
        <f aca="false">C38*J38</f>
        <v>0</v>
      </c>
      <c r="F38" s="66" t="n">
        <f aca="false">D38*J38</f>
        <v>0.294410793873704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J37*(1-Diretrizes!E$5)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14.577500852719</v>
      </c>
      <c r="E39" s="65" t="n">
        <f aca="false">C39*J39</f>
        <v>0</v>
      </c>
      <c r="F39" s="66" t="n">
        <f aca="false">D39*J39</f>
        <v>0.292967365012421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J38*(1-Diretrizes!E$5)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14.8704682177314</v>
      </c>
      <c r="E40" s="65" t="n">
        <f aca="false">C40*J40</f>
        <v>0</v>
      </c>
      <c r="F40" s="66" t="n">
        <f aca="false">D40*J40</f>
        <v>0.29138381715143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J39*(1-Diretrizes!E$5)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15.1618520348829</v>
      </c>
      <c r="E41" s="65" t="n">
        <f aca="false">C41*J41</f>
        <v>0</v>
      </c>
      <c r="F41" s="66" t="n">
        <f aca="false">D41*J41</f>
        <v>0.289666088512795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J40*(1-Diretrizes!E$5)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15.4515181233957</v>
      </c>
      <c r="E42" s="65" t="n">
        <f aca="false">C42*J42</f>
        <v>0</v>
      </c>
      <c r="F42" s="66" t="n">
        <f aca="false">D42*J42</f>
        <v>0.287820134765785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J41*(1-Diretrizes!E$5)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15.7393382581614</v>
      </c>
      <c r="E43" s="65" t="n">
        <f aca="false">C43*J43</f>
        <v>0</v>
      </c>
      <c r="F43" s="66" t="n">
        <f aca="false">D43*J43</f>
        <v>0.285851911886632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J42*(1-Diretrizes!E$5)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16.0251901700481</v>
      </c>
      <c r="E44" s="65" t="n">
        <f aca="false">C44*J44</f>
        <v>0</v>
      </c>
      <c r="F44" s="66" t="n">
        <f aca="false">D44*J44</f>
        <v>0.283767360100275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J43*(1-Diretrizes!E$5)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16.3089575301483</v>
      </c>
      <c r="E45" s="65" t="n">
        <f aca="false">C45*J45</f>
        <v>0</v>
      </c>
      <c r="F45" s="66" t="n">
        <f aca="false">D45*J45</f>
        <v>0.281572388897037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J44*(1-Diretrizes!E$5)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16.5905299190454</v>
      </c>
      <c r="E46" s="65" t="n">
        <f aca="false">C46*J46</f>
        <v>0</v>
      </c>
      <c r="F46" s="66" t="n">
        <f aca="false">D46*J46</f>
        <v>0.279272863111847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J45*(1-Diretrizes!E$5)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16.8698027821572</v>
      </c>
      <c r="E47" s="65" t="n">
        <f aca="false">C47*J47</f>
        <v>0</v>
      </c>
      <c r="F47" s="66" t="n">
        <f aca="false">D47*J47</f>
        <v>0.276874590048774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J46*(1-Diretrizes!E$5)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17.146677372206</v>
      </c>
      <c r="E48" s="65" t="n">
        <f aca="false">C48*J48</f>
        <v>0</v>
      </c>
      <c r="F48" s="66" t="n">
        <f aca="false">D48*J48</f>
        <v>0.274383307629458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J47*(1-Diretrizes!E$5)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17.4210606798355</v>
      </c>
      <c r="E49" s="65" t="n">
        <f aca="false">C49*J49</f>
        <v>0</v>
      </c>
      <c r="F49" s="66" t="n">
        <f aca="false">D49*J49</f>
        <v>0.271804673540286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J48*(1-Diretrizes!E$5)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17.6928653533757</v>
      </c>
      <c r="E50" s="65" t="n">
        <f aca="false">C50*J50</f>
        <v>0</v>
      </c>
      <c r="F50" s="66" t="n">
        <f aca="false">D50*J50</f>
        <v>0.269144255350051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J49*(1-Diretrizes!E$5)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17.9620096087258</v>
      </c>
      <c r="E51" s="65" t="n">
        <f aca="false">C51*J51</f>
        <v>0</v>
      </c>
      <c r="F51" s="66" t="n">
        <f aca="false">D51*J51</f>
        <v>0.26640752156707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J50*(1-Diretrizes!E$5)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18.2284171302929</v>
      </c>
      <c r="E52" s="83" t="n">
        <f aca="false">C52*J52</f>
        <v>0</v>
      </c>
      <c r="F52" s="84" t="n">
        <f aca="false">D52*J52</f>
        <v>0.263599833602561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J51*(1-Diretrizes!E$5)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N2" activeCellId="0" sqref="N2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9.85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0.71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2.41"/>
    <col collapsed="false" customWidth="true" hidden="false" outlineLevel="0" max="15" min="15" style="45" width="2.14"/>
    <col collapsed="false" customWidth="true" hidden="false" outlineLevel="0" max="16" min="16" style="45" width="16.29"/>
    <col collapsed="false" customWidth="true" hidden="false" outlineLevel="0" max="17" min="17" style="45" width="11.71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7"/>
      <c r="O2" s="53"/>
      <c r="P2" s="51" t="s">
        <v>40</v>
      </c>
      <c r="Q2" s="54" t="n">
        <f aca="false">Diretrizes!F3</f>
        <v>6</v>
      </c>
    </row>
    <row r="3" customFormat="false" ht="17.35" hidden="false" customHeight="false" outlineLevel="0" collapsed="false">
      <c r="B3" s="55" t="n">
        <v>1</v>
      </c>
      <c r="C3" s="56" t="n">
        <f aca="false">Q2</f>
        <v>6</v>
      </c>
      <c r="D3" s="57" t="n">
        <f aca="false">Q2</f>
        <v>6</v>
      </c>
      <c r="E3" s="56" t="n">
        <f aca="false">C3*J3</f>
        <v>0.3</v>
      </c>
      <c r="F3" s="57" t="n">
        <f aca="false">D3*J3</f>
        <v>0.3</v>
      </c>
      <c r="G3" s="58"/>
      <c r="H3" s="59" t="n">
        <f aca="false">IF(G3=0,,G3/C3)</f>
        <v>0</v>
      </c>
      <c r="I3" s="60" t="n">
        <f aca="false">G3-F3</f>
        <v>-0.3</v>
      </c>
      <c r="J3" s="61" t="n">
        <f aca="false">Diretrizes!D4</f>
        <v>0.05</v>
      </c>
      <c r="K3" s="62"/>
      <c r="L3" s="62"/>
      <c r="M3" s="51" t="s">
        <v>41</v>
      </c>
      <c r="N3" s="89"/>
      <c r="O3" s="63"/>
      <c r="P3" s="51" t="s">
        <v>43</v>
      </c>
      <c r="Q3" s="64" t="n">
        <f aca="false">SUM(G3:G402)+Q2</f>
        <v>6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6.3</v>
      </c>
      <c r="E4" s="65" t="n">
        <f aca="false">C4*J4</f>
        <v>0</v>
      </c>
      <c r="F4" s="66" t="n">
        <f aca="false">D4*J4</f>
        <v>0.307125</v>
      </c>
      <c r="G4" s="58"/>
      <c r="H4" s="67" t="n">
        <f aca="false">IF(G4=0,,G4/C4)</f>
        <v>0</v>
      </c>
      <c r="I4" s="68" t="n">
        <f aca="false">IF(G4=0,,G4-F4)</f>
        <v>0</v>
      </c>
      <c r="J4" s="61" t="n">
        <f aca="false">J3*(1-Diretrizes!F$5)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44</v>
      </c>
      <c r="Q4" s="64" t="n">
        <f aca="false">Q3-Q2</f>
        <v>0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6.607125</v>
      </c>
      <c r="E5" s="65" t="n">
        <f aca="false">C5*J5</f>
        <v>0</v>
      </c>
      <c r="F5" s="66" t="n">
        <f aca="false">D5*J5</f>
        <v>0.31404491015625</v>
      </c>
      <c r="G5" s="58"/>
      <c r="H5" s="67" t="n">
        <f aca="false">IF(G5=0,,G5/C5)</f>
        <v>0</v>
      </c>
      <c r="I5" s="68" t="n">
        <f aca="false">IF(G5=0,,G5-F5)</f>
        <v>0</v>
      </c>
      <c r="J5" s="61" t="n">
        <f aca="false">J4*(1-Diretrizes!F$5)</f>
        <v>0.04753125</v>
      </c>
      <c r="K5" s="62" t="str">
        <f aca="false">IF(AND(D5&gt;$N$9,D4&lt;$N$9),"OK","NOK")</f>
        <v>NOK</v>
      </c>
      <c r="L5" s="62"/>
      <c r="M5" s="51" t="s">
        <v>45</v>
      </c>
      <c r="N5" s="54" t="n">
        <f aca="false">N6+Q2</f>
        <v>6</v>
      </c>
      <c r="O5" s="53"/>
      <c r="P5" s="51" t="s">
        <v>46</v>
      </c>
      <c r="Q5" s="69" t="n">
        <f aca="false">Q3/(Q2)-1</f>
        <v>0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6.92116991015625</v>
      </c>
      <c r="E6" s="65" t="n">
        <f aca="false">C6*J6</f>
        <v>0</v>
      </c>
      <c r="F6" s="66" t="n">
        <f aca="false">D6*J6</f>
        <v>0.320747560859811</v>
      </c>
      <c r="G6" s="58"/>
      <c r="H6" s="67" t="n">
        <f aca="false">IF(G6=0,,G6/C6)</f>
        <v>0</v>
      </c>
      <c r="I6" s="68" t="n">
        <f aca="false">IF(G6=0,,G6-F6)</f>
        <v>0</v>
      </c>
      <c r="J6" s="61" t="n">
        <f aca="false">J5*(1-Diretrizes!F$5)</f>
        <v>0.04634296875</v>
      </c>
      <c r="K6" s="62" t="str">
        <f aca="false">IF(AND(D6&gt;$N$9,D5&lt;$N$9),"OK","NOK")</f>
        <v>NOK</v>
      </c>
      <c r="L6" s="62"/>
      <c r="M6" s="51" t="s">
        <v>47</v>
      </c>
      <c r="N6" s="64" t="n">
        <f aca="false">SUM(G3:G25)</f>
        <v>0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7.24191747101606</v>
      </c>
      <c r="E7" s="65" t="n">
        <f aca="false">C7*J7</f>
        <v>0</v>
      </c>
      <c r="F7" s="66" t="n">
        <f aca="false">D7*J7</f>
        <v>0.327221656173142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J6*(1-Diretrizes!F$5)</f>
        <v>0.04518439453125</v>
      </c>
      <c r="K7" s="62" t="str">
        <f aca="false">IF(AND(D7&gt;$N$9,D6&lt;$N$9),"OK","NOK")</f>
        <v>NOK</v>
      </c>
      <c r="L7" s="62"/>
      <c r="M7" s="51" t="s">
        <v>46</v>
      </c>
      <c r="N7" s="69" t="n">
        <f aca="false">N5/Q2-1</f>
        <v>0</v>
      </c>
      <c r="O7" s="70"/>
      <c r="P7" s="51" t="s">
        <v>48</v>
      </c>
      <c r="Q7" s="72" t="n">
        <f aca="false">SUM(I3:I402)</f>
        <v>-0.3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7.56913912718921</v>
      </c>
      <c r="E8" s="65" t="n">
        <f aca="false">C8*J8</f>
        <v>0</v>
      </c>
      <c r="F8" s="66" t="n">
        <f aca="false">D8*J8</f>
        <v>0.333456794370217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J7*(1-Diretrizes!F$5)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7.90259592155942</v>
      </c>
      <c r="E9" s="65" t="n">
        <f aca="false">C9*J9</f>
        <v>0</v>
      </c>
      <c r="F9" s="66" t="n">
        <f aca="false">D9*J9</f>
        <v>0.339443482601211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J8*(1-Diretrizes!F$5)</f>
        <v>0.0429534150512695</v>
      </c>
      <c r="K9" s="62" t="str">
        <f aca="false">IF(AND(D9&gt;$N$9,D8&lt;$N$9),"OK","NOK")</f>
        <v>NOK</v>
      </c>
      <c r="L9" s="62"/>
      <c r="M9" s="51" t="s">
        <v>49</v>
      </c>
      <c r="N9" s="73" t="n">
        <f aca="false">Diretrizes!F7</f>
        <v>12</v>
      </c>
      <c r="O9" s="53"/>
      <c r="P9" s="51" t="s">
        <v>50</v>
      </c>
      <c r="Q9" s="73" t="n">
        <f aca="false">IF(G3=0,,N5-'Ciclo 5'!Q2)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8.24203940416063</v>
      </c>
      <c r="E10" s="65" t="n">
        <f aca="false">C10*J10</f>
        <v>0</v>
      </c>
      <c r="F10" s="66" t="n">
        <f aca="false">D10*J10</f>
        <v>0.345173145910934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J9*(1-Diretrizes!F$5)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8.58721255007157</v>
      </c>
      <c r="E11" s="65" t="n">
        <f aca="false">C11*J11</f>
        <v>0</v>
      </c>
      <c r="F11" s="66" t="n">
        <f aca="false">D11*J11</f>
        <v>0.350638130872358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J10*(1-Diretrizes!F$5)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8.93785068094392</v>
      </c>
      <c r="E12" s="65" t="n">
        <f aca="false">C12*J12</f>
        <v>0</v>
      </c>
      <c r="F12" s="66" t="n">
        <f aca="false">D12*J12</f>
        <v>0.355831704123521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J11*(1-Diretrizes!F$5)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9.29368238506745</v>
      </c>
      <c r="E13" s="65" t="n">
        <f aca="false">C13*J13</f>
        <v>0</v>
      </c>
      <c r="F13" s="66" t="n">
        <f aca="false">D13*J13</f>
        <v>0.360748046117978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J12*(1-Diretrizes!F$5)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9.65443043118543</v>
      </c>
      <c r="E14" s="65" t="n">
        <f aca="false">C14*J14</f>
        <v>0</v>
      </c>
      <c r="F14" s="66" t="n">
        <f aca="false">D14*J14</f>
        <v>0.365382240416068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J13*(1-Diretrizes!F$5)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10.0198126716015</v>
      </c>
      <c r="E15" s="65" t="n">
        <f aca="false">C15*J15</f>
        <v>0</v>
      </c>
      <c r="F15" s="66" t="n">
        <f aca="false">D15*J15</f>
        <v>0.369730258856741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J14*(1-Diretrizes!F$5)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10.3895429304582</v>
      </c>
      <c r="E16" s="65" t="n">
        <f aca="false">C16*J16</f>
        <v>0</v>
      </c>
      <c r="F16" s="66" t="n">
        <f aca="false">D16*J16</f>
        <v>0.373788942957941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J15*(1-Diretrizes!F$5)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10.7633318734162</v>
      </c>
      <c r="E17" s="65" t="n">
        <f aca="false">C17*J17</f>
        <v>0</v>
      </c>
      <c r="F17" s="66" t="n">
        <f aca="false">D17*J17</f>
        <v>0.377555981897752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J16*(1-Diretrizes!F$5)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11.1408878553139</v>
      </c>
      <c r="E18" s="65" t="n">
        <f aca="false">C18*J18</f>
        <v>0</v>
      </c>
      <c r="F18" s="66" t="n">
        <f aca="false">D18*J18</f>
        <v>0.381029887429131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J17*(1-Diretrizes!F$5)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11.5219177427431</v>
      </c>
      <c r="E19" s="65" t="n">
        <f aca="false">C19*J19</f>
        <v>0</v>
      </c>
      <c r="F19" s="66" t="n">
        <f aca="false">D19*J19</f>
        <v>0.38420996607836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J18*(1-Diretrizes!F$5)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11.9061277088214</v>
      </c>
      <c r="E20" s="65" t="n">
        <f aca="false">C20*J20</f>
        <v>0</v>
      </c>
      <c r="F20" s="66" t="n">
        <f aca="false">D20*J20</f>
        <v>0.387096288971664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J19*(1-Diretrizes!F$5)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12.2932239977931</v>
      </c>
      <c r="E21" s="65" t="n">
        <f aca="false">C21*J21</f>
        <v>0</v>
      </c>
      <c r="F21" s="66" t="n">
        <f aca="false">D21*J21</f>
        <v>0.38968965962623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J20*(1-Diretrizes!F$5)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12.6829136574193</v>
      </c>
      <c r="E22" s="65" t="n">
        <f aca="false">C22*J22</f>
        <v>0</v>
      </c>
      <c r="F22" s="66" t="n">
        <f aca="false">D22*J22</f>
        <v>0.39199158003124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J21*(1-Diretrizes!F$5)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13.0749052374506</v>
      </c>
      <c r="E23" s="65" t="n">
        <f aca="false">C23*J23</f>
        <v>0</v>
      </c>
      <c r="F23" s="66" t="n">
        <f aca="false">D23*J23</f>
        <v>0.394004215332182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J22*(1-Diretrizes!F$5)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13.4689094527827</v>
      </c>
      <c r="E24" s="65" t="n">
        <f aca="false">C24*J24</f>
        <v>0</v>
      </c>
      <c r="F24" s="66" t="n">
        <f aca="false">D24*J24</f>
        <v>0.395730357417463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J23*(1-Diretrizes!F$5)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13.8646398102002</v>
      </c>
      <c r="E25" s="65" t="n">
        <f aca="false">C25*J25</f>
        <v>0</v>
      </c>
      <c r="F25" s="66" t="n">
        <f aca="false">D25*J25</f>
        <v>0.397173387691074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J24*(1-Diretrizes!F$5)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14.2618131978913</v>
      </c>
      <c r="E26" s="65" t="n">
        <f aca="false">C26*J26</f>
        <v>0</v>
      </c>
      <c r="F26" s="66" t="n">
        <f aca="false">D26*J26</f>
        <v>0.398337239298494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J25*(1-Diretrizes!F$5)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14.6601504371898</v>
      </c>
      <c r="E27" s="65" t="n">
        <f aca="false">C27*J27</f>
        <v>0</v>
      </c>
      <c r="F27" s="66" t="n">
        <f aca="false">D27*J27</f>
        <v>0.399226359055901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J26*(1-Diretrizes!F$5)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15.0593767962457</v>
      </c>
      <c r="E28" s="65" t="n">
        <f aca="false">C28*J28</f>
        <v>0</v>
      </c>
      <c r="F28" s="66" t="n">
        <f aca="false">D28*J28</f>
        <v>0.399845669314928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J27*(1-Diretrizes!F$5)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15.4592224655606</v>
      </c>
      <c r="E29" s="65" t="n">
        <f aca="false">C29*J29</f>
        <v>0</v>
      </c>
      <c r="F29" s="66" t="n">
        <f aca="false">D29*J29</f>
        <v>0.400200529977253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J28*(1-Diretrizes!F$5)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15.8594229955379</v>
      </c>
      <c r="E30" s="65" t="n">
        <f aca="false">C30*J30</f>
        <v>0</v>
      </c>
      <c r="F30" s="66" t="n">
        <f aca="false">D30*J30</f>
        <v>0.400296700855104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J29*(1-Diretrizes!F$5)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" hidden="false" customHeight="tru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16.259719696393</v>
      </c>
      <c r="E31" s="65" t="n">
        <f aca="false">C31*J31</f>
        <v>0</v>
      </c>
      <c r="F31" s="66" t="n">
        <f aca="false">D31*J31</f>
        <v>0.400140304555717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J30*(1-Diretrizes!F$5)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16.6598600009487</v>
      </c>
      <c r="E32" s="65" t="n">
        <f aca="false">C32*J32</f>
        <v>0</v>
      </c>
      <c r="F32" s="66" t="n">
        <f aca="false">D32*J32</f>
        <v>0.399737790050047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J31*(1-Diretrizes!F$5)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17.0595977909987</v>
      </c>
      <c r="E33" s="65" t="n">
        <f aca="false">C33*J33</f>
        <v>0</v>
      </c>
      <c r="F33" s="66" t="n">
        <f aca="false">D33*J33</f>
        <v>0.399095897068461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J32*(1-Diretrizes!F$5)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17.4586936880672</v>
      </c>
      <c r="E34" s="65" t="n">
        <f aca="false">C34*J34</f>
        <v>0</v>
      </c>
      <c r="F34" s="66" t="n">
        <f aca="false">D34*J34</f>
        <v>0.398221621449368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J33*(1-Diretrizes!F$5)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17.8569153095166</v>
      </c>
      <c r="E35" s="65" t="n">
        <f aca="false">C35*J35</f>
        <v>0</v>
      </c>
      <c r="F35" s="66" t="n">
        <f aca="false">D35*J35</f>
        <v>0.397122181550303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J34*(1-Diretrizes!F$5)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18.2540374910669</v>
      </c>
      <c r="E36" s="65" t="n">
        <f aca="false">C36*J36</f>
        <v>0</v>
      </c>
      <c r="F36" s="66" t="n">
        <f aca="false">D36*J36</f>
        <v>0.39580498581538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J35*(1-Diretrizes!F$5)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18.6498424768822</v>
      </c>
      <c r="E37" s="65" t="n">
        <f aca="false">C37*J37</f>
        <v>0</v>
      </c>
      <c r="F37" s="66" t="n">
        <f aca="false">D37*J37</f>
        <v>0.394277601578174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J36*(1-Diretrizes!F$5)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19.0441200784604</v>
      </c>
      <c r="E38" s="65" t="n">
        <f aca="false">C38*J38</f>
        <v>0</v>
      </c>
      <c r="F38" s="66" t="n">
        <f aca="false">D38*J38</f>
        <v>0.392547725164939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J37*(1-Diretrizes!F$5)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19.4366678036254</v>
      </c>
      <c r="E39" s="65" t="n">
        <f aca="false">C39*J39</f>
        <v>0</v>
      </c>
      <c r="F39" s="66" t="n">
        <f aca="false">D39*J39</f>
        <v>0.390623153349895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J38*(1-Diretrizes!F$5)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19.8272909569752</v>
      </c>
      <c r="E40" s="65" t="n">
        <f aca="false">C40*J40</f>
        <v>0</v>
      </c>
      <c r="F40" s="66" t="n">
        <f aca="false">D40*J40</f>
        <v>0.388511756201907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J39*(1-Diretrizes!F$5)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20.2158027131772</v>
      </c>
      <c r="E41" s="65" t="n">
        <f aca="false">C41*J41</f>
        <v>0</v>
      </c>
      <c r="F41" s="66" t="n">
        <f aca="false">D41*J41</f>
        <v>0.386221451350393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J40*(1-Diretrizes!F$5)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20.6020241645275</v>
      </c>
      <c r="E42" s="65" t="n">
        <f aca="false">C42*J42</f>
        <v>0</v>
      </c>
      <c r="F42" s="66" t="n">
        <f aca="false">D42*J42</f>
        <v>0.383760179687714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J41*(1-Diretrizes!F$5)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20.9857843442153</v>
      </c>
      <c r="E43" s="65" t="n">
        <f aca="false">C43*J43</f>
        <v>0</v>
      </c>
      <c r="F43" s="66" t="n">
        <f aca="false">D43*J43</f>
        <v>0.381135882515509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J42*(1-Diretrizes!F$5)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21.3669202267308</v>
      </c>
      <c r="E44" s="65" t="n">
        <f aca="false">C44*J44</f>
        <v>0</v>
      </c>
      <c r="F44" s="66" t="n">
        <f aca="false">D44*J44</f>
        <v>0.3783564801337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J43*(1-Diretrizes!F$5)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21.7452767068645</v>
      </c>
      <c r="E45" s="65" t="n">
        <f aca="false">C45*J45</f>
        <v>0</v>
      </c>
      <c r="F45" s="66" t="n">
        <f aca="false">D45*J45</f>
        <v>0.375429851862716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J44*(1-Diretrizes!F$5)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22.1207065587272</v>
      </c>
      <c r="E46" s="65" t="n">
        <f aca="false">C46*J46</f>
        <v>0</v>
      </c>
      <c r="F46" s="66" t="n">
        <f aca="false">D46*J46</f>
        <v>0.372363817482462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J45*(1-Diretrizes!F$5)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22.4930703762096</v>
      </c>
      <c r="E47" s="65" t="n">
        <f aca="false">C47*J47</f>
        <v>0</v>
      </c>
      <c r="F47" s="66" t="n">
        <f aca="false">D47*J47</f>
        <v>0.369166120065032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J46*(1-Diretrizes!F$5)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22.8622364962747</v>
      </c>
      <c r="E48" s="65" t="n">
        <f aca="false">C48*J48</f>
        <v>0</v>
      </c>
      <c r="F48" s="66" t="n">
        <f aca="false">D48*J48</f>
        <v>0.365844410172611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J47*(1-Diretrizes!F$5)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23.2280809064473</v>
      </c>
      <c r="E49" s="65" t="n">
        <f aca="false">C49*J49</f>
        <v>0</v>
      </c>
      <c r="F49" s="66" t="n">
        <f aca="false">D49*J49</f>
        <v>0.362406231387048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J48*(1-Diretrizes!F$5)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23.5904871378343</v>
      </c>
      <c r="E50" s="65" t="n">
        <f aca="false">C50*J50</f>
        <v>0</v>
      </c>
      <c r="F50" s="66" t="n">
        <f aca="false">D50*J50</f>
        <v>0.358859007133402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J49*(1-Diretrizes!F$5)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23.9493461449677</v>
      </c>
      <c r="E51" s="65" t="n">
        <f aca="false">C51*J51</f>
        <v>0</v>
      </c>
      <c r="F51" s="66" t="n">
        <f aca="false">D51*J51</f>
        <v>0.355210028756093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J50*(1-Diretrizes!F$5)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24.3045561737238</v>
      </c>
      <c r="E52" s="83" t="n">
        <f aca="false">C52*J52</f>
        <v>0</v>
      </c>
      <c r="F52" s="84" t="n">
        <f aca="false">D52*J52</f>
        <v>0.351466444803415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J51*(1-Diretrizes!F$5)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22.57"/>
    <col collapsed="false" customWidth="true" hidden="false" outlineLevel="0" max="4" min="4" style="45" width="13.29"/>
    <col collapsed="false" customWidth="true" hidden="false" outlineLevel="0" max="5" min="5" style="45" width="18.71"/>
    <col collapsed="false" customWidth="true" hidden="false" outlineLevel="0" max="6" min="6" style="45" width="17.86"/>
    <col collapsed="false" customWidth="true" hidden="false" outlineLevel="0" max="7" min="7" style="45" width="10"/>
    <col collapsed="false" customWidth="true" hidden="false" outlineLevel="0" max="8" min="8" style="45" width="13.57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9.31"/>
    <col collapsed="false" customWidth="true" hidden="false" outlineLevel="0" max="14" min="14" style="45" width="14.28"/>
    <col collapsed="false" customWidth="true" hidden="false" outlineLevel="0" max="15" min="15" style="45" width="2.14"/>
    <col collapsed="false" customWidth="true" hidden="false" outlineLevel="0" max="16" min="16" style="45" width="18.71"/>
    <col collapsed="false" customWidth="true" hidden="false" outlineLevel="0" max="17" min="17" style="45" width="12.14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9.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7"/>
      <c r="O2" s="53"/>
      <c r="P2" s="51" t="s">
        <v>40</v>
      </c>
      <c r="Q2" s="54" t="n">
        <f aca="false">Diretrizes!G3</f>
        <v>9</v>
      </c>
    </row>
    <row r="3" customFormat="false" ht="17.35" hidden="false" customHeight="false" outlineLevel="0" collapsed="false">
      <c r="B3" s="55" t="n">
        <v>1</v>
      </c>
      <c r="C3" s="56" t="n">
        <f aca="false">Q2</f>
        <v>9</v>
      </c>
      <c r="D3" s="57" t="n">
        <f aca="false">Q2</f>
        <v>9</v>
      </c>
      <c r="E3" s="56" t="n">
        <f aca="false">C3*J3</f>
        <v>0.45</v>
      </c>
      <c r="F3" s="57" t="n">
        <f aca="false">D3*J3</f>
        <v>0.45</v>
      </c>
      <c r="G3" s="58" t="n">
        <v>0</v>
      </c>
      <c r="H3" s="59" t="n">
        <f aca="false">IF(G3=0,,G3/C3)</f>
        <v>0</v>
      </c>
      <c r="I3" s="60" t="n">
        <f aca="false">G3-F3</f>
        <v>-0.45</v>
      </c>
      <c r="J3" s="61" t="n">
        <f aca="false">Diretrizes!D4</f>
        <v>0.05</v>
      </c>
      <c r="K3" s="62"/>
      <c r="L3" s="62"/>
      <c r="M3" s="51" t="s">
        <v>41</v>
      </c>
      <c r="N3" s="89"/>
      <c r="O3" s="63"/>
      <c r="P3" s="51" t="s">
        <v>43</v>
      </c>
      <c r="Q3" s="64" t="n">
        <v>9</v>
      </c>
    </row>
    <row r="4" customFormat="false" ht="19.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9.45</v>
      </c>
      <c r="E4" s="65" t="n">
        <f aca="false">C4*J4</f>
        <v>0</v>
      </c>
      <c r="F4" s="66" t="n">
        <f aca="false">D4*J4</f>
        <v>0.4606875</v>
      </c>
      <c r="G4" s="58" t="n">
        <v>0</v>
      </c>
      <c r="H4" s="67" t="n">
        <f aca="false">IF(G4=0,,G4/C4)</f>
        <v>0</v>
      </c>
      <c r="I4" s="68" t="n">
        <f aca="false">IF(G4=0,,G4-F4)</f>
        <v>0</v>
      </c>
      <c r="J4" s="61" t="n">
        <f aca="false">J3*(1-Diretrizes!G$5)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44</v>
      </c>
      <c r="Q4" s="64" t="n">
        <f aca="false">Q3-Q2</f>
        <v>0</v>
      </c>
    </row>
    <row r="5" customFormat="false" ht="19.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9.9106875</v>
      </c>
      <c r="E5" s="65" t="n">
        <f aca="false">C5*J5</f>
        <v>0</v>
      </c>
      <c r="F5" s="66" t="n">
        <f aca="false">D5*J5</f>
        <v>0.471067365234375</v>
      </c>
      <c r="G5" s="58" t="n">
        <v>0</v>
      </c>
      <c r="H5" s="67" t="n">
        <f aca="false">IF(G5=0,,G5/C5)</f>
        <v>0</v>
      </c>
      <c r="I5" s="68" t="n">
        <f aca="false">IF(G5=0,,G5-F5)</f>
        <v>0</v>
      </c>
      <c r="J5" s="61" t="n">
        <f aca="false">J4*(1-Diretrizes!G$5)</f>
        <v>0.04753125</v>
      </c>
      <c r="K5" s="62" t="str">
        <f aca="false">IF(AND(D5&gt;$N$9,D4&lt;$N$9),"OK","NOK")</f>
        <v>NOK</v>
      </c>
      <c r="L5" s="62"/>
      <c r="M5" s="51" t="s">
        <v>45</v>
      </c>
      <c r="N5" s="54" t="n">
        <f aca="false">N6+Q2</f>
        <v>9</v>
      </c>
      <c r="O5" s="53"/>
      <c r="P5" s="51" t="s">
        <v>46</v>
      </c>
      <c r="Q5" s="69" t="n">
        <f aca="false">Q3/(Q2)-1</f>
        <v>0</v>
      </c>
    </row>
    <row r="6" customFormat="false" ht="19.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10.3817548652344</v>
      </c>
      <c r="E6" s="65" t="n">
        <f aca="false">C6*J6</f>
        <v>0</v>
      </c>
      <c r="F6" s="66" t="n">
        <f aca="false">D6*J6</f>
        <v>0.481121341289717</v>
      </c>
      <c r="G6" s="58" t="n">
        <v>0</v>
      </c>
      <c r="H6" s="67" t="n">
        <f aca="false">IF(G6=0,,G6/C6)</f>
        <v>0</v>
      </c>
      <c r="I6" s="68" t="n">
        <f aca="false">IF(G6=0,,G6-F6)</f>
        <v>0</v>
      </c>
      <c r="J6" s="61" t="n">
        <f aca="false">J5*(1-Diretrizes!G$5)</f>
        <v>0.04634296875</v>
      </c>
      <c r="K6" s="62" t="str">
        <f aca="false">IF(AND(D6&gt;$N$9,D5&lt;$N$9),"OK","NOK")</f>
        <v>NOK</v>
      </c>
      <c r="L6" s="62"/>
      <c r="M6" s="51" t="s">
        <v>47</v>
      </c>
      <c r="N6" s="64" t="n">
        <f aca="false">SUM(G3:G25)</f>
        <v>0</v>
      </c>
      <c r="O6" s="70"/>
      <c r="P6" s="71"/>
      <c r="Q6" s="71"/>
    </row>
    <row r="7" customFormat="false" ht="19.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10.8628762065241</v>
      </c>
      <c r="E7" s="65" t="n">
        <f aca="false">C7*J7</f>
        <v>0</v>
      </c>
      <c r="F7" s="66" t="n">
        <f aca="false">D7*J7</f>
        <v>0.490832484259713</v>
      </c>
      <c r="G7" s="58" t="n">
        <v>0</v>
      </c>
      <c r="H7" s="67" t="n">
        <f aca="false">IF(G7=0,,G7/C7)</f>
        <v>0</v>
      </c>
      <c r="I7" s="68" t="n">
        <f aca="false">IF(G7=0,,G7-F7)</f>
        <v>0</v>
      </c>
      <c r="J7" s="61" t="n">
        <f aca="false">J6*(1-Diretrizes!G$5)</f>
        <v>0.04518439453125</v>
      </c>
      <c r="K7" s="62" t="str">
        <f aca="false">IF(AND(D7&gt;$N$9,D6&lt;$N$9),"OK","NOK")</f>
        <v>NOK</v>
      </c>
      <c r="L7" s="62"/>
      <c r="M7" s="51" t="s">
        <v>46</v>
      </c>
      <c r="N7" s="69" t="n">
        <f aca="false">N5/Q2-1</f>
        <v>0</v>
      </c>
      <c r="O7" s="70"/>
      <c r="P7" s="51" t="s">
        <v>48</v>
      </c>
      <c r="Q7" s="72" t="n">
        <f aca="false">SUM(I3:I401)</f>
        <v>-0.45</v>
      </c>
    </row>
    <row r="8" customFormat="false" ht="19.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11.3537086907838</v>
      </c>
      <c r="E8" s="65" t="n">
        <f aca="false">C8*J8</f>
        <v>0</v>
      </c>
      <c r="F8" s="66" t="n">
        <f aca="false">D8*J8</f>
        <v>0.500185191555326</v>
      </c>
      <c r="G8" s="58" t="n">
        <v>0</v>
      </c>
      <c r="H8" s="67" t="n">
        <f aca="false">IF(G8=0,,G8/C8)</f>
        <v>0</v>
      </c>
      <c r="I8" s="68" t="n">
        <f aca="false">IF(G8=0,,G8-F8)</f>
        <v>0</v>
      </c>
      <c r="J8" s="61" t="n">
        <f aca="false">J7*(1-Diretrizes!G$5)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9.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11.8538938823391</v>
      </c>
      <c r="E9" s="65" t="n">
        <f aca="false">C9*J9</f>
        <v>0</v>
      </c>
      <c r="F9" s="66" t="n">
        <f aca="false">D9*J9</f>
        <v>0.509165223901817</v>
      </c>
      <c r="G9" s="58" t="n">
        <v>0</v>
      </c>
      <c r="H9" s="67" t="n">
        <f aca="false">IF(G9=0,,G9/C9)</f>
        <v>0</v>
      </c>
      <c r="I9" s="68" t="n">
        <f aca="false">IF(G9=0,,G9-F9)</f>
        <v>0</v>
      </c>
      <c r="J9" s="61" t="n">
        <f aca="false">J8*(1-Diretrizes!G$5)</f>
        <v>0.0429534150512695</v>
      </c>
      <c r="K9" s="62" t="str">
        <f aca="false">IF(AND(D9&gt;$N$9,D8&lt;$N$9),"OK","NOK")</f>
        <v>NOK</v>
      </c>
      <c r="L9" s="62"/>
      <c r="M9" s="51" t="s">
        <v>49</v>
      </c>
      <c r="N9" s="73" t="n">
        <f aca="false">Diretrizes!G7</f>
        <v>18</v>
      </c>
      <c r="O9" s="53"/>
      <c r="P9" s="51" t="s">
        <v>50</v>
      </c>
      <c r="Q9" s="73" t="n">
        <f aca="false">IF(G3=0,,N5)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90" t="n">
        <f aca="false">D9*(1+J9)</f>
        <v>12.363059106241</v>
      </c>
      <c r="E10" s="65" t="n">
        <f aca="false">C10*J10</f>
        <v>0</v>
      </c>
      <c r="F10" s="66" t="n">
        <f aca="false">D10*J10</f>
        <v>0.517759718866401</v>
      </c>
      <c r="G10" s="58" t="n">
        <v>0</v>
      </c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J9*(1-Diretrizes!G$5)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12.8808188251074</v>
      </c>
      <c r="E11" s="65" t="n">
        <f aca="false">C11*J11</f>
        <v>0</v>
      </c>
      <c r="F11" s="66" t="n">
        <f aca="false">D11*J11</f>
        <v>0.525957196308537</v>
      </c>
      <c r="G11" s="58" t="n">
        <v>0</v>
      </c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J10*(1-Diretrizes!G$5)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13.4067760214159</v>
      </c>
      <c r="E12" s="65" t="n">
        <f aca="false">C12*J12</f>
        <v>0</v>
      </c>
      <c r="F12" s="66" t="n">
        <f aca="false">D12*J12</f>
        <v>0.533747556185281</v>
      </c>
      <c r="G12" s="58" t="n">
        <v>0</v>
      </c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J11*(1-Diretrizes!G$5)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13.9405235776012</v>
      </c>
      <c r="E13" s="65" t="n">
        <f aca="false">C13*J13</f>
        <v>0</v>
      </c>
      <c r="F13" s="66" t="n">
        <f aca="false">D13*J13</f>
        <v>0.541122069176967</v>
      </c>
      <c r="G13" s="58" t="n">
        <v>0</v>
      </c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J12*(1-Diretrizes!G$5)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14.4816456467781</v>
      </c>
      <c r="E14" s="65" t="n">
        <f aca="false">C14*J14</f>
        <v>0</v>
      </c>
      <c r="F14" s="66" t="n">
        <f aca="false">D14*J14</f>
        <v>0.548073360624101</v>
      </c>
      <c r="G14" s="58" t="n">
        <v>0</v>
      </c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J13*(1-Diretrizes!G$5)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15.0297190074022</v>
      </c>
      <c r="E15" s="65" t="n">
        <f aca="false">C15*J15</f>
        <v>0</v>
      </c>
      <c r="F15" s="66" t="n">
        <f aca="false">D15*J15</f>
        <v>0.554595388285112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J14*(1-Diretrizes!G$5)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15.5843143956873</v>
      </c>
      <c r="E16" s="65" t="n">
        <f aca="false">C16*J16</f>
        <v>0</v>
      </c>
      <c r="F16" s="66" t="n">
        <f aca="false">D16*J16</f>
        <v>0.560683414436911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J15*(1-Diretrizes!G$5)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16.1449978101243</v>
      </c>
      <c r="E17" s="65" t="n">
        <f aca="false">C17*J17</f>
        <v>0</v>
      </c>
      <c r="F17" s="66" t="n">
        <f aca="false">D17*J17</f>
        <v>0.566333972846628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J16*(1-Diretrizes!G$5)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16.7113317829709</v>
      </c>
      <c r="E18" s="65" t="n">
        <f aca="false">C18*J18</f>
        <v>0</v>
      </c>
      <c r="F18" s="66" t="n">
        <f aca="false">D18*J18</f>
        <v>0.571544831143697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J17*(1-Diretrizes!G$5)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17.2828766141146</v>
      </c>
      <c r="E19" s="65" t="n">
        <f aca="false">C19*J19</f>
        <v>0</v>
      </c>
      <c r="F19" s="66" t="n">
        <f aca="false">D19*J19</f>
        <v>0.576314949117539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J18*(1-Diretrizes!G$5)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17.8591915632321</v>
      </c>
      <c r="E20" s="65" t="n">
        <f aca="false">C20*J20</f>
        <v>0</v>
      </c>
      <c r="F20" s="66" t="n">
        <f aca="false">D20*J20</f>
        <v>0.580644433457496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J19*(1-Diretrizes!G$5)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18.4398359966896</v>
      </c>
      <c r="E21" s="65" t="n">
        <f aca="false">C21*J21</f>
        <v>0</v>
      </c>
      <c r="F21" s="66" t="n">
        <f aca="false">D21*J21</f>
        <v>0.584534489439344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J20*(1-Diretrizes!G$5)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19.024370486129</v>
      </c>
      <c r="E22" s="65" t="n">
        <f aca="false">C22*J22</f>
        <v>0</v>
      </c>
      <c r="F22" s="66" t="n">
        <f aca="false">D22*J22</f>
        <v>0.58798737004686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J21*(1-Diretrizes!G$5)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19.6123578561758</v>
      </c>
      <c r="E23" s="65" t="n">
        <f aca="false">C23*J23</f>
        <v>0</v>
      </c>
      <c r="F23" s="66" t="n">
        <f aca="false">D23*J23</f>
        <v>0.591006322998273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J22*(1-Diretrizes!G$5)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20.2033641791741</v>
      </c>
      <c r="E24" s="65" t="n">
        <f aca="false">C24*J24</f>
        <v>0</v>
      </c>
      <c r="F24" s="66" t="n">
        <f aca="false">D24*J24</f>
        <v>0.593595536126194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J23*(1-Diretrizes!G$5)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20.7969597153003</v>
      </c>
      <c r="E25" s="65" t="n">
        <f aca="false">C25*J25</f>
        <v>0</v>
      </c>
      <c r="F25" s="66" t="n">
        <f aca="false">D25*J25</f>
        <v>0.59576008153661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J24*(1-Diretrizes!G$5)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21.3927197968369</v>
      </c>
      <c r="E26" s="65" t="n">
        <f aca="false">C26*J26</f>
        <v>0</v>
      </c>
      <c r="F26" s="66" t="n">
        <f aca="false">D26*J26</f>
        <v>0.59750585894774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J25*(1-Diretrizes!G$5)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21.9902256557846</v>
      </c>
      <c r="E27" s="65" t="n">
        <f aca="false">C27*J27</f>
        <v>0</v>
      </c>
      <c r="F27" s="66" t="n">
        <f aca="false">D27*J27</f>
        <v>0.598839538583851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J26*(1-Diretrizes!G$5)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22.5890651943685</v>
      </c>
      <c r="E28" s="65" t="n">
        <f aca="false">C28*J28</f>
        <v>0</v>
      </c>
      <c r="F28" s="66" t="n">
        <f aca="false">D28*J28</f>
        <v>0.599768503972391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J27*(1-Diretrizes!G$5)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23.1888336983409</v>
      </c>
      <c r="E29" s="65" t="n">
        <f aca="false">C29*J29</f>
        <v>0</v>
      </c>
      <c r="F29" s="66" t="n">
        <f aca="false">D29*J29</f>
        <v>0.60030079496588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J28*(1-Diretrizes!G$5)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.75" hidden="false" customHeight="fals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23.7891344933068</v>
      </c>
      <c r="E30" s="65" t="n">
        <f aca="false">C30*J30</f>
        <v>0</v>
      </c>
      <c r="F30" s="66" t="n">
        <f aca="false">D30*J30</f>
        <v>0.600445051282655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J29*(1-Diretrizes!G$5)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.75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24.3895795445894</v>
      </c>
      <c r="E31" s="65" t="n">
        <f aca="false">C31*J31</f>
        <v>0</v>
      </c>
      <c r="F31" s="66" t="n">
        <f aca="false">D31*J31</f>
        <v>0.600210456833575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J30*(1-Diretrizes!G$5)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24.989790001423</v>
      </c>
      <c r="E32" s="65" t="n">
        <f aca="false">C32*J32</f>
        <v>0</v>
      </c>
      <c r="F32" s="66" t="n">
        <f aca="false">D32*J32</f>
        <v>0.59960668507507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J31*(1-Diretrizes!G$5)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25.5893966864981</v>
      </c>
      <c r="E33" s="65" t="n">
        <f aca="false">C33*J33</f>
        <v>0</v>
      </c>
      <c r="F33" s="66" t="n">
        <f aca="false">D33*J33</f>
        <v>0.598643845602691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J32*(1-Diretrizes!G$5)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26.1880405321008</v>
      </c>
      <c r="E34" s="65" t="n">
        <f aca="false">C34*J34</f>
        <v>0</v>
      </c>
      <c r="F34" s="66" t="n">
        <f aca="false">D34*J34</f>
        <v>0.597332432174052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J33*(1-Diretrizes!G$5)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26.7853729642748</v>
      </c>
      <c r="E35" s="65" t="n">
        <f aca="false">C35*J35</f>
        <v>0</v>
      </c>
      <c r="F35" s="66" t="n">
        <f aca="false">D35*J35</f>
        <v>0.595683272325455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J34*(1-Diretrizes!G$5)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27.3810562366003</v>
      </c>
      <c r="E36" s="65" t="n">
        <f aca="false">C36*J36</f>
        <v>0</v>
      </c>
      <c r="F36" s="66" t="n">
        <f aca="false">D36*J36</f>
        <v>0.59370747872307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J35*(1-Diretrizes!G$5)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27.9747637153233</v>
      </c>
      <c r="E37" s="65" t="n">
        <f aca="false">C37*J37</f>
        <v>0</v>
      </c>
      <c r="F37" s="66" t="n">
        <f aca="false">D37*J37</f>
        <v>0.59141640236726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J36*(1-Diretrizes!G$5)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28.5661801176906</v>
      </c>
      <c r="E38" s="65" t="n">
        <f aca="false">C38*J38</f>
        <v>0</v>
      </c>
      <c r="F38" s="66" t="n">
        <f aca="false">D38*J38</f>
        <v>0.588821587747409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J37*(1-Diretrizes!G$5)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29.155001705438</v>
      </c>
      <c r="E39" s="65" t="n">
        <f aca="false">C39*J39</f>
        <v>0</v>
      </c>
      <c r="F39" s="66" t="n">
        <f aca="false">D39*J39</f>
        <v>0.585934730024842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J38*(1-Diretrizes!G$5)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29.7409364354629</v>
      </c>
      <c r="E40" s="65" t="n">
        <f aca="false">C40*J40</f>
        <v>0</v>
      </c>
      <c r="F40" s="66" t="n">
        <f aca="false">D40*J40</f>
        <v>0.58276763430286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J39*(1-Diretrizes!G$5)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30.3237040697657</v>
      </c>
      <c r="E41" s="65" t="n">
        <f aca="false">C41*J41</f>
        <v>0</v>
      </c>
      <c r="F41" s="66" t="n">
        <f aca="false">D41*J41</f>
        <v>0.57933217702559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J40*(1-Diretrizes!G$5)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30.9030362467913</v>
      </c>
      <c r="E42" s="65" t="n">
        <f aca="false">C42*J42</f>
        <v>0</v>
      </c>
      <c r="F42" s="66" t="n">
        <f aca="false">D42*J42</f>
        <v>0.57564026953157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J41*(1-Diretrizes!G$5)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31.4786765163229</v>
      </c>
      <c r="E43" s="65" t="n">
        <f aca="false">C43*J43</f>
        <v>0</v>
      </c>
      <c r="F43" s="66" t="n">
        <f aca="false">D43*J43</f>
        <v>0.571703823773264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J42*(1-Diretrizes!G$5)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32.0503803400961</v>
      </c>
      <c r="E44" s="65" t="n">
        <f aca="false">C44*J44</f>
        <v>0</v>
      </c>
      <c r="F44" s="66" t="n">
        <f aca="false">D44*J44</f>
        <v>0.56753472020055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J43*(1-Diretrizes!G$5)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32.6179150602967</v>
      </c>
      <c r="E45" s="65" t="n">
        <f aca="false">C45*J45</f>
        <v>0</v>
      </c>
      <c r="F45" s="66" t="n">
        <f aca="false">D45*J45</f>
        <v>0.563144777794073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J44*(1-Diretrizes!G$5)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33.1810598380908</v>
      </c>
      <c r="E46" s="65" t="n">
        <f aca="false">C46*J46</f>
        <v>0</v>
      </c>
      <c r="F46" s="66" t="n">
        <f aca="false">D46*J46</f>
        <v>0.558545726223693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J45*(1-Diretrizes!G$5)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33.7396055643145</v>
      </c>
      <c r="E47" s="65" t="n">
        <f aca="false">C47*J47</f>
        <v>0</v>
      </c>
      <c r="F47" s="66" t="n">
        <f aca="false">D47*J47</f>
        <v>0.553749180097547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J46*(1-Diretrizes!G$5)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34.293354744412</v>
      </c>
      <c r="E48" s="65" t="n">
        <f aca="false">C48*J48</f>
        <v>0</v>
      </c>
      <c r="F48" s="66" t="n">
        <f aca="false">D48*J48</f>
        <v>0.548766615258916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J47*(1-Diretrizes!G$5)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34.8421213596709</v>
      </c>
      <c r="E49" s="65" t="n">
        <f aca="false">C49*J49</f>
        <v>0</v>
      </c>
      <c r="F49" s="66" t="n">
        <f aca="false">D49*J49</f>
        <v>0.543609347080572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J48*(1-Diretrizes!G$5)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35.3857307067515</v>
      </c>
      <c r="E50" s="65" t="n">
        <f aca="false">C50*J50</f>
        <v>0</v>
      </c>
      <c r="F50" s="66" t="n">
        <f aca="false">D50*J50</f>
        <v>0.538288510700103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J49*(1-Diretrizes!G$5)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35.9240192174516</v>
      </c>
      <c r="E51" s="65" t="n">
        <f aca="false">C51*J51</f>
        <v>0</v>
      </c>
      <c r="F51" s="66" t="n">
        <f aca="false">D51*J51</f>
        <v>0.532815043134139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J50*(1-Diretrizes!G$5)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36.4568342605857</v>
      </c>
      <c r="E52" s="83" t="n">
        <f aca="false">C52*J52</f>
        <v>0</v>
      </c>
      <c r="F52" s="84" t="n">
        <f aca="false">D52*J52</f>
        <v>0.527199667205122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J51*(1-Diretrizes!G$5)</f>
        <v>0.0144609283251752</v>
      </c>
      <c r="K52" s="62"/>
    </row>
  </sheetData>
  <conditionalFormatting sqref="D12:D52 D4:D9">
    <cfRule type="expression" priority="2" aboveAverage="0" equalAverage="0" bottom="0" percent="0" rank="0" text="" dxfId="0">
      <formula>$K4="OK"</formula>
    </cfRule>
  </conditionalFormatting>
  <conditionalFormatting sqref="D11">
    <cfRule type="expression" priority="3" aboveAverage="0" equalAverage="0" bottom="0" percent="0" rank="0" text="" dxfId="0">
      <formula>$K9="OK"</formula>
    </cfRule>
  </conditionalFormatting>
  <conditionalFormatting sqref="D10">
    <cfRule type="expression" priority="4" aboveAverage="0" equalAverage="0" bottom="0" percent="0" rank="0" text="" dxfId="0">
      <formula>$K12="OK"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8344</TotalTime>
  <Application>LibreOffice/6.0.7.3$Linux_x86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2016-04-24T14:48:09Z</dcterms:created>
  <dc:creator>admin</dc:creator>
  <dc:description/>
  <dc:language>pt-BR</dc:language>
  <cp:lastModifiedBy/>
  <dcterms:modified xsi:type="dcterms:W3CDTF">2019-11-17T19:33:03Z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