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quipes" sheetId="1" state="visible" r:id="rId2"/>
    <sheet name="Linhas Justas da Rodada" sheetId="2" state="visible" r:id="rId3"/>
    <sheet name="Análise dos Jogos" sheetId="3" state="visible" r:id="rId4"/>
    <sheet name="Tabela %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<sst xmlns="http://schemas.openxmlformats.org/spreadsheetml/2006/main" count="313" uniqueCount="111">
  <si>
    <t xml:space="preserve">Equipe</t>
  </si>
  <si>
    <t xml:space="preserve">Categoria</t>
  </si>
  <si>
    <t xml:space="preserve">Critério</t>
  </si>
  <si>
    <t xml:space="preserve">Atletico-PR</t>
  </si>
  <si>
    <t xml:space="preserve">A-</t>
  </si>
  <si>
    <t xml:space="preserve">A</t>
  </si>
  <si>
    <t xml:space="preserve">Equipes que disputam na parte de cima da tabela</t>
  </si>
  <si>
    <t xml:space="preserve">Atletico-MG</t>
  </si>
  <si>
    <t xml:space="preserve">B+</t>
  </si>
  <si>
    <t xml:space="preserve">B</t>
  </si>
  <si>
    <t xml:space="preserve">Equipes que disputam no meio da tabela</t>
  </si>
  <si>
    <t xml:space="preserve">Avai</t>
  </si>
  <si>
    <t xml:space="preserve">C+</t>
  </si>
  <si>
    <t xml:space="preserve">C</t>
  </si>
  <si>
    <t xml:space="preserve">Equipes que disputam na parte de baixo da tabela</t>
  </si>
  <si>
    <t xml:space="preserve">Bahia</t>
  </si>
  <si>
    <t xml:space="preserve">B-</t>
  </si>
  <si>
    <t xml:space="preserve">Botafogo</t>
  </si>
  <si>
    <t xml:space="preserve">Sinal</t>
  </si>
  <si>
    <t xml:space="preserve">Observação</t>
  </si>
  <si>
    <t xml:space="preserve">CSA</t>
  </si>
  <si>
    <t xml:space="preserve">C-</t>
  </si>
  <si>
    <t xml:space="preserve">"+"</t>
  </si>
  <si>
    <t xml:space="preserve">Melhor rankeado na categoria</t>
  </si>
  <si>
    <t xml:space="preserve">Ceara</t>
  </si>
  <si>
    <t xml:space="preserve">"-"</t>
  </si>
  <si>
    <t xml:space="preserve">Pior rankeado na categoria</t>
  </si>
  <si>
    <t xml:space="preserve">Chapecoense</t>
  </si>
  <si>
    <t xml:space="preserve">sem sinal</t>
  </si>
  <si>
    <t xml:space="preserve">Rankeado na média da categoria</t>
  </si>
  <si>
    <t xml:space="preserve">Corinthians</t>
  </si>
  <si>
    <t xml:space="preserve">Cruzeiro</t>
  </si>
  <si>
    <t xml:space="preserve">A+</t>
  </si>
  <si>
    <t xml:space="preserve">Flamengo</t>
  </si>
  <si>
    <t xml:space="preserve">Fluminense</t>
  </si>
  <si>
    <t xml:space="preserve">Fortaleza</t>
  </si>
  <si>
    <t xml:space="preserve">Goias</t>
  </si>
  <si>
    <t xml:space="preserve">Gremio</t>
  </si>
  <si>
    <t xml:space="preserve">Internacional</t>
  </si>
  <si>
    <t xml:space="preserve">Palmeiras</t>
  </si>
  <si>
    <t xml:space="preserve">Santos</t>
  </si>
  <si>
    <t xml:space="preserve">Sao Paulo</t>
  </si>
  <si>
    <t xml:space="preserve">Vasco</t>
  </si>
  <si>
    <t xml:space="preserve">Essas classificações devem ir sendo </t>
  </si>
  <si>
    <t xml:space="preserve">ajustadas de acordo com o decorrer</t>
  </si>
  <si>
    <t xml:space="preserve">do campeonato</t>
  </si>
  <si>
    <t xml:space="preserve">Categoria 1</t>
  </si>
  <si>
    <t xml:space="preserve">Time 1</t>
  </si>
  <si>
    <t xml:space="preserve">% 1</t>
  </si>
  <si>
    <t xml:space="preserve">% X</t>
  </si>
  <si>
    <t xml:space="preserve">% 2</t>
  </si>
  <si>
    <t xml:space="preserve">Time 2</t>
  </si>
  <si>
    <t xml:space="preserve">Categoria 2</t>
  </si>
  <si>
    <t xml:space="preserve">ML 1</t>
  </si>
  <si>
    <t xml:space="preserve">X</t>
  </si>
  <si>
    <t xml:space="preserve">ML 2</t>
  </si>
  <si>
    <t xml:space="preserve">AH 1</t>
  </si>
  <si>
    <t xml:space="preserve">AH 2</t>
  </si>
  <si>
    <t xml:space="preserve">AH 1 Ajustado</t>
  </si>
  <si>
    <t xml:space="preserve">AH 2 Ajustado</t>
  </si>
  <si>
    <t xml:space="preserve">-0.25 @ 2.05</t>
  </si>
  <si>
    <t xml:space="preserve">+0.25 @ 1.95</t>
  </si>
  <si>
    <t xml:space="preserve">Analisar todos os jogos da rodada</t>
  </si>
  <si>
    <t xml:space="preserve">Mandante</t>
  </si>
  <si>
    <t xml:space="preserve">Visitante</t>
  </si>
  <si>
    <t xml:space="preserve">Fatores de Análise</t>
  </si>
  <si>
    <t xml:space="preserve">Notas (1 a 5)</t>
  </si>
  <si>
    <t xml:space="preserve">Equipes</t>
  </si>
  <si>
    <t xml:space="preserve">Força</t>
  </si>
  <si>
    <t xml:space="preserve">Forma</t>
  </si>
  <si>
    <t xml:space="preserve">Desempenho</t>
  </si>
  <si>
    <t xml:space="preserve">Mando de Campo</t>
  </si>
  <si>
    <t xml:space="preserve">Necessidade de Vitória</t>
  </si>
  <si>
    <t xml:space="preserve">Desfalques</t>
  </si>
  <si>
    <t xml:space="preserve">mesmo o time que não joga em casa pode ter 1 ou 2 por exemplo</t>
  </si>
  <si>
    <t xml:space="preserve">no mando de campo, se tiver muita torcida for a também</t>
  </si>
  <si>
    <t xml:space="preserve">Favoritismo</t>
  </si>
  <si>
    <t xml:space="preserve">Handicap Esperado</t>
  </si>
  <si>
    <t xml:space="preserve">% de Vitória</t>
  </si>
  <si>
    <t xml:space="preserve">Nulo</t>
  </si>
  <si>
    <t xml:space="preserve">30 a 40</t>
  </si>
  <si>
    <t xml:space="preserve">Leve Favorito</t>
  </si>
  <si>
    <t xml:space="preserve">40 a 48</t>
  </si>
  <si>
    <t xml:space="preserve">Favorito</t>
  </si>
  <si>
    <t xml:space="preserve">48 a 55</t>
  </si>
  <si>
    <t xml:space="preserve">Bem Favorito</t>
  </si>
  <si>
    <t xml:space="preserve">55 a 62</t>
  </si>
  <si>
    <t xml:space="preserve">Muito Favorito</t>
  </si>
  <si>
    <t xml:space="preserve">-1 em diante</t>
  </si>
  <si>
    <t xml:space="preserve">62 em diante</t>
  </si>
  <si>
    <t xml:space="preserve">% Estimada dos Resultados</t>
  </si>
  <si>
    <t xml:space="preserve">Odds Oferecidas</t>
  </si>
  <si>
    <t xml:space="preserve">Linhas Justas</t>
  </si>
  <si>
    <t xml:space="preserve">% Valor Esperado</t>
  </si>
  <si>
    <t xml:space="preserve">% Casa</t>
  </si>
  <si>
    <t xml:space="preserve">% Empate</t>
  </si>
  <si>
    <t xml:space="preserve">% Visitante</t>
  </si>
  <si>
    <t xml:space="preserve">Linha</t>
  </si>
  <si>
    <t xml:space="preserve">empate de 25 a 30% </t>
  </si>
  <si>
    <t xml:space="preserve">a linha principal é indicada em azul</t>
  </si>
  <si>
    <t xml:space="preserve">enquanto mais acredita-se que</t>
  </si>
  <si>
    <t xml:space="preserve">mas podemos ver se outras têm valor</t>
  </si>
  <si>
    <t xml:space="preserve">possa ter empate, mais próximo </t>
  </si>
  <si>
    <t xml:space="preserve">contanto que dê 10% ou mais de valor esperado</t>
  </si>
  <si>
    <t xml:space="preserve">De 30% deve ficar esse valor</t>
  </si>
  <si>
    <t xml:space="preserve">Equipe 1</t>
  </si>
  <si>
    <t xml:space="preserve">Equipe 2</t>
  </si>
  <si>
    <t xml:space="preserve">% equipe 1</t>
  </si>
  <si>
    <t xml:space="preserve">% empate</t>
  </si>
  <si>
    <t xml:space="preserve">% equipe 2</t>
  </si>
  <si>
    <t xml:space="preserve">Tabela AH -1.5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</si>
</sst>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3C7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2D05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Jogos'!$C$7:$C$13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dc3912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Jogos'!$D$7:$D$13</c:f>
              <c:numCache>
                <c:formatCode>General</c:formatCode>
                <c:ptCount val="7"/>
                <c:pt idx="0">
                  <c:v/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99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Jogos'!$E$7:$E$13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109618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Jogos'!$F$7:$F$13</c:f>
              <c:numCache>
                <c:formatCode>General</c:formatCode>
                <c:ptCount val="7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990099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Jogos'!$G$7:$G$13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1809658"/>
        <c:axId val="3346319"/>
      </c:barChart>
      <c:catAx>
        <c:axId val="180965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6319"/>
        <c:crosses val="autoZero"/>
        <c:auto val="1"/>
        <c:lblAlgn val="ctr"/>
        <c:lblOffset val="100"/>
      </c:catAx>
      <c:valAx>
        <c:axId val="334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965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286200</xdr:colOff>
      <xdr:row>4</xdr:row>
      <xdr:rowOff>171720</xdr:rowOff>
    </xdr:from>
    <xdr:to>
      <xdr:col>12</xdr:col>
      <xdr:colOff>547920</xdr:colOff>
      <xdr:row>20</xdr:row>
      <xdr:rowOff>180360</xdr:rowOff>
    </xdr:to>
    <xdr:graphicFrame>
      <xdr:nvGraphicFramePr>
        <xdr:cNvPr id="0" name="Chart 1"/>
        <xdr:cNvGraphicFramePr/>
      </xdr:nvGraphicFramePr>
      <xdr:xfrm>
        <a:off x="6101280" y="971640"/>
        <a:ext cx="5190480" cy="32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27" activeCellId="0" sqref="B27"/>
    </sheetView>
  </sheetViews>
  <sheetFormatPr defaultRowHeight="15.75" zeroHeight="false" outlineLevelRow="0" outlineLevelCol="0"/>
  <cols>
    <col collapsed="false" customWidth="true" hidden="false" outlineLevel="0" max="5" min="1" style="0" width="14.43"/>
    <col collapsed="false" customWidth="true" hidden="false" outlineLevel="0" max="6" min="6" style="0" width="47.7"/>
    <col collapsed="false" customWidth="true" hidden="false" outlineLevel="0" max="1025" min="7" style="0" width="14.43"/>
  </cols>
  <sheetData>
    <row r="2" customFormat="false" ht="15.75" hidden="false" customHeight="false" outlineLevel="0" collapsed="false">
      <c r="B2" s="1" t="s">
        <v>0</v>
      </c>
      <c r="C2" s="1" t="s">
        <v>1</v>
      </c>
      <c r="E2" s="1" t="s">
        <v>1</v>
      </c>
      <c r="F2" s="1" t="s">
        <v>2</v>
      </c>
    </row>
    <row r="3" customFormat="false" ht="13.8" hidden="false" customHeight="false" outlineLevel="0" collapsed="false">
      <c r="B3" s="2" t="s">
        <v>3</v>
      </c>
      <c r="C3" s="2" t="s">
        <v>4</v>
      </c>
      <c r="E3" s="2" t="s">
        <v>5</v>
      </c>
      <c r="F3" s="2" t="s">
        <v>6</v>
      </c>
    </row>
    <row r="4" customFormat="false" ht="13.8" hidden="false" customHeight="false" outlineLevel="0" collapsed="false">
      <c r="B4" s="2" t="s">
        <v>7</v>
      </c>
      <c r="C4" s="2" t="s">
        <v>8</v>
      </c>
      <c r="E4" s="2" t="s">
        <v>9</v>
      </c>
      <c r="F4" s="2" t="s">
        <v>10</v>
      </c>
    </row>
    <row r="5" customFormat="false" ht="13.8" hidden="false" customHeight="false" outlineLevel="0" collapsed="false">
      <c r="B5" s="2" t="s">
        <v>11</v>
      </c>
      <c r="C5" s="2" t="s">
        <v>12</v>
      </c>
      <c r="E5" s="2" t="s">
        <v>13</v>
      </c>
      <c r="F5" s="2" t="s">
        <v>14</v>
      </c>
    </row>
    <row r="6" customFormat="false" ht="13.8" hidden="false" customHeight="false" outlineLevel="0" collapsed="false">
      <c r="B6" s="2" t="s">
        <v>15</v>
      </c>
      <c r="C6" s="2" t="s">
        <v>16</v>
      </c>
      <c r="E6" s="3"/>
      <c r="F6" s="3"/>
    </row>
    <row r="7" customFormat="false" ht="13.8" hidden="false" customHeight="false" outlineLevel="0" collapsed="false">
      <c r="B7" s="2" t="s">
        <v>17</v>
      </c>
      <c r="C7" s="2" t="s">
        <v>16</v>
      </c>
      <c r="E7" s="1" t="s">
        <v>18</v>
      </c>
      <c r="F7" s="1" t="s">
        <v>19</v>
      </c>
    </row>
    <row r="8" customFormat="false" ht="13.8" hidden="false" customHeight="false" outlineLevel="0" collapsed="false">
      <c r="B8" s="2" t="s">
        <v>20</v>
      </c>
      <c r="C8" s="2" t="s">
        <v>21</v>
      </c>
      <c r="E8" s="2" t="s">
        <v>22</v>
      </c>
      <c r="F8" s="2" t="s">
        <v>23</v>
      </c>
    </row>
    <row r="9" customFormat="false" ht="13.8" hidden="false" customHeight="false" outlineLevel="0" collapsed="false">
      <c r="B9" s="2" t="s">
        <v>24</v>
      </c>
      <c r="C9" s="2" t="s">
        <v>13</v>
      </c>
      <c r="E9" s="2" t="s">
        <v>25</v>
      </c>
      <c r="F9" s="2" t="s">
        <v>26</v>
      </c>
    </row>
    <row r="10" customFormat="false" ht="13.8" hidden="false" customHeight="false" outlineLevel="0" collapsed="false">
      <c r="B10" s="2" t="s">
        <v>27</v>
      </c>
      <c r="C10" s="2" t="s">
        <v>12</v>
      </c>
      <c r="E10" s="2" t="s">
        <v>28</v>
      </c>
      <c r="F10" s="2" t="s">
        <v>29</v>
      </c>
    </row>
    <row r="11" customFormat="false" ht="13.8" hidden="false" customHeight="false" outlineLevel="0" collapsed="false">
      <c r="B11" s="2" t="s">
        <v>30</v>
      </c>
      <c r="C11" s="2" t="s">
        <v>4</v>
      </c>
    </row>
    <row r="12" customFormat="false" ht="13.8" hidden="false" customHeight="false" outlineLevel="0" collapsed="false">
      <c r="B12" s="2" t="s">
        <v>31</v>
      </c>
      <c r="C12" s="2" t="s">
        <v>32</v>
      </c>
    </row>
    <row r="13" customFormat="false" ht="13.8" hidden="false" customHeight="false" outlineLevel="0" collapsed="false">
      <c r="B13" s="2" t="s">
        <v>33</v>
      </c>
      <c r="C13" s="2" t="s">
        <v>32</v>
      </c>
    </row>
    <row r="14" customFormat="false" ht="13.8" hidden="false" customHeight="false" outlineLevel="0" collapsed="false">
      <c r="B14" s="2" t="s">
        <v>34</v>
      </c>
      <c r="C14" s="2" t="s">
        <v>9</v>
      </c>
    </row>
    <row r="15" customFormat="false" ht="13.8" hidden="false" customHeight="false" outlineLevel="0" collapsed="false">
      <c r="B15" s="2" t="s">
        <v>35</v>
      </c>
      <c r="C15" s="2" t="s">
        <v>12</v>
      </c>
    </row>
    <row r="16" customFormat="false" ht="13.8" hidden="false" customHeight="false" outlineLevel="0" collapsed="false">
      <c r="B16" s="2" t="s">
        <v>36</v>
      </c>
      <c r="C16" s="2" t="s">
        <v>13</v>
      </c>
    </row>
    <row r="17" customFormat="false" ht="13.8" hidden="false" customHeight="false" outlineLevel="0" collapsed="false">
      <c r="B17" s="2" t="s">
        <v>37</v>
      </c>
      <c r="C17" s="2" t="s">
        <v>32</v>
      </c>
    </row>
    <row r="18" customFormat="false" ht="13.8" hidden="false" customHeight="false" outlineLevel="0" collapsed="false">
      <c r="B18" s="2" t="s">
        <v>38</v>
      </c>
      <c r="C18" s="2" t="s">
        <v>5</v>
      </c>
    </row>
    <row r="19" customFormat="false" ht="13.8" hidden="false" customHeight="false" outlineLevel="0" collapsed="false">
      <c r="B19" s="2" t="s">
        <v>39</v>
      </c>
      <c r="C19" s="2" t="s">
        <v>32</v>
      </c>
    </row>
    <row r="20" customFormat="false" ht="13.8" hidden="false" customHeight="false" outlineLevel="0" collapsed="false">
      <c r="B20" s="2" t="s">
        <v>40</v>
      </c>
      <c r="C20" s="2" t="s">
        <v>4</v>
      </c>
    </row>
    <row r="21" customFormat="false" ht="13.8" hidden="false" customHeight="false" outlineLevel="0" collapsed="false">
      <c r="B21" s="2" t="s">
        <v>41</v>
      </c>
      <c r="C21" s="2" t="s">
        <v>4</v>
      </c>
    </row>
    <row r="22" customFormat="false" ht="13.8" hidden="false" customHeight="false" outlineLevel="0" collapsed="false">
      <c r="B22" s="2" t="s">
        <v>42</v>
      </c>
      <c r="C22" s="2" t="s">
        <v>16</v>
      </c>
    </row>
    <row r="24" customFormat="false" ht="15.75" hidden="false" customHeight="false" outlineLevel="0" collapsed="false">
      <c r="B24" s="0" t="s">
        <v>43</v>
      </c>
    </row>
    <row r="25" customFormat="false" ht="15.75" hidden="false" customHeight="false" outlineLevel="0" collapsed="false">
      <c r="B25" s="0" t="s">
        <v>44</v>
      </c>
    </row>
    <row r="26" customFormat="false" ht="15.75" hidden="false" customHeight="false" outlineLevel="0" collapsed="false">
      <c r="B26" s="0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6.42"/>
    <col collapsed="false" customWidth="true" hidden="false" outlineLevel="0" max="6" min="5" style="0" width="6.57"/>
    <col collapsed="false" customWidth="true" hidden="false" outlineLevel="0" max="8" min="7" style="0" width="14.43"/>
    <col collapsed="false" customWidth="true" hidden="false" outlineLevel="0" max="9" min="9" style="0" width="9"/>
    <col collapsed="false" customWidth="true" hidden="false" outlineLevel="0" max="10" min="10" style="0" width="8.29"/>
    <col collapsed="false" customWidth="true" hidden="false" outlineLevel="0" max="11" min="11" style="0" width="9.43"/>
    <col collapsed="false" customWidth="true" hidden="false" outlineLevel="0" max="12" min="12" style="0" width="10.12"/>
    <col collapsed="false" customWidth="true" hidden="false" outlineLevel="0" max="13" min="13" style="0" width="10.29"/>
    <col collapsed="false" customWidth="true" hidden="false" outlineLevel="0" max="1025" min="14" style="0" width="14.43"/>
  </cols>
  <sheetData>
    <row r="2" customFormat="false" ht="15.75" hidden="false" customHeight="false" outlineLevel="0" collapsed="false"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</row>
    <row r="3" customFormat="false" ht="13.8" hidden="false" customHeight="false" outlineLevel="0" collapsed="false">
      <c r="B3" s="2" t="str">
        <f aca="true">OFFSET(Equipes!B$2,MATCH(C3,Equipes!B$3:B$130,0),1)</f>
        <v>A+</v>
      </c>
      <c r="C3" s="2" t="s">
        <v>33</v>
      </c>
      <c r="D3" s="4" t="n">
        <f aca="false">IF(B3="A",VLOOKUP(H3,'Tabela %'!$C$3:$D$11,2,0),IF(B3="A+",VLOOKUP(H3,'Tabela %'!$C$12:$D$20,2,0),IF(B3="A-",VLOOKUP(H3,'Tabela %'!$C$21:$D$29,2,0),IF(B3="B",VLOOKUP(H3,'Tabela %'!$C$30:$D$39,2,0),IF(B3="B+",VLOOKUP(H3,'Tabela %'!$C$40:$D$48,2,0),IF(B3="B-",VLOOKUP(H3,'Tabela %'!$C$49:$D$57,2,0),IF(B3="C",VLOOKUP(H3,'Tabela %'!$C$58:$D$66,2,0),IF(B3="C+",VLOOKUP(H3,'Tabela %'!$C$67:$D$75,2,0),IF(B3="C-",VLOOKUP(H3,'Tabela %'!$C$76:$D$84,2,0),0)))))))))</f>
        <v>0.35</v>
      </c>
      <c r="E3" s="4" t="n">
        <f aca="false">IF(B3="A",VLOOKUP(H3,'Tabela %'!$C$3:$E$11,3,0),IF(B3="A+",VLOOKUP(H3,'Tabela %'!$C$12:$E$20,3,0),IF(B3="A-",VLOOKUP(H3,'Tabela %'!$C$21:$E$29,3,0),IF(B3="B",VLOOKUP(H3,'Tabela %'!$C$30:$E$39,3,0),IF(B3="B+",VLOOKUP(H3,'Tabela %'!$C$40:$E$48,3,0),IF(B3="B-",VLOOKUP(H3,'Tabela %'!$C$49:$E$57,3,0),IF(B3="C",VLOOKUP(H3,'Tabela %'!$C$58:$E$66,3,0),IF(B3="C+",VLOOKUP(H3,'Tabela %'!$C$67:$E$75,3,0),IF(B3="C-",VLOOKUP(H3,'Tabela %'!$C$76:$E$84,3,0),0)))))))))</f>
        <v>0.3</v>
      </c>
      <c r="F3" s="4" t="n">
        <f aca="false">1-D3-E3</f>
        <v>0.35</v>
      </c>
      <c r="G3" s="2" t="s">
        <v>31</v>
      </c>
      <c r="H3" s="2" t="str">
        <f aca="true">OFFSET(Equipes!B$2,MATCH(G3,Equipes!B$3:B$130,0),1)</f>
        <v>A+</v>
      </c>
      <c r="I3" s="5" t="n">
        <f aca="false">1/D3</f>
        <v>2.85714285714286</v>
      </c>
      <c r="J3" s="5" t="n">
        <f aca="false">1/E3</f>
        <v>3.33333333333333</v>
      </c>
      <c r="K3" s="5" t="n">
        <f aca="false">1/F3</f>
        <v>2.85714285714286</v>
      </c>
      <c r="L3" s="2" t="n">
        <f aca="false">IF(B3="A",VLOOKUP(H3,'Tabela %'!$C$3:$G$11,5,0),IF(B3="A+",VLOOKUP(H3,'Tabela %'!$C$12:$G$20,5,0),IF(B3="A-",VLOOKUP(H3,'Tabela %'!$C$21:$G$29,5,0),IF(B3="B",VLOOKUP(H3,'Tabela %'!$C$30:$G$39,5,0),IF(B3="B+",VLOOKUP(H3,'Tabela %'!$C$40:$G$48,5,0),IF(B3="B-",VLOOKUP(H3,'Tabela %'!$C$49:$G$57,5,0),IF(B3="C",VLOOKUP(H3,'Tabela %'!$C$58:$G$66,5,0),IF(B3="C+",VLOOKUP(H3,'Tabela %'!$C$67:$G$75,5,0),IF(B3="C-",VLOOKUP(H3,'Tabela %'!$C$76:$G$84,5,0),0)))))))))</f>
        <v>0</v>
      </c>
      <c r="M3" s="2" t="n">
        <f aca="false">-L3</f>
        <v>-0</v>
      </c>
      <c r="N3" s="6" t="s">
        <v>60</v>
      </c>
      <c r="O3" s="6" t="s">
        <v>61</v>
      </c>
    </row>
    <row r="4" customFormat="false" ht="15.75" hidden="false" customHeight="false" outlineLevel="0" collapsed="false">
      <c r="B4" s="2" t="e">
        <f aca="true">OFFSET(Equipes!B$2,MATCH(C4,Equipes!B$3:B$130,0),1)</f>
        <v>#N/A</v>
      </c>
      <c r="C4" s="2"/>
      <c r="D4" s="4" t="e">
        <f aca="false">IF(B4="A",VLOOKUP(H4,'Tabela %'!$C$3:$D$11,2,0),IF(B4="A+",VLOOKUP(H4,'Tabela %'!$C$12:$D$20,2,0),IF(B4="A-",VLOOKUP(H4,'Tabela %'!$C$21:$D$29,2,0),IF(B4="B",VLOOKUP(H4,'Tabela %'!$C$30:$D$39,2,0),IF(B4="B+",VLOOKUP(H4,'Tabela %'!$C$40:$D$48,2,0),IF(B4="B-",VLOOKUP(H4,'Tabela %'!$C$49:$D$57,2,0),IF(B4="C",VLOOKUP(H4,'Tabela %'!$C$58:$D$66,2,0),IF(B4="C+",VLOOKUP(H4,'Tabela %'!$C$67:$D$75,2,0),IF(B4="C-",VLOOKUP(H4,'Tabela %'!$C$76:$D$84,2,0),0)))))))))</f>
        <v>#N/A</v>
      </c>
      <c r="E4" s="4" t="e">
        <f aca="false">IF(B4="A",VLOOKUP(H4,'Tabela %'!$C$3:$E$11,3,0),IF(B4="A+",VLOOKUP(H4,'Tabela %'!$C$12:$E$20,3,0),IF(B4="A-",VLOOKUP(H4,'Tabela %'!$C$21:$E$29,3,0),IF(B4="B",VLOOKUP(H4,'Tabela %'!$C$30:$E$39,3,0),IF(B4="B+",VLOOKUP(H4,'Tabela %'!$C$40:$E$48,3,0),IF(B4="B-",VLOOKUP(H4,'Tabela %'!$C$49:$E$57,3,0),IF(B4="C",VLOOKUP(H4,'Tabela %'!$C$58:$E$66,3,0),IF(B4="C+",VLOOKUP(H4,'Tabela %'!$C$67:$E$75,3,0),IF(B4="C-",VLOOKUP(H4,'Tabela %'!$C$76:$E$84,3,0),0)))))))))</f>
        <v>#N/A</v>
      </c>
      <c r="F4" s="4" t="e">
        <f aca="false">1-D4-E4</f>
        <v>#N/A</v>
      </c>
      <c r="G4" s="2"/>
      <c r="H4" s="2" t="e">
        <f aca="true">OFFSET(Equipes!B$2,MATCH(G4,Equipes!B$3:B$130,0),1)</f>
        <v>#N/A</v>
      </c>
      <c r="I4" s="5" t="e">
        <f aca="false">1/D4</f>
        <v>#N/A</v>
      </c>
      <c r="J4" s="5" t="e">
        <f aca="false">1/E4</f>
        <v>#N/A</v>
      </c>
      <c r="K4" s="5" t="e">
        <f aca="false">1/F4</f>
        <v>#N/A</v>
      </c>
      <c r="L4" s="2" t="e">
        <f aca="false">IF(B4="A",VLOOKUP(H4,'Tabela %'!$C$3:$G$11,5,0),IF(B4="A+",VLOOKUP(H4,'Tabela %'!$C$12:$G$20,5,0),IF(B4="A-",VLOOKUP(H4,'Tabela %'!$C$21:$G$29,5,0),IF(B4="B",VLOOKUP(H4,'Tabela %'!$C$30:$G$39,5,0),IF(B4="B+",VLOOKUP(H4,'Tabela %'!$C$40:$G$48,5,0),IF(B4="B-",VLOOKUP(H4,'Tabela %'!$C$49:$G$57,5,0),IF(B4="C",VLOOKUP(H4,'Tabela %'!$C$58:$G$66,5,0),IF(B4="C+",VLOOKUP(H4,'Tabela %'!$C$67:$G$75,5,0),IF(B4="C-",VLOOKUP(H4,'Tabela %'!$C$76:$G$84,5,0),0)))))))))</f>
        <v>#N/A</v>
      </c>
      <c r="M4" s="2" t="e">
        <f aca="false">-L4</f>
        <v>#N/A</v>
      </c>
      <c r="N4" s="7"/>
      <c r="O4" s="7"/>
    </row>
    <row r="5" customFormat="false" ht="15.75" hidden="false" customHeight="false" outlineLevel="0" collapsed="false">
      <c r="B5" s="2" t="e">
        <f aca="true">OFFSET(Equipes!B$2,MATCH(C5,Equipes!B$3:B$130,0),1)</f>
        <v>#N/A</v>
      </c>
      <c r="C5" s="2"/>
      <c r="D5" s="4" t="e">
        <f aca="false">IF(B5="A",VLOOKUP(H5,'Tabela %'!$C$3:$D$11,2,0),IF(B5="A+",VLOOKUP(H5,'Tabela %'!$C$12:$D$20,2,0),IF(B5="A-",VLOOKUP(H5,'Tabela %'!$C$21:$D$29,2,0),IF(B5="B",VLOOKUP(H5,'Tabela %'!$C$30:$D$39,2,0),IF(B5="B+",VLOOKUP(H5,'Tabela %'!$C$40:$D$48,2,0),IF(B5="B-",VLOOKUP(H5,'Tabela %'!$C$49:$D$57,2,0),IF(B5="C",VLOOKUP(H5,'Tabela %'!$C$58:$D$66,2,0),IF(B5="C+",VLOOKUP(H5,'Tabela %'!$C$67:$D$75,2,0),IF(B5="C-",VLOOKUP(H5,'Tabela %'!$C$76:$D$84,2,0),0)))))))))</f>
        <v>#N/A</v>
      </c>
      <c r="E5" s="4" t="e">
        <f aca="false">IF(B5="A",VLOOKUP(H5,'Tabela %'!$C$3:$E$11,3,0),IF(B5="A+",VLOOKUP(H5,'Tabela %'!$C$12:$E$20,3,0),IF(B5="A-",VLOOKUP(H5,'Tabela %'!$C$21:$E$29,3,0),IF(B5="B",VLOOKUP(H5,'Tabela %'!$C$30:$E$39,3,0),IF(B5="B+",VLOOKUP(H5,'Tabela %'!$C$40:$E$48,3,0),IF(B5="B-",VLOOKUP(H5,'Tabela %'!$C$49:$E$57,3,0),IF(B5="C",VLOOKUP(H5,'Tabela %'!$C$58:$E$66,3,0),IF(B5="C+",VLOOKUP(H5,'Tabela %'!$C$67:$E$75,3,0),IF(B5="C-",VLOOKUP(H5,'Tabela %'!$C$76:$E$84,3,0),0)))))))))</f>
        <v>#N/A</v>
      </c>
      <c r="F5" s="4" t="e">
        <f aca="false">1-D5-E5</f>
        <v>#N/A</v>
      </c>
      <c r="G5" s="2"/>
      <c r="H5" s="2" t="e">
        <f aca="true">OFFSET(Equipes!B$2,MATCH(G5,Equipes!B$3:B$130,0),1)</f>
        <v>#N/A</v>
      </c>
      <c r="I5" s="5" t="e">
        <f aca="false">1/D5</f>
        <v>#N/A</v>
      </c>
      <c r="J5" s="5" t="e">
        <f aca="false">1/E5</f>
        <v>#N/A</v>
      </c>
      <c r="K5" s="5" t="e">
        <f aca="false">1/F5</f>
        <v>#N/A</v>
      </c>
      <c r="L5" s="2" t="e">
        <f aca="false">IF(B5="A",VLOOKUP(H5,'Tabela %'!$C$3:$G$11,5,0),IF(B5="A+",VLOOKUP(H5,'Tabela %'!$C$12:$G$20,5,0),IF(B5="A-",VLOOKUP(H5,'Tabela %'!$C$21:$G$29,5,0),IF(B5="B",VLOOKUP(H5,'Tabela %'!$C$30:$G$39,5,0),IF(B5="B+",VLOOKUP(H5,'Tabela %'!$C$40:$G$48,5,0),IF(B5="B-",VLOOKUP(H5,'Tabela %'!$C$49:$G$57,5,0),IF(B5="C",VLOOKUP(H5,'Tabela %'!$C$58:$G$66,5,0),IF(B5="C+",VLOOKUP(H5,'Tabela %'!$C$67:$G$75,5,0),IF(B5="C-",VLOOKUP(H5,'Tabela %'!$C$76:$G$84,5,0),0)))))))))</f>
        <v>#N/A</v>
      </c>
      <c r="M5" s="2" t="e">
        <f aca="false">-L5</f>
        <v>#N/A</v>
      </c>
      <c r="N5" s="7"/>
      <c r="O5" s="7"/>
    </row>
    <row r="6" customFormat="false" ht="15.75" hidden="false" customHeight="false" outlineLevel="0" collapsed="false">
      <c r="B6" s="2" t="e">
        <f aca="true">OFFSET(Equipes!B$2,MATCH(C6,Equipes!B$3:B$130,0),1)</f>
        <v>#N/A</v>
      </c>
      <c r="C6" s="2"/>
      <c r="D6" s="4" t="e">
        <f aca="false">IF(B6="A",VLOOKUP(H6,'Tabela %'!$C$3:$D$11,2,0),IF(B6="A+",VLOOKUP(H6,'Tabela %'!$C$12:$D$20,2,0),IF(B6="A-",VLOOKUP(H6,'Tabela %'!$C$21:$D$29,2,0),IF(B6="B",VLOOKUP(H6,'Tabela %'!$C$30:$D$39,2,0),IF(B6="B+",VLOOKUP(H6,'Tabela %'!$C$40:$D$48,2,0),IF(B6="B-",VLOOKUP(H6,'Tabela %'!$C$49:$D$57,2,0),IF(B6="C",VLOOKUP(H6,'Tabela %'!$C$58:$D$66,2,0),IF(B6="C+",VLOOKUP(H6,'Tabela %'!$C$67:$D$75,2,0),IF(B6="C-",VLOOKUP(H6,'Tabela %'!$C$76:$D$84,2,0),0)))))))))</f>
        <v>#N/A</v>
      </c>
      <c r="E6" s="4" t="e">
        <f aca="false">IF(B6="A",VLOOKUP(H6,'Tabela %'!$C$3:$E$11,3,0),IF(B6="A+",VLOOKUP(H6,'Tabela %'!$C$12:$E$20,3,0),IF(B6="A-",VLOOKUP(H6,'Tabela %'!$C$21:$E$29,3,0),IF(B6="B",VLOOKUP(H6,'Tabela %'!$C$30:$E$39,3,0),IF(B6="B+",VLOOKUP(H6,'Tabela %'!$C$40:$E$48,3,0),IF(B6="B-",VLOOKUP(H6,'Tabela %'!$C$49:$E$57,3,0),IF(B6="C",VLOOKUP(H6,'Tabela %'!$C$58:$E$66,3,0),IF(B6="C+",VLOOKUP(H6,'Tabela %'!$C$67:$E$75,3,0),IF(B6="C-",VLOOKUP(H6,'Tabela %'!$C$76:$E$84,3,0),0)))))))))</f>
        <v>#N/A</v>
      </c>
      <c r="F6" s="4" t="e">
        <f aca="false">1-D6-E6</f>
        <v>#N/A</v>
      </c>
      <c r="G6" s="2"/>
      <c r="H6" s="2" t="e">
        <f aca="true">OFFSET(Equipes!B$2,MATCH(G6,Equipes!B$3:B$130,0),1)</f>
        <v>#N/A</v>
      </c>
      <c r="I6" s="5" t="e">
        <f aca="false">1/D6</f>
        <v>#N/A</v>
      </c>
      <c r="J6" s="5" t="e">
        <f aca="false">1/E6</f>
        <v>#N/A</v>
      </c>
      <c r="K6" s="5" t="e">
        <f aca="false">1/F6</f>
        <v>#N/A</v>
      </c>
      <c r="L6" s="2" t="e">
        <f aca="false">IF(B6="A",VLOOKUP(H6,'Tabela %'!$C$3:$G$11,5,0),IF(B6="A+",VLOOKUP(H6,'Tabela %'!$C$12:$G$20,5,0),IF(B6="A-",VLOOKUP(H6,'Tabela %'!$C$21:$G$29,5,0),IF(B6="B",VLOOKUP(H6,'Tabela %'!$C$30:$G$39,5,0),IF(B6="B+",VLOOKUP(H6,'Tabela %'!$C$40:$G$48,5,0),IF(B6="B-",VLOOKUP(H6,'Tabela %'!$C$49:$G$57,5,0),IF(B6="C",VLOOKUP(H6,'Tabela %'!$C$58:$G$66,5,0),IF(B6="C+",VLOOKUP(H6,'Tabela %'!$C$67:$G$75,5,0),IF(B6="C-",VLOOKUP(H6,'Tabela %'!$C$76:$G$84,5,0),0)))))))))</f>
        <v>#N/A</v>
      </c>
      <c r="M6" s="2" t="e">
        <f aca="false">-L6</f>
        <v>#N/A</v>
      </c>
      <c r="N6" s="7"/>
      <c r="O6" s="7"/>
    </row>
    <row r="7" customFormat="false" ht="15.75" hidden="false" customHeight="false" outlineLevel="0" collapsed="false">
      <c r="B7" s="2" t="e">
        <f aca="true">OFFSET(Equipes!B$2,MATCH(C7,Equipes!B$3:B$130,0),1)</f>
        <v>#N/A</v>
      </c>
      <c r="C7" s="2"/>
      <c r="D7" s="4" t="e">
        <f aca="false">IF(B7="A",VLOOKUP(H7,'Tabela %'!$C$3:$D$11,2,0),IF(B7="A+",VLOOKUP(H7,'Tabela %'!$C$12:$D$20,2,0),IF(B7="A-",VLOOKUP(H7,'Tabela %'!$C$21:$D$29,2,0),IF(B7="B",VLOOKUP(H7,'Tabela %'!$C$30:$D$39,2,0),IF(B7="B+",VLOOKUP(H7,'Tabela %'!$C$40:$D$48,2,0),IF(B7="B-",VLOOKUP(H7,'Tabela %'!$C$49:$D$57,2,0),IF(B7="C",VLOOKUP(H7,'Tabela %'!$C$58:$D$66,2,0),IF(B7="C+",VLOOKUP(H7,'Tabela %'!$C$67:$D$75,2,0),IF(B7="C-",VLOOKUP(H7,'Tabela %'!$C$76:$D$84,2,0),0)))))))))</f>
        <v>#N/A</v>
      </c>
      <c r="E7" s="4" t="e">
        <f aca="false">IF(B7="A",VLOOKUP(H7,'Tabela %'!$C$3:$E$11,3,0),IF(B7="A+",VLOOKUP(H7,'Tabela %'!$C$12:$E$20,3,0),IF(B7="A-",VLOOKUP(H7,'Tabela %'!$C$21:$E$29,3,0),IF(B7="B",VLOOKUP(H7,'Tabela %'!$C$30:$E$39,3,0),IF(B7="B+",VLOOKUP(H7,'Tabela %'!$C$40:$E$48,3,0),IF(B7="B-",VLOOKUP(H7,'Tabela %'!$C$49:$E$57,3,0),IF(B7="C",VLOOKUP(H7,'Tabela %'!$C$58:$E$66,3,0),IF(B7="C+",VLOOKUP(H7,'Tabela %'!$C$67:$E$75,3,0),IF(B7="C-",VLOOKUP(H7,'Tabela %'!$C$76:$E$84,3,0),0)))))))))</f>
        <v>#N/A</v>
      </c>
      <c r="F7" s="4" t="e">
        <f aca="false">1-D7-E7</f>
        <v>#N/A</v>
      </c>
      <c r="G7" s="2"/>
      <c r="H7" s="2" t="e">
        <f aca="true">OFFSET(Equipes!B$2,MATCH(G7,Equipes!B$3:B$130,0),1)</f>
        <v>#N/A</v>
      </c>
      <c r="I7" s="5" t="e">
        <f aca="false">1/D7</f>
        <v>#N/A</v>
      </c>
      <c r="J7" s="5" t="e">
        <f aca="false">1/E7</f>
        <v>#N/A</v>
      </c>
      <c r="K7" s="5" t="e">
        <f aca="false">1/F7</f>
        <v>#N/A</v>
      </c>
      <c r="L7" s="2" t="e">
        <f aca="false">IF(B7="A",VLOOKUP(H7,'Tabela %'!$C$3:$G$11,5,0),IF(B7="A+",VLOOKUP(H7,'Tabela %'!$C$12:$G$20,5,0),IF(B7="A-",VLOOKUP(H7,'Tabela %'!$C$21:$G$29,5,0),IF(B7="B",VLOOKUP(H7,'Tabela %'!$C$30:$G$39,5,0),IF(B7="B+",VLOOKUP(H7,'Tabela %'!$C$40:$G$48,5,0),IF(B7="B-",VLOOKUP(H7,'Tabela %'!$C$49:$G$57,5,0),IF(B7="C",VLOOKUP(H7,'Tabela %'!$C$58:$G$66,5,0),IF(B7="C+",VLOOKUP(H7,'Tabela %'!$C$67:$G$75,5,0),IF(B7="C-",VLOOKUP(H7,'Tabela %'!$C$76:$G$84,5,0),0)))))))))</f>
        <v>#N/A</v>
      </c>
      <c r="M7" s="2" t="e">
        <f aca="false">-L7</f>
        <v>#N/A</v>
      </c>
      <c r="N7" s="7"/>
      <c r="O7" s="7"/>
    </row>
    <row r="8" customFormat="false" ht="15.75" hidden="false" customHeight="false" outlineLevel="0" collapsed="false">
      <c r="B8" s="2" t="e">
        <f aca="true">OFFSET(Equipes!B$2,MATCH(C8,Equipes!B$3:B$130,0),1)</f>
        <v>#N/A</v>
      </c>
      <c r="C8" s="2"/>
      <c r="D8" s="4" t="e">
        <f aca="false">IF(B8="A",VLOOKUP(H8,'Tabela %'!$C$3:$D$11,2,0),IF(B8="A+",VLOOKUP(H8,'Tabela %'!$C$12:$D$20,2,0),IF(B8="A-",VLOOKUP(H8,'Tabela %'!$C$21:$D$29,2,0),IF(B8="B",VLOOKUP(H8,'Tabela %'!$C$30:$D$39,2,0),IF(B8="B+",VLOOKUP(H8,'Tabela %'!$C$40:$D$48,2,0),IF(B8="B-",VLOOKUP(H8,'Tabela %'!$C$49:$D$57,2,0),IF(B8="C",VLOOKUP(H8,'Tabela %'!$C$58:$D$66,2,0),IF(B8="C+",VLOOKUP(H8,'Tabela %'!$C$67:$D$75,2,0),IF(B8="C-",VLOOKUP(H8,'Tabela %'!$C$76:$D$84,2,0),0)))))))))</f>
        <v>#N/A</v>
      </c>
      <c r="E8" s="4" t="e">
        <f aca="false">IF(B8="A",VLOOKUP(H8,'Tabela %'!$C$3:$E$11,3,0),IF(B8="A+",VLOOKUP(H8,'Tabela %'!$C$12:$E$20,3,0),IF(B8="A-",VLOOKUP(H8,'Tabela %'!$C$21:$E$29,3,0),IF(B8="B",VLOOKUP(H8,'Tabela %'!$C$30:$E$39,3,0),IF(B8="B+",VLOOKUP(H8,'Tabela %'!$C$40:$E$48,3,0),IF(B8="B-",VLOOKUP(H8,'Tabela %'!$C$49:$E$57,3,0),IF(B8="C",VLOOKUP(H8,'Tabela %'!$C$58:$E$66,3,0),IF(B8="C+",VLOOKUP(H8,'Tabela %'!$C$67:$E$75,3,0),IF(B8="C-",VLOOKUP(H8,'Tabela %'!$C$76:$E$84,3,0),0)))))))))</f>
        <v>#N/A</v>
      </c>
      <c r="F8" s="4" t="e">
        <f aca="false">1-D8-E8</f>
        <v>#N/A</v>
      </c>
      <c r="G8" s="2"/>
      <c r="H8" s="2" t="e">
        <f aca="true">OFFSET(Equipes!B$2,MATCH(G8,Equipes!B$3:B$130,0),1)</f>
        <v>#N/A</v>
      </c>
      <c r="I8" s="5" t="e">
        <f aca="false">1/D8</f>
        <v>#N/A</v>
      </c>
      <c r="J8" s="5" t="e">
        <f aca="false">1/E8</f>
        <v>#N/A</v>
      </c>
      <c r="K8" s="5" t="e">
        <f aca="false">1/F8</f>
        <v>#N/A</v>
      </c>
      <c r="L8" s="2" t="e">
        <f aca="false">IF(B8="A",VLOOKUP(H8,'Tabela %'!$C$3:$G$11,5,0),IF(B8="A+",VLOOKUP(H8,'Tabela %'!$C$12:$G$20,5,0),IF(B8="A-",VLOOKUP(H8,'Tabela %'!$C$21:$G$29,5,0),IF(B8="B",VLOOKUP(H8,'Tabela %'!$C$30:$G$39,5,0),IF(B8="B+",VLOOKUP(H8,'Tabela %'!$C$40:$G$48,5,0),IF(B8="B-",VLOOKUP(H8,'Tabela %'!$C$49:$G$57,5,0),IF(B8="C",VLOOKUP(H8,'Tabela %'!$C$58:$G$66,5,0),IF(B8="C+",VLOOKUP(H8,'Tabela %'!$C$67:$G$75,5,0),IF(B8="C-",VLOOKUP(H8,'Tabela %'!$C$76:$G$84,5,0),0)))))))))</f>
        <v>#N/A</v>
      </c>
      <c r="M8" s="2" t="e">
        <f aca="false">-L8</f>
        <v>#N/A</v>
      </c>
      <c r="N8" s="7"/>
      <c r="O8" s="7"/>
    </row>
    <row r="9" customFormat="false" ht="15.75" hidden="false" customHeight="false" outlineLevel="0" collapsed="false">
      <c r="B9" s="2" t="e">
        <f aca="true">OFFSET(Equipes!B$2,MATCH(C9,Equipes!B$3:B$130,0),1)</f>
        <v>#N/A</v>
      </c>
      <c r="C9" s="2"/>
      <c r="D9" s="4" t="e">
        <f aca="false">IF(B9="A",VLOOKUP(H9,'Tabela %'!$C$3:$D$11,2,0),IF(B9="A+",VLOOKUP(H9,'Tabela %'!$C$12:$D$20,2,0),IF(B9="A-",VLOOKUP(H9,'Tabela %'!$C$21:$D$29,2,0),IF(B9="B",VLOOKUP(H9,'Tabela %'!$C$30:$D$39,2,0),IF(B9="B+",VLOOKUP(H9,'Tabela %'!$C$40:$D$48,2,0),IF(B9="B-",VLOOKUP(H9,'Tabela %'!$C$49:$D$57,2,0),IF(B9="C",VLOOKUP(H9,'Tabela %'!$C$58:$D$66,2,0),IF(B9="C+",VLOOKUP(H9,'Tabela %'!$C$67:$D$75,2,0),IF(B9="C-",VLOOKUP(H9,'Tabela %'!$C$76:$D$84,2,0),0)))))))))</f>
        <v>#N/A</v>
      </c>
      <c r="E9" s="4" t="e">
        <f aca="false">IF(B9="A",VLOOKUP(H9,'Tabela %'!$C$3:$E$11,3,0),IF(B9="A+",VLOOKUP(H9,'Tabela %'!$C$12:$E$20,3,0),IF(B9="A-",VLOOKUP(H9,'Tabela %'!$C$21:$E$29,3,0),IF(B9="B",VLOOKUP(H9,'Tabela %'!$C$30:$E$39,3,0),IF(B9="B+",VLOOKUP(H9,'Tabela %'!$C$40:$E$48,3,0),IF(B9="B-",VLOOKUP(H9,'Tabela %'!$C$49:$E$57,3,0),IF(B9="C",VLOOKUP(H9,'Tabela %'!$C$58:$E$66,3,0),IF(B9="C+",VLOOKUP(H9,'Tabela %'!$C$67:$E$75,3,0),IF(B9="C-",VLOOKUP(H9,'Tabela %'!$C$76:$E$84,3,0),0)))))))))</f>
        <v>#N/A</v>
      </c>
      <c r="F9" s="4" t="e">
        <f aca="false">1-D9-E9</f>
        <v>#N/A</v>
      </c>
      <c r="G9" s="2"/>
      <c r="H9" s="2" t="e">
        <f aca="true">OFFSET(Equipes!B$2,MATCH(G9,Equipes!B$3:B$130,0),1)</f>
        <v>#N/A</v>
      </c>
      <c r="I9" s="5" t="e">
        <f aca="false">1/D9</f>
        <v>#N/A</v>
      </c>
      <c r="J9" s="5" t="e">
        <f aca="false">1/E9</f>
        <v>#N/A</v>
      </c>
      <c r="K9" s="5" t="e">
        <f aca="false">1/F9</f>
        <v>#N/A</v>
      </c>
      <c r="L9" s="2" t="e">
        <f aca="false">IF(B9="A",VLOOKUP(H9,'Tabela %'!$C$3:$G$11,5,0),IF(B9="A+",VLOOKUP(H9,'Tabela %'!$C$12:$G$20,5,0),IF(B9="A-",VLOOKUP(H9,'Tabela %'!$C$21:$G$29,5,0),IF(B9="B",VLOOKUP(H9,'Tabela %'!$C$30:$G$39,5,0),IF(B9="B+",VLOOKUP(H9,'Tabela %'!$C$40:$G$48,5,0),IF(B9="B-",VLOOKUP(H9,'Tabela %'!$C$49:$G$57,5,0),IF(B9="C",VLOOKUP(H9,'Tabela %'!$C$58:$G$66,5,0),IF(B9="C+",VLOOKUP(H9,'Tabela %'!$C$67:$G$75,5,0),IF(B9="C-",VLOOKUP(H9,'Tabela %'!$C$76:$G$84,5,0),0)))))))))</f>
        <v>#N/A</v>
      </c>
      <c r="M9" s="2" t="e">
        <f aca="false">-L9</f>
        <v>#N/A</v>
      </c>
      <c r="N9" s="7"/>
      <c r="O9" s="7"/>
    </row>
    <row r="10" customFormat="false" ht="15.75" hidden="false" customHeight="false" outlineLevel="0" collapsed="false">
      <c r="B10" s="2" t="e">
        <f aca="true">OFFSET(Equipes!B$2,MATCH(C10,Equipes!B$3:B$130,0),1)</f>
        <v>#N/A</v>
      </c>
      <c r="C10" s="2"/>
      <c r="D10" s="4" t="e">
        <f aca="false">IF(B10="A",VLOOKUP(H10,'Tabela %'!$C$3:$D$11,2,0),IF(B10="A+",VLOOKUP(H10,'Tabela %'!$C$12:$D$20,2,0),IF(B10="A-",VLOOKUP(H10,'Tabela %'!$C$21:$D$29,2,0),IF(B10="B",VLOOKUP(H10,'Tabela %'!$C$30:$D$39,2,0),IF(B10="B+",VLOOKUP(H10,'Tabela %'!$C$40:$D$48,2,0),IF(B10="B-",VLOOKUP(H10,'Tabela %'!$C$49:$D$57,2,0),IF(B10="C",VLOOKUP(H10,'Tabela %'!$C$58:$D$66,2,0),IF(B10="C+",VLOOKUP(H10,'Tabela %'!$C$67:$D$75,2,0),IF(B10="C-",VLOOKUP(H10,'Tabela %'!$C$76:$D$84,2,0),0)))))))))</f>
        <v>#N/A</v>
      </c>
      <c r="E10" s="4" t="e">
        <f aca="false">IF(B10="A",VLOOKUP(H10,'Tabela %'!$C$3:$E$11,3,0),IF(B10="A+",VLOOKUP(H10,'Tabela %'!$C$12:$E$20,3,0),IF(B10="A-",VLOOKUP(H10,'Tabela %'!$C$21:$E$29,3,0),IF(B10="B",VLOOKUP(H10,'Tabela %'!$C$30:$E$39,3,0),IF(B10="B+",VLOOKUP(H10,'Tabela %'!$C$40:$E$48,3,0),IF(B10="B-",VLOOKUP(H10,'Tabela %'!$C$49:$E$57,3,0),IF(B10="C",VLOOKUP(H10,'Tabela %'!$C$58:$E$66,3,0),IF(B10="C+",VLOOKUP(H10,'Tabela %'!$C$67:$E$75,3,0),IF(B10="C-",VLOOKUP(H10,'Tabela %'!$C$76:$E$84,3,0),0)))))))))</f>
        <v>#N/A</v>
      </c>
      <c r="F10" s="4" t="e">
        <f aca="false">1-D10-E10</f>
        <v>#N/A</v>
      </c>
      <c r="G10" s="2"/>
      <c r="H10" s="2" t="e">
        <f aca="true">OFFSET(Equipes!B$2,MATCH(G10,Equipes!B$3:B$130,0),1)</f>
        <v>#N/A</v>
      </c>
      <c r="I10" s="5" t="e">
        <f aca="false">1/D10</f>
        <v>#N/A</v>
      </c>
      <c r="J10" s="5" t="e">
        <f aca="false">1/E10</f>
        <v>#N/A</v>
      </c>
      <c r="K10" s="5" t="e">
        <f aca="false">1/F10</f>
        <v>#N/A</v>
      </c>
      <c r="L10" s="2" t="e">
        <f aca="false">IF(B10="A",VLOOKUP(H10,'Tabela %'!$C$3:$G$11,5,0),IF(B10="A+",VLOOKUP(H10,'Tabela %'!$C$12:$G$20,5,0),IF(B10="A-",VLOOKUP(H10,'Tabela %'!$C$21:$G$29,5,0),IF(B10="B",VLOOKUP(H10,'Tabela %'!$C$30:$G$39,5,0),IF(B10="B+",VLOOKUP(H10,'Tabela %'!$C$40:$G$48,5,0),IF(B10="B-",VLOOKUP(H10,'Tabela %'!$C$49:$G$57,5,0),IF(B10="C",VLOOKUP(H10,'Tabela %'!$C$58:$G$66,5,0),IF(B10="C+",VLOOKUP(H10,'Tabela %'!$C$67:$G$75,5,0),IF(B10="C-",VLOOKUP(H10,'Tabela %'!$C$76:$G$84,5,0),0)))))))))</f>
        <v>#N/A</v>
      </c>
      <c r="M10" s="2" t="e">
        <f aca="false">-L10</f>
        <v>#N/A</v>
      </c>
      <c r="N10" s="7"/>
      <c r="O10" s="7"/>
    </row>
    <row r="11" customFormat="false" ht="15.75" hidden="false" customHeight="false" outlineLevel="0" collapsed="false">
      <c r="B11" s="2" t="e">
        <f aca="true">OFFSET(Equipes!B$2,MATCH(C11,Equipes!B$3:B$130,0),1)</f>
        <v>#N/A</v>
      </c>
      <c r="C11" s="2"/>
      <c r="D11" s="4" t="e">
        <f aca="false">IF(B11="A",VLOOKUP(H11,'Tabela %'!$C$3:$D$11,2,0),IF(B11="A+",VLOOKUP(H11,'Tabela %'!$C$12:$D$20,2,0),IF(B11="A-",VLOOKUP(H11,'Tabela %'!$C$21:$D$29,2,0),IF(B11="B",VLOOKUP(H11,'Tabela %'!$C$30:$D$39,2,0),IF(B11="B+",VLOOKUP(H11,'Tabela %'!$C$40:$D$48,2,0),IF(B11="B-",VLOOKUP(H11,'Tabela %'!$C$49:$D$57,2,0),IF(B11="C",VLOOKUP(H11,'Tabela %'!$C$58:$D$66,2,0),IF(B11="C+",VLOOKUP(H11,'Tabela %'!$C$67:$D$75,2,0),IF(B11="C-",VLOOKUP(H11,'Tabela %'!$C$76:$D$84,2,0),0)))))))))</f>
        <v>#N/A</v>
      </c>
      <c r="E11" s="4" t="e">
        <f aca="false">IF(B11="A",VLOOKUP(H11,'Tabela %'!$C$3:$E$11,3,0),IF(B11="A+",VLOOKUP(H11,'Tabela %'!$C$12:$E$20,3,0),IF(B11="A-",VLOOKUP(H11,'Tabela %'!$C$21:$E$29,3,0),IF(B11="B",VLOOKUP(H11,'Tabela %'!$C$30:$E$39,3,0),IF(B11="B+",VLOOKUP(H11,'Tabela %'!$C$40:$E$48,3,0),IF(B11="B-",VLOOKUP(H11,'Tabela %'!$C$49:$E$57,3,0),IF(B11="C",VLOOKUP(H11,'Tabela %'!$C$58:$E$66,3,0),IF(B11="C+",VLOOKUP(H11,'Tabela %'!$C$67:$E$75,3,0),IF(B11="C-",VLOOKUP(H11,'Tabela %'!$C$76:$E$84,3,0),0)))))))))</f>
        <v>#N/A</v>
      </c>
      <c r="F11" s="4" t="e">
        <f aca="false">1-D11-E11</f>
        <v>#N/A</v>
      </c>
      <c r="G11" s="2"/>
      <c r="H11" s="2" t="e">
        <f aca="true">OFFSET(Equipes!B$2,MATCH(G11,Equipes!B$3:B$130,0),1)</f>
        <v>#N/A</v>
      </c>
      <c r="I11" s="5" t="e">
        <f aca="false">1/D11</f>
        <v>#N/A</v>
      </c>
      <c r="J11" s="5" t="e">
        <f aca="false">1/E11</f>
        <v>#N/A</v>
      </c>
      <c r="K11" s="5" t="e">
        <f aca="false">1/F11</f>
        <v>#N/A</v>
      </c>
      <c r="L11" s="2" t="e">
        <f aca="false">IF(B11="A",VLOOKUP(H11,'Tabela %'!$C$3:$G$11,5,0),IF(B11="A+",VLOOKUP(H11,'Tabela %'!$C$12:$G$20,5,0),IF(B11="A-",VLOOKUP(H11,'Tabela %'!$C$21:$G$29,5,0),IF(B11="B",VLOOKUP(H11,'Tabela %'!$C$30:$G$39,5,0),IF(B11="B+",VLOOKUP(H11,'Tabela %'!$C$40:$G$48,5,0),IF(B11="B-",VLOOKUP(H11,'Tabela %'!$C$49:$G$57,5,0),IF(B11="C",VLOOKUP(H11,'Tabela %'!$C$58:$G$66,5,0),IF(B11="C+",VLOOKUP(H11,'Tabela %'!$C$67:$G$75,5,0),IF(B11="C-",VLOOKUP(H11,'Tabela %'!$C$76:$G$84,5,0),0)))))))))</f>
        <v>#N/A</v>
      </c>
      <c r="M11" s="2" t="e">
        <f aca="false">-L11</f>
        <v>#N/A</v>
      </c>
      <c r="N11" s="7"/>
      <c r="O11" s="7"/>
    </row>
    <row r="12" customFormat="false" ht="15.75" hidden="false" customHeight="false" outlineLevel="0" collapsed="false">
      <c r="B12" s="2" t="e">
        <f aca="true">OFFSET(Equipes!B$2,MATCH(C12,Equipes!B$3:B$130,0),1)</f>
        <v>#N/A</v>
      </c>
      <c r="C12" s="2"/>
      <c r="D12" s="4" t="e">
        <f aca="false">IF(B12="A",VLOOKUP(H12,'Tabela %'!$C$3:$D$11,2,0),IF(B12="A+",VLOOKUP(H12,'Tabela %'!$C$12:$D$20,2,0),IF(B12="A-",VLOOKUP(H12,'Tabela %'!$C$21:$D$29,2,0),IF(B12="B",VLOOKUP(H12,'Tabela %'!$C$30:$D$39,2,0),IF(B12="B+",VLOOKUP(H12,'Tabela %'!$C$40:$D$48,2,0),IF(B12="B-",VLOOKUP(H12,'Tabela %'!$C$49:$D$57,2,0),IF(B12="C",VLOOKUP(H12,'Tabela %'!$C$58:$D$66,2,0),IF(B12="C+",VLOOKUP(H12,'Tabela %'!$C$67:$D$75,2,0),IF(B12="C-",VLOOKUP(H12,'Tabela %'!$C$76:$D$84,2,0),0)))))))))</f>
        <v>#N/A</v>
      </c>
      <c r="E12" s="4" t="e">
        <f aca="false">IF(B12="A",VLOOKUP(H12,'Tabela %'!$C$3:$E$11,3,0),IF(B12="A+",VLOOKUP(H12,'Tabela %'!$C$12:$E$20,3,0),IF(B12="A-",VLOOKUP(H12,'Tabela %'!$C$21:$E$29,3,0),IF(B12="B",VLOOKUP(H12,'Tabela %'!$C$30:$E$39,3,0),IF(B12="B+",VLOOKUP(H12,'Tabela %'!$C$40:$E$48,3,0),IF(B12="B-",VLOOKUP(H12,'Tabela %'!$C$49:$E$57,3,0),IF(B12="C",VLOOKUP(H12,'Tabela %'!$C$58:$E$66,3,0),IF(B12="C+",VLOOKUP(H12,'Tabela %'!$C$67:$E$75,3,0),IF(B12="C-",VLOOKUP(H12,'Tabela %'!$C$76:$E$84,3,0),0)))))))))</f>
        <v>#N/A</v>
      </c>
      <c r="F12" s="4" t="e">
        <f aca="false">1-D12-E12</f>
        <v>#N/A</v>
      </c>
      <c r="G12" s="2"/>
      <c r="H12" s="2" t="e">
        <f aca="true">OFFSET(Equipes!B$2,MATCH(G12,Equipes!B$3:B$130,0),1)</f>
        <v>#N/A</v>
      </c>
      <c r="I12" s="5" t="e">
        <f aca="false">1/D12</f>
        <v>#N/A</v>
      </c>
      <c r="J12" s="5" t="e">
        <f aca="false">1/E12</f>
        <v>#N/A</v>
      </c>
      <c r="K12" s="5" t="e">
        <f aca="false">1/F12</f>
        <v>#N/A</v>
      </c>
      <c r="L12" s="2" t="e">
        <f aca="false">IF(B12="A",VLOOKUP(H12,'Tabela %'!$C$3:$G$11,5,0),IF(B12="A+",VLOOKUP(H12,'Tabela %'!$C$12:$G$20,5,0),IF(B12="A-",VLOOKUP(H12,'Tabela %'!$C$21:$G$29,5,0),IF(B12="B",VLOOKUP(H12,'Tabela %'!$C$30:$G$39,5,0),IF(B12="B+",VLOOKUP(H12,'Tabela %'!$C$40:$G$48,5,0),IF(B12="B-",VLOOKUP(H12,'Tabela %'!$C$49:$G$57,5,0),IF(B12="C",VLOOKUP(H12,'Tabela %'!$C$58:$G$66,5,0),IF(B12="C+",VLOOKUP(H12,'Tabela %'!$C$67:$G$75,5,0),IF(B12="C-",VLOOKUP(H12,'Tabela %'!$C$76:$G$84,5,0),0)))))))))</f>
        <v>#N/A</v>
      </c>
      <c r="M12" s="2" t="e">
        <f aca="false">-L12</f>
        <v>#N/A</v>
      </c>
      <c r="N12" s="7"/>
      <c r="O12" s="7"/>
    </row>
    <row r="15" customFormat="false" ht="15.75" hidden="false" customHeight="false" outlineLevel="0" collapsed="false">
      <c r="N15" s="0" t="s">
        <v>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13.14"/>
    <col collapsed="false" customWidth="true" hidden="false" outlineLevel="0" max="3" min="3" style="0" width="13.43"/>
    <col collapsed="false" customWidth="true" hidden="false" outlineLevel="0" max="4" min="4" style="0" width="10.86"/>
    <col collapsed="false" customWidth="true" hidden="false" outlineLevel="0" max="5" min="5" style="0" width="10.99"/>
    <col collapsed="false" customWidth="true" hidden="false" outlineLevel="0" max="6" min="6" style="0" width="10"/>
    <col collapsed="false" customWidth="true" hidden="false" outlineLevel="0" max="7" min="7" style="0" width="12.43"/>
    <col collapsed="false" customWidth="true" hidden="false" outlineLevel="0" max="8" min="8" style="0" width="15.14"/>
    <col collapsed="false" customWidth="true" hidden="false" outlineLevel="0" max="9" min="9" style="0" width="15.88"/>
    <col collapsed="false" customWidth="true" hidden="false" outlineLevel="0" max="10" min="10" style="0" width="11.99"/>
    <col collapsed="false" customWidth="true" hidden="false" outlineLevel="0" max="11" min="11" style="0" width="12.43"/>
    <col collapsed="false" customWidth="true" hidden="false" outlineLevel="0" max="1025" min="12" style="0" width="14.43"/>
  </cols>
  <sheetData>
    <row r="2" customFormat="false" ht="15.75" hidden="false" customHeight="false" outlineLevel="0" collapsed="false">
      <c r="B2" s="1" t="s">
        <v>46</v>
      </c>
      <c r="C2" s="1" t="s">
        <v>63</v>
      </c>
      <c r="D2" s="1" t="s">
        <v>48</v>
      </c>
      <c r="E2" s="1" t="s">
        <v>49</v>
      </c>
      <c r="F2" s="1" t="s">
        <v>50</v>
      </c>
      <c r="G2" s="1" t="s">
        <v>64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</row>
    <row r="3" customFormat="false" ht="15.75" hidden="false" customHeight="false" outlineLevel="0" collapsed="false">
      <c r="B3" s="2" t="str">
        <f aca="true">OFFSET(Equipes!B$2,MATCH(C3,Equipes!B$3:B$130,0),1)</f>
        <v>A+</v>
      </c>
      <c r="C3" s="8" t="s">
        <v>33</v>
      </c>
      <c r="D3" s="4" t="n">
        <f aca="false">IF(B3="A",VLOOKUP(H3,'Tabela %'!$C$3:$D$11,2,0),IF(B3="A+",VLOOKUP(H3,'Tabela %'!$C$12:$D$20,2,0),IF(B3="A-",VLOOKUP(H3,'Tabela %'!$C$21:$D$29,2,0),IF(B3="B",VLOOKUP(H3,'Tabela %'!$C$30:$D$39,2,0),IF(B3="B+",VLOOKUP(H3,'Tabela %'!$C$40:$D$48,2,0),IF(B3="B-",VLOOKUP(H3,'Tabela %'!$C$49:$D$57,2,0),IF(B3="C",VLOOKUP(H3,'Tabela %'!$C$58:$D$66,2,0),IF(B3="C+",VLOOKUP(H3,'Tabela %'!$C$67:$D$75,2,0),IF(B3="C-",VLOOKUP(H3,'Tabela %'!$C$76:$D$84,2,0),0)))))))))</f>
        <v>0.35</v>
      </c>
      <c r="E3" s="4" t="n">
        <f aca="false">IF(B3="A",VLOOKUP(H3,'Tabela %'!$C$3:$E$11,3,0),IF(B3="A+",VLOOKUP(H3,'Tabela %'!$C$12:$E$20,3,0),IF(B3="A-",VLOOKUP(H3,'Tabela %'!$C$21:$E$29,3,0),IF(B3="B",VLOOKUP(H3,'Tabela %'!$C$30:$E$39,3,0),IF(B3="B+",VLOOKUP(H3,'Tabela %'!$C$40:$E$48,3,0),IF(B3="B-",VLOOKUP(H3,'Tabela %'!$C$49:$E$57,3,0),IF(B3="C",VLOOKUP(H3,'Tabela %'!$C$58:$E$66,3,0),IF(B3="C+",VLOOKUP(H3,'Tabela %'!$C$67:$E$75,3,0),IF(B3="C-",VLOOKUP(H3,'Tabela %'!$C$76:$E$84,3,0),0)))))))))</f>
        <v>0.3</v>
      </c>
      <c r="F3" s="4" t="n">
        <f aca="false">1-D3-E3</f>
        <v>0.35</v>
      </c>
      <c r="G3" s="8" t="s">
        <v>31</v>
      </c>
      <c r="H3" s="2" t="str">
        <f aca="true">OFFSET(Equipes!B$2,MATCH(G3,Equipes!B$3:B$130,0),1)</f>
        <v>A+</v>
      </c>
      <c r="I3" s="5" t="n">
        <f aca="false">1/D3</f>
        <v>2.85714285714286</v>
      </c>
      <c r="J3" s="5" t="n">
        <f aca="false">1/E3</f>
        <v>3.33333333333333</v>
      </c>
      <c r="K3" s="5" t="n">
        <f aca="false">1/F3</f>
        <v>2.85714285714286</v>
      </c>
      <c r="L3" s="2" t="n">
        <f aca="false">IF(B3="A",VLOOKUP(H3,'Tabela %'!$C$3:$G$11,5,0),IF(B3="A+",VLOOKUP(H3,'Tabela %'!$C$12:$G$20,5,0),IF(B3="A-",VLOOKUP(H3,'Tabela %'!$C$21:$G$29,5,0),IF(B3="B",VLOOKUP(H3,'Tabela %'!$C$30:$G$39,5,0),IF(B3="B+",VLOOKUP(H3,'Tabela %'!$C$40:$G$48,5,0),IF(B3="B-",VLOOKUP(H3,'Tabela %'!$C$49:$G$57,5,0),IF(B3="C",VLOOKUP(H3,'Tabela %'!$C$58:$G$66,5,0),IF(B3="C+",VLOOKUP(H3,'Tabela %'!$C$67:$G$75,5,0),IF(B3="C-",VLOOKUP(H3,'Tabela %'!$C$76:$G$84,5,0),0)))))))))</f>
        <v>0</v>
      </c>
      <c r="M3" s="2" t="n">
        <f aca="false">-L3</f>
        <v>-0</v>
      </c>
    </row>
    <row r="6" customFormat="false" ht="15.75" hidden="false" customHeight="false" outlineLevel="0" collapsed="false">
      <c r="B6" s="1" t="s">
        <v>65</v>
      </c>
      <c r="C6" s="1"/>
      <c r="D6" s="1" t="s">
        <v>66</v>
      </c>
      <c r="E6" s="1"/>
      <c r="F6" s="1"/>
      <c r="G6" s="1"/>
    </row>
    <row r="7" customFormat="false" ht="15.75" hidden="false" customHeight="false" outlineLevel="0" collapsed="false">
      <c r="B7" s="2" t="s">
        <v>67</v>
      </c>
      <c r="C7" s="2"/>
      <c r="D7" s="2" t="str">
        <f aca="false">C3</f>
        <v>Flamengo</v>
      </c>
      <c r="E7" s="2"/>
      <c r="F7" s="2" t="str">
        <f aca="false">G3</f>
        <v>Cruzeiro</v>
      </c>
      <c r="G7" s="2"/>
    </row>
    <row r="8" customFormat="false" ht="15.75" hidden="false" customHeight="false" outlineLevel="0" collapsed="false">
      <c r="B8" s="2" t="s">
        <v>68</v>
      </c>
      <c r="C8" s="2"/>
      <c r="D8" s="8" t="n">
        <v>5</v>
      </c>
      <c r="E8" s="8"/>
      <c r="F8" s="8" t="n">
        <v>5</v>
      </c>
      <c r="G8" s="8"/>
    </row>
    <row r="9" customFormat="false" ht="15.75" hidden="false" customHeight="false" outlineLevel="0" collapsed="false">
      <c r="B9" s="2" t="s">
        <v>69</v>
      </c>
      <c r="C9" s="2"/>
      <c r="D9" s="8" t="n">
        <v>3</v>
      </c>
      <c r="E9" s="8"/>
      <c r="F9" s="8" t="n">
        <v>4</v>
      </c>
      <c r="G9" s="8"/>
    </row>
    <row r="10" customFormat="false" ht="15.75" hidden="false" customHeight="false" outlineLevel="0" collapsed="false">
      <c r="B10" s="2" t="s">
        <v>70</v>
      </c>
      <c r="C10" s="2"/>
      <c r="D10" s="8" t="n">
        <v>2</v>
      </c>
      <c r="E10" s="8"/>
      <c r="F10" s="8" t="n">
        <v>4</v>
      </c>
      <c r="G10" s="8"/>
    </row>
    <row r="11" customFormat="false" ht="15.75" hidden="false" customHeight="false" outlineLevel="0" collapsed="false">
      <c r="B11" s="2" t="s">
        <v>71</v>
      </c>
      <c r="C11" s="2"/>
      <c r="D11" s="8" t="n">
        <v>4</v>
      </c>
      <c r="E11" s="8"/>
      <c r="F11" s="8" t="n">
        <v>0</v>
      </c>
      <c r="G11" s="8"/>
    </row>
    <row r="12" customFormat="false" ht="15.75" hidden="false" customHeight="false" outlineLevel="0" collapsed="false">
      <c r="B12" s="2" t="s">
        <v>72</v>
      </c>
      <c r="C12" s="2"/>
      <c r="D12" s="8" t="n">
        <v>4</v>
      </c>
      <c r="E12" s="8"/>
      <c r="F12" s="8" t="n">
        <v>2</v>
      </c>
      <c r="G12" s="8"/>
    </row>
    <row r="13" customFormat="false" ht="15.75" hidden="false" customHeight="false" outlineLevel="0" collapsed="false">
      <c r="B13" s="2" t="s">
        <v>73</v>
      </c>
      <c r="C13" s="2"/>
      <c r="D13" s="8" t="n">
        <v>0</v>
      </c>
      <c r="E13" s="8"/>
      <c r="F13" s="8" t="n">
        <v>0</v>
      </c>
      <c r="G13" s="8"/>
    </row>
    <row r="14" customFormat="false" ht="15.75" hidden="false" customHeight="false" outlineLevel="0" collapsed="false">
      <c r="C14" s="0" t="s">
        <v>74</v>
      </c>
    </row>
    <row r="15" customFormat="false" ht="15.75" hidden="false" customHeight="false" outlineLevel="0" collapsed="false">
      <c r="C15" s="0" t="s">
        <v>75</v>
      </c>
    </row>
    <row r="16" customFormat="false" ht="15.75" hidden="false" customHeight="false" outlineLevel="0" collapsed="false">
      <c r="B16" s="1" t="s">
        <v>76</v>
      </c>
      <c r="C16" s="1"/>
      <c r="D16" s="1"/>
      <c r="E16" s="1" t="s">
        <v>77</v>
      </c>
      <c r="F16" s="1"/>
      <c r="G16" s="1" t="s">
        <v>78</v>
      </c>
    </row>
    <row r="17" customFormat="false" ht="15.75" hidden="false" customHeight="false" outlineLevel="0" collapsed="false">
      <c r="B17" s="2" t="s">
        <v>79</v>
      </c>
      <c r="C17" s="2"/>
      <c r="D17" s="2"/>
      <c r="E17" s="2" t="n">
        <v>0</v>
      </c>
      <c r="F17" s="2"/>
      <c r="G17" s="2" t="s">
        <v>80</v>
      </c>
    </row>
    <row r="18" customFormat="false" ht="15.75" hidden="false" customHeight="false" outlineLevel="0" collapsed="false">
      <c r="B18" s="2" t="s">
        <v>81</v>
      </c>
      <c r="C18" s="2"/>
      <c r="D18" s="2"/>
      <c r="E18" s="2" t="n">
        <v>-0.25</v>
      </c>
      <c r="F18" s="2"/>
      <c r="G18" s="2" t="s">
        <v>82</v>
      </c>
    </row>
    <row r="19" customFormat="false" ht="15.75" hidden="false" customHeight="false" outlineLevel="0" collapsed="false">
      <c r="B19" s="2" t="s">
        <v>83</v>
      </c>
      <c r="C19" s="2"/>
      <c r="D19" s="2"/>
      <c r="E19" s="2" t="n">
        <v>-0.5</v>
      </c>
      <c r="F19" s="2"/>
      <c r="G19" s="2" t="s">
        <v>84</v>
      </c>
    </row>
    <row r="20" customFormat="false" ht="15.75" hidden="false" customHeight="false" outlineLevel="0" collapsed="false">
      <c r="B20" s="2" t="s">
        <v>85</v>
      </c>
      <c r="C20" s="2"/>
      <c r="D20" s="2"/>
      <c r="E20" s="2" t="n">
        <v>-0.75</v>
      </c>
      <c r="F20" s="2"/>
      <c r="G20" s="2" t="s">
        <v>86</v>
      </c>
    </row>
    <row r="21" customFormat="false" ht="15.75" hidden="false" customHeight="false" outlineLevel="0" collapsed="false">
      <c r="B21" s="2" t="s">
        <v>87</v>
      </c>
      <c r="C21" s="2"/>
      <c r="D21" s="2"/>
      <c r="E21" s="2" t="s">
        <v>88</v>
      </c>
      <c r="F21" s="2"/>
      <c r="G21" s="2" t="s">
        <v>89</v>
      </c>
    </row>
    <row r="22" customFormat="false" ht="15.75" hidden="false" customHeight="false" outlineLevel="0" collapsed="false">
      <c r="C22" s="9"/>
    </row>
    <row r="23" customFormat="false" ht="15.75" hidden="false" customHeight="false" outlineLevel="0" collapsed="false">
      <c r="C23" s="9"/>
    </row>
    <row r="24" customFormat="false" ht="15.75" hidden="false" customHeight="false" outlineLevel="0" collapsed="false">
      <c r="B24" s="10" t="s">
        <v>67</v>
      </c>
      <c r="C24" s="10"/>
      <c r="D24" s="10" t="s">
        <v>90</v>
      </c>
      <c r="E24" s="10"/>
      <c r="F24" s="10"/>
      <c r="G24" s="10" t="s">
        <v>91</v>
      </c>
      <c r="H24" s="10"/>
      <c r="I24" s="10"/>
      <c r="J24" s="10" t="s">
        <v>92</v>
      </c>
      <c r="K24" s="10"/>
      <c r="L24" s="10" t="s">
        <v>93</v>
      </c>
      <c r="M24" s="10"/>
    </row>
    <row r="25" customFormat="false" ht="15.75" hidden="false" customHeight="false" outlineLevel="0" collapsed="false">
      <c r="B25" s="11" t="s">
        <v>63</v>
      </c>
      <c r="C25" s="11" t="s">
        <v>64</v>
      </c>
      <c r="D25" s="11" t="s">
        <v>94</v>
      </c>
      <c r="E25" s="11" t="s">
        <v>95</v>
      </c>
      <c r="F25" s="11" t="s">
        <v>96</v>
      </c>
      <c r="G25" s="11" t="s">
        <v>97</v>
      </c>
      <c r="H25" s="11" t="s">
        <v>63</v>
      </c>
      <c r="I25" s="11" t="s">
        <v>64</v>
      </c>
      <c r="J25" s="11" t="s">
        <v>63</v>
      </c>
      <c r="K25" s="11" t="s">
        <v>64</v>
      </c>
      <c r="L25" s="11" t="s">
        <v>63</v>
      </c>
      <c r="M25" s="11" t="s">
        <v>64</v>
      </c>
    </row>
    <row r="26" customFormat="false" ht="15.75" hidden="false" customHeight="false" outlineLevel="0" collapsed="false">
      <c r="B26" s="12" t="str">
        <f aca="false">$C$3</f>
        <v>Flamengo</v>
      </c>
      <c r="C26" s="12" t="str">
        <f aca="false">$G$3</f>
        <v>Cruzeiro</v>
      </c>
      <c r="D26" s="13" t="n">
        <v>0.42</v>
      </c>
      <c r="E26" s="13" t="n">
        <v>0.28</v>
      </c>
      <c r="F26" s="14" t="n">
        <f aca="false">1-D26-E26</f>
        <v>0.3</v>
      </c>
      <c r="G26" s="11" t="n">
        <f aca="false">IF(G30&gt;0,-0.5,0.5)</f>
        <v>0.5</v>
      </c>
      <c r="H26" s="15"/>
      <c r="I26" s="15"/>
      <c r="J26" s="16" t="n">
        <f aca="false">IF(D26&lt;=F26,1/D26,1/(1-F26))</f>
        <v>1.42857142857143</v>
      </c>
      <c r="K26" s="16" t="n">
        <f aca="false">IF(F26&lt;=D26,1/F26,1/(1-D26))</f>
        <v>3.33333333333333</v>
      </c>
      <c r="L26" s="17" t="n">
        <f aca="false">H26/J26-1</f>
        <v>-1</v>
      </c>
      <c r="M26" s="17" t="n">
        <f aca="false">I26/K26-1</f>
        <v>-1</v>
      </c>
    </row>
    <row r="27" customFormat="false" ht="15.75" hidden="false" customHeight="false" outlineLevel="0" collapsed="false">
      <c r="B27" s="12" t="str">
        <f aca="false">$C$3</f>
        <v>Flamengo</v>
      </c>
      <c r="C27" s="12" t="str">
        <f aca="false">$G$3</f>
        <v>Cruzeiro</v>
      </c>
      <c r="D27" s="14" t="n">
        <f aca="false">D26</f>
        <v>0.42</v>
      </c>
      <c r="E27" s="14" t="n">
        <f aca="false">E26</f>
        <v>0.28</v>
      </c>
      <c r="F27" s="14" t="n">
        <f aca="false">F26</f>
        <v>0.3</v>
      </c>
      <c r="G27" s="11" t="n">
        <f aca="false">IF(G30&gt;0,-0.25,0.25)</f>
        <v>0.25</v>
      </c>
      <c r="H27" s="15"/>
      <c r="I27" s="15"/>
      <c r="J27" s="16" t="n">
        <f aca="false">IF(D26&lt;=F26,(J28+J26)/2,1/(1-1/((K28+K26)/2)))</f>
        <v>1.53571428571429</v>
      </c>
      <c r="K27" s="16" t="n">
        <f aca="false">IF(F26&gt;=D26,1/(1-1/((J28+J26)/2)),(K28+K26)/2)</f>
        <v>2.86666666666667</v>
      </c>
      <c r="L27" s="17" t="n">
        <f aca="false">H27/J27-1</f>
        <v>-1</v>
      </c>
      <c r="M27" s="17" t="n">
        <f aca="false">I27/K27-1</f>
        <v>-1</v>
      </c>
    </row>
    <row r="28" customFormat="false" ht="15.75" hidden="false" customHeight="false" outlineLevel="0" collapsed="false">
      <c r="B28" s="12" t="str">
        <f aca="false">$C$3</f>
        <v>Flamengo</v>
      </c>
      <c r="C28" s="12" t="str">
        <f aca="false">$G$3</f>
        <v>Cruzeiro</v>
      </c>
      <c r="D28" s="14" t="n">
        <f aca="false">D27</f>
        <v>0.42</v>
      </c>
      <c r="E28" s="14" t="n">
        <f aca="false">E27</f>
        <v>0.28</v>
      </c>
      <c r="F28" s="14" t="n">
        <f aca="false">F27</f>
        <v>0.3</v>
      </c>
      <c r="G28" s="11" t="n">
        <v>0</v>
      </c>
      <c r="H28" s="15"/>
      <c r="I28" s="15"/>
      <c r="J28" s="16" t="n">
        <f aca="false">1/(D26/(D26+F26))</f>
        <v>1.71428571428571</v>
      </c>
      <c r="K28" s="16" t="n">
        <f aca="false">1/(F26/(F26+D26))</f>
        <v>2.4</v>
      </c>
      <c r="L28" s="17" t="n">
        <f aca="false">H28/J28-1</f>
        <v>-1</v>
      </c>
      <c r="M28" s="17" t="n">
        <f aca="false">I28/K28-1</f>
        <v>-1</v>
      </c>
    </row>
    <row r="29" customFormat="false" ht="15.75" hidden="false" customHeight="false" outlineLevel="0" collapsed="false">
      <c r="B29" s="12" t="str">
        <f aca="false">$C$3</f>
        <v>Flamengo</v>
      </c>
      <c r="C29" s="12" t="str">
        <f aca="false">$G$3</f>
        <v>Cruzeiro</v>
      </c>
      <c r="D29" s="14" t="n">
        <f aca="false">D28</f>
        <v>0.42</v>
      </c>
      <c r="E29" s="14" t="n">
        <f aca="false">E28</f>
        <v>0.28</v>
      </c>
      <c r="F29" s="14" t="n">
        <f aca="false">F28</f>
        <v>0.3</v>
      </c>
      <c r="G29" s="11" t="n">
        <f aca="false">IF(G30&gt;0,0.25,-0.25)</f>
        <v>-0.25</v>
      </c>
      <c r="H29" s="15"/>
      <c r="I29" s="15"/>
      <c r="J29" s="16" t="n">
        <f aca="false">IF(D26&gt;=F26,(J28+J30)/2,1/(1-1/((K28+K30)/2)))</f>
        <v>2.04761904761905</v>
      </c>
      <c r="K29" s="16" t="n">
        <f aca="false">IF(F26&lt;=D26,1/(1-1/((J28+J30)/2)),(K28+K30)/2)</f>
        <v>1.95454545454545</v>
      </c>
      <c r="L29" s="17" t="n">
        <f aca="false">H29/J29-1</f>
        <v>-1</v>
      </c>
      <c r="M29" s="17" t="n">
        <f aca="false">I29/K29-1</f>
        <v>-1</v>
      </c>
    </row>
    <row r="30" customFormat="false" ht="13.8" hidden="false" customHeight="false" outlineLevel="0" collapsed="false">
      <c r="B30" s="12" t="str">
        <f aca="false">$C$3</f>
        <v>Flamengo</v>
      </c>
      <c r="C30" s="12" t="str">
        <f aca="false">$G$3</f>
        <v>Cruzeiro</v>
      </c>
      <c r="D30" s="14" t="n">
        <f aca="false">D29</f>
        <v>0.42</v>
      </c>
      <c r="E30" s="14" t="n">
        <f aca="false">E29</f>
        <v>0.28</v>
      </c>
      <c r="F30" s="14" t="n">
        <f aca="false">F29</f>
        <v>0.3</v>
      </c>
      <c r="G30" s="11" t="n">
        <f aca="false">IF(D30&gt;F30,-0.5,0.5)</f>
        <v>-0.5</v>
      </c>
      <c r="H30" s="15"/>
      <c r="I30" s="15"/>
      <c r="J30" s="16" t="n">
        <f aca="false">IF(D26&gt;=F26,1/D26,1/(1-F26))</f>
        <v>2.38095238095238</v>
      </c>
      <c r="K30" s="16" t="n">
        <f aca="false">IF(F26&gt;=D26,1/F26,1/(1-D26))</f>
        <v>1.72413793103448</v>
      </c>
      <c r="L30" s="17" t="n">
        <f aca="false">H30/J30-1</f>
        <v>-1</v>
      </c>
      <c r="M30" s="17" t="n">
        <f aca="false">I30/K30-1</f>
        <v>-1</v>
      </c>
    </row>
    <row r="31" customFormat="false" ht="15.75" hidden="false" customHeight="false" outlineLevel="0" collapsed="false">
      <c r="B31" s="12" t="str">
        <f aca="false">$C$3</f>
        <v>Flamengo</v>
      </c>
      <c r="C31" s="12" t="str">
        <f aca="false">$G$3</f>
        <v>Cruzeiro</v>
      </c>
      <c r="D31" s="14" t="n">
        <f aca="false">D30</f>
        <v>0.42</v>
      </c>
      <c r="E31" s="14" t="n">
        <f aca="false">E30</f>
        <v>0.28</v>
      </c>
      <c r="F31" s="14" t="n">
        <f aca="false">F30</f>
        <v>0.3</v>
      </c>
      <c r="G31" s="11" t="n">
        <f aca="false">IF(G30&gt;0,0.75,-0.75)</f>
        <v>-0.75</v>
      </c>
      <c r="H31" s="15"/>
      <c r="I31" s="15"/>
      <c r="J31" s="16" t="n">
        <f aca="false">IF(G31&gt;0,(J30+J32)/2,1/(1-1/((K30+K32)/2)))</f>
        <v>2.78187403993856</v>
      </c>
      <c r="K31" s="16" t="n">
        <f aca="false">IF(G31&gt;0,1/(1-1/((J30+J32)/2)),(K30+K32)/2)</f>
        <v>1.56120689655172</v>
      </c>
      <c r="L31" s="17" t="n">
        <f aca="false">H31/J31-1</f>
        <v>-1</v>
      </c>
      <c r="M31" s="17" t="n">
        <f aca="false">I31/K31-1</f>
        <v>-1</v>
      </c>
    </row>
    <row r="32" customFormat="false" ht="15.75" hidden="false" customHeight="false" outlineLevel="0" collapsed="false">
      <c r="B32" s="12" t="str">
        <f aca="false">$C$3</f>
        <v>Flamengo</v>
      </c>
      <c r="C32" s="12" t="str">
        <f aca="false">$G$3</f>
        <v>Cruzeiro</v>
      </c>
      <c r="D32" s="14" t="n">
        <f aca="false">D31</f>
        <v>0.42</v>
      </c>
      <c r="E32" s="14" t="n">
        <f aca="false">E31</f>
        <v>0.28</v>
      </c>
      <c r="F32" s="14" t="n">
        <f aca="false">F31</f>
        <v>0.3</v>
      </c>
      <c r="G32" s="11" t="n">
        <f aca="false">IF(G30&gt;0,1,-1)</f>
        <v>-1</v>
      </c>
      <c r="H32" s="15"/>
      <c r="I32" s="15"/>
      <c r="J32" s="16" t="n">
        <f aca="false">IF(G32&gt;0,1/((1/J30)/(1/J30+1/K34)),1/((1/J34)/(1/J34+1/K30)))</f>
        <v>3.51082251082251</v>
      </c>
      <c r="K32" s="16" t="n">
        <f aca="false">IF(G32&gt;0,1/((1/K34)/(1/K34+1/J30)),1/((1/K30)/(1/K30+1/J34)))</f>
        <v>1.39827586206897</v>
      </c>
      <c r="L32" s="17" t="n">
        <f aca="false">H32/J32-1</f>
        <v>-1</v>
      </c>
      <c r="M32" s="17" t="n">
        <f aca="false">I32/K32-1</f>
        <v>-1</v>
      </c>
    </row>
    <row r="33" customFormat="false" ht="15.75" hidden="false" customHeight="false" outlineLevel="0" collapsed="false">
      <c r="B33" s="12" t="str">
        <f aca="false">$C$3</f>
        <v>Flamengo</v>
      </c>
      <c r="C33" s="12" t="str">
        <f aca="false">$G$3</f>
        <v>Cruzeiro</v>
      </c>
      <c r="D33" s="14" t="n">
        <f aca="false">D32</f>
        <v>0.42</v>
      </c>
      <c r="E33" s="14" t="n">
        <f aca="false">E32</f>
        <v>0.28</v>
      </c>
      <c r="F33" s="14" t="n">
        <f aca="false">F32</f>
        <v>0.3</v>
      </c>
      <c r="G33" s="11" t="n">
        <f aca="false">IF(G30&gt;0,1.25,-1.25)</f>
        <v>-1.25</v>
      </c>
      <c r="H33" s="15"/>
      <c r="I33" s="15"/>
      <c r="J33" s="18" t="n">
        <f aca="false">IF(G33&gt;0,1/(1-1/((K32+K34)/2)),(J32+J34)/2)</f>
        <v>3.91991341991342</v>
      </c>
      <c r="K33" s="18" t="n">
        <f aca="false">IF(G33&gt;0,(K32+K34)/2,1/(1-1/((J32+J34)/2)))</f>
        <v>1.34247590808006</v>
      </c>
      <c r="L33" s="17" t="n">
        <f aca="false">H33/J33-1</f>
        <v>-1</v>
      </c>
      <c r="M33" s="17" t="n">
        <f aca="false">I33/K33-1</f>
        <v>-1</v>
      </c>
    </row>
    <row r="34" customFormat="false" ht="15.75" hidden="false" customHeight="false" outlineLevel="0" collapsed="false">
      <c r="B34" s="12" t="str">
        <f aca="false">$C$3</f>
        <v>Flamengo</v>
      </c>
      <c r="C34" s="12" t="str">
        <f aca="false">$G$3</f>
        <v>Cruzeiro</v>
      </c>
      <c r="D34" s="14" t="n">
        <f aca="false">D33</f>
        <v>0.42</v>
      </c>
      <c r="E34" s="14" t="n">
        <f aca="false">E33</f>
        <v>0.28</v>
      </c>
      <c r="F34" s="14" t="n">
        <f aca="false">F33</f>
        <v>0.3</v>
      </c>
      <c r="G34" s="11" t="n">
        <f aca="false">IF(G30&gt;0,1.5,-1.5)</f>
        <v>-1.5</v>
      </c>
      <c r="H34" s="15"/>
      <c r="I34" s="15"/>
      <c r="J34" s="16" t="n">
        <f aca="false">IF(G34&gt;0,1/(1-1/(1/((1/K30)*'Tabela %'!K2))),1/((1/J30)*'Tabela %'!K2))</f>
        <v>4.32900432900433</v>
      </c>
      <c r="K34" s="16" t="n">
        <f aca="false">IF(G34&gt;0,1/((1/K30)*'Tabela %'!K2),1/(1-1/(1/((1/J30)*'Tabela %'!K2))))</f>
        <v>1.30039011703511</v>
      </c>
      <c r="L34" s="17" t="n">
        <f aca="false">H34/J34-1</f>
        <v>-1</v>
      </c>
      <c r="M34" s="17" t="n">
        <f aca="false">I34/K34-1</f>
        <v>-1</v>
      </c>
    </row>
    <row r="38" customFormat="false" ht="15.75" hidden="false" customHeight="false" outlineLevel="0" collapsed="false">
      <c r="E38" s="0" t="s">
        <v>98</v>
      </c>
      <c r="H38" s="0" t="s">
        <v>99</v>
      </c>
    </row>
    <row r="39" customFormat="false" ht="15.75" hidden="false" customHeight="false" outlineLevel="0" collapsed="false">
      <c r="E39" s="0" t="s">
        <v>100</v>
      </c>
      <c r="H39" s="0" t="s">
        <v>101</v>
      </c>
    </row>
    <row r="40" customFormat="false" ht="15.75" hidden="false" customHeight="false" outlineLevel="0" collapsed="false">
      <c r="E40" s="0" t="s">
        <v>102</v>
      </c>
      <c r="H40" s="0" t="s">
        <v>103</v>
      </c>
    </row>
    <row r="41" customFormat="false" ht="15.75" hidden="false" customHeight="false" outlineLevel="0" collapsed="false">
      <c r="E41" s="0" t="s">
        <v>104</v>
      </c>
    </row>
  </sheetData>
  <mergeCells count="40">
    <mergeCell ref="B6:C6"/>
    <mergeCell ref="D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4:C24"/>
    <mergeCell ref="D24:F24"/>
    <mergeCell ref="G24:I24"/>
    <mergeCell ref="J24:K24"/>
    <mergeCell ref="L24:M24"/>
  </mergeCells>
  <conditionalFormatting sqref="L26:L34">
    <cfRule type="cellIs" priority="2" operator="greaterThan" aboveAverage="0" equalAverage="0" bottom="0" percent="0" rank="0" text="" dxfId="0">
      <formula>0</formula>
    </cfRule>
  </conditionalFormatting>
  <conditionalFormatting sqref="L26:L34">
    <cfRule type="cellIs" priority="3" operator="lessThan" aboveAverage="0" equalAverage="0" bottom="0" percent="0" rank="0" text="" dxfId="1">
      <formula>0</formula>
    </cfRule>
  </conditionalFormatting>
  <conditionalFormatting sqref="M26:M34">
    <cfRule type="cellIs" priority="4" operator="greaterThan" aboveAverage="0" equalAverage="0" bottom="0" percent="0" rank="0" text="" dxfId="0">
      <formula>0</formula>
    </cfRule>
  </conditionalFormatting>
  <conditionalFormatting sqref="M26:M34">
    <cfRule type="cellIs" priority="5" operator="lessThan" aboveAverage="0" equalAverage="0" bottom="0" percent="0" rank="0" text="" dxfId="1">
      <formula>0</formula>
    </cfRule>
  </conditionalFormatting>
  <conditionalFormatting sqref="J26:K34">
    <cfRule type="cellIs" priority="6" operator="between" aboveAverage="0" equalAverage="0" bottom="0" percent="0" rank="0" text="" dxfId="2">
      <formula>1.8</formula>
      <formula>2.2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1" t="s">
        <v>105</v>
      </c>
      <c r="C2" s="1" t="s">
        <v>106</v>
      </c>
      <c r="D2" s="1" t="s">
        <v>107</v>
      </c>
      <c r="E2" s="1" t="s">
        <v>108</v>
      </c>
      <c r="F2" s="1" t="s">
        <v>109</v>
      </c>
      <c r="G2" s="1" t="s">
        <v>56</v>
      </c>
      <c r="H2" s="1" t="s">
        <v>57</v>
      </c>
      <c r="J2" s="1" t="s">
        <v>110</v>
      </c>
      <c r="K2" s="7" t="n">
        <f aca="false">IF(OR('Análise dos Jogos'!D26&gt;0.6,'Análise dos Jogos'!F26&gt;0.6),J3,IF(AND('Análise dos Jogos'!D26&lt;0.42,'Análise dos Jogos'!F26&lt;0.42),J5,J4))</f>
        <v>0.55</v>
      </c>
    </row>
    <row r="3" customFormat="false" ht="15.75" hidden="false" customHeight="false" outlineLevel="0" collapsed="false">
      <c r="B3" s="2" t="s">
        <v>5</v>
      </c>
      <c r="C3" s="2" t="s">
        <v>5</v>
      </c>
      <c r="D3" s="2" t="n">
        <v>0.35</v>
      </c>
      <c r="E3" s="2" t="n">
        <v>0.3</v>
      </c>
      <c r="F3" s="2" t="n">
        <f aca="false">1-D3-E3</f>
        <v>0.35</v>
      </c>
      <c r="G3" s="2" t="n">
        <v>0</v>
      </c>
      <c r="H3" s="2" t="n">
        <v>0</v>
      </c>
      <c r="J3" s="2" t="n">
        <v>0.62</v>
      </c>
    </row>
    <row r="4" customFormat="false" ht="15.75" hidden="false" customHeight="false" outlineLevel="0" collapsed="false">
      <c r="B4" s="2" t="s">
        <v>5</v>
      </c>
      <c r="C4" s="2" t="s">
        <v>9</v>
      </c>
      <c r="D4" s="2" t="n">
        <v>0.52</v>
      </c>
      <c r="E4" s="2" t="n">
        <v>0.27</v>
      </c>
      <c r="F4" s="2" t="n">
        <f aca="false">1-D4-E4</f>
        <v>0.21</v>
      </c>
      <c r="G4" s="2" t="n">
        <v>-0.5</v>
      </c>
      <c r="H4" s="2" t="n">
        <v>0.5</v>
      </c>
      <c r="J4" s="2" t="n">
        <v>0.55</v>
      </c>
    </row>
    <row r="5" customFormat="false" ht="15.75" hidden="false" customHeight="false" outlineLevel="0" collapsed="false">
      <c r="B5" s="2" t="s">
        <v>5</v>
      </c>
      <c r="C5" s="2" t="s">
        <v>13</v>
      </c>
      <c r="D5" s="2" t="n">
        <v>0.68</v>
      </c>
      <c r="E5" s="2" t="n">
        <v>0.22</v>
      </c>
      <c r="F5" s="2" t="n">
        <f aca="false">1-D5-E5</f>
        <v>0.1</v>
      </c>
      <c r="G5" s="2" t="n">
        <v>-1.25</v>
      </c>
      <c r="H5" s="2" t="n">
        <v>1.25</v>
      </c>
      <c r="J5" s="2" t="n">
        <v>0.48</v>
      </c>
    </row>
    <row r="6" customFormat="false" ht="15.75" hidden="false" customHeight="false" outlineLevel="0" collapsed="false">
      <c r="B6" s="2" t="s">
        <v>5</v>
      </c>
      <c r="C6" s="2" t="s">
        <v>32</v>
      </c>
      <c r="D6" s="2" t="n">
        <v>0.3</v>
      </c>
      <c r="E6" s="2" t="n">
        <v>0.3</v>
      </c>
      <c r="F6" s="2" t="n">
        <f aca="false">1-D6-E6</f>
        <v>0.4</v>
      </c>
      <c r="G6" s="2" t="n">
        <v>0.25</v>
      </c>
      <c r="H6" s="2" t="n">
        <v>-0.25</v>
      </c>
    </row>
    <row r="7" customFormat="false" ht="15.75" hidden="false" customHeight="false" outlineLevel="0" collapsed="false">
      <c r="B7" s="2" t="s">
        <v>5</v>
      </c>
      <c r="C7" s="2" t="s">
        <v>4</v>
      </c>
      <c r="D7" s="2" t="n">
        <v>0.4</v>
      </c>
      <c r="E7" s="2" t="n">
        <v>0.3</v>
      </c>
      <c r="F7" s="2" t="n">
        <f aca="false">1-D7-E7</f>
        <v>0.3</v>
      </c>
      <c r="G7" s="2" t="n">
        <v>-0.25</v>
      </c>
      <c r="H7" s="2" t="n">
        <v>0.25</v>
      </c>
    </row>
    <row r="8" customFormat="false" ht="15.75" hidden="false" customHeight="false" outlineLevel="0" collapsed="false">
      <c r="B8" s="2" t="s">
        <v>5</v>
      </c>
      <c r="C8" s="2" t="s">
        <v>8</v>
      </c>
      <c r="D8" s="2" t="n">
        <v>0.48</v>
      </c>
      <c r="E8" s="2" t="n">
        <v>0.27</v>
      </c>
      <c r="F8" s="2" t="n">
        <f aca="false">1-D8-E8</f>
        <v>0.25</v>
      </c>
      <c r="G8" s="2" t="n">
        <v>-0.5</v>
      </c>
      <c r="H8" s="2" t="n">
        <v>0.5</v>
      </c>
    </row>
    <row r="9" customFormat="false" ht="15.75" hidden="false" customHeight="false" outlineLevel="0" collapsed="false">
      <c r="B9" s="2" t="s">
        <v>5</v>
      </c>
      <c r="C9" s="2" t="s">
        <v>16</v>
      </c>
      <c r="D9" s="2" t="n">
        <v>0.56</v>
      </c>
      <c r="E9" s="2" t="n">
        <v>0.27</v>
      </c>
      <c r="F9" s="2" t="n">
        <f aca="false">1-D9-E9</f>
        <v>0.17</v>
      </c>
      <c r="G9" s="2" t="n">
        <v>-0.75</v>
      </c>
      <c r="H9" s="2" t="n">
        <v>0.75</v>
      </c>
    </row>
    <row r="10" customFormat="false" ht="15.75" hidden="false" customHeight="false" outlineLevel="0" collapsed="false">
      <c r="B10" s="2" t="s">
        <v>5</v>
      </c>
      <c r="C10" s="2" t="s">
        <v>12</v>
      </c>
      <c r="D10" s="2" t="n">
        <v>0.66</v>
      </c>
      <c r="E10" s="2" t="n">
        <v>0.22</v>
      </c>
      <c r="F10" s="2" t="n">
        <f aca="false">1-D10-E10</f>
        <v>0.12</v>
      </c>
      <c r="G10" s="2" t="n">
        <v>-1</v>
      </c>
      <c r="H10" s="2" t="n">
        <v>1</v>
      </c>
    </row>
    <row r="11" customFormat="false" ht="15.75" hidden="false" customHeight="false" outlineLevel="0" collapsed="false">
      <c r="B11" s="2" t="s">
        <v>5</v>
      </c>
      <c r="C11" s="2" t="s">
        <v>21</v>
      </c>
      <c r="D11" s="2" t="n">
        <v>0.7</v>
      </c>
      <c r="E11" s="2" t="n">
        <v>0.22</v>
      </c>
      <c r="F11" s="2" t="n">
        <f aca="false">1-D11-E11</f>
        <v>0.0799999999999999</v>
      </c>
      <c r="G11" s="2" t="n">
        <v>-1.5</v>
      </c>
      <c r="H11" s="2" t="n">
        <v>1.5</v>
      </c>
    </row>
    <row r="12" customFormat="false" ht="15.75" hidden="false" customHeight="false" outlineLevel="0" collapsed="false">
      <c r="B12" s="2" t="s">
        <v>32</v>
      </c>
      <c r="C12" s="2" t="s">
        <v>5</v>
      </c>
      <c r="D12" s="2" t="n">
        <v>0.4</v>
      </c>
      <c r="E12" s="2" t="n">
        <v>0.3</v>
      </c>
      <c r="F12" s="2" t="n">
        <f aca="false">1-D12-E12</f>
        <v>0.3</v>
      </c>
      <c r="G12" s="2" t="n">
        <v>-0.25</v>
      </c>
      <c r="H12" s="2" t="n">
        <v>0.25</v>
      </c>
    </row>
    <row r="13" customFormat="false" ht="15.75" hidden="false" customHeight="false" outlineLevel="0" collapsed="false">
      <c r="B13" s="2" t="s">
        <v>32</v>
      </c>
      <c r="C13" s="2" t="s">
        <v>9</v>
      </c>
      <c r="D13" s="2" t="n">
        <v>0.56</v>
      </c>
      <c r="E13" s="2" t="n">
        <v>0.27</v>
      </c>
      <c r="F13" s="2" t="n">
        <f aca="false">1-D13-E13</f>
        <v>0.17</v>
      </c>
      <c r="G13" s="2" t="n">
        <v>-0.75</v>
      </c>
      <c r="H13" s="2" t="n">
        <v>0.75</v>
      </c>
    </row>
    <row r="14" customFormat="false" ht="15.75" hidden="false" customHeight="false" outlineLevel="0" collapsed="false">
      <c r="B14" s="2" t="s">
        <v>32</v>
      </c>
      <c r="C14" s="2" t="s">
        <v>13</v>
      </c>
      <c r="D14" s="2" t="n">
        <v>0.7</v>
      </c>
      <c r="E14" s="2" t="n">
        <v>0.22</v>
      </c>
      <c r="F14" s="2" t="n">
        <f aca="false">1-D14-E14</f>
        <v>0.0799999999999999</v>
      </c>
      <c r="G14" s="2" t="n">
        <v>-1.5</v>
      </c>
      <c r="H14" s="2" t="n">
        <v>1.5</v>
      </c>
    </row>
    <row r="15" customFormat="false" ht="15.75" hidden="false" customHeight="false" outlineLevel="0" collapsed="false">
      <c r="B15" s="2" t="s">
        <v>32</v>
      </c>
      <c r="C15" s="2" t="s">
        <v>32</v>
      </c>
      <c r="D15" s="2" t="n">
        <v>0.35</v>
      </c>
      <c r="E15" s="2" t="n">
        <v>0.3</v>
      </c>
      <c r="F15" s="2" t="n">
        <f aca="false">1-D15-E15</f>
        <v>0.35</v>
      </c>
      <c r="G15" s="2" t="n">
        <v>0</v>
      </c>
      <c r="H15" s="2" t="n">
        <v>0</v>
      </c>
    </row>
    <row r="16" customFormat="false" ht="15.75" hidden="false" customHeight="false" outlineLevel="0" collapsed="false">
      <c r="B16" s="2" t="s">
        <v>32</v>
      </c>
      <c r="C16" s="2" t="s">
        <v>4</v>
      </c>
      <c r="D16" s="2" t="n">
        <v>0.45</v>
      </c>
      <c r="E16" s="2" t="n">
        <v>0.3</v>
      </c>
      <c r="F16" s="2" t="n">
        <f aca="false">1-D16-E16</f>
        <v>0.25</v>
      </c>
      <c r="G16" s="2" t="n">
        <v>-0.25</v>
      </c>
      <c r="H16" s="2" t="n">
        <v>0.25</v>
      </c>
    </row>
    <row r="17" customFormat="false" ht="15.75" hidden="false" customHeight="false" outlineLevel="0" collapsed="false">
      <c r="B17" s="2" t="s">
        <v>32</v>
      </c>
      <c r="C17" s="2" t="s">
        <v>8</v>
      </c>
      <c r="D17" s="2" t="n">
        <v>0.52</v>
      </c>
      <c r="E17" s="2" t="n">
        <v>0.27</v>
      </c>
      <c r="F17" s="2" t="n">
        <f aca="false">1-D17-E17</f>
        <v>0.21</v>
      </c>
      <c r="G17" s="2" t="n">
        <v>-0.5</v>
      </c>
      <c r="H17" s="2" t="n">
        <v>0.5</v>
      </c>
    </row>
    <row r="18" customFormat="false" ht="15.75" hidden="false" customHeight="false" outlineLevel="0" collapsed="false">
      <c r="B18" s="2" t="s">
        <v>32</v>
      </c>
      <c r="C18" s="2" t="s">
        <v>16</v>
      </c>
      <c r="D18" s="2" t="n">
        <v>0.6</v>
      </c>
      <c r="E18" s="2" t="n">
        <v>0.27</v>
      </c>
      <c r="F18" s="2" t="n">
        <f aca="false">1-D18-E18</f>
        <v>0.13</v>
      </c>
      <c r="G18" s="2" t="n">
        <v>-0.75</v>
      </c>
      <c r="H18" s="2" t="n">
        <v>0.75</v>
      </c>
    </row>
    <row r="19" customFormat="false" ht="15.75" hidden="false" customHeight="false" outlineLevel="0" collapsed="false">
      <c r="B19" s="2" t="s">
        <v>32</v>
      </c>
      <c r="C19" s="2" t="s">
        <v>12</v>
      </c>
      <c r="D19" s="2" t="n">
        <v>0.68</v>
      </c>
      <c r="E19" s="2" t="n">
        <v>0.22</v>
      </c>
      <c r="F19" s="2" t="n">
        <f aca="false">1-D19-E19</f>
        <v>0.1</v>
      </c>
      <c r="G19" s="2" t="n">
        <v>-1.25</v>
      </c>
      <c r="H19" s="2" t="n">
        <v>1.25</v>
      </c>
    </row>
    <row r="20" customFormat="false" ht="15.75" hidden="false" customHeight="false" outlineLevel="0" collapsed="false">
      <c r="B20" s="2" t="s">
        <v>32</v>
      </c>
      <c r="C20" s="2" t="s">
        <v>21</v>
      </c>
      <c r="D20" s="2" t="n">
        <v>0.72</v>
      </c>
      <c r="E20" s="2" t="n">
        <v>0.22</v>
      </c>
      <c r="F20" s="2" t="n">
        <f aca="false">1-D20-E20</f>
        <v>0.06</v>
      </c>
      <c r="G20" s="2" t="n">
        <v>-1.5</v>
      </c>
      <c r="H20" s="2" t="n">
        <v>1.5</v>
      </c>
    </row>
    <row r="21" customFormat="false" ht="15.75" hidden="false" customHeight="false" outlineLevel="0" collapsed="false">
      <c r="B21" s="2" t="s">
        <v>4</v>
      </c>
      <c r="C21" s="2" t="s">
        <v>5</v>
      </c>
      <c r="D21" s="2" t="n">
        <v>0.3</v>
      </c>
      <c r="E21" s="2" t="n">
        <v>0.3</v>
      </c>
      <c r="F21" s="2" t="n">
        <f aca="false">1-D21-E21</f>
        <v>0.4</v>
      </c>
      <c r="G21" s="2" t="n">
        <v>0.25</v>
      </c>
      <c r="H21" s="2" t="n">
        <v>-0.25</v>
      </c>
    </row>
    <row r="22" customFormat="false" ht="15.75" hidden="false" customHeight="false" outlineLevel="0" collapsed="false">
      <c r="B22" s="2" t="s">
        <v>4</v>
      </c>
      <c r="C22" s="2" t="s">
        <v>9</v>
      </c>
      <c r="D22" s="2" t="n">
        <v>0.48</v>
      </c>
      <c r="E22" s="2" t="n">
        <v>0.27</v>
      </c>
      <c r="F22" s="2" t="n">
        <f aca="false">1-D22-E22</f>
        <v>0.25</v>
      </c>
      <c r="G22" s="2" t="n">
        <v>-0.5</v>
      </c>
      <c r="H22" s="2" t="n">
        <v>0.5</v>
      </c>
    </row>
    <row r="23" customFormat="false" ht="15.75" hidden="false" customHeight="false" outlineLevel="0" collapsed="false">
      <c r="B23" s="2" t="s">
        <v>4</v>
      </c>
      <c r="C23" s="2" t="s">
        <v>13</v>
      </c>
      <c r="D23" s="2" t="n">
        <v>0.66</v>
      </c>
      <c r="E23" s="2" t="n">
        <v>0.22</v>
      </c>
      <c r="F23" s="2" t="n">
        <f aca="false">1-D23-E23</f>
        <v>0.12</v>
      </c>
      <c r="G23" s="2" t="n">
        <v>-1</v>
      </c>
      <c r="H23" s="2" t="n">
        <v>1</v>
      </c>
    </row>
    <row r="24" customFormat="false" ht="15.75" hidden="false" customHeight="false" outlineLevel="0" collapsed="false">
      <c r="B24" s="2" t="s">
        <v>4</v>
      </c>
      <c r="C24" s="2" t="s">
        <v>32</v>
      </c>
      <c r="D24" s="2" t="n">
        <v>0.25</v>
      </c>
      <c r="E24" s="2" t="n">
        <v>0.3</v>
      </c>
      <c r="F24" s="2" t="n">
        <f aca="false">1-D24-E24</f>
        <v>0.45</v>
      </c>
      <c r="G24" s="2" t="n">
        <v>0.25</v>
      </c>
      <c r="H24" s="2" t="n">
        <v>-0.25</v>
      </c>
    </row>
    <row r="25" customFormat="false" ht="15.75" hidden="false" customHeight="false" outlineLevel="0" collapsed="false">
      <c r="B25" s="2" t="s">
        <v>4</v>
      </c>
      <c r="C25" s="2" t="s">
        <v>4</v>
      </c>
      <c r="D25" s="2" t="n">
        <v>0.35</v>
      </c>
      <c r="E25" s="2" t="n">
        <v>0.3</v>
      </c>
      <c r="F25" s="2" t="n">
        <v>0.35</v>
      </c>
      <c r="G25" s="2" t="n">
        <v>0</v>
      </c>
      <c r="H25" s="2" t="n">
        <v>0</v>
      </c>
    </row>
    <row r="26" customFormat="false" ht="15.75" hidden="false" customHeight="false" outlineLevel="0" collapsed="false">
      <c r="B26" s="2" t="s">
        <v>4</v>
      </c>
      <c r="C26" s="2" t="s">
        <v>8</v>
      </c>
      <c r="D26" s="2" t="n">
        <v>0.42</v>
      </c>
      <c r="E26" s="2" t="n">
        <v>0.27</v>
      </c>
      <c r="F26" s="2" t="n">
        <f aca="false">1-D26-E26</f>
        <v>0.31</v>
      </c>
      <c r="G26" s="2" t="n">
        <v>-0.25</v>
      </c>
      <c r="H26" s="2" t="n">
        <v>0.25</v>
      </c>
    </row>
    <row r="27" customFormat="false" ht="15.75" hidden="false" customHeight="false" outlineLevel="0" collapsed="false">
      <c r="B27" s="2" t="s">
        <v>4</v>
      </c>
      <c r="C27" s="2" t="s">
        <v>16</v>
      </c>
      <c r="D27" s="2" t="n">
        <v>0.52</v>
      </c>
      <c r="E27" s="2" t="n">
        <v>0.27</v>
      </c>
      <c r="F27" s="2" t="n">
        <f aca="false">1-D27-E27</f>
        <v>0.21</v>
      </c>
      <c r="G27" s="2" t="n">
        <v>-0.5</v>
      </c>
      <c r="H27" s="2" t="n">
        <v>0.5</v>
      </c>
    </row>
    <row r="28" customFormat="false" ht="15.75" hidden="false" customHeight="false" outlineLevel="0" collapsed="false">
      <c r="B28" s="2" t="s">
        <v>4</v>
      </c>
      <c r="C28" s="2" t="s">
        <v>12</v>
      </c>
      <c r="D28" s="2" t="n">
        <v>0.62</v>
      </c>
      <c r="E28" s="2" t="n">
        <v>0.22</v>
      </c>
      <c r="F28" s="2" t="n">
        <f aca="false">1-D28-E28</f>
        <v>0.16</v>
      </c>
      <c r="G28" s="2" t="n">
        <v>-0.75</v>
      </c>
      <c r="H28" s="2" t="n">
        <v>0.75</v>
      </c>
    </row>
    <row r="29" customFormat="false" ht="15.75" hidden="false" customHeight="false" outlineLevel="0" collapsed="false">
      <c r="B29" s="2" t="s">
        <v>4</v>
      </c>
      <c r="C29" s="2" t="s">
        <v>21</v>
      </c>
      <c r="D29" s="2" t="n">
        <v>0.68</v>
      </c>
      <c r="E29" s="2" t="n">
        <v>0.22</v>
      </c>
      <c r="F29" s="2" t="n">
        <f aca="false">1-D29-E29</f>
        <v>0.1</v>
      </c>
      <c r="G29" s="2" t="n">
        <v>-1.25</v>
      </c>
      <c r="H29" s="2" t="n">
        <v>1.25</v>
      </c>
    </row>
    <row r="30" customFormat="false" ht="15.75" hidden="false" customHeight="false" outlineLevel="0" collapsed="false">
      <c r="B30" s="2" t="s">
        <v>9</v>
      </c>
      <c r="C30" s="2" t="s">
        <v>5</v>
      </c>
      <c r="D30" s="2" t="n">
        <v>0.21</v>
      </c>
      <c r="E30" s="2" t="n">
        <v>0.27</v>
      </c>
      <c r="F30" s="2" t="n">
        <f aca="false">1-D30-E30</f>
        <v>0.52</v>
      </c>
      <c r="G30" s="2" t="n">
        <v>0.5</v>
      </c>
      <c r="H30" s="2" t="n">
        <v>-0.5</v>
      </c>
    </row>
    <row r="31" customFormat="false" ht="15.75" hidden="false" customHeight="false" outlineLevel="0" collapsed="false">
      <c r="B31" s="2" t="s">
        <v>9</v>
      </c>
      <c r="C31" s="2" t="s">
        <v>9</v>
      </c>
      <c r="D31" s="2" t="n">
        <v>0.35</v>
      </c>
      <c r="E31" s="2" t="n">
        <v>0.3</v>
      </c>
      <c r="F31" s="2" t="n">
        <v>0.35</v>
      </c>
      <c r="G31" s="2" t="n">
        <v>0</v>
      </c>
      <c r="H31" s="2" t="n">
        <v>0</v>
      </c>
    </row>
    <row r="32" customFormat="false" ht="15.75" hidden="false" customHeight="false" outlineLevel="0" collapsed="false">
      <c r="B32" s="2" t="s">
        <v>9</v>
      </c>
      <c r="C32" s="2" t="s">
        <v>13</v>
      </c>
      <c r="D32" s="2" t="n">
        <v>0.52</v>
      </c>
      <c r="E32" s="2" t="n">
        <v>0.27</v>
      </c>
      <c r="F32" s="2" t="n">
        <f aca="false">1-D32-E32</f>
        <v>0.21</v>
      </c>
      <c r="G32" s="2" t="n">
        <v>-0.5</v>
      </c>
      <c r="H32" s="2" t="n">
        <v>0.5</v>
      </c>
    </row>
    <row r="33" customFormat="false" ht="15.75" hidden="false" customHeight="false" outlineLevel="0" collapsed="false">
      <c r="B33" s="2" t="s">
        <v>9</v>
      </c>
      <c r="C33" s="2" t="s">
        <v>32</v>
      </c>
      <c r="D33" s="2" t="n">
        <v>0.17</v>
      </c>
      <c r="E33" s="2" t="n">
        <v>0.27</v>
      </c>
      <c r="F33" s="2" t="n">
        <f aca="false">1-D33-E33</f>
        <v>0.56</v>
      </c>
      <c r="G33" s="2" t="n">
        <v>0.75</v>
      </c>
      <c r="H33" s="2" t="n">
        <v>-0.75</v>
      </c>
    </row>
    <row r="34" customFormat="false" ht="15.75" hidden="false" customHeight="false" outlineLevel="0" collapsed="false">
      <c r="B34" s="2" t="s">
        <v>9</v>
      </c>
      <c r="C34" s="2" t="s">
        <v>4</v>
      </c>
      <c r="D34" s="2" t="n">
        <v>0.25</v>
      </c>
      <c r="E34" s="2" t="n">
        <v>0.27</v>
      </c>
      <c r="F34" s="2" t="n">
        <f aca="false">1-D34-E34</f>
        <v>0.48</v>
      </c>
      <c r="G34" s="2" t="n">
        <v>0.5</v>
      </c>
      <c r="H34" s="2" t="n">
        <v>-0.5</v>
      </c>
    </row>
    <row r="35" customFormat="false" ht="15.75" hidden="false" customHeight="false" outlineLevel="0" collapsed="false">
      <c r="B35" s="2" t="s">
        <v>9</v>
      </c>
      <c r="C35" s="2" t="s">
        <v>8</v>
      </c>
      <c r="D35" s="2" t="n">
        <v>0.3</v>
      </c>
      <c r="E35" s="2" t="n">
        <v>0.3</v>
      </c>
      <c r="F35" s="2" t="n">
        <f aca="false">1-D35-E35</f>
        <v>0.4</v>
      </c>
      <c r="G35" s="2" t="n">
        <v>0.25</v>
      </c>
      <c r="H35" s="2" t="n">
        <v>-0.25</v>
      </c>
    </row>
    <row r="36" customFormat="false" ht="15.75" hidden="false" customHeight="false" outlineLevel="0" collapsed="false">
      <c r="B36" s="2" t="s">
        <v>9</v>
      </c>
      <c r="C36" s="2" t="s">
        <v>16</v>
      </c>
      <c r="D36" s="2" t="n">
        <v>0.4</v>
      </c>
      <c r="E36" s="2" t="n">
        <v>0.3</v>
      </c>
      <c r="F36" s="2" t="n">
        <f aca="false">1-D36-E36</f>
        <v>0.3</v>
      </c>
      <c r="G36" s="2" t="n">
        <v>-0.25</v>
      </c>
      <c r="H36" s="2" t="n">
        <v>0.25</v>
      </c>
    </row>
    <row r="37" customFormat="false" ht="15.75" hidden="false" customHeight="false" outlineLevel="0" collapsed="false">
      <c r="B37" s="2" t="s">
        <v>9</v>
      </c>
      <c r="C37" s="2" t="s">
        <v>12</v>
      </c>
      <c r="D37" s="2" t="n">
        <v>0.48</v>
      </c>
      <c r="E37" s="2" t="n">
        <v>0.27</v>
      </c>
      <c r="F37" s="2" t="n">
        <f aca="false">1-D37-E37</f>
        <v>0.25</v>
      </c>
      <c r="G37" s="2" t="n">
        <v>-0.5</v>
      </c>
      <c r="H37" s="2" t="n">
        <v>0.5</v>
      </c>
    </row>
    <row r="38" customFormat="false" ht="15.75" hidden="false" customHeight="false" outlineLevel="0" collapsed="false">
      <c r="B38" s="2" t="s">
        <v>9</v>
      </c>
      <c r="C38" s="2" t="s">
        <v>21</v>
      </c>
      <c r="D38" s="2" t="n">
        <v>0.56</v>
      </c>
      <c r="E38" s="2" t="n">
        <v>0.27</v>
      </c>
      <c r="F38" s="2" t="n">
        <f aca="false">1-D38-E38</f>
        <v>0.17</v>
      </c>
      <c r="G38" s="2" t="n">
        <v>-0.75</v>
      </c>
      <c r="H38" s="2" t="n">
        <v>0.75</v>
      </c>
    </row>
    <row r="39" customFormat="false" ht="15.75" hidden="false" customHeight="false" outlineLevel="0" collapsed="false">
      <c r="B39" s="2" t="s">
        <v>8</v>
      </c>
      <c r="C39" s="2" t="s">
        <v>5</v>
      </c>
      <c r="D39" s="2" t="n">
        <v>0.25</v>
      </c>
      <c r="E39" s="2" t="n">
        <v>0.27</v>
      </c>
      <c r="F39" s="2" t="n">
        <f aca="false">1-D39-E39</f>
        <v>0.48</v>
      </c>
      <c r="G39" s="2" t="n">
        <v>0.5</v>
      </c>
      <c r="H39" s="2" t="n">
        <v>-0.5</v>
      </c>
    </row>
    <row r="40" customFormat="false" ht="15.75" hidden="false" customHeight="false" outlineLevel="0" collapsed="false">
      <c r="B40" s="2" t="s">
        <v>8</v>
      </c>
      <c r="C40" s="2" t="s">
        <v>9</v>
      </c>
      <c r="D40" s="2" t="n">
        <v>0.4</v>
      </c>
      <c r="E40" s="2" t="n">
        <v>0.3</v>
      </c>
      <c r="F40" s="2" t="n">
        <f aca="false">1-D40-E40</f>
        <v>0.3</v>
      </c>
      <c r="G40" s="2" t="n">
        <v>-0.25</v>
      </c>
      <c r="H40" s="2" t="n">
        <v>0.25</v>
      </c>
    </row>
    <row r="41" customFormat="false" ht="15.75" hidden="false" customHeight="false" outlineLevel="0" collapsed="false">
      <c r="B41" s="2" t="s">
        <v>8</v>
      </c>
      <c r="C41" s="2" t="s">
        <v>13</v>
      </c>
      <c r="D41" s="2" t="n">
        <v>0.56</v>
      </c>
      <c r="E41" s="2" t="n">
        <v>0.27</v>
      </c>
      <c r="F41" s="2" t="n">
        <f aca="false">1-D41-E41</f>
        <v>0.17</v>
      </c>
      <c r="G41" s="2" t="n">
        <v>-0.75</v>
      </c>
      <c r="H41" s="2" t="n">
        <v>0.75</v>
      </c>
    </row>
    <row r="42" customFormat="false" ht="15.75" hidden="false" customHeight="false" outlineLevel="0" collapsed="false">
      <c r="B42" s="2" t="s">
        <v>8</v>
      </c>
      <c r="C42" s="2" t="s">
        <v>32</v>
      </c>
      <c r="D42" s="2" t="n">
        <v>0.21</v>
      </c>
      <c r="E42" s="2" t="n">
        <v>0.27</v>
      </c>
      <c r="F42" s="2" t="n">
        <f aca="false">1-D42-E42</f>
        <v>0.52</v>
      </c>
      <c r="G42" s="2" t="n">
        <v>0.5</v>
      </c>
      <c r="H42" s="2" t="n">
        <v>-0.5</v>
      </c>
    </row>
    <row r="43" customFormat="false" ht="15.75" hidden="false" customHeight="false" outlineLevel="0" collapsed="false">
      <c r="B43" s="2" t="s">
        <v>8</v>
      </c>
      <c r="C43" s="2" t="s">
        <v>4</v>
      </c>
      <c r="D43" s="2" t="n">
        <v>0.31</v>
      </c>
      <c r="E43" s="2" t="n">
        <v>0.27</v>
      </c>
      <c r="F43" s="2" t="n">
        <f aca="false">1-D43-E43</f>
        <v>0.42</v>
      </c>
      <c r="G43" s="2" t="n">
        <v>0.25</v>
      </c>
      <c r="H43" s="2" t="n">
        <v>-0.25</v>
      </c>
    </row>
    <row r="44" customFormat="false" ht="15.75" hidden="false" customHeight="false" outlineLevel="0" collapsed="false">
      <c r="B44" s="2" t="s">
        <v>8</v>
      </c>
      <c r="C44" s="2" t="s">
        <v>8</v>
      </c>
      <c r="D44" s="2" t="n">
        <v>0.35</v>
      </c>
      <c r="E44" s="2" t="n">
        <v>0.3</v>
      </c>
      <c r="F44" s="2" t="n">
        <v>0.35</v>
      </c>
      <c r="G44" s="2" t="n">
        <v>0</v>
      </c>
      <c r="H44" s="2" t="n">
        <v>0</v>
      </c>
    </row>
    <row r="45" customFormat="false" ht="15.75" hidden="false" customHeight="false" outlineLevel="0" collapsed="false">
      <c r="B45" s="2" t="s">
        <v>8</v>
      </c>
      <c r="C45" s="2" t="s">
        <v>16</v>
      </c>
      <c r="D45" s="2" t="n">
        <v>0.45</v>
      </c>
      <c r="E45" s="2" t="n">
        <v>0.3</v>
      </c>
      <c r="F45" s="2" t="n">
        <f aca="false">1-D45-E45</f>
        <v>0.25</v>
      </c>
      <c r="G45" s="2" t="n">
        <v>-0.25</v>
      </c>
      <c r="H45" s="2" t="n">
        <v>0.25</v>
      </c>
    </row>
    <row r="46" customFormat="false" ht="15.75" hidden="false" customHeight="false" outlineLevel="0" collapsed="false">
      <c r="B46" s="2" t="s">
        <v>8</v>
      </c>
      <c r="C46" s="2" t="s">
        <v>12</v>
      </c>
      <c r="D46" s="2" t="n">
        <v>0.52</v>
      </c>
      <c r="E46" s="2" t="n">
        <v>0.27</v>
      </c>
      <c r="F46" s="2" t="n">
        <f aca="false">1-D46-E46</f>
        <v>0.21</v>
      </c>
      <c r="G46" s="2" t="n">
        <v>-0.5</v>
      </c>
      <c r="H46" s="2" t="n">
        <v>0.5</v>
      </c>
    </row>
    <row r="47" customFormat="false" ht="15.75" hidden="false" customHeight="false" outlineLevel="0" collapsed="false">
      <c r="B47" s="2" t="s">
        <v>8</v>
      </c>
      <c r="C47" s="2" t="s">
        <v>21</v>
      </c>
      <c r="D47" s="2" t="n">
        <v>0.6</v>
      </c>
      <c r="E47" s="2" t="n">
        <v>0.27</v>
      </c>
      <c r="F47" s="2" t="n">
        <f aca="false">1-D47-E47</f>
        <v>0.13</v>
      </c>
      <c r="G47" s="2" t="n">
        <v>-0.75</v>
      </c>
      <c r="H47" s="2" t="n">
        <v>0.75</v>
      </c>
    </row>
    <row r="48" customFormat="false" ht="15.75" hidden="false" customHeight="false" outlineLevel="0" collapsed="false">
      <c r="B48" s="2" t="s">
        <v>16</v>
      </c>
      <c r="C48" s="2" t="s">
        <v>5</v>
      </c>
      <c r="D48" s="2" t="n">
        <v>0.17</v>
      </c>
      <c r="E48" s="2" t="n">
        <v>0.27</v>
      </c>
      <c r="F48" s="2" t="n">
        <f aca="false">1-D48-E48</f>
        <v>0.56</v>
      </c>
      <c r="G48" s="2" t="n">
        <v>0.75</v>
      </c>
      <c r="H48" s="2" t="n">
        <v>-0.75</v>
      </c>
    </row>
    <row r="49" customFormat="false" ht="15.75" hidden="false" customHeight="false" outlineLevel="0" collapsed="false">
      <c r="B49" s="2" t="s">
        <v>16</v>
      </c>
      <c r="C49" s="2" t="s">
        <v>9</v>
      </c>
      <c r="D49" s="2" t="n">
        <v>0.3</v>
      </c>
      <c r="E49" s="2" t="n">
        <v>0.3</v>
      </c>
      <c r="F49" s="2" t="n">
        <f aca="false">1-D49-E49</f>
        <v>0.4</v>
      </c>
      <c r="G49" s="2" t="n">
        <v>0.25</v>
      </c>
      <c r="H49" s="2" t="n">
        <v>-0.25</v>
      </c>
    </row>
    <row r="50" customFormat="false" ht="15.75" hidden="false" customHeight="false" outlineLevel="0" collapsed="false">
      <c r="B50" s="2" t="s">
        <v>16</v>
      </c>
      <c r="C50" s="2" t="s">
        <v>13</v>
      </c>
      <c r="D50" s="2" t="n">
        <v>0.48</v>
      </c>
      <c r="E50" s="2" t="n">
        <v>0.27</v>
      </c>
      <c r="F50" s="2" t="n">
        <f aca="false">1-D50-E50</f>
        <v>0.25</v>
      </c>
      <c r="G50" s="2" t="n">
        <v>-0.5</v>
      </c>
      <c r="H50" s="2" t="n">
        <v>0.5</v>
      </c>
    </row>
    <row r="51" customFormat="false" ht="15.75" hidden="false" customHeight="false" outlineLevel="0" collapsed="false">
      <c r="B51" s="2" t="s">
        <v>16</v>
      </c>
      <c r="C51" s="2" t="s">
        <v>32</v>
      </c>
      <c r="D51" s="2" t="n">
        <v>0.13</v>
      </c>
      <c r="E51" s="2" t="n">
        <v>0.27</v>
      </c>
      <c r="F51" s="2" t="n">
        <f aca="false">1-D51-E51</f>
        <v>0.6</v>
      </c>
      <c r="G51" s="2" t="n">
        <v>0.75</v>
      </c>
      <c r="H51" s="2" t="n">
        <v>-0.75</v>
      </c>
    </row>
    <row r="52" customFormat="false" ht="15.75" hidden="false" customHeight="false" outlineLevel="0" collapsed="false">
      <c r="B52" s="2" t="s">
        <v>16</v>
      </c>
      <c r="C52" s="2" t="s">
        <v>4</v>
      </c>
      <c r="D52" s="2" t="n">
        <v>0.21</v>
      </c>
      <c r="E52" s="2" t="n">
        <v>0.27</v>
      </c>
      <c r="F52" s="2" t="n">
        <f aca="false">1-D52-E52</f>
        <v>0.52</v>
      </c>
      <c r="G52" s="2" t="n">
        <v>0.5</v>
      </c>
      <c r="H52" s="2" t="n">
        <v>-0.5</v>
      </c>
    </row>
    <row r="53" customFormat="false" ht="15.75" hidden="false" customHeight="false" outlineLevel="0" collapsed="false">
      <c r="B53" s="2" t="s">
        <v>16</v>
      </c>
      <c r="C53" s="2" t="s">
        <v>8</v>
      </c>
      <c r="D53" s="2" t="n">
        <v>0.25</v>
      </c>
      <c r="E53" s="2" t="n">
        <v>0.3</v>
      </c>
      <c r="F53" s="2" t="n">
        <f aca="false">1-D53-E53</f>
        <v>0.45</v>
      </c>
      <c r="G53" s="2" t="n">
        <v>0.25</v>
      </c>
      <c r="H53" s="2" t="n">
        <v>-0.25</v>
      </c>
    </row>
    <row r="54" customFormat="false" ht="15.75" hidden="false" customHeight="false" outlineLevel="0" collapsed="false">
      <c r="B54" s="2" t="s">
        <v>16</v>
      </c>
      <c r="C54" s="2" t="s">
        <v>16</v>
      </c>
      <c r="D54" s="2" t="n">
        <v>0.35</v>
      </c>
      <c r="E54" s="2" t="n">
        <v>0.3</v>
      </c>
      <c r="F54" s="2" t="n">
        <v>0.35</v>
      </c>
      <c r="G54" s="2" t="n">
        <v>0</v>
      </c>
      <c r="H54" s="2" t="n">
        <v>0</v>
      </c>
    </row>
    <row r="55" customFormat="false" ht="15.75" hidden="false" customHeight="false" outlineLevel="0" collapsed="false">
      <c r="B55" s="2" t="s">
        <v>16</v>
      </c>
      <c r="C55" s="2" t="s">
        <v>12</v>
      </c>
      <c r="D55" s="2" t="n">
        <v>0.42</v>
      </c>
      <c r="E55" s="2" t="n">
        <v>0.27</v>
      </c>
      <c r="F55" s="2" t="n">
        <f aca="false">1-D55-E55</f>
        <v>0.31</v>
      </c>
      <c r="G55" s="2" t="n">
        <v>-0.25</v>
      </c>
      <c r="H55" s="2" t="n">
        <v>0.25</v>
      </c>
    </row>
    <row r="56" customFormat="false" ht="15.75" hidden="false" customHeight="false" outlineLevel="0" collapsed="false">
      <c r="B56" s="2" t="s">
        <v>16</v>
      </c>
      <c r="C56" s="2" t="s">
        <v>21</v>
      </c>
      <c r="D56" s="2" t="n">
        <v>0.52</v>
      </c>
      <c r="E56" s="2" t="n">
        <v>0.27</v>
      </c>
      <c r="F56" s="2" t="n">
        <f aca="false">1-D56-E56</f>
        <v>0.21</v>
      </c>
      <c r="G56" s="2" t="n">
        <v>-0.5</v>
      </c>
      <c r="H56" s="2" t="n">
        <v>0.5</v>
      </c>
    </row>
    <row r="57" customFormat="false" ht="15.75" hidden="false" customHeight="false" outlineLevel="0" collapsed="false">
      <c r="B57" s="2" t="s">
        <v>13</v>
      </c>
      <c r="C57" s="2" t="s">
        <v>5</v>
      </c>
      <c r="D57" s="2" t="n">
        <v>0.1</v>
      </c>
      <c r="E57" s="2" t="n">
        <v>0.22</v>
      </c>
      <c r="F57" s="2" t="n">
        <f aca="false">1-D57-E57</f>
        <v>0.68</v>
      </c>
      <c r="G57" s="2" t="n">
        <v>1.25</v>
      </c>
      <c r="H57" s="2" t="n">
        <v>-1.25</v>
      </c>
    </row>
    <row r="58" customFormat="false" ht="15.75" hidden="false" customHeight="false" outlineLevel="0" collapsed="false">
      <c r="B58" s="2" t="s">
        <v>13</v>
      </c>
      <c r="C58" s="2" t="s">
        <v>9</v>
      </c>
      <c r="D58" s="2" t="n">
        <v>0.21</v>
      </c>
      <c r="E58" s="2" t="n">
        <v>0.27</v>
      </c>
      <c r="F58" s="2" t="n">
        <f aca="false">1-D58-E58</f>
        <v>0.52</v>
      </c>
      <c r="G58" s="2" t="n">
        <v>0.5</v>
      </c>
      <c r="H58" s="2" t="n">
        <v>-0.5</v>
      </c>
    </row>
    <row r="59" customFormat="false" ht="15.75" hidden="false" customHeight="false" outlineLevel="0" collapsed="false">
      <c r="B59" s="2" t="s">
        <v>13</v>
      </c>
      <c r="C59" s="2" t="s">
        <v>13</v>
      </c>
      <c r="D59" s="2" t="n">
        <v>0.35</v>
      </c>
      <c r="E59" s="2" t="n">
        <v>0.3</v>
      </c>
      <c r="F59" s="2" t="n">
        <v>0.35</v>
      </c>
      <c r="G59" s="2" t="n">
        <v>0</v>
      </c>
      <c r="H59" s="2" t="n">
        <v>0</v>
      </c>
    </row>
    <row r="60" customFormat="false" ht="15.75" hidden="false" customHeight="false" outlineLevel="0" collapsed="false">
      <c r="B60" s="2" t="s">
        <v>13</v>
      </c>
      <c r="C60" s="2" t="s">
        <v>32</v>
      </c>
      <c r="D60" s="2" t="n">
        <v>0.08</v>
      </c>
      <c r="E60" s="2" t="n">
        <v>0.22</v>
      </c>
      <c r="F60" s="2" t="n">
        <f aca="false">1-D60-E60</f>
        <v>0.7</v>
      </c>
      <c r="G60" s="2" t="n">
        <v>1.5</v>
      </c>
      <c r="H60" s="2" t="n">
        <v>-1.5</v>
      </c>
    </row>
    <row r="61" customFormat="false" ht="15.75" hidden="false" customHeight="false" outlineLevel="0" collapsed="false">
      <c r="B61" s="2" t="s">
        <v>13</v>
      </c>
      <c r="C61" s="2" t="s">
        <v>4</v>
      </c>
      <c r="D61" s="2" t="n">
        <v>0.12</v>
      </c>
      <c r="E61" s="2" t="n">
        <v>0.22</v>
      </c>
      <c r="F61" s="2" t="n">
        <f aca="false">1-D61-E61</f>
        <v>0.66</v>
      </c>
      <c r="G61" s="2" t="n">
        <v>1</v>
      </c>
      <c r="H61" s="2" t="n">
        <v>-1</v>
      </c>
    </row>
    <row r="62" customFormat="false" ht="15.75" hidden="false" customHeight="false" outlineLevel="0" collapsed="false">
      <c r="B62" s="2" t="s">
        <v>13</v>
      </c>
      <c r="C62" s="2" t="s">
        <v>8</v>
      </c>
      <c r="D62" s="2" t="n">
        <v>0.17</v>
      </c>
      <c r="E62" s="2" t="n">
        <v>0.27</v>
      </c>
      <c r="F62" s="2" t="n">
        <f aca="false">1-D62-E62</f>
        <v>0.56</v>
      </c>
      <c r="G62" s="2" t="n">
        <v>0.75</v>
      </c>
      <c r="H62" s="2" t="n">
        <v>-0.75</v>
      </c>
    </row>
    <row r="63" customFormat="false" ht="15.75" hidden="false" customHeight="false" outlineLevel="0" collapsed="false">
      <c r="B63" s="2" t="s">
        <v>13</v>
      </c>
      <c r="C63" s="2" t="s">
        <v>16</v>
      </c>
      <c r="D63" s="2" t="n">
        <v>0.25</v>
      </c>
      <c r="E63" s="2" t="n">
        <v>0.27</v>
      </c>
      <c r="F63" s="2" t="n">
        <f aca="false">1-D63-E63</f>
        <v>0.48</v>
      </c>
      <c r="G63" s="2" t="n">
        <v>0.5</v>
      </c>
      <c r="H63" s="2" t="n">
        <v>-0.5</v>
      </c>
    </row>
    <row r="64" customFormat="false" ht="15.75" hidden="false" customHeight="false" outlineLevel="0" collapsed="false">
      <c r="B64" s="2" t="s">
        <v>13</v>
      </c>
      <c r="C64" s="2" t="s">
        <v>12</v>
      </c>
      <c r="D64" s="2" t="n">
        <v>0.3</v>
      </c>
      <c r="E64" s="2" t="n">
        <v>0.3</v>
      </c>
      <c r="F64" s="2" t="n">
        <f aca="false">1-D64-E64</f>
        <v>0.4</v>
      </c>
      <c r="G64" s="2" t="n">
        <v>0.25</v>
      </c>
      <c r="H64" s="2" t="n">
        <v>-0.25</v>
      </c>
    </row>
    <row r="65" customFormat="false" ht="15.75" hidden="false" customHeight="false" outlineLevel="0" collapsed="false">
      <c r="B65" s="2" t="s">
        <v>13</v>
      </c>
      <c r="C65" s="2" t="s">
        <v>21</v>
      </c>
      <c r="D65" s="2" t="n">
        <v>0.4</v>
      </c>
      <c r="E65" s="2" t="n">
        <v>0.3</v>
      </c>
      <c r="F65" s="2" t="n">
        <f aca="false">1-D65-E65</f>
        <v>0.3</v>
      </c>
      <c r="G65" s="2" t="n">
        <v>-0.25</v>
      </c>
      <c r="H65" s="2" t="n">
        <v>0.25</v>
      </c>
    </row>
    <row r="66" customFormat="false" ht="15.75" hidden="false" customHeight="false" outlineLevel="0" collapsed="false">
      <c r="B66" s="2" t="s">
        <v>12</v>
      </c>
      <c r="C66" s="2" t="s">
        <v>5</v>
      </c>
      <c r="D66" s="2" t="n">
        <v>0.12</v>
      </c>
      <c r="E66" s="2" t="n">
        <v>0.22</v>
      </c>
      <c r="F66" s="2" t="n">
        <f aca="false">1-D66-E66</f>
        <v>0.66</v>
      </c>
      <c r="G66" s="2" t="n">
        <v>1</v>
      </c>
      <c r="H66" s="2" t="n">
        <v>-1</v>
      </c>
    </row>
    <row r="67" customFormat="false" ht="15.75" hidden="false" customHeight="false" outlineLevel="0" collapsed="false">
      <c r="B67" s="2" t="s">
        <v>12</v>
      </c>
      <c r="C67" s="2" t="s">
        <v>9</v>
      </c>
      <c r="D67" s="2" t="n">
        <v>0.25</v>
      </c>
      <c r="E67" s="2" t="n">
        <v>0.27</v>
      </c>
      <c r="F67" s="2" t="n">
        <f aca="false">1-D67-E67</f>
        <v>0.48</v>
      </c>
      <c r="G67" s="2" t="n">
        <v>0.5</v>
      </c>
      <c r="H67" s="2" t="n">
        <v>-0.5</v>
      </c>
    </row>
    <row r="68" customFormat="false" ht="15.75" hidden="false" customHeight="false" outlineLevel="0" collapsed="false">
      <c r="B68" s="2" t="s">
        <v>12</v>
      </c>
      <c r="C68" s="2" t="s">
        <v>13</v>
      </c>
      <c r="D68" s="2" t="n">
        <v>0.4</v>
      </c>
      <c r="E68" s="2" t="n">
        <v>0.3</v>
      </c>
      <c r="F68" s="2" t="n">
        <f aca="false">1-D68-E68</f>
        <v>0.3</v>
      </c>
      <c r="G68" s="2" t="n">
        <v>-0.25</v>
      </c>
      <c r="H68" s="2" t="n">
        <v>0.25</v>
      </c>
    </row>
    <row r="69" customFormat="false" ht="15.75" hidden="false" customHeight="false" outlineLevel="0" collapsed="false">
      <c r="B69" s="2" t="s">
        <v>12</v>
      </c>
      <c r="C69" s="2" t="s">
        <v>32</v>
      </c>
      <c r="D69" s="2" t="n">
        <v>0.1</v>
      </c>
      <c r="E69" s="2" t="n">
        <v>0.22</v>
      </c>
      <c r="F69" s="2" t="n">
        <f aca="false">1-D69-E69</f>
        <v>0.68</v>
      </c>
      <c r="G69" s="2" t="n">
        <v>1.25</v>
      </c>
      <c r="H69" s="2" t="n">
        <v>-1.25</v>
      </c>
    </row>
    <row r="70" customFormat="false" ht="15.75" hidden="false" customHeight="false" outlineLevel="0" collapsed="false">
      <c r="B70" s="2" t="s">
        <v>12</v>
      </c>
      <c r="C70" s="2" t="s">
        <v>4</v>
      </c>
      <c r="D70" s="2" t="n">
        <v>0.16</v>
      </c>
      <c r="E70" s="2" t="n">
        <v>0.22</v>
      </c>
      <c r="F70" s="2" t="n">
        <f aca="false">1-D70-E70</f>
        <v>0.62</v>
      </c>
      <c r="G70" s="2" t="n">
        <v>0.75</v>
      </c>
      <c r="H70" s="2" t="n">
        <v>-0.75</v>
      </c>
    </row>
    <row r="71" customFormat="false" ht="15.75" hidden="false" customHeight="false" outlineLevel="0" collapsed="false">
      <c r="B71" s="2" t="s">
        <v>12</v>
      </c>
      <c r="C71" s="2" t="s">
        <v>8</v>
      </c>
      <c r="D71" s="2" t="n">
        <v>0.21</v>
      </c>
      <c r="E71" s="2" t="n">
        <v>0.27</v>
      </c>
      <c r="F71" s="2" t="n">
        <f aca="false">1-D71-E71</f>
        <v>0.52</v>
      </c>
      <c r="G71" s="2" t="n">
        <v>0.5</v>
      </c>
      <c r="H71" s="2" t="n">
        <v>-0.5</v>
      </c>
    </row>
    <row r="72" customFormat="false" ht="15.75" hidden="false" customHeight="false" outlineLevel="0" collapsed="false">
      <c r="B72" s="2" t="s">
        <v>12</v>
      </c>
      <c r="C72" s="2" t="s">
        <v>16</v>
      </c>
      <c r="D72" s="2" t="n">
        <v>0.31</v>
      </c>
      <c r="E72" s="2" t="n">
        <v>0.27</v>
      </c>
      <c r="F72" s="2" t="n">
        <f aca="false">1-D72-E72</f>
        <v>0.42</v>
      </c>
      <c r="G72" s="2" t="n">
        <v>0.25</v>
      </c>
      <c r="H72" s="2" t="n">
        <v>-0.25</v>
      </c>
    </row>
    <row r="73" customFormat="false" ht="15.75" hidden="false" customHeight="false" outlineLevel="0" collapsed="false">
      <c r="B73" s="2" t="s">
        <v>12</v>
      </c>
      <c r="C73" s="2" t="s">
        <v>12</v>
      </c>
      <c r="D73" s="2" t="n">
        <v>0.35</v>
      </c>
      <c r="E73" s="2" t="n">
        <v>0.3</v>
      </c>
      <c r="F73" s="2" t="n">
        <v>0.35</v>
      </c>
      <c r="G73" s="2" t="n">
        <v>0</v>
      </c>
      <c r="H73" s="2" t="n">
        <v>0</v>
      </c>
    </row>
    <row r="74" customFormat="false" ht="15.75" hidden="false" customHeight="false" outlineLevel="0" collapsed="false">
      <c r="B74" s="2" t="s">
        <v>12</v>
      </c>
      <c r="C74" s="2" t="s">
        <v>21</v>
      </c>
      <c r="D74" s="2" t="n">
        <v>0.45</v>
      </c>
      <c r="E74" s="2" t="n">
        <v>0.3</v>
      </c>
      <c r="F74" s="2" t="n">
        <f aca="false">1-D74-E74</f>
        <v>0.25</v>
      </c>
      <c r="G74" s="2" t="n">
        <v>-0.25</v>
      </c>
      <c r="H74" s="2" t="n">
        <v>0.25</v>
      </c>
    </row>
    <row r="75" customFormat="false" ht="15.75" hidden="false" customHeight="false" outlineLevel="0" collapsed="false">
      <c r="B75" s="2" t="s">
        <v>21</v>
      </c>
      <c r="C75" s="2" t="s">
        <v>5</v>
      </c>
      <c r="D75" s="2" t="n">
        <v>0.08</v>
      </c>
      <c r="E75" s="2" t="n">
        <v>0.22</v>
      </c>
      <c r="F75" s="2" t="n">
        <f aca="false">1-D75-E75</f>
        <v>0.7</v>
      </c>
      <c r="G75" s="2" t="n">
        <v>1.5</v>
      </c>
      <c r="H75" s="2" t="n">
        <v>-1.5</v>
      </c>
    </row>
    <row r="76" customFormat="false" ht="15.75" hidden="false" customHeight="false" outlineLevel="0" collapsed="false">
      <c r="B76" s="2" t="s">
        <v>21</v>
      </c>
      <c r="C76" s="2" t="s">
        <v>9</v>
      </c>
      <c r="D76" s="2" t="n">
        <v>0.17</v>
      </c>
      <c r="E76" s="2" t="n">
        <v>0.27</v>
      </c>
      <c r="F76" s="2" t="n">
        <f aca="false">1-D76-E76</f>
        <v>0.56</v>
      </c>
      <c r="G76" s="2" t="n">
        <v>0.75</v>
      </c>
      <c r="H76" s="2" t="n">
        <v>-0.75</v>
      </c>
    </row>
    <row r="77" customFormat="false" ht="15.75" hidden="false" customHeight="false" outlineLevel="0" collapsed="false">
      <c r="B77" s="2" t="s">
        <v>21</v>
      </c>
      <c r="C77" s="2" t="s">
        <v>13</v>
      </c>
      <c r="D77" s="2" t="n">
        <v>0.3</v>
      </c>
      <c r="E77" s="2" t="n">
        <v>0.3</v>
      </c>
      <c r="F77" s="2" t="n">
        <f aca="false">1-D77-E77</f>
        <v>0.4</v>
      </c>
      <c r="G77" s="2" t="n">
        <v>0.25</v>
      </c>
      <c r="H77" s="2" t="n">
        <v>-0.25</v>
      </c>
    </row>
    <row r="78" customFormat="false" ht="15.75" hidden="false" customHeight="false" outlineLevel="0" collapsed="false">
      <c r="B78" s="2" t="s">
        <v>21</v>
      </c>
      <c r="C78" s="2" t="s">
        <v>32</v>
      </c>
      <c r="D78" s="2" t="n">
        <v>0.06</v>
      </c>
      <c r="E78" s="2" t="n">
        <v>0.22</v>
      </c>
      <c r="F78" s="2" t="n">
        <f aca="false">1-D78-E78</f>
        <v>0.72</v>
      </c>
      <c r="G78" s="2" t="n">
        <v>1.5</v>
      </c>
      <c r="H78" s="2" t="n">
        <v>-1.5</v>
      </c>
    </row>
    <row r="79" customFormat="false" ht="15.75" hidden="false" customHeight="false" outlineLevel="0" collapsed="false">
      <c r="B79" s="2" t="s">
        <v>21</v>
      </c>
      <c r="C79" s="2" t="s">
        <v>4</v>
      </c>
      <c r="D79" s="2" t="n">
        <v>0.1</v>
      </c>
      <c r="E79" s="2" t="n">
        <v>0.22</v>
      </c>
      <c r="F79" s="2" t="n">
        <f aca="false">1-D79-E79</f>
        <v>0.68</v>
      </c>
      <c r="G79" s="2" t="n">
        <v>1.25</v>
      </c>
      <c r="H79" s="2" t="n">
        <v>-1.25</v>
      </c>
    </row>
    <row r="80" customFormat="false" ht="15.75" hidden="false" customHeight="false" outlineLevel="0" collapsed="false">
      <c r="B80" s="2" t="s">
        <v>21</v>
      </c>
      <c r="C80" s="2" t="s">
        <v>8</v>
      </c>
      <c r="D80" s="2" t="n">
        <v>0.13</v>
      </c>
      <c r="E80" s="2" t="n">
        <v>0.27</v>
      </c>
      <c r="F80" s="2" t="n">
        <f aca="false">1-D80-E80</f>
        <v>0.6</v>
      </c>
      <c r="G80" s="2" t="n">
        <v>0.75</v>
      </c>
      <c r="H80" s="2" t="n">
        <v>-0.75</v>
      </c>
    </row>
    <row r="81" customFormat="false" ht="15.75" hidden="false" customHeight="false" outlineLevel="0" collapsed="false">
      <c r="B81" s="2" t="s">
        <v>21</v>
      </c>
      <c r="C81" s="2" t="s">
        <v>16</v>
      </c>
      <c r="D81" s="2" t="n">
        <v>0.21</v>
      </c>
      <c r="E81" s="2" t="n">
        <v>0.27</v>
      </c>
      <c r="F81" s="2" t="n">
        <f aca="false">1-D81-E81</f>
        <v>0.52</v>
      </c>
      <c r="G81" s="2" t="n">
        <v>0.5</v>
      </c>
      <c r="H81" s="2" t="n">
        <v>-0.5</v>
      </c>
    </row>
    <row r="82" customFormat="false" ht="15.75" hidden="false" customHeight="false" outlineLevel="0" collapsed="false">
      <c r="B82" s="2" t="s">
        <v>21</v>
      </c>
      <c r="C82" s="2" t="s">
        <v>12</v>
      </c>
      <c r="D82" s="2" t="n">
        <v>0.25</v>
      </c>
      <c r="E82" s="2" t="n">
        <v>0.3</v>
      </c>
      <c r="F82" s="2" t="n">
        <f aca="false">1-D82-E82</f>
        <v>0.45</v>
      </c>
      <c r="G82" s="2" t="n">
        <v>0.25</v>
      </c>
      <c r="H82" s="2" t="n">
        <v>-0.25</v>
      </c>
    </row>
    <row r="83" customFormat="false" ht="15.75" hidden="false" customHeight="false" outlineLevel="0" collapsed="false">
      <c r="B83" s="2" t="s">
        <v>21</v>
      </c>
      <c r="C83" s="2" t="s">
        <v>21</v>
      </c>
      <c r="D83" s="2" t="n">
        <v>0.35</v>
      </c>
      <c r="E83" s="2" t="n">
        <v>0.3</v>
      </c>
      <c r="F83" s="2" t="n">
        <v>0.35</v>
      </c>
      <c r="G83" s="2" t="n">
        <v>0</v>
      </c>
      <c r="H83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2019-09-17T13:37:40Z</dcterms:modified>
  <cp:revision>4</cp:revision>
  <dc:subject/>
  <dc:title/>
</cp:coreProperties>
</file>