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retrizes" sheetId="1" state="visible" r:id="rId2"/>
    <sheet name="Ciclo 1" sheetId="2" state="visible" r:id="rId3"/>
    <sheet name="Ciclo 2" sheetId="3" state="visible" r:id="rId4"/>
    <sheet name="Ciclo 3" sheetId="4" state="visible" r:id="rId5"/>
    <sheet name="Ciclo 4" sheetId="5" state="visible" r:id="rId6"/>
    <sheet name="Ciclo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<sst xmlns="http://schemas.openxmlformats.org/spreadsheetml/2006/main" count="142" uniqueCount="56">
  <si>
    <t xml:space="preserve">Ciclos</t>
  </si>
  <si>
    <t xml:space="preserve">Ciclo 1</t>
  </si>
  <si>
    <t xml:space="preserve">Ciclo 2</t>
  </si>
  <si>
    <t xml:space="preserve">Ciclo 3</t>
  </si>
  <si>
    <t xml:space="preserve">Ciclo 4</t>
  </si>
  <si>
    <t xml:space="preserve">Ciclo 5</t>
  </si>
  <si>
    <t xml:space="preserve">Banca Inicial</t>
  </si>
  <si>
    <t xml:space="preserve">Objetivo Inicial</t>
  </si>
  <si>
    <t xml:space="preserve">Banca inicial do ciclo</t>
  </si>
  <si>
    <t xml:space="preserve">Objetivo jogo 1</t>
  </si>
  <si>
    <t xml:space="preserve">Fator de redução</t>
  </si>
  <si>
    <t xml:space="preserve">Objetivo Jogo 1</t>
  </si>
  <si>
    <t xml:space="preserve">Parar com % de lucro</t>
  </si>
  <si>
    <t xml:space="preserve">Parar com $</t>
  </si>
  <si>
    <t xml:space="preserve">Banca total do ciclo na betfair</t>
  </si>
  <si>
    <t xml:space="preserve">Lucro teórico</t>
  </si>
  <si>
    <t xml:space="preserve">Lucro Final</t>
  </si>
  <si>
    <t xml:space="preserve">Banca total</t>
  </si>
  <si>
    <t xml:space="preserve">Saque</t>
  </si>
  <si>
    <t xml:space="preserve">Saque Teorico</t>
  </si>
  <si>
    <t xml:space="preserve">Conteúdo e tópicos para te ajudarem durante o método de ciclos e de uma maneira geral no trade esportivo:</t>
  </si>
  <si>
    <t xml:space="preserve">Canal no Telegram onde eu compartilho dicas e conteúdo sobre Trade</t>
  </si>
  <si>
    <t xml:space="preserve">Entar no Canal</t>
  </si>
  <si>
    <t xml:space="preserve">Conta na Betfair com R$120 de Bônus</t>
  </si>
  <si>
    <t xml:space="preserve">Receber Bônus</t>
  </si>
  <si>
    <t xml:space="preserve">Playlist no Youtube sobre o Método de Ciclos</t>
  </si>
  <si>
    <t xml:space="preserve">Assistir</t>
  </si>
  <si>
    <t xml:space="preserve">Testar o Wagertool, software para trade esportivo</t>
  </si>
  <si>
    <t xml:space="preserve">Wagertool</t>
  </si>
  <si>
    <t xml:space="preserve">Jogo</t>
  </si>
  <si>
    <t xml:space="preserve">Banca de Trabalho</t>
  </si>
  <si>
    <t xml:space="preserve">Banca Teorica</t>
  </si>
  <si>
    <t xml:space="preserve">Obj. Sob B. Trab.</t>
  </si>
  <si>
    <t xml:space="preserve">Obj. Sob B. Teorica</t>
  </si>
  <si>
    <t xml:space="preserve">Lucro</t>
  </si>
  <si>
    <t xml:space="preserve">%S.B. Trab</t>
  </si>
  <si>
    <t xml:space="preserve">Residuo</t>
  </si>
  <si>
    <t xml:space="preserve">Objetivo</t>
  </si>
  <si>
    <t xml:space="preserve">Data Inicio</t>
  </si>
  <si>
    <t xml:space="preserve">15-09</t>
  </si>
  <si>
    <t xml:space="preserve">Banca inicial</t>
  </si>
  <si>
    <t xml:space="preserve">Data Fim</t>
  </si>
  <si>
    <t xml:space="preserve">18-09</t>
  </si>
  <si>
    <t xml:space="preserve">Banca Atual</t>
  </si>
  <si>
    <t xml:space="preserve">Lucro $</t>
  </si>
  <si>
    <t xml:space="preserve">Banca ao ciclo</t>
  </si>
  <si>
    <t xml:space="preserve">Lucro %</t>
  </si>
  <si>
    <t xml:space="preserve">Lucro do ciclo</t>
  </si>
  <si>
    <t xml:space="preserve">Residuo Total</t>
  </si>
  <si>
    <t xml:space="preserve">Parar com</t>
  </si>
  <si>
    <t xml:space="preserve">Saque final</t>
  </si>
  <si>
    <t xml:space="preserve">21-09</t>
  </si>
  <si>
    <t xml:space="preserve">24-09</t>
  </si>
  <si>
    <t xml:space="preserve">25-09</t>
  </si>
  <si>
    <t xml:space="preserve">27-09</t>
  </si>
  <si>
    <t xml:space="preserve">28-09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</si>
</sst>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[$$-409]* #,##0.00_ ;_-[$$-409]* \-#,##0.00\ ;_-[$$-409]* \-??_ ;_-@_ "/>
    <numFmt numFmtId="166" formatCode="0%"/>
    <numFmt numFmtId="167" formatCode="0.0%"/>
    <numFmt numFmtId="168" formatCode="D/M/YYYY"/>
    <numFmt numFmtId="169" formatCode="0.00%"/>
    <numFmt numFmtId="170" formatCode="_-&quot;R$ &quot;* #,##0.00_-;&quot;-R$ &quot;* #,##0.00_-;_-&quot;R$ &quot;* \-??_-;_-@_-"/>
    <numFmt numFmtId="171" formatCode="_-* #,##0.00_-;\-* #,##0.00_-;_-* \-??_-;_-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entSchbkCyrill BT"/>
      <family val="1"/>
      <charset val="204"/>
    </font>
    <font>
      <b val="true"/>
      <sz val="16"/>
      <name val="CentSchbkCyrill BT"/>
      <family val="1"/>
      <charset val="204"/>
    </font>
    <font>
      <b val="true"/>
      <sz val="16"/>
      <color rgb="FFFFFFFF"/>
      <name val="CentSchbkCyrill BT"/>
      <family val="1"/>
      <charset val="204"/>
    </font>
    <font>
      <sz val="16"/>
      <name val="CentSchbkCyrill BT"/>
      <family val="1"/>
      <charset val="204"/>
    </font>
    <font>
      <b val="true"/>
      <i val="true"/>
      <sz val="12"/>
      <color rgb="FF000000"/>
      <name val="Calibri"/>
      <family val="2"/>
      <charset val="1"/>
    </font>
    <font>
      <sz val="11"/>
      <color rgb="FF000000"/>
      <name val="CentSchbkCyrill BT"/>
      <family val="1"/>
      <charset val="204"/>
    </font>
    <font>
      <sz val="10"/>
      <color rgb="FFFFFFFF"/>
      <name val="CentSchbkCyrill BT"/>
      <family val="1"/>
      <charset val="204"/>
    </font>
    <font>
      <b val="true"/>
      <sz val="11"/>
      <color rgb="FFFFFFFF"/>
      <name val="CentSchbkCyrill BT"/>
      <family val="1"/>
      <charset val="204"/>
    </font>
    <font>
      <sz val="14"/>
      <color rgb="FFFFFFFF"/>
      <name val="CentSchbkCyrill BT"/>
      <family val="1"/>
      <charset val="204"/>
    </font>
    <font>
      <sz val="12"/>
      <name val="CentSchbkCyrill BT"/>
      <family val="1"/>
      <charset val="204"/>
    </font>
    <font>
      <sz val="14"/>
      <color rgb="FF000000"/>
      <name val="CentSchbkCyrill BT"/>
      <family val="1"/>
      <charset val="204"/>
    </font>
    <font>
      <sz val="14"/>
      <name val="CentSchbkCyrill BT"/>
      <family val="1"/>
      <charset val="204"/>
    </font>
    <font>
      <b val="true"/>
      <sz val="11"/>
      <color rgb="FF000000"/>
      <name val="CentSchbkCyrill BT"/>
      <family val="1"/>
      <charset val="204"/>
    </font>
    <font>
      <sz val="10"/>
      <name val="CentSchbkCyrill BT"/>
      <family val="1"/>
      <charset val="204"/>
    </font>
    <font>
      <sz val="10"/>
      <color rgb="FF000000"/>
      <name val="CentSchbkCyrill BT"/>
      <family val="1"/>
      <charset val="204"/>
    </font>
    <font>
      <sz val="11"/>
      <color rgb="FF4C4C4C"/>
      <name val="CentSchbkCyrill BT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85724"/>
        <bgColor rgb="FF4C4C4C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  <fill>
      <patternFill patternType="solid">
        <fgColor rgb="FF70AD47"/>
        <bgColor rgb="FF339966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2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b val="1"/>
        <i val="0"/>
        <color rgb="FFFF0000"/>
      </font>
      <fill>
        <patternFill>
          <bgColor rgb="FFE2F0D9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85724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nettunotrader" TargetMode="External"/><Relationship Id="rId2" Type="http://schemas.openxmlformats.org/officeDocument/2006/relationships/hyperlink" Target="http://bit.ly/betfair-brasil" TargetMode="External"/><Relationship Id="rId3" Type="http://schemas.openxmlformats.org/officeDocument/2006/relationships/hyperlink" Target="https://www.youtube.com/playlist?list=PLmo4xDOEMJCU2Lh6qYHnXhGZfwz_d7edB" TargetMode="External"/><Relationship Id="rId4" Type="http://schemas.openxmlformats.org/officeDocument/2006/relationships/hyperlink" Target="http://bit.ly/wagertoo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3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8.07"/>
    <col collapsed="false" customWidth="true" hidden="false" outlineLevel="0" max="3" min="3" style="0" width="13.47"/>
    <col collapsed="false" customWidth="true" hidden="false" outlineLevel="0" max="4" min="4" style="0" width="14.31"/>
    <col collapsed="false" customWidth="true" hidden="false" outlineLevel="0" max="5" min="5" style="0" width="15.28"/>
    <col collapsed="false" customWidth="true" hidden="false" outlineLevel="0" max="6" min="6" style="0" width="14.72"/>
    <col collapsed="false" customWidth="true" hidden="false" outlineLevel="0" max="7" min="7" style="0" width="14.28"/>
    <col collapsed="false" customWidth="true" hidden="false" outlineLevel="0" max="8" min="8" style="0" width="3.57"/>
    <col collapsed="false" customWidth="true" hidden="false" outlineLevel="0" max="9" min="9" style="0" width="22.7"/>
    <col collapsed="false" customWidth="true" hidden="false" outlineLevel="0" max="10" min="10" style="0" width="24.41"/>
    <col collapsed="false" customWidth="true" hidden="false" outlineLevel="0" max="11" min="11" style="0" width="2.99"/>
    <col collapsed="false" customWidth="true" hidden="false" outlineLevel="0" max="1025" min="12" style="0" width="8.67"/>
  </cols>
  <sheetData>
    <row r="1" customFormat="false" ht="1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customFormat="false" ht="21" hidden="false" customHeight="false" outlineLevel="0" collapsed="false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1"/>
      <c r="I2" s="6" t="s">
        <v>6</v>
      </c>
      <c r="J2" s="6" t="s">
        <v>7</v>
      </c>
      <c r="K2" s="1"/>
    </row>
    <row r="3" customFormat="false" ht="19.7" hidden="false" customHeight="false" outlineLevel="0" collapsed="false">
      <c r="A3" s="1"/>
      <c r="B3" s="7" t="s">
        <v>8</v>
      </c>
      <c r="C3" s="8" t="n">
        <v>3</v>
      </c>
      <c r="D3" s="9" t="n">
        <v>3</v>
      </c>
      <c r="E3" s="10" t="n">
        <v>4.5</v>
      </c>
      <c r="F3" s="9" t="n">
        <v>6</v>
      </c>
      <c r="G3" s="11" t="n">
        <v>9</v>
      </c>
      <c r="H3" s="1"/>
      <c r="I3" s="12" t="n">
        <v>100</v>
      </c>
      <c r="J3" s="13" t="n">
        <v>1</v>
      </c>
      <c r="K3" s="1"/>
    </row>
    <row r="4" customFormat="false" ht="19.7" hidden="false" customHeight="false" outlineLevel="0" collapsed="false">
      <c r="A4" s="1"/>
      <c r="B4" s="14" t="s">
        <v>9</v>
      </c>
      <c r="C4" s="15" t="n">
        <f aca="false">I6</f>
        <v>0.05</v>
      </c>
      <c r="D4" s="16" t="n">
        <f aca="false">I6</f>
        <v>0.05</v>
      </c>
      <c r="E4" s="17" t="n">
        <f aca="false">I6</f>
        <v>0.05</v>
      </c>
      <c r="F4" s="16" t="n">
        <f aca="false">I6</f>
        <v>0.05</v>
      </c>
      <c r="G4" s="18" t="n">
        <f aca="false">I6</f>
        <v>0.05</v>
      </c>
      <c r="H4" s="1"/>
      <c r="I4" s="1"/>
      <c r="J4" s="1"/>
      <c r="K4" s="1"/>
    </row>
    <row r="5" customFormat="false" ht="21" hidden="false" customHeight="false" outlineLevel="0" collapsed="false">
      <c r="A5" s="1"/>
      <c r="B5" s="14" t="s">
        <v>10</v>
      </c>
      <c r="C5" s="19" t="n">
        <f aca="false">J6</f>
        <v>0.025</v>
      </c>
      <c r="D5" s="20" t="n">
        <f aca="false">J6</f>
        <v>0.025</v>
      </c>
      <c r="E5" s="21" t="n">
        <f aca="false">J6</f>
        <v>0.025</v>
      </c>
      <c r="F5" s="20" t="n">
        <f aca="false">J6</f>
        <v>0.025</v>
      </c>
      <c r="G5" s="22" t="n">
        <f aca="false">J6</f>
        <v>0.025</v>
      </c>
      <c r="H5" s="1"/>
      <c r="I5" s="6" t="s">
        <v>11</v>
      </c>
      <c r="J5" s="6" t="s">
        <v>10</v>
      </c>
      <c r="K5" s="1"/>
    </row>
    <row r="6" customFormat="false" ht="21" hidden="false" customHeight="false" outlineLevel="0" collapsed="false">
      <c r="A6" s="1"/>
      <c r="B6" s="14" t="s">
        <v>12</v>
      </c>
      <c r="C6" s="19" t="n">
        <f aca="false">J3</f>
        <v>1</v>
      </c>
      <c r="D6" s="20" t="n">
        <f aca="false">J3</f>
        <v>1</v>
      </c>
      <c r="E6" s="21" t="n">
        <f aca="false">J3</f>
        <v>1</v>
      </c>
      <c r="F6" s="20" t="n">
        <f aca="false">J3</f>
        <v>1</v>
      </c>
      <c r="G6" s="22" t="n">
        <f aca="false">J3</f>
        <v>1</v>
      </c>
      <c r="H6" s="1"/>
      <c r="I6" s="23" t="n">
        <v>0.05</v>
      </c>
      <c r="J6" s="23" t="n">
        <v>0.025</v>
      </c>
      <c r="K6" s="1"/>
    </row>
    <row r="7" customFormat="false" ht="21" hidden="false" customHeight="false" outlineLevel="0" collapsed="false">
      <c r="A7" s="1"/>
      <c r="B7" s="14" t="s">
        <v>13</v>
      </c>
      <c r="C7" s="24" t="n">
        <f aca="false">C6*C3+C3</f>
        <v>6</v>
      </c>
      <c r="D7" s="25" t="n">
        <f aca="false">D6*D3+D3</f>
        <v>6</v>
      </c>
      <c r="E7" s="26" t="n">
        <f aca="false">E6*E3+E3</f>
        <v>9</v>
      </c>
      <c r="F7" s="25" t="n">
        <f aca="false">F6*F3+F3</f>
        <v>12</v>
      </c>
      <c r="G7" s="27" t="n">
        <f aca="false">G6*G3+G3</f>
        <v>18</v>
      </c>
      <c r="H7" s="1"/>
      <c r="I7" s="1"/>
      <c r="J7" s="1"/>
      <c r="K7" s="1"/>
    </row>
    <row r="8" customFormat="false" ht="19.7" hidden="false" customHeight="false" outlineLevel="0" collapsed="false">
      <c r="A8" s="1"/>
      <c r="B8" s="14" t="s">
        <v>14</v>
      </c>
      <c r="C8" s="28" t="n">
        <f aca="false">'Ciclo 1'!N5</f>
        <v>6.26</v>
      </c>
      <c r="D8" s="29" t="n">
        <f aca="false">'Ciclo 2'!N5</f>
        <v>6.21</v>
      </c>
      <c r="E8" s="30" t="n">
        <f aca="false">'Ciclo 3'!N5</f>
        <v>9.49</v>
      </c>
      <c r="F8" s="29" t="n">
        <f aca="false">'Ciclo 4'!N5</f>
        <v>0.26</v>
      </c>
      <c r="G8" s="31" t="n">
        <f aca="false">'Ciclo 5'!N5</f>
        <v>9</v>
      </c>
      <c r="H8" s="1"/>
      <c r="I8" s="6" t="s">
        <v>15</v>
      </c>
      <c r="J8" s="6" t="s">
        <v>16</v>
      </c>
      <c r="K8" s="1"/>
    </row>
    <row r="9" customFormat="false" ht="21" hidden="false" customHeight="false" outlineLevel="0" collapsed="false">
      <c r="A9" s="1"/>
      <c r="B9" s="14" t="s">
        <v>17</v>
      </c>
      <c r="C9" s="24" t="n">
        <f aca="false">C8</f>
        <v>6.26</v>
      </c>
      <c r="D9" s="25" t="n">
        <f aca="false">C10+D8</f>
        <v>9.47</v>
      </c>
      <c r="E9" s="26" t="n">
        <f aca="false">C10+D10+E8</f>
        <v>14.46</v>
      </c>
      <c r="F9" s="25" t="n">
        <f aca="false">C10+D10+E10+F8</f>
        <v>8.72</v>
      </c>
      <c r="G9" s="27" t="n">
        <f aca="false">C10+D10+E10+F10+G8</f>
        <v>8.72</v>
      </c>
      <c r="H9" s="1"/>
      <c r="I9" s="12" t="n">
        <f aca="false">SUM(C11:G11)</f>
        <v>28.5</v>
      </c>
      <c r="J9" s="12" t="n">
        <f aca="false">SUM(C10:G10)</f>
        <v>-0.28</v>
      </c>
      <c r="K9" s="1"/>
    </row>
    <row r="10" customFormat="false" ht="20.25" hidden="false" customHeight="false" outlineLevel="0" collapsed="false">
      <c r="A10" s="1"/>
      <c r="B10" s="14" t="s">
        <v>18</v>
      </c>
      <c r="C10" s="24" t="n">
        <f aca="false">'Ciclo 1'!Q9</f>
        <v>3.26</v>
      </c>
      <c r="D10" s="25" t="n">
        <f aca="false">'Ciclo 2'!Q9</f>
        <v>1.71</v>
      </c>
      <c r="E10" s="26" t="n">
        <f aca="false">'Ciclo 3'!Q9</f>
        <v>3.49</v>
      </c>
      <c r="F10" s="32" t="n">
        <f aca="false">'Ciclo 4'!Q9</f>
        <v>-8.74</v>
      </c>
      <c r="G10" s="33" t="n">
        <f aca="false">'Ciclo 5'!Q9</f>
        <v>0</v>
      </c>
      <c r="H10" s="1"/>
      <c r="I10" s="1"/>
      <c r="J10" s="1"/>
      <c r="K10" s="1"/>
    </row>
    <row r="11" customFormat="false" ht="19.7" hidden="false" customHeight="false" outlineLevel="0" collapsed="false">
      <c r="A11" s="1"/>
      <c r="B11" s="34" t="s">
        <v>19</v>
      </c>
      <c r="C11" s="35" t="n">
        <f aca="false">C7-D3</f>
        <v>3</v>
      </c>
      <c r="D11" s="36" t="n">
        <f aca="false">D7-E3</f>
        <v>1.5</v>
      </c>
      <c r="E11" s="37" t="n">
        <f aca="false">E7-F3</f>
        <v>3</v>
      </c>
      <c r="F11" s="38" t="n">
        <f aca="false">F7-G3</f>
        <v>3</v>
      </c>
      <c r="G11" s="39" t="n">
        <f aca="false">G7-H3</f>
        <v>18</v>
      </c>
      <c r="H11" s="1"/>
      <c r="I11" s="40"/>
      <c r="J11" s="40"/>
    </row>
    <row r="12" customFormat="false" ht="15" hidden="false" customHeight="true" outlineLevel="0" collapsed="false">
      <c r="A12" s="1"/>
      <c r="B12" s="2"/>
      <c r="C12" s="1"/>
      <c r="D12" s="1"/>
      <c r="E12" s="1"/>
      <c r="F12" s="1"/>
      <c r="G12" s="1"/>
      <c r="H12" s="1"/>
    </row>
    <row r="14" customFormat="false" ht="13.8" hidden="false" customHeight="false" outlineLevel="0" collapsed="false">
      <c r="B14" s="41" t="s">
        <v>20</v>
      </c>
      <c r="C14" s="41"/>
      <c r="D14" s="41"/>
      <c r="E14" s="41"/>
      <c r="F14" s="41"/>
      <c r="G14" s="41"/>
    </row>
    <row r="15" customFormat="false" ht="13.8" hidden="false" customHeight="false" outlineLevel="0" collapsed="false">
      <c r="B15" s="41"/>
      <c r="C15" s="41"/>
      <c r="D15" s="41"/>
      <c r="E15" s="41"/>
      <c r="F15" s="41"/>
      <c r="G15" s="41"/>
    </row>
    <row r="17" customFormat="false" ht="13.8" hidden="false" customHeight="false" outlineLevel="0" collapsed="false">
      <c r="B17" s="42" t="s">
        <v>21</v>
      </c>
      <c r="C17" s="42"/>
      <c r="D17" s="42"/>
      <c r="E17" s="43" t="s">
        <v>22</v>
      </c>
      <c r="F17" s="43"/>
      <c r="G17" s="43"/>
    </row>
    <row r="19" customFormat="false" ht="13.8" hidden="false" customHeight="false" outlineLevel="0" collapsed="false">
      <c r="B19" s="44" t="s">
        <v>23</v>
      </c>
      <c r="C19" s="44"/>
      <c r="D19" s="44"/>
      <c r="E19" s="43" t="s">
        <v>24</v>
      </c>
      <c r="F19" s="43"/>
      <c r="G19" s="43"/>
    </row>
    <row r="21" customFormat="false" ht="13.8" hidden="false" customHeight="false" outlineLevel="0" collapsed="false">
      <c r="B21" s="42" t="s">
        <v>25</v>
      </c>
      <c r="C21" s="42"/>
      <c r="D21" s="42"/>
      <c r="E21" s="43" t="s">
        <v>26</v>
      </c>
      <c r="F21" s="43"/>
      <c r="G21" s="43"/>
    </row>
    <row r="23" customFormat="false" ht="13.8" hidden="false" customHeight="false" outlineLevel="0" collapsed="false">
      <c r="B23" s="42" t="s">
        <v>27</v>
      </c>
      <c r="C23" s="42"/>
      <c r="D23" s="42"/>
      <c r="E23" s="43" t="s">
        <v>28</v>
      </c>
      <c r="F23" s="43"/>
      <c r="G23" s="43"/>
    </row>
    <row r="32" customFormat="false" ht="20.1" hidden="false" customHeight="true" outlineLevel="0" collapsed="false"/>
  </sheetData>
  <mergeCells count="9">
    <mergeCell ref="B14:G15"/>
    <mergeCell ref="B17:D17"/>
    <mergeCell ref="E17:G17"/>
    <mergeCell ref="B19:D19"/>
    <mergeCell ref="E19:G19"/>
    <mergeCell ref="B21:D21"/>
    <mergeCell ref="E21:G21"/>
    <mergeCell ref="B23:D23"/>
    <mergeCell ref="E23:G23"/>
  </mergeCells>
  <hyperlinks>
    <hyperlink ref="E17" r:id="rId1" display="Entar no Canal"/>
    <hyperlink ref="E19" r:id="rId2" display="Receber Bônus"/>
    <hyperlink ref="E21" r:id="rId3" display="Assistir"/>
    <hyperlink ref="E23" r:id="rId4" display="Wagertool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5.28"/>
    <col collapsed="false" customWidth="true" hidden="false" outlineLevel="0" max="4" min="4" style="45" width="12.1"/>
    <col collapsed="false" customWidth="true" hidden="false" outlineLevel="0" max="5" min="5" style="45" width="14.86"/>
    <col collapsed="false" customWidth="true" hidden="false" outlineLevel="0" max="6" min="6" style="45" width="10.71"/>
    <col collapsed="false" customWidth="true" hidden="false" outlineLevel="0" max="7" min="7" style="45" width="10.42"/>
    <col collapsed="false" customWidth="true" hidden="false" outlineLevel="0" max="8" min="8" style="45" width="11.71"/>
    <col collapsed="false" customWidth="true" hidden="false" outlineLevel="0" max="9" min="9" style="45" width="10"/>
    <col collapsed="false" customWidth="true" hidden="false" outlineLevel="0" max="10" min="10" style="45" width="10.97"/>
    <col collapsed="false" customWidth="true" hidden="true" outlineLevel="0" max="11" min="11" style="45" width="9.13"/>
    <col collapsed="false" customWidth="true" hidden="false" outlineLevel="0" max="12" min="12" style="45" width="3.89"/>
    <col collapsed="false" customWidth="true" hidden="false" outlineLevel="0" max="13" min="13" style="45" width="15.56"/>
    <col collapsed="false" customWidth="true" hidden="false" outlineLevel="0" max="14" min="14" style="45" width="13.89"/>
    <col collapsed="false" customWidth="true" hidden="false" outlineLevel="0" max="15" min="15" style="45" width="3.89"/>
    <col collapsed="false" customWidth="true" hidden="false" outlineLevel="0" max="16" min="16" style="45" width="16.29"/>
    <col collapsed="false" customWidth="true" hidden="false" outlineLevel="0" max="17" min="17" style="45" width="13.47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52" t="s">
        <v>39</v>
      </c>
      <c r="O2" s="53"/>
      <c r="P2" s="51" t="s">
        <v>40</v>
      </c>
      <c r="Q2" s="54" t="n">
        <f aca="false">Diretrizes!C3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0.17</v>
      </c>
      <c r="H3" s="59" t="n">
        <f aca="false">IF(G3=0,,G3/C3)</f>
        <v>0.0566666666666667</v>
      </c>
      <c r="I3" s="60" t="n">
        <f aca="false">G3-F3</f>
        <v>0.02</v>
      </c>
      <c r="J3" s="61" t="n">
        <f aca="false">Diretrizes!C4</f>
        <v>0.05</v>
      </c>
      <c r="K3" s="62"/>
      <c r="L3" s="62"/>
      <c r="M3" s="51" t="s">
        <v>41</v>
      </c>
      <c r="N3" s="52" t="s">
        <v>42</v>
      </c>
      <c r="O3" s="63"/>
      <c r="P3" s="51" t="s">
        <v>43</v>
      </c>
      <c r="Q3" s="64" t="n">
        <f aca="false">SUM(G3:G395)+Q2</f>
        <v>6.26</v>
      </c>
    </row>
    <row r="4" customFormat="false" ht="19.5" hidden="false" customHeight="false" outlineLevel="0" collapsed="false">
      <c r="B4" s="55" t="n">
        <v>2</v>
      </c>
      <c r="C4" s="65" t="n">
        <v>3.18</v>
      </c>
      <c r="D4" s="66" t="n">
        <f aca="false">D3*(1+J3)</f>
        <v>3.15</v>
      </c>
      <c r="E4" s="65" t="n">
        <f aca="false">C4*J4</f>
        <v>0.155025</v>
      </c>
      <c r="F4" s="66" t="n">
        <f aca="false">D4*J4</f>
        <v>0.1535625</v>
      </c>
      <c r="G4" s="58" t="n">
        <v>0.17</v>
      </c>
      <c r="H4" s="67" t="n">
        <f aca="false">IF(G4=0,,G4/C4)</f>
        <v>0.0534591194968554</v>
      </c>
      <c r="I4" s="68" t="n">
        <f aca="false">IF(G4=0,,G4-F4)</f>
        <v>0.0164375</v>
      </c>
      <c r="J4" s="61" t="n">
        <f aca="false">J3*(1-Diretrizes!C$5)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3.26</v>
      </c>
    </row>
    <row r="5" customFormat="false" ht="17.35" hidden="false" customHeight="false" outlineLevel="0" collapsed="false">
      <c r="B5" s="55" t="n">
        <v>3</v>
      </c>
      <c r="C5" s="65" t="n">
        <v>3.35</v>
      </c>
      <c r="D5" s="66" t="n">
        <f aca="false">D4*(1+J4)</f>
        <v>3.3035625</v>
      </c>
      <c r="E5" s="65" t="n">
        <f aca="false">C5*J5</f>
        <v>0.1592296875</v>
      </c>
      <c r="F5" s="66" t="n">
        <f aca="false">D5*J5</f>
        <v>0.157022455078125</v>
      </c>
      <c r="G5" s="58" t="n">
        <v>0.21</v>
      </c>
      <c r="H5" s="67" t="n">
        <f aca="false">IF(G5=0,,G5/C5)</f>
        <v>0.0626865671641791</v>
      </c>
      <c r="I5" s="68" t="n">
        <f aca="false">IF(G5=0,,G5-F5)</f>
        <v>0.052977544921875</v>
      </c>
      <c r="J5" s="61" t="n">
        <f aca="false">J4*(1-Diretrizes!C$5)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6.26</v>
      </c>
      <c r="O5" s="53"/>
      <c r="P5" s="51" t="s">
        <v>46</v>
      </c>
      <c r="Q5" s="69" t="n">
        <f aca="false">Q3/(Q2)-1</f>
        <v>1.08666666666667</v>
      </c>
    </row>
    <row r="6" customFormat="false" ht="19.5" hidden="false" customHeight="false" outlineLevel="0" collapsed="false">
      <c r="B6" s="55" t="n">
        <v>4</v>
      </c>
      <c r="C6" s="65" t="n">
        <v>3.56</v>
      </c>
      <c r="D6" s="66" t="n">
        <f aca="false">D5*(1+J5)</f>
        <v>3.46058495507813</v>
      </c>
      <c r="E6" s="65" t="n">
        <f aca="false">C6*J6</f>
        <v>0.16498096875</v>
      </c>
      <c r="F6" s="66" t="n">
        <f aca="false">D6*J6</f>
        <v>0.160373780429906</v>
      </c>
      <c r="G6" s="58" t="n">
        <v>0.18</v>
      </c>
      <c r="H6" s="67" t="n">
        <f aca="false">IF(G6=0,,G6/C6)</f>
        <v>0.050561797752809</v>
      </c>
      <c r="I6" s="68" t="n">
        <f aca="false">IF(G6=0,,G6-F6)</f>
        <v>0.0196262195700943</v>
      </c>
      <c r="J6" s="61" t="n">
        <f aca="false">J5*(1-Diretrizes!C$5)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3.26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v>3.74</v>
      </c>
      <c r="D7" s="66" t="n">
        <f aca="false">D6*(1+J6)</f>
        <v>3.62095873550803</v>
      </c>
      <c r="E7" s="65" t="n">
        <f aca="false">C7*J7</f>
        <v>0.168989635546875</v>
      </c>
      <c r="F7" s="66" t="n">
        <f aca="false">D7*J7</f>
        <v>0.163610828086571</v>
      </c>
      <c r="G7" s="58" t="n">
        <v>0.63</v>
      </c>
      <c r="H7" s="67" t="n">
        <f aca="false">IF(G7=0,,G7/C7)</f>
        <v>0.168449197860963</v>
      </c>
      <c r="I7" s="68" t="n">
        <f aca="false">IF(G7=0,,G7-F7)</f>
        <v>0.466389171913429</v>
      </c>
      <c r="J7" s="61" t="n">
        <f aca="false">J6*(1-Diretrizes!C$5)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1.08666666666667</v>
      </c>
      <c r="O7" s="70"/>
      <c r="P7" s="51" t="s">
        <v>48</v>
      </c>
      <c r="Q7" s="72" t="n">
        <f aca="false">SUM(I3:I395)</f>
        <v>1.96639372496422</v>
      </c>
    </row>
    <row r="8" customFormat="false" ht="19.5" hidden="false" customHeight="false" outlineLevel="0" collapsed="false">
      <c r="B8" s="55" t="n">
        <v>6</v>
      </c>
      <c r="C8" s="65" t="n">
        <v>4.37</v>
      </c>
      <c r="D8" s="66" t="n">
        <f aca="false">D7*(1+J7)</f>
        <v>3.7845695635946</v>
      </c>
      <c r="E8" s="65" t="n">
        <f aca="false">C8*J8</f>
        <v>0.192519408999023</v>
      </c>
      <c r="F8" s="66" t="n">
        <f aca="false">D8*J8</f>
        <v>0.166728397185109</v>
      </c>
      <c r="G8" s="58" t="n">
        <v>1.14</v>
      </c>
      <c r="H8" s="67" t="n">
        <f aca="false">IF(G8=0,,G8/C8)</f>
        <v>0.260869565217391</v>
      </c>
      <c r="I8" s="68" t="n">
        <f aca="false">IF(G8=0,,G8-F8)</f>
        <v>0.973271602814891</v>
      </c>
      <c r="J8" s="61" t="n">
        <f aca="false">J7*(1-Diretrizes!C$5)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v>5.51</v>
      </c>
      <c r="D9" s="66" t="n">
        <f aca="false">D8*(1+J8)</f>
        <v>3.95129796077971</v>
      </c>
      <c r="E9" s="65" t="n">
        <f aca="false">C9*J9</f>
        <v>0.236673316932495</v>
      </c>
      <c r="F9" s="66" t="n">
        <f aca="false">D9*J9</f>
        <v>0.169721741300606</v>
      </c>
      <c r="G9" s="58" t="n">
        <v>0.31</v>
      </c>
      <c r="H9" s="67" t="n">
        <f aca="false">IF(G9=0,,G9/C9)</f>
        <v>0.0562613430127042</v>
      </c>
      <c r="I9" s="68" t="n">
        <f aca="false">IF(G9=0,,G9-F9)</f>
        <v>0.140278258699394</v>
      </c>
      <c r="J9" s="61" t="n">
        <f aca="false">J8*(1-Diretrizes!C$5)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Diretrizes!C7</f>
        <v>6</v>
      </c>
      <c r="O9" s="53"/>
      <c r="P9" s="51" t="s">
        <v>50</v>
      </c>
      <c r="Q9" s="73" t="n">
        <f aca="false">IF(G3=0,,N5-'Ciclo 2'!Q2)</f>
        <v>3.26</v>
      </c>
    </row>
    <row r="10" customFormat="false" ht="18.75" hidden="false" customHeight="true" outlineLevel="0" collapsed="false">
      <c r="B10" s="55" t="n">
        <v>8</v>
      </c>
      <c r="C10" s="65" t="n">
        <v>5.82</v>
      </c>
      <c r="D10" s="66" t="n">
        <f aca="false">D9*(1+J9)</f>
        <v>4.12101970208032</v>
      </c>
      <c r="E10" s="65" t="n">
        <f aca="false">C10*J10</f>
        <v>0.243739153708429</v>
      </c>
      <c r="F10" s="66" t="n">
        <f aca="false">D10*J10</f>
        <v>0.172586572955467</v>
      </c>
      <c r="G10" s="58" t="n">
        <v>0.45</v>
      </c>
      <c r="H10" s="67" t="n">
        <f aca="false">IF(G10=0,,G10/C10)</f>
        <v>0.077319587628866</v>
      </c>
      <c r="I10" s="68" t="n">
        <f aca="false">IF(G10=0,,G10-F10)</f>
        <v>0.277413427044533</v>
      </c>
      <c r="J10" s="61" t="n">
        <f aca="false">J9*(1-Diretrizes!C$5)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v>6.27</v>
      </c>
      <c r="D11" s="66" t="n">
        <f aca="false">D10*(1+J10)</f>
        <v>4.29360627503579</v>
      </c>
      <c r="E11" s="65" t="n">
        <f aca="false">C11*J11</f>
        <v>0.256020340448119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J10*(1-Diretrizes!C$5)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J11*(1-Diretrizes!C$5)</f>
        <v>0.0398117754285353</v>
      </c>
      <c r="K12" s="62" t="str">
        <f aca="false">IF(AND(D12&gt;$N$9,D11&lt;$N$9),"OK","NOK")</f>
        <v>NOK</v>
      </c>
      <c r="L12" s="62"/>
      <c r="M12" s="75"/>
      <c r="N12" s="75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J12*(1-Diretrizes!C$5)</f>
        <v>0.0388164810428219</v>
      </c>
      <c r="K13" s="62" t="str">
        <f aca="false">IF(AND(D13&gt;$N$9,D12&lt;$N$9),"OK","NOK")</f>
        <v>NOK</v>
      </c>
      <c r="L13" s="62"/>
      <c r="M13" s="76"/>
      <c r="N13" s="77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J13*(1-Diretrizes!C$5)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J14*(1-Diretrizes!C$5)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0.186894471478971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J15*(1-Diretrizes!C$5)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J16*(1-Diretrizes!C$5)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J17*(1-Diretrizes!C$5)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J18*(1-Diretrizes!C$5)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J19*(1-Diretrizes!C$5)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v>1</v>
      </c>
      <c r="E21" s="65" t="n">
        <f aca="false">C21*J21</f>
        <v>0</v>
      </c>
      <c r="F21" s="66" t="n">
        <f aca="false">D21*J21</f>
        <v>0.0316995492554425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J20*(1-Diretrizes!C$5)</f>
        <v>0.0316995492554425</v>
      </c>
      <c r="K21" s="62" t="str">
        <f aca="false">IF(AND(D21&gt;$N$9,D20&lt;$N$9),"OK","NOK")</f>
        <v>NOK</v>
      </c>
      <c r="L21" s="62"/>
      <c r="M21" s="75"/>
      <c r="N21" s="77"/>
      <c r="O21" s="50"/>
      <c r="P21" s="50"/>
      <c r="Q21" s="75"/>
    </row>
    <row r="22" customFormat="false" ht="18.7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D20*(1+J20)</f>
        <v>6.14661199889654</v>
      </c>
      <c r="E22" s="65" t="n">
        <f aca="false">C22*J22</f>
        <v>0</v>
      </c>
      <c r="F22" s="66" t="n">
        <f aca="false">D22*J22</f>
        <v>0.189973709067787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J21*(1-Diretrizes!C$5)</f>
        <v>0.0309070605240564</v>
      </c>
      <c r="K22" s="62" t="str">
        <f aca="false">IF(AND(D22&gt;$N$9,D21&lt;$N$9),"OK","NOK")</f>
        <v>OK</v>
      </c>
      <c r="L22" s="62"/>
      <c r="M22" s="75"/>
      <c r="N22" s="75"/>
      <c r="O22" s="50"/>
      <c r="P22" s="50"/>
      <c r="Q22" s="75"/>
    </row>
    <row r="23" customFormat="false" ht="18.7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6.33658570796433</v>
      </c>
      <c r="E23" s="65" t="n">
        <f aca="false">C23*J23</f>
        <v>0</v>
      </c>
      <c r="F23" s="66" t="n">
        <f aca="false">D23*J23</f>
        <v>0.190949107042126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J22*(1-Diretrizes!C$5)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9.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6.52753481500646</v>
      </c>
      <c r="E24" s="65" t="n">
        <f aca="false">C24*J24</f>
        <v>0</v>
      </c>
      <c r="F24" s="66" t="n">
        <f aca="false">D24*J24</f>
        <v>0.191785659741275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J23*(1-Diretrizes!C$5)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8.7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6.71932047474773</v>
      </c>
      <c r="E25" s="65" t="n">
        <f aca="false">C25*J25</f>
        <v>0</v>
      </c>
      <c r="F25" s="66" t="n">
        <f aca="false">D25*J25</f>
        <v>0.192485005919459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J24*(1-Diretrizes!C$5)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6.91180548066719</v>
      </c>
      <c r="E26" s="65" t="n">
        <f aca="false">C26*J26</f>
        <v>0</v>
      </c>
      <c r="F26" s="66" t="n">
        <f aca="false">D26*J26</f>
        <v>0.193049051725362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J25*(1-Diretrizes!C$5)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7.10485453239255</v>
      </c>
      <c r="E27" s="65" t="n">
        <f aca="false">C27*J27</f>
        <v>0</v>
      </c>
      <c r="F27" s="66" t="n">
        <f aca="false">D27*J27</f>
        <v>0.19347995225161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J26*(1-Diretrizes!C$5)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7.29833448464416</v>
      </c>
      <c r="E28" s="65" t="n">
        <f aca="false">C28*J28</f>
        <v>0</v>
      </c>
      <c r="F28" s="66" t="n">
        <f aca="false">D28*J28</f>
        <v>0.193780093053006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J27*(1-Diretrizes!C$5)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7.49211457769717</v>
      </c>
      <c r="E29" s="65" t="n">
        <f aca="false">C29*J29</f>
        <v>0</v>
      </c>
      <c r="F29" s="66" t="n">
        <f aca="false">D29*J29</f>
        <v>0.193952071737392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J28*(1-Diretrizes!C$5)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7.68606664943456</v>
      </c>
      <c r="E30" s="65" t="n">
        <f aca="false">C30*J30</f>
        <v>0</v>
      </c>
      <c r="F30" s="66" t="n">
        <f aca="false">D30*J30</f>
        <v>0.193998679724145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J29*(1-Diretrizes!C$5)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7.88006532915871</v>
      </c>
      <c r="E31" s="65" t="n">
        <f aca="false">C31*J31</f>
        <v>0</v>
      </c>
      <c r="F31" s="66" t="n">
        <f aca="false">D31*J31</f>
        <v>0.193922884256609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J30*(1-Diretrizes!C$5)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8.07398821341532</v>
      </c>
      <c r="E32" s="65" t="n">
        <f aca="false">C32*J32</f>
        <v>0</v>
      </c>
      <c r="F32" s="66" t="n">
        <f aca="false">D32*J32</f>
        <v>0.193727810746128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J31*(1-Diretrizes!C$5)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8.26771602416144</v>
      </c>
      <c r="E33" s="65" t="n">
        <f aca="false">C33*J33</f>
        <v>0</v>
      </c>
      <c r="F33" s="66" t="n">
        <f aca="false">D33*J33</f>
        <v>0.193416725516882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J32*(1-Diretrizes!C$5)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8.46113274967832</v>
      </c>
      <c r="E34" s="65" t="n">
        <f aca="false">C34*J34</f>
        <v>0</v>
      </c>
      <c r="F34" s="66" t="n">
        <f aca="false">D34*J34</f>
        <v>0.19299301901254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J33*(1-Diretrizes!C$5)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8.65412576869086</v>
      </c>
      <c r="E35" s="65" t="n">
        <f aca="false">C35*J35</f>
        <v>0</v>
      </c>
      <c r="F35" s="66" t="n">
        <f aca="false">D35*J35</f>
        <v>0.19246018951782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J34*(1-Diretrizes!C$5)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8.84658595820869</v>
      </c>
      <c r="E36" s="65" t="n">
        <f aca="false">C36*J36</f>
        <v>0</v>
      </c>
      <c r="F36" s="66" t="n">
        <f aca="false">D36*J36</f>
        <v>0.191821827440472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J35*(1-Diretrizes!C$5)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9.03840778564916</v>
      </c>
      <c r="E37" s="65" t="n">
        <f aca="false">C37*J37</f>
        <v>0</v>
      </c>
      <c r="F37" s="66" t="n">
        <f aca="false">D37*J37</f>
        <v>0.191081600191992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J36*(1-Diretrizes!C$5)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9.22948938584115</v>
      </c>
      <c r="E38" s="65" t="n">
        <f aca="false">C38*J38</f>
        <v>0</v>
      </c>
      <c r="F38" s="66" t="n">
        <f aca="false">D38*J38</f>
        <v>0.19024323769853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J37*(1-Diretrizes!C$5)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9.41973262353968</v>
      </c>
      <c r="E39" s="65" t="n">
        <f aca="false">C39*J39</f>
        <v>0</v>
      </c>
      <c r="F39" s="66" t="n">
        <f aca="false">D39*J39</f>
        <v>0.189310518567058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J38*(1-Diretrizes!C$5)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9.60904314210674</v>
      </c>
      <c r="E40" s="65" t="n">
        <f aca="false">C40*J40</f>
        <v>0</v>
      </c>
      <c r="F40" s="66" t="n">
        <f aca="false">D40*J40</f>
        <v>0.18828725692586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J39*(1-Diretrizes!C$5)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9.7973303990326</v>
      </c>
      <c r="E41" s="65" t="n">
        <f aca="false">C41*J41</f>
        <v>0</v>
      </c>
      <c r="F41" s="66" t="n">
        <f aca="false">D41*J41</f>
        <v>0.187177289952837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J40*(1-Diretrizes!C$5)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9.98450768898543</v>
      </c>
      <c r="E42" s="65" t="n">
        <f aca="false">C42*J42</f>
        <v>0</v>
      </c>
      <c r="F42" s="66" t="n">
        <f aca="false">D42*J42</f>
        <v>0.185984466099973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J41*(1-Diretrizes!C$5)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10.1704921550854</v>
      </c>
      <c r="E43" s="65" t="n">
        <f aca="false">C43*J43</f>
        <v>0</v>
      </c>
      <c r="F43" s="66" t="n">
        <f aca="false">D43*J43</f>
        <v>0.184712634017611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J42*(1-Diretrizes!C$5)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10.355204789103</v>
      </c>
      <c r="E44" s="65" t="n">
        <f aca="false">C44*J44</f>
        <v>0</v>
      </c>
      <c r="F44" s="66" t="n">
        <f aca="false">D44*J44</f>
        <v>0.183365632177872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J43*(1-Diretrizes!C$5)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10.5385704212809</v>
      </c>
      <c r="E45" s="65" t="n">
        <f aca="false">C45*J45</f>
        <v>0</v>
      </c>
      <c r="F45" s="66" t="n">
        <f aca="false">D45*J45</f>
        <v>0.181947279192695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J44*(1-Diretrizes!C$5)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10.7205177004736</v>
      </c>
      <c r="E46" s="65" t="n">
        <f aca="false">C46*J46</f>
        <v>0</v>
      </c>
      <c r="F46" s="66" t="n">
        <f aca="false">D46*J46</f>
        <v>0.180461364818464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J45*(1-Diretrizes!C$5)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10.9009790652921</v>
      </c>
      <c r="E47" s="65" t="n">
        <f aca="false">C47*J47</f>
        <v>0</v>
      </c>
      <c r="F47" s="66" t="n">
        <f aca="false">D47*J47</f>
        <v>0.1789116416361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J46*(1-Diretrizes!C$5)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11.0798907069281</v>
      </c>
      <c r="E48" s="65" t="n">
        <f aca="false">C48*J48</f>
        <v>0</v>
      </c>
      <c r="F48" s="66" t="n">
        <f aca="false">D48*J48</f>
        <v>0.177301817392783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J47*(1-Diretrizes!C$5)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11.2571925243209</v>
      </c>
      <c r="E49" s="65" t="n">
        <f aca="false">C49*J49</f>
        <v>0</v>
      </c>
      <c r="F49" s="66" t="n">
        <f aca="false">D49*J49</f>
        <v>0.175635547989039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J48*(1-Diretrizes!C$5)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11.43282807231</v>
      </c>
      <c r="E50" s="65" t="n">
        <f aca="false">C50*J50</f>
        <v>0</v>
      </c>
      <c r="F50" s="66" t="n">
        <f aca="false">D50*J50</f>
        <v>0.17391643109294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J49*(1-Diretrizes!C$5)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11.6067445034029</v>
      </c>
      <c r="E51" s="65" t="n">
        <f aca="false">C51*J51</f>
        <v>0</v>
      </c>
      <c r="F51" s="66" t="n">
        <f aca="false">D51*J51</f>
        <v>0.172148000361365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J50*(1-Diretrizes!C$5)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11.7788925037643</v>
      </c>
      <c r="E52" s="83" t="n">
        <f aca="false">C52*J52</f>
        <v>0</v>
      </c>
      <c r="F52" s="82" t="n">
        <f aca="false">D52*J52</f>
        <v>0.170333720246879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J51*(1-Diretrizes!C$5)</f>
        <v>0.0144609283251752</v>
      </c>
      <c r="K52" s="62" t="str">
        <f aca="false">IF(AND(D52&gt;$N$9,D51&lt;$N$9),"OK","NOK")</f>
        <v>NOK</v>
      </c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>
      <c r="L1" s="71"/>
      <c r="M1" s="71"/>
      <c r="N1" s="71"/>
      <c r="O1" s="71"/>
      <c r="P1" s="71"/>
      <c r="Q1" s="71"/>
    </row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3"/>
      <c r="M2" s="51" t="s">
        <v>38</v>
      </c>
      <c r="N2" s="86" t="s">
        <v>51</v>
      </c>
      <c r="O2" s="53"/>
      <c r="P2" s="51" t="s">
        <v>40</v>
      </c>
      <c r="Q2" s="54" t="n">
        <f aca="false">Diretrizes!D3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0.31</v>
      </c>
      <c r="H3" s="59" t="n">
        <f aca="false">IF(G3=0,,G3/C3)</f>
        <v>0.103333333333333</v>
      </c>
      <c r="I3" s="60" t="n">
        <f aca="false">G3-F3</f>
        <v>0.16</v>
      </c>
      <c r="J3" s="61" t="n">
        <f aca="false">Diretrizes!D4</f>
        <v>0.05</v>
      </c>
      <c r="K3" s="62"/>
      <c r="L3" s="87"/>
      <c r="M3" s="51" t="s">
        <v>41</v>
      </c>
      <c r="N3" s="86" t="s">
        <v>52</v>
      </c>
      <c r="O3" s="63"/>
      <c r="P3" s="51" t="s">
        <v>43</v>
      </c>
      <c r="Q3" s="64" t="n">
        <f aca="false">SUM(G3:G402)+Q2</f>
        <v>6.21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3.31</v>
      </c>
      <c r="D4" s="66" t="n">
        <f aca="false">D3*(1+J3)</f>
        <v>3.15</v>
      </c>
      <c r="E4" s="65" t="n">
        <f aca="false">C4*J4</f>
        <v>0.1613625</v>
      </c>
      <c r="F4" s="66" t="n">
        <f aca="false">D4*J4</f>
        <v>0.1535625</v>
      </c>
      <c r="G4" s="58" t="n">
        <v>0.39</v>
      </c>
      <c r="H4" s="67" t="n">
        <f aca="false">IF(G4=0,,G4/C4)</f>
        <v>0.117824773413897</v>
      </c>
      <c r="I4" s="68" t="n">
        <f aca="false">IF(G4=0,,G4-F4)</f>
        <v>0.2364375</v>
      </c>
      <c r="J4" s="61" t="n">
        <f aca="false">J3*(1-Diretrizes!D$5)</f>
        <v>0.04875</v>
      </c>
      <c r="K4" s="62" t="str">
        <f aca="false">IF(AND(D4&gt;$N$9,D3&lt;$N$9),"OK","NOK")</f>
        <v>NOK</v>
      </c>
      <c r="L4" s="87"/>
      <c r="M4" s="63"/>
      <c r="N4" s="63"/>
      <c r="O4" s="53"/>
      <c r="P4" s="51" t="s">
        <v>44</v>
      </c>
      <c r="Q4" s="64" t="n">
        <f aca="false">Q3-Q2</f>
        <v>3.21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3.7</v>
      </c>
      <c r="D5" s="66" t="n">
        <f aca="false">D4*(1+J4)</f>
        <v>3.3035625</v>
      </c>
      <c r="E5" s="65" t="n">
        <f aca="false">C5*J5</f>
        <v>0.175865625</v>
      </c>
      <c r="F5" s="66" t="n">
        <f aca="false">D5*J5</f>
        <v>0.157022455078125</v>
      </c>
      <c r="G5" s="58" t="n">
        <v>0.26</v>
      </c>
      <c r="H5" s="67" t="n">
        <f aca="false">IF(G5=0,,G5/C5)</f>
        <v>0.0702702702702703</v>
      </c>
      <c r="I5" s="68" t="n">
        <f aca="false">IF(G5=0,,G5-F5)</f>
        <v>0.102977544921875</v>
      </c>
      <c r="J5" s="61" t="n">
        <f aca="false">J4*(1-Diretrizes!D$5)</f>
        <v>0.04753125</v>
      </c>
      <c r="K5" s="62" t="str">
        <f aca="false">IF(AND(D5&gt;$N$9,D4&lt;$N$9),"OK","NOK")</f>
        <v>NOK</v>
      </c>
      <c r="L5" s="87"/>
      <c r="M5" s="51" t="s">
        <v>45</v>
      </c>
      <c r="N5" s="54" t="n">
        <f aca="false">N6+Q2</f>
        <v>6.21</v>
      </c>
      <c r="O5" s="53"/>
      <c r="P5" s="51" t="s">
        <v>46</v>
      </c>
      <c r="Q5" s="69" t="n">
        <f aca="false">Q3/(Q2)-1</f>
        <v>1.07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3.96</v>
      </c>
      <c r="D6" s="66" t="n">
        <f aca="false">D5*(1+J5)</f>
        <v>3.46058495507813</v>
      </c>
      <c r="E6" s="65" t="n">
        <f aca="false">C6*J6</f>
        <v>0.18351815625</v>
      </c>
      <c r="F6" s="66" t="n">
        <f aca="false">D6*J6</f>
        <v>0.160373780429906</v>
      </c>
      <c r="G6" s="58" t="n">
        <v>0.22</v>
      </c>
      <c r="H6" s="67" t="n">
        <f aca="false">IF(G6=0,,G6/C6)</f>
        <v>0.0555555555555556</v>
      </c>
      <c r="I6" s="68" t="n">
        <f aca="false">IF(G6=0,,G6-F6)</f>
        <v>0.059626219570094</v>
      </c>
      <c r="J6" s="61" t="n">
        <f aca="false">J5*(1-Diretrizes!D$5)</f>
        <v>0.04634296875</v>
      </c>
      <c r="K6" s="62" t="str">
        <f aca="false">IF(AND(D6&gt;$N$9,D5&lt;$N$9),"OK","NOK")</f>
        <v>NOK</v>
      </c>
      <c r="L6" s="87"/>
      <c r="M6" s="51" t="s">
        <v>47</v>
      </c>
      <c r="N6" s="64" t="n">
        <f aca="false">SUM(G3:G25)</f>
        <v>3.21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4.18</v>
      </c>
      <c r="D7" s="66" t="n">
        <f aca="false">D6*(1+J6)</f>
        <v>3.62095873550803</v>
      </c>
      <c r="E7" s="65" t="n">
        <f aca="false">C7*J7</f>
        <v>0.188870769140625</v>
      </c>
      <c r="F7" s="66" t="n">
        <f aca="false">D7*J7</f>
        <v>0.163610828086571</v>
      </c>
      <c r="G7" s="58" t="n">
        <v>0.46</v>
      </c>
      <c r="H7" s="67" t="n">
        <f aca="false">IF(G7=0,,G7/C7)</f>
        <v>0.110047846889952</v>
      </c>
      <c r="I7" s="68" t="n">
        <f aca="false">IF(G7=0,,G7-F7)</f>
        <v>0.296389171913429</v>
      </c>
      <c r="J7" s="61" t="n">
        <f aca="false">J6*(1-Diretrizes!D$5)</f>
        <v>0.04518439453125</v>
      </c>
      <c r="K7" s="62" t="str">
        <f aca="false">IF(AND(D7&gt;$N$9,D6&lt;$N$9),"OK","NOK")</f>
        <v>NOK</v>
      </c>
      <c r="L7" s="87"/>
      <c r="M7" s="51" t="s">
        <v>46</v>
      </c>
      <c r="N7" s="69" t="n">
        <f aca="false">N5/Q2-1</f>
        <v>1.07</v>
      </c>
      <c r="O7" s="70"/>
      <c r="P7" s="51" t="s">
        <v>48</v>
      </c>
      <c r="Q7" s="72" t="n">
        <f aca="false">SUM(I3:I402)</f>
        <v>0.639556072343034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4.64</v>
      </c>
      <c r="D8" s="66" t="n">
        <f aca="false">D7*(1+J7)</f>
        <v>3.7845695635946</v>
      </c>
      <c r="E8" s="65" t="n">
        <f aca="false">C8*J8</f>
        <v>0.204414200859375</v>
      </c>
      <c r="F8" s="66" t="n">
        <f aca="false">D8*J8</f>
        <v>0.166728397185108</v>
      </c>
      <c r="G8" s="58" t="n">
        <v>0.82</v>
      </c>
      <c r="H8" s="67" t="n">
        <f aca="false">IF(G8=0,,G8/C8)</f>
        <v>0.176724137931035</v>
      </c>
      <c r="I8" s="68" t="n">
        <f aca="false">IF(G8=0,,G8-F8)</f>
        <v>0.653271602814892</v>
      </c>
      <c r="J8" s="61" t="n">
        <f aca="false">J7*(1-Diretrizes!D$5)</f>
        <v>0.0440547846679687</v>
      </c>
      <c r="K8" s="62" t="str">
        <f aca="false">IF(AND(D8&gt;$N$9,D7&lt;$N$9),"OK","NOK")</f>
        <v>NOK</v>
      </c>
      <c r="L8" s="87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5.46</v>
      </c>
      <c r="D9" s="66" t="n">
        <f aca="false">D8*(1+J8)</f>
        <v>3.95129796077971</v>
      </c>
      <c r="E9" s="65" t="n">
        <f aca="false">C9*J9</f>
        <v>0.234525646179931</v>
      </c>
      <c r="F9" s="66" t="n">
        <f aca="false">D9*J9</f>
        <v>0.169721741300606</v>
      </c>
      <c r="G9" s="58" t="n">
        <v>-2.11</v>
      </c>
      <c r="H9" s="67" t="n">
        <f aca="false">IF(G9=0,,G9/C9)</f>
        <v>-0.386446886446886</v>
      </c>
      <c r="I9" s="68" t="n">
        <f aca="false">IF(G9=0,,G9-F9)</f>
        <v>-2.27972174130061</v>
      </c>
      <c r="J9" s="61" t="n">
        <f aca="false">J8*(1-Diretrizes!D$5)</f>
        <v>0.0429534150512695</v>
      </c>
      <c r="K9" s="62" t="str">
        <f aca="false">IF(AND(D9&gt;$N$9,D8&lt;$N$9),"OK","NOK")</f>
        <v>NOK</v>
      </c>
      <c r="L9" s="87"/>
      <c r="M9" s="51" t="s">
        <v>49</v>
      </c>
      <c r="N9" s="73" t="n">
        <f aca="false">Diretrizes!D7</f>
        <v>6</v>
      </c>
      <c r="O9" s="53"/>
      <c r="P9" s="51" t="s">
        <v>50</v>
      </c>
      <c r="Q9" s="73" t="n">
        <f aca="false">IF(G3=0,,N5-'Ciclo 3'!Q2)</f>
        <v>1.71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3.35</v>
      </c>
      <c r="D10" s="66" t="n">
        <f aca="false">D9*(1+J9)</f>
        <v>4.12101970208032</v>
      </c>
      <c r="E10" s="65" t="n">
        <f aca="false">C10*J10</f>
        <v>0.140296591911209</v>
      </c>
      <c r="F10" s="66" t="n">
        <f aca="false">D10*J10</f>
        <v>0.172586572955467</v>
      </c>
      <c r="G10" s="58" t="n">
        <v>0.16</v>
      </c>
      <c r="H10" s="67" t="n">
        <f aca="false">IF(G10=0,,G10/C10)</f>
        <v>0.0477611940298507</v>
      </c>
      <c r="I10" s="68" t="n">
        <f aca="false">IF(G10=0,,G10-F10)</f>
        <v>-0.012586572955467</v>
      </c>
      <c r="J10" s="61" t="n">
        <f aca="false">J9*(1-Diretrizes!D$5)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3.51</v>
      </c>
      <c r="D11" s="66" t="n">
        <f aca="false">D10*(1+J10)</f>
        <v>4.29360627503578</v>
      </c>
      <c r="E11" s="65" t="n">
        <f aca="false">C11*J11</f>
        <v>0.143322391542727</v>
      </c>
      <c r="F11" s="66" t="n">
        <f aca="false">D11*J11</f>
        <v>0.175319065436179</v>
      </c>
      <c r="G11" s="58" t="n">
        <v>0.53</v>
      </c>
      <c r="H11" s="67" t="n">
        <f aca="false">IF(G11=0,,G11/C11)</f>
        <v>0.150997150997151</v>
      </c>
      <c r="I11" s="68" t="n">
        <f aca="false">IF(G11=0,,G11-F11)</f>
        <v>0.354680934563821</v>
      </c>
      <c r="J11" s="61" t="n">
        <f aca="false">J10*(1-Diretrizes!D$5)</f>
        <v>0.0408325901831131</v>
      </c>
      <c r="K11" s="62" t="str">
        <f aca="false">IF(AND(D11&gt;$N$9,D10&lt;$N$9),"OK","NOK")</f>
        <v>NOK</v>
      </c>
      <c r="L11" s="62"/>
      <c r="M11" s="75"/>
      <c r="N11" s="75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4.04</v>
      </c>
      <c r="D12" s="66" t="n">
        <f aca="false">D11*(1+J11)</f>
        <v>4.46892534047196</v>
      </c>
      <c r="E12" s="65" t="n">
        <f aca="false">C12*J12</f>
        <v>0.160839572731283</v>
      </c>
      <c r="F12" s="66" t="n">
        <f aca="false">D12*J12</f>
        <v>0.17791585206176</v>
      </c>
      <c r="G12" s="58" t="n">
        <v>0.16</v>
      </c>
      <c r="H12" s="67" t="n">
        <f aca="false">IF(G12=0,,G12/C12)</f>
        <v>0.0396039603960396</v>
      </c>
      <c r="I12" s="68" t="n">
        <f aca="false">IF(G12=0,,G12-F12)</f>
        <v>-0.01791585206176</v>
      </c>
      <c r="J12" s="61" t="n">
        <f aca="false">J11*(1-Diretrizes!D$5)</f>
        <v>0.0398117754285353</v>
      </c>
      <c r="K12" s="62" t="str">
        <f aca="false">IF(AND(D12&gt;$N$9,D11&lt;$N$9),"OK","NOK")</f>
        <v>NOK</v>
      </c>
      <c r="L12" s="62"/>
      <c r="M12" s="75"/>
      <c r="N12" s="77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4.2</v>
      </c>
      <c r="D13" s="66" t="n">
        <f aca="false">D12*(1+J12)</f>
        <v>4.64684119253372</v>
      </c>
      <c r="E13" s="65" t="n">
        <f aca="false">C13*J13</f>
        <v>0.163029220379852</v>
      </c>
      <c r="F13" s="66" t="n">
        <f aca="false">D13*J13</f>
        <v>0.180374023058989</v>
      </c>
      <c r="G13" s="58" t="n">
        <v>0.38</v>
      </c>
      <c r="H13" s="67" t="n">
        <f aca="false">IF(G13=0,,G13/C13)</f>
        <v>0.0904761904761905</v>
      </c>
      <c r="I13" s="68" t="n">
        <f aca="false">IF(G13=0,,G13-F13)</f>
        <v>0.199625976941011</v>
      </c>
      <c r="J13" s="61" t="n">
        <f aca="false">J12*(1-Diretrizes!D$5)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4.58</v>
      </c>
      <c r="D14" s="66" t="n">
        <f aca="false">D13*(1+J13)</f>
        <v>4.82721521559271</v>
      </c>
      <c r="E14" s="65" t="n">
        <f aca="false">C14*J14</f>
        <v>0.173334996096721</v>
      </c>
      <c r="F14" s="66" t="n">
        <f aca="false">D14*J14</f>
        <v>0.182691120208034</v>
      </c>
      <c r="G14" s="58" t="n">
        <v>0.17</v>
      </c>
      <c r="H14" s="67" t="n">
        <f aca="false">IF(G14=0,,G14/C14)</f>
        <v>0.037117903930131</v>
      </c>
      <c r="I14" s="68" t="n">
        <f aca="false">IF(G14=0,,G14-F14)</f>
        <v>-0.012691120208034</v>
      </c>
      <c r="J14" s="61" t="n">
        <f aca="false">J13*(1-Diretrizes!D$5)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4.75</v>
      </c>
      <c r="D15" s="66" t="n">
        <f aca="false">D14*(1+J14)</f>
        <v>5.00990633580075</v>
      </c>
      <c r="E15" s="65" t="n">
        <f aca="false">C15*J15</f>
        <v>0.17527460713383</v>
      </c>
      <c r="F15" s="66" t="n">
        <f aca="false">D15*J15</f>
        <v>0.184865129428371</v>
      </c>
      <c r="G15" s="58" t="n">
        <v>0.22</v>
      </c>
      <c r="H15" s="67" t="n">
        <f aca="false">IF(G15=0,,G15/C15)</f>
        <v>0.0463157894736842</v>
      </c>
      <c r="I15" s="68" t="n">
        <f aca="false">IF(G15=0,,G15-F15)</f>
        <v>0.035134870571629</v>
      </c>
      <c r="J15" s="61" t="n">
        <f aca="false">J14*(1-Diretrizes!D$5)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4.97</v>
      </c>
      <c r="D16" s="66" t="n">
        <f aca="false">D15*(1+J15)</f>
        <v>5.19477146522912</v>
      </c>
      <c r="E16" s="65" t="n">
        <f aca="false">C16*J16</f>
        <v>0.178807774214475</v>
      </c>
      <c r="F16" s="66" t="n">
        <f aca="false">D16*J16</f>
        <v>0.18689447147897</v>
      </c>
      <c r="G16" s="58" t="n">
        <v>0.47</v>
      </c>
      <c r="H16" s="67" t="n">
        <f aca="false">IF(G16=0,,G16/C16)</f>
        <v>0.0945674044265594</v>
      </c>
      <c r="I16" s="68" t="n">
        <f aca="false">IF(G16=0,,G16-F16)</f>
        <v>0.28310552852103</v>
      </c>
      <c r="J16" s="61" t="n">
        <f aca="false">J15*(1-Diretrizes!D$5)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5.44</v>
      </c>
      <c r="D17" s="66" t="n">
        <f aca="false">D16*(1+J16)</f>
        <v>5.38166593670809</v>
      </c>
      <c r="E17" s="65" t="n">
        <f aca="false">C17*J17</f>
        <v>0.190824232280397</v>
      </c>
      <c r="F17" s="66" t="n">
        <f aca="false">D17*J17</f>
        <v>0.188777990948876</v>
      </c>
      <c r="G17" s="58" t="n">
        <v>0.77</v>
      </c>
      <c r="H17" s="67" t="n">
        <f aca="false">IF(G17=0,,G17/C17)</f>
        <v>0.141544117647059</v>
      </c>
      <c r="I17" s="68" t="n">
        <f aca="false">IF(G17=0,,G17-F17)</f>
        <v>0.581222009051124</v>
      </c>
      <c r="J17" s="61" t="n">
        <f aca="false">J16*(1-Diretrizes!D$5)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6.21</v>
      </c>
      <c r="D18" s="66" t="n">
        <f aca="false">D17*(1+J17)</f>
        <v>5.57044392765696</v>
      </c>
      <c r="E18" s="65" t="n">
        <f aca="false">C18*J18</f>
        <v>0.212388422867598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J17*(1-Diretrizes!D$5)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J18*(1-Diretrizes!D$5)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J19*(1-Diretrizes!D$5)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J20*(1-Diretrizes!D$5)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J21*(1-Diretrizes!D$5)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J22*(1-Diretrizes!D$5)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J23*(1-Diretrizes!D$5)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J24*(1-Diretrizes!D$5)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J25*(1-Diretrizes!D$5)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7.33007521859488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J26*(1-Diretrizes!D$5)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J27*(1-Diretrizes!D$5)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J28*(1-Diretrizes!D$5)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J29*(1-Diretrizes!D$5)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J30*(1-Diretrizes!D$5)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J31*(1-Diretrizes!D$5)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J32*(1-Diretrizes!D$5)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J33*(1-Diretrizes!D$5)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J34*(1-Diretrizes!D$5)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J35*(1-Diretrizes!D$5)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J36*(1-Diretrizes!D$5)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J37*(1-Diretrizes!D$5)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J38*(1-Diretrizes!D$5)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9.91364547848762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J39*(1-Diretrizes!D$5)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J40*(1-Diretrizes!D$5)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J41*(1-Diretrizes!D$5)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J42*(1-Diretrizes!D$5)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J43*(1-Diretrizes!D$5)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J44*(1-Diretrizes!D$5)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J45*(1-Diretrizes!D$5)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J46*(1-Diretrizes!D$5)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J47*(1-Diretrizes!D$5)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J48*(1-Diretrizes!D$5)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J49*(1-Diretrizes!D$5)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J50*(1-Diretrizes!D$5)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12.1522780868619</v>
      </c>
      <c r="E52" s="83" t="n">
        <f aca="false">C52*J52</f>
        <v>0</v>
      </c>
      <c r="F52" s="82" t="n">
        <f aca="false">D52*J52</f>
        <v>0.175733222401707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J51*(1-Diretrizes!D$5)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1.39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6" t="s">
        <v>53</v>
      </c>
      <c r="O2" s="53"/>
      <c r="P2" s="51" t="s">
        <v>40</v>
      </c>
      <c r="Q2" s="54" t="n">
        <f aca="false">Diretrizes!E3</f>
        <v>4.5</v>
      </c>
    </row>
    <row r="3" customFormat="false" ht="19.5" hidden="false" customHeight="false" outlineLevel="0" collapsed="false">
      <c r="B3" s="55" t="n">
        <v>1</v>
      </c>
      <c r="C3" s="56" t="n">
        <f aca="false">Q2</f>
        <v>4.5</v>
      </c>
      <c r="D3" s="57" t="n">
        <f aca="false">Q2</f>
        <v>4.5</v>
      </c>
      <c r="E3" s="56" t="n">
        <f aca="false">C3*J3</f>
        <v>0.225</v>
      </c>
      <c r="F3" s="57" t="n">
        <f aca="false">D3*J3</f>
        <v>0.225</v>
      </c>
      <c r="G3" s="58" t="n">
        <v>0.97</v>
      </c>
      <c r="H3" s="59" t="n">
        <f aca="false">IF(G3=0,,G3/C3)</f>
        <v>0.215555555555556</v>
      </c>
      <c r="I3" s="60" t="n">
        <f aca="false">G3-F3</f>
        <v>0.745</v>
      </c>
      <c r="J3" s="61" t="n">
        <f aca="false">Diretrizes!E4</f>
        <v>0.05</v>
      </c>
      <c r="K3" s="62"/>
      <c r="L3" s="62"/>
      <c r="M3" s="51" t="s">
        <v>41</v>
      </c>
      <c r="N3" s="88" t="s">
        <v>54</v>
      </c>
      <c r="O3" s="63"/>
      <c r="P3" s="51" t="s">
        <v>43</v>
      </c>
      <c r="Q3" s="64" t="n">
        <f aca="false">SUM(G3:G401)+Q2</f>
        <v>9.49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5.47</v>
      </c>
      <c r="D4" s="66" t="n">
        <f aca="false">D3*(1+J3)</f>
        <v>4.725</v>
      </c>
      <c r="E4" s="65" t="n">
        <f aca="false">C4*J4</f>
        <v>0.2666625</v>
      </c>
      <c r="F4" s="66" t="n">
        <f aca="false">D4*J4</f>
        <v>0.23034375</v>
      </c>
      <c r="G4" s="58" t="n">
        <v>0.3</v>
      </c>
      <c r="H4" s="67" t="n">
        <f aca="false">IF(G4=0,,G4/C4)</f>
        <v>0.0548446069469835</v>
      </c>
      <c r="I4" s="68" t="n">
        <f aca="false">IF(G4=0,,G4-F4)</f>
        <v>0.06965625</v>
      </c>
      <c r="J4" s="61" t="n">
        <f aca="false">J3*(1-Diretrizes!E$5)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4.99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5.77</v>
      </c>
      <c r="D5" s="66" t="n">
        <f aca="false">D4*(1+J4)</f>
        <v>4.95534375</v>
      </c>
      <c r="E5" s="65" t="n">
        <f aca="false">C5*J5</f>
        <v>0.2742553125</v>
      </c>
      <c r="F5" s="66" t="n">
        <f aca="false">D5*J5</f>
        <v>0.235533682617188</v>
      </c>
      <c r="G5" s="58" t="n">
        <v>0.57</v>
      </c>
      <c r="H5" s="67" t="n">
        <f aca="false">IF(G5=0,,G5/C5)</f>
        <v>0.098786828422877</v>
      </c>
      <c r="I5" s="68" t="n">
        <f aca="false">IF(G5=0,,G5-F5)</f>
        <v>0.334466317382812</v>
      </c>
      <c r="J5" s="61" t="n">
        <f aca="false">J4*(1-Diretrizes!E$5)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9.49</v>
      </c>
      <c r="O5" s="53"/>
      <c r="P5" s="51" t="s">
        <v>46</v>
      </c>
      <c r="Q5" s="69" t="n">
        <f aca="false">Q3/(Q2)-1</f>
        <v>1.10888888888889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6.34</v>
      </c>
      <c r="D6" s="66" t="n">
        <f aca="false">D5*(1+J5)</f>
        <v>5.19087743261719</v>
      </c>
      <c r="E6" s="65" t="n">
        <f aca="false">C6*J6</f>
        <v>0.293814421875</v>
      </c>
      <c r="F6" s="66" t="n">
        <f aca="false">D6*J6</f>
        <v>0.240560670644859</v>
      </c>
      <c r="G6" s="58" t="n">
        <v>0.2</v>
      </c>
      <c r="H6" s="67" t="n">
        <f aca="false">IF(G6=0,,G6/C6)</f>
        <v>0.0315457413249211</v>
      </c>
      <c r="I6" s="68" t="n">
        <f aca="false">IF(G6=0,,G6-F6)</f>
        <v>-0.040560670644859</v>
      </c>
      <c r="J6" s="61" t="n">
        <f aca="false">J5*(1-Diretrizes!E$5)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4.99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6.54</v>
      </c>
      <c r="D7" s="66" t="n">
        <f aca="false">D6*(1+J6)</f>
        <v>5.43143810326205</v>
      </c>
      <c r="E7" s="65" t="n">
        <f aca="false">C7*J7</f>
        <v>0.295505940234375</v>
      </c>
      <c r="F7" s="66" t="n">
        <f aca="false">D7*J7</f>
        <v>0.245416242129856</v>
      </c>
      <c r="G7" s="58" t="n">
        <v>0.17</v>
      </c>
      <c r="H7" s="67" t="n">
        <f aca="false">IF(G7=0,,G7/C7)</f>
        <v>0.0259938837920489</v>
      </c>
      <c r="I7" s="68" t="n">
        <f aca="false">IF(G7=0,,G7-F7)</f>
        <v>-0.075416242129856</v>
      </c>
      <c r="J7" s="61" t="n">
        <f aca="false">J6*(1-Diretrizes!E$5)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1.10888888888889</v>
      </c>
      <c r="O7" s="70"/>
      <c r="P7" s="51" t="s">
        <v>48</v>
      </c>
      <c r="Q7" s="72" t="n">
        <f aca="false">SUM(I3:I401)</f>
        <v>2.78661198929206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6.71</v>
      </c>
      <c r="D8" s="66" t="n">
        <f aca="false">D7*(1+J7)</f>
        <v>5.6768543453919</v>
      </c>
      <c r="E8" s="65" t="n">
        <f aca="false">C8*J8</f>
        <v>0.29560760512207</v>
      </c>
      <c r="F8" s="66" t="n">
        <f aca="false">D8*J8</f>
        <v>0.250092595777663</v>
      </c>
      <c r="G8" s="58" t="n">
        <v>0.3</v>
      </c>
      <c r="H8" s="67" t="n">
        <f aca="false">IF(G8=0,,G8/C8)</f>
        <v>0.0447093889716841</v>
      </c>
      <c r="I8" s="68" t="n">
        <f aca="false">IF(G8=0,,G8-F8)</f>
        <v>0.049907404222337</v>
      </c>
      <c r="J8" s="61" t="n">
        <f aca="false">J7*(1-Diretrizes!E$5)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7.01</v>
      </c>
      <c r="D9" s="66" t="n">
        <f aca="false">D8*(1+J8)</f>
        <v>5.92694694116957</v>
      </c>
      <c r="E9" s="65" t="n">
        <f aca="false">C9*J9</f>
        <v>0.301103439509399</v>
      </c>
      <c r="F9" s="66" t="n">
        <f aca="false">D9*J9</f>
        <v>0.254582611950909</v>
      </c>
      <c r="G9" s="58" t="n">
        <v>0.84</v>
      </c>
      <c r="H9" s="67" t="n">
        <f aca="false">IF(G9=0,,G9/C9)</f>
        <v>0.119828815977175</v>
      </c>
      <c r="I9" s="68" t="n">
        <f aca="false">IF(G9=0,,G9-F9)</f>
        <v>0.585417388049091</v>
      </c>
      <c r="J9" s="61" t="n">
        <f aca="false">J8*(1-Diretrizes!E$5)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Diretrizes!E7</f>
        <v>9</v>
      </c>
      <c r="O9" s="53"/>
      <c r="P9" s="51" t="s">
        <v>50</v>
      </c>
      <c r="Q9" s="73" t="n">
        <f aca="false">IF(G3=0,,N5-'Ciclo 4'!Q2)</f>
        <v>3.49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7.85</v>
      </c>
      <c r="D10" s="66" t="n">
        <f aca="false">D9*(1+J9)</f>
        <v>6.18152955312048</v>
      </c>
      <c r="E10" s="65" t="n">
        <f aca="false">C10*J10</f>
        <v>0.328754700448654</v>
      </c>
      <c r="F10" s="66" t="n">
        <f aca="false">D10*J10</f>
        <v>0.258879859433201</v>
      </c>
      <c r="G10" s="58" t="n">
        <v>0.16</v>
      </c>
      <c r="H10" s="67" t="n">
        <f aca="false">IF(G10=0,,G10/C10)</f>
        <v>0.0203821656050955</v>
      </c>
      <c r="I10" s="68" t="n">
        <f aca="false">IF(G10=0,,G10-F10)</f>
        <v>-0.098879859433201</v>
      </c>
      <c r="J10" s="61" t="n">
        <f aca="false">J9*(1-Diretrizes!E$5)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8.01</v>
      </c>
      <c r="D11" s="66" t="n">
        <f aca="false">D10*(1+J10)</f>
        <v>6.44040941255368</v>
      </c>
      <c r="E11" s="65" t="n">
        <f aca="false">C11*J11</f>
        <v>0.327069047366736</v>
      </c>
      <c r="F11" s="66" t="n">
        <f aca="false">D11*J11</f>
        <v>0.262978598154268</v>
      </c>
      <c r="G11" s="58" t="n">
        <v>1.48</v>
      </c>
      <c r="H11" s="67" t="n">
        <f aca="false">IF(G11=0,,G11/C11)</f>
        <v>0.184769038701623</v>
      </c>
      <c r="I11" s="68" t="n">
        <f aca="false">IF(G11=0,,G11-F11)</f>
        <v>1.21702140184573</v>
      </c>
      <c r="J11" s="61" t="n">
        <f aca="false">J10*(1-Diretrizes!E$5)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9.49</v>
      </c>
      <c r="D12" s="66" t="n">
        <f aca="false">D11*(1+J11)</f>
        <v>6.70338801070794</v>
      </c>
      <c r="E12" s="65" t="n">
        <f aca="false">C12*J12</f>
        <v>0.3778137488168</v>
      </c>
      <c r="F12" s="66" t="n">
        <f aca="false">D12*J12</f>
        <v>0.266873778092641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J11*(1-Diretrizes!E$5)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6.97026178880058</v>
      </c>
      <c r="E13" s="65" t="n">
        <f aca="false">C13*J13</f>
        <v>0</v>
      </c>
      <c r="F13" s="66" t="n">
        <f aca="false">D13*J13</f>
        <v>0.270561034588484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J12*(1-Diretrizes!E$5)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7.24082282338907</v>
      </c>
      <c r="E14" s="65" t="n">
        <f aca="false">C14*J14</f>
        <v>0</v>
      </c>
      <c r="F14" s="66" t="n">
        <f aca="false">D14*J14</f>
        <v>0.274036680312051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J13*(1-Diretrizes!E$5)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7.51485950370112</v>
      </c>
      <c r="E15" s="65" t="n">
        <f aca="false">C15*J15</f>
        <v>0</v>
      </c>
      <c r="F15" s="66" t="n">
        <f aca="false">D15*J15</f>
        <v>0.277297694142556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J14*(1-Diretrizes!E$5)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7.79215719784367</v>
      </c>
      <c r="E16" s="65" t="n">
        <f aca="false">C16*J16</f>
        <v>0</v>
      </c>
      <c r="F16" s="66" t="n">
        <f aca="false">D16*J16</f>
        <v>0.280341707218456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J15*(1-Diretrizes!E$5)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8.07249890506213</v>
      </c>
      <c r="E17" s="65" t="n">
        <f aca="false">C17*J17</f>
        <v>0</v>
      </c>
      <c r="F17" s="66" t="n">
        <f aca="false">D17*J17</f>
        <v>0.283166986423314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J16*(1-Diretrizes!E$5)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8.35566589148544</v>
      </c>
      <c r="E18" s="65" t="n">
        <f aca="false">C18*J18</f>
        <v>0</v>
      </c>
      <c r="F18" s="66" t="n">
        <f aca="false">D18*J18</f>
        <v>0.285772415571848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J17*(1-Diretrizes!E$5)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8.64143830705729</v>
      </c>
      <c r="E19" s="65" t="n">
        <f aca="false">C19*J19</f>
        <v>0</v>
      </c>
      <c r="F19" s="66" t="n">
        <f aca="false">D19*J19</f>
        <v>0.28815747455877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J18*(1-Diretrizes!E$5)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8.92959578161606</v>
      </c>
      <c r="E20" s="65" t="n">
        <f aca="false">C20*J20</f>
        <v>0</v>
      </c>
      <c r="F20" s="66" t="n">
        <f aca="false">D20*J20</f>
        <v>0.290322216728748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J19*(1-Diretrizes!E$5)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9.21991799834481</v>
      </c>
      <c r="E21" s="65" t="n">
        <f aca="false">C21*J21</f>
        <v>0</v>
      </c>
      <c r="F21" s="66" t="n">
        <f aca="false">D21*J21</f>
        <v>0.292267244719672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J20*(1-Diretrizes!E$5)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9.51218524306448</v>
      </c>
      <c r="E22" s="65" t="n">
        <f aca="false">C22*J22</f>
        <v>0</v>
      </c>
      <c r="F22" s="66" t="n">
        <f aca="false">D22*J22</f>
        <v>0.29399368502343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J21*(1-Diretrizes!E$5)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9.80617892808792</v>
      </c>
      <c r="E23" s="65" t="n">
        <f aca="false">C23*J23</f>
        <v>0</v>
      </c>
      <c r="F23" s="66" t="n">
        <f aca="false">D23*J23</f>
        <v>0.295503161499136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J22*(1-Diretrizes!E$5)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10.1016820895871</v>
      </c>
      <c r="E24" s="65" t="n">
        <f aca="false">C24*J24</f>
        <v>0</v>
      </c>
      <c r="F24" s="66" t="n">
        <f aca="false">D24*J24</f>
        <v>0.296797768063097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J23*(1-Diretrizes!E$5)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10.3984798576502</v>
      </c>
      <c r="E25" s="65" t="n">
        <f aca="false">C25*J25</f>
        <v>0</v>
      </c>
      <c r="F25" s="66" t="n">
        <f aca="false">D25*J25</f>
        <v>0.297880040768305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J24*(1-Diretrizes!E$5)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10.6963598984185</v>
      </c>
      <c r="E26" s="65" t="n">
        <f aca="false">C26*J26</f>
        <v>0</v>
      </c>
      <c r="F26" s="66" t="n">
        <f aca="false">D26*J26</f>
        <v>0.29875292947387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J25*(1-Diretrizes!E$5)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10.9951128278923</v>
      </c>
      <c r="E27" s="65" t="n">
        <f aca="false">C27*J27</f>
        <v>0</v>
      </c>
      <c r="F27" s="66" t="n">
        <f aca="false">D27*J27</f>
        <v>0.299419769291925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J26*(1-Diretrizes!E$5)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.75" hidden="false" customHeight="fals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11.2945325971843</v>
      </c>
      <c r="E28" s="65" t="n">
        <f aca="false">C28*J28</f>
        <v>0</v>
      </c>
      <c r="F28" s="66" t="n">
        <f aca="false">D28*J28</f>
        <v>0.299884251986196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J27*(1-Diretrizes!E$5)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.75" hidden="false" customHeight="fals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11.5944168491704</v>
      </c>
      <c r="E29" s="65" t="n">
        <f aca="false">C29*J29</f>
        <v>0</v>
      </c>
      <c r="F29" s="66" t="n">
        <f aca="false">D29*J29</f>
        <v>0.30015039748294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J28*(1-Diretrizes!E$5)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11.8945672466534</v>
      </c>
      <c r="E30" s="65" t="n">
        <f aca="false">C30*J30</f>
        <v>0</v>
      </c>
      <c r="F30" s="66" t="n">
        <f aca="false">D30*J30</f>
        <v>0.300222525641328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J29*(1-Diretrizes!E$5)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12.1947897722947</v>
      </c>
      <c r="E31" s="65" t="n">
        <f aca="false">C31*J31</f>
        <v>0</v>
      </c>
      <c r="F31" s="66" t="n">
        <f aca="false">D31*J31</f>
        <v>0.300105228416788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J30*(1-Diretrizes!E$5)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12.4948950007115</v>
      </c>
      <c r="E32" s="65" t="n">
        <f aca="false">C32*J32</f>
        <v>0</v>
      </c>
      <c r="F32" s="66" t="n">
        <f aca="false">D32*J32</f>
        <v>0.299803342537535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J31*(1-Diretrizes!E$5)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12.794698343249</v>
      </c>
      <c r="E33" s="65" t="n">
        <f aca="false">C33*J33</f>
        <v>0</v>
      </c>
      <c r="F33" s="66" t="n">
        <f aca="false">D33*J33</f>
        <v>0.299321922801346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J32*(1-Diretrizes!E$5)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13.0940202660504</v>
      </c>
      <c r="E34" s="65" t="n">
        <f aca="false">C34*J34</f>
        <v>0</v>
      </c>
      <c r="F34" s="66" t="n">
        <f aca="false">D34*J34</f>
        <v>0.298666216087026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J33*(1-Diretrizes!E$5)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13.3926864821374</v>
      </c>
      <c r="E35" s="65" t="n">
        <f aca="false">C35*J35</f>
        <v>0</v>
      </c>
      <c r="F35" s="66" t="n">
        <f aca="false">D35*J35</f>
        <v>0.297841636162727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J34*(1-Diretrizes!E$5)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13.6905281183001</v>
      </c>
      <c r="E36" s="65" t="n">
        <f aca="false">C36*J36</f>
        <v>0</v>
      </c>
      <c r="F36" s="66" t="n">
        <f aca="false">D36*J36</f>
        <v>0.296853739361535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J35*(1-Diretrizes!E$5)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13.9873818576617</v>
      </c>
      <c r="E37" s="65" t="n">
        <f aca="false">C37*J37</f>
        <v>0</v>
      </c>
      <c r="F37" s="66" t="n">
        <f aca="false">D37*J37</f>
        <v>0.29570820118363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J36*(1-Diretrizes!E$5)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14.2830900588453</v>
      </c>
      <c r="E38" s="65" t="n">
        <f aca="false">C38*J38</f>
        <v>0</v>
      </c>
      <c r="F38" s="66" t="n">
        <f aca="false">D38*J38</f>
        <v>0.294410793873704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J37*(1-Diretrizes!E$5)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14.577500852719</v>
      </c>
      <c r="E39" s="65" t="n">
        <f aca="false">C39*J39</f>
        <v>0</v>
      </c>
      <c r="F39" s="66" t="n">
        <f aca="false">D39*J39</f>
        <v>0.292967365012421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J38*(1-Diretrizes!E$5)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14.8704682177314</v>
      </c>
      <c r="E40" s="65" t="n">
        <f aca="false">C40*J40</f>
        <v>0</v>
      </c>
      <c r="F40" s="66" t="n">
        <f aca="false">D40*J40</f>
        <v>0.29138381715143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J39*(1-Diretrizes!E$5)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15.1618520348829</v>
      </c>
      <c r="E41" s="65" t="n">
        <f aca="false">C41*J41</f>
        <v>0</v>
      </c>
      <c r="F41" s="66" t="n">
        <f aca="false">D41*J41</f>
        <v>0.289666088512795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J40*(1-Diretrizes!E$5)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15.4515181233957</v>
      </c>
      <c r="E42" s="65" t="n">
        <f aca="false">C42*J42</f>
        <v>0</v>
      </c>
      <c r="F42" s="66" t="n">
        <f aca="false">D42*J42</f>
        <v>0.287820134765785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J41*(1-Diretrizes!E$5)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15.7393382581614</v>
      </c>
      <c r="E43" s="65" t="n">
        <f aca="false">C43*J43</f>
        <v>0</v>
      </c>
      <c r="F43" s="66" t="n">
        <f aca="false">D43*J43</f>
        <v>0.285851911886632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J42*(1-Diretrizes!E$5)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16.0251901700481</v>
      </c>
      <c r="E44" s="65" t="n">
        <f aca="false">C44*J44</f>
        <v>0</v>
      </c>
      <c r="F44" s="66" t="n">
        <f aca="false">D44*J44</f>
        <v>0.283767360100275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J43*(1-Diretrizes!E$5)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16.3089575301483</v>
      </c>
      <c r="E45" s="65" t="n">
        <f aca="false">C45*J45</f>
        <v>0</v>
      </c>
      <c r="F45" s="66" t="n">
        <f aca="false">D45*J45</f>
        <v>0.281572388897037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J44*(1-Diretrizes!E$5)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16.5905299190454</v>
      </c>
      <c r="E46" s="65" t="n">
        <f aca="false">C46*J46</f>
        <v>0</v>
      </c>
      <c r="F46" s="66" t="n">
        <f aca="false">D46*J46</f>
        <v>0.279272863111847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J45*(1-Diretrizes!E$5)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16.8698027821572</v>
      </c>
      <c r="E47" s="65" t="n">
        <f aca="false">C47*J47</f>
        <v>0</v>
      </c>
      <c r="F47" s="66" t="n">
        <f aca="false">D47*J47</f>
        <v>0.276874590048774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J46*(1-Diretrizes!E$5)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17.146677372206</v>
      </c>
      <c r="E48" s="65" t="n">
        <f aca="false">C48*J48</f>
        <v>0</v>
      </c>
      <c r="F48" s="66" t="n">
        <f aca="false">D48*J48</f>
        <v>0.274383307629458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J47*(1-Diretrizes!E$5)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17.4210606798355</v>
      </c>
      <c r="E49" s="65" t="n">
        <f aca="false">C49*J49</f>
        <v>0</v>
      </c>
      <c r="F49" s="66" t="n">
        <f aca="false">D49*J49</f>
        <v>0.271804673540286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J48*(1-Diretrizes!E$5)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17.6928653533757</v>
      </c>
      <c r="E50" s="65" t="n">
        <f aca="false">C50*J50</f>
        <v>0</v>
      </c>
      <c r="F50" s="66" t="n">
        <f aca="false">D50*J50</f>
        <v>0.269144255350051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J49*(1-Diretrizes!E$5)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17.9620096087258</v>
      </c>
      <c r="E51" s="65" t="n">
        <f aca="false">C51*J51</f>
        <v>0</v>
      </c>
      <c r="F51" s="66" t="n">
        <f aca="false">D51*J51</f>
        <v>0.26640752156707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J50*(1-Diretrizes!E$5)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18.2284171302929</v>
      </c>
      <c r="E52" s="83" t="n">
        <f aca="false">C52*J52</f>
        <v>0</v>
      </c>
      <c r="F52" s="82" t="n">
        <f aca="false">D52*J52</f>
        <v>0.263599833602561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J51*(1-Diretrizes!E$5)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9.85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0.71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2.41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1.71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6" t="s">
        <v>55</v>
      </c>
      <c r="O2" s="53"/>
      <c r="P2" s="51" t="s">
        <v>40</v>
      </c>
      <c r="Q2" s="54" t="n">
        <f aca="false">Diretrizes!F3</f>
        <v>6</v>
      </c>
    </row>
    <row r="3" customFormat="false" ht="19.5" hidden="false" customHeight="false" outlineLevel="0" collapsed="false">
      <c r="B3" s="55" t="n">
        <v>1</v>
      </c>
      <c r="C3" s="56" t="n">
        <f aca="false">Q2</f>
        <v>6</v>
      </c>
      <c r="D3" s="57" t="n">
        <f aca="false">Q2</f>
        <v>6</v>
      </c>
      <c r="E3" s="56" t="n">
        <f aca="false">C3*J3</f>
        <v>0.3</v>
      </c>
      <c r="F3" s="57" t="n">
        <f aca="false">D3*J3</f>
        <v>0.3</v>
      </c>
      <c r="G3" s="58" t="n">
        <v>0.48</v>
      </c>
      <c r="H3" s="59" t="n">
        <f aca="false">IF(G3=0,,G3/C3)</f>
        <v>0.08</v>
      </c>
      <c r="I3" s="60" t="n">
        <f aca="false">G3-F3</f>
        <v>0.18</v>
      </c>
      <c r="J3" s="61" t="n">
        <f aca="false">Diretrizes!D4</f>
        <v>0.05</v>
      </c>
      <c r="K3" s="62"/>
      <c r="L3" s="62"/>
      <c r="M3" s="51" t="s">
        <v>41</v>
      </c>
      <c r="N3" s="88"/>
      <c r="O3" s="63"/>
      <c r="P3" s="51" t="s">
        <v>43</v>
      </c>
      <c r="Q3" s="64" t="n">
        <f aca="false">SUM(G3:G402)+Q2</f>
        <v>0.26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6.48</v>
      </c>
      <c r="D4" s="66" t="n">
        <f aca="false">D3*(1+J3)</f>
        <v>6.3</v>
      </c>
      <c r="E4" s="65" t="n">
        <f aca="false">C4*J4</f>
        <v>0.3159</v>
      </c>
      <c r="F4" s="66" t="n">
        <f aca="false">D4*J4</f>
        <v>0.307125</v>
      </c>
      <c r="G4" s="58" t="n">
        <v>1.18</v>
      </c>
      <c r="H4" s="67" t="n">
        <f aca="false">IF(G4=0,,G4/C4)</f>
        <v>0.182098765432099</v>
      </c>
      <c r="I4" s="68" t="n">
        <f aca="false">IF(G4=0,,G4-F4)</f>
        <v>0.872875</v>
      </c>
      <c r="J4" s="61" t="n">
        <f aca="false">J3*(1-Diretrizes!F$5)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-5.74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7.66</v>
      </c>
      <c r="D5" s="66" t="n">
        <f aca="false">D4*(1+J4)</f>
        <v>6.607125</v>
      </c>
      <c r="E5" s="65" t="n">
        <f aca="false">C5*J5</f>
        <v>0.364089375</v>
      </c>
      <c r="F5" s="66" t="n">
        <f aca="false">D5*J5</f>
        <v>0.31404491015625</v>
      </c>
      <c r="G5" s="58" t="n">
        <v>0.2</v>
      </c>
      <c r="H5" s="67" t="n">
        <f aca="false">IF(G5=0,,G5/C5)</f>
        <v>0.0261096605744125</v>
      </c>
      <c r="I5" s="68" t="n">
        <f aca="false">IF(G5=0,,G5-F5)</f>
        <v>-0.11404491015625</v>
      </c>
      <c r="J5" s="61" t="n">
        <f aca="false">J4*(1-Diretrizes!F$5)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0.26</v>
      </c>
      <c r="O5" s="53"/>
      <c r="P5" s="51" t="s">
        <v>46</v>
      </c>
      <c r="Q5" s="69" t="n">
        <f aca="false">Q3/(Q2)-1</f>
        <v>-0.956666666666667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7.86</v>
      </c>
      <c r="D6" s="66" t="n">
        <f aca="false">D5*(1+J5)</f>
        <v>6.92116991015625</v>
      </c>
      <c r="E6" s="65" t="n">
        <f aca="false">C6*J6</f>
        <v>0.364255734375</v>
      </c>
      <c r="F6" s="66" t="n">
        <f aca="false">D6*J6</f>
        <v>0.320747560859811</v>
      </c>
      <c r="G6" s="58" t="n">
        <v>0.39</v>
      </c>
      <c r="H6" s="67" t="n">
        <f aca="false">IF(G6=0,,G6/C6)</f>
        <v>0.049618320610687</v>
      </c>
      <c r="I6" s="68" t="n">
        <f aca="false">IF(G6=0,,G6-F6)</f>
        <v>0.069252439140189</v>
      </c>
      <c r="J6" s="61" t="n">
        <f aca="false">J5*(1-Diretrizes!F$5)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-5.74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8.25</v>
      </c>
      <c r="D7" s="66" t="n">
        <f aca="false">D6*(1+J6)</f>
        <v>7.24191747101606</v>
      </c>
      <c r="E7" s="65" t="n">
        <f aca="false">C7*J7</f>
        <v>0.372771254882812</v>
      </c>
      <c r="F7" s="66" t="n">
        <f aca="false">D7*J7</f>
        <v>0.327221656173142</v>
      </c>
      <c r="G7" s="58" t="n">
        <v>0.48</v>
      </c>
      <c r="H7" s="67" t="n">
        <f aca="false">IF(G7=0,,G7/C7)</f>
        <v>0.0581818181818182</v>
      </c>
      <c r="I7" s="68" t="n">
        <f aca="false">IF(G7=0,,G7-F7)</f>
        <v>0.152778343826858</v>
      </c>
      <c r="J7" s="61" t="n">
        <f aca="false">J6*(1-Diretrizes!F$5)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-0.956666666666667</v>
      </c>
      <c r="O7" s="70"/>
      <c r="P7" s="51" t="s">
        <v>48</v>
      </c>
      <c r="Q7" s="72" t="n">
        <f aca="false">SUM(I3:I402)</f>
        <v>-9.39443043118542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8.73</v>
      </c>
      <c r="D8" s="66" t="n">
        <f aca="false">D7*(1+J7)</f>
        <v>7.56913912718921</v>
      </c>
      <c r="E8" s="65" t="n">
        <f aca="false">C8*J8</f>
        <v>0.384598270151367</v>
      </c>
      <c r="F8" s="66" t="n">
        <f aca="false">D8*J8</f>
        <v>0.333456794370217</v>
      </c>
      <c r="G8" s="58" t="n">
        <v>-3.2</v>
      </c>
      <c r="H8" s="67" t="n">
        <f aca="false">IF(G8=0,,G8/C8)</f>
        <v>-0.366552119129439</v>
      </c>
      <c r="I8" s="68" t="n">
        <f aca="false">IF(G8=0,,G8-F8)</f>
        <v>-3.53345679437022</v>
      </c>
      <c r="J8" s="61" t="n">
        <f aca="false">J7*(1-Diretrizes!F$5)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5.53</v>
      </c>
      <c r="D9" s="66" t="n">
        <f aca="false">D8*(1+J8)</f>
        <v>7.90259592155942</v>
      </c>
      <c r="E9" s="65" t="n">
        <f aca="false">C9*J9</f>
        <v>0.23753238523352</v>
      </c>
      <c r="F9" s="66" t="n">
        <f aca="false">D9*J9</f>
        <v>0.339443482601211</v>
      </c>
      <c r="G9" s="58" t="n">
        <v>-4</v>
      </c>
      <c r="H9" s="67" t="n">
        <f aca="false">IF(G9=0,,G9/C9)</f>
        <v>-0.723327305605787</v>
      </c>
      <c r="I9" s="68" t="n">
        <f aca="false">IF(G9=0,,G9-F9)</f>
        <v>-4.33944348260121</v>
      </c>
      <c r="J9" s="61" t="n">
        <f aca="false">J8*(1-Diretrizes!F$5)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Diretrizes!F7</f>
        <v>12</v>
      </c>
      <c r="O9" s="53"/>
      <c r="P9" s="51" t="s">
        <v>50</v>
      </c>
      <c r="Q9" s="73" t="n">
        <f aca="false">IF(G3=0,,N5-'Ciclo 5'!Q2)</f>
        <v>-8.74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1.53</v>
      </c>
      <c r="D10" s="66" t="n">
        <f aca="false">D9*(1+J9)</f>
        <v>8.24203940416063</v>
      </c>
      <c r="E10" s="65" t="n">
        <f aca="false">C10*J10</f>
        <v>0.0640757569027313</v>
      </c>
      <c r="F10" s="66" t="n">
        <f aca="false">D10*J10</f>
        <v>0.345173145910934</v>
      </c>
      <c r="G10" s="58" t="n">
        <v>1.08</v>
      </c>
      <c r="H10" s="67" t="n">
        <f aca="false">IF(G10=0,,G10/C10)</f>
        <v>0.705882352941176</v>
      </c>
      <c r="I10" s="68" t="n">
        <f aca="false">IF(G10=0,,G10-F10)</f>
        <v>0.734826854089066</v>
      </c>
      <c r="J10" s="61" t="n">
        <f aca="false">J9*(1-Diretrizes!F$5)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2.61</v>
      </c>
      <c r="D11" s="66" t="n">
        <f aca="false">D10*(1+J10)</f>
        <v>8.58721255007157</v>
      </c>
      <c r="E11" s="65" t="n">
        <f aca="false">C11*J11</f>
        <v>0.106573060377925</v>
      </c>
      <c r="F11" s="66" t="n">
        <f aca="false">D11*J11</f>
        <v>0.350638130872358</v>
      </c>
      <c r="G11" s="58" t="n">
        <v>1.09</v>
      </c>
      <c r="H11" s="67" t="n">
        <f aca="false">IF(G11=0,,G11/C11)</f>
        <v>0.417624521072797</v>
      </c>
      <c r="I11" s="68" t="n">
        <f aca="false">IF(G11=0,,G11-F11)</f>
        <v>0.739361869127642</v>
      </c>
      <c r="J11" s="61" t="n">
        <f aca="false">J10*(1-Diretrizes!F$5)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3.7</v>
      </c>
      <c r="D12" s="66" t="n">
        <f aca="false">D11*(1+J11)</f>
        <v>8.93785068094392</v>
      </c>
      <c r="E12" s="65" t="n">
        <f aca="false">C12*J12</f>
        <v>0.147303569085581</v>
      </c>
      <c r="F12" s="66" t="n">
        <f aca="false">D12*J12</f>
        <v>0.355831704123521</v>
      </c>
      <c r="G12" s="58" t="n">
        <v>0.11</v>
      </c>
      <c r="H12" s="67" t="n">
        <f aca="false">IF(G12=0,,G12/C12)</f>
        <v>0.0297297297297297</v>
      </c>
      <c r="I12" s="68" t="n">
        <f aca="false">IF(G12=0,,G12-F12)</f>
        <v>-0.245831704123521</v>
      </c>
      <c r="J12" s="61" t="n">
        <f aca="false">J11*(1-Diretrizes!F$5)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3.81</v>
      </c>
      <c r="D13" s="66" t="n">
        <f aca="false">D12*(1+J12)</f>
        <v>9.29368238506745</v>
      </c>
      <c r="E13" s="65" t="n">
        <f aca="false">C13*J13</f>
        <v>0.147890792773151</v>
      </c>
      <c r="F13" s="66" t="n">
        <f aca="false">D13*J13</f>
        <v>0.360748046117978</v>
      </c>
      <c r="G13" s="58" t="n">
        <v>-3.55</v>
      </c>
      <c r="H13" s="67" t="n">
        <f aca="false">IF(G13=0,,G13/C13)</f>
        <v>-0.931758530183727</v>
      </c>
      <c r="I13" s="68" t="n">
        <f aca="false">IF(G13=0,,G13-F13)</f>
        <v>-3.91074804611798</v>
      </c>
      <c r="J13" s="61" t="n">
        <f aca="false">J12*(1-Diretrizes!F$5)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0.26</v>
      </c>
      <c r="D14" s="66" t="n">
        <f aca="false">D13*(1+J13)</f>
        <v>9.65443043118543</v>
      </c>
      <c r="E14" s="65" t="n">
        <f aca="false">C14*J14</f>
        <v>0.00983997794435535</v>
      </c>
      <c r="F14" s="66" t="n">
        <f aca="false">D14*J14</f>
        <v>0.365382240416068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J13*(1-Diretrizes!F$5)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10.0198126716015</v>
      </c>
      <c r="E15" s="65" t="n">
        <f aca="false">C15*J15</f>
        <v>0</v>
      </c>
      <c r="F15" s="66" t="n">
        <f aca="false">D15*J15</f>
        <v>0.369730258856741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J14*(1-Diretrizes!F$5)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10.3895429304582</v>
      </c>
      <c r="E16" s="65" t="n">
        <f aca="false">C16*J16</f>
        <v>0</v>
      </c>
      <c r="F16" s="66" t="n">
        <f aca="false">D16*J16</f>
        <v>0.373788942957941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J15*(1-Diretrizes!F$5)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10.7633318734162</v>
      </c>
      <c r="E17" s="65" t="n">
        <f aca="false">C17*J17</f>
        <v>0</v>
      </c>
      <c r="F17" s="66" t="n">
        <f aca="false">D17*J17</f>
        <v>0.377555981897752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J16*(1-Diretrizes!F$5)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11.1408878553139</v>
      </c>
      <c r="E18" s="65" t="n">
        <f aca="false">C18*J18</f>
        <v>0</v>
      </c>
      <c r="F18" s="66" t="n">
        <f aca="false">D18*J18</f>
        <v>0.381029887429131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J17*(1-Diretrizes!F$5)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11.5219177427431</v>
      </c>
      <c r="E19" s="65" t="n">
        <f aca="false">C19*J19</f>
        <v>0</v>
      </c>
      <c r="F19" s="66" t="n">
        <f aca="false">D19*J19</f>
        <v>0.38420996607836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J18*(1-Diretrizes!F$5)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11.9061277088214</v>
      </c>
      <c r="E20" s="65" t="n">
        <f aca="false">C20*J20</f>
        <v>0</v>
      </c>
      <c r="F20" s="66" t="n">
        <f aca="false">D20*J20</f>
        <v>0.387096288971664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J19*(1-Diretrizes!F$5)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12.2932239977931</v>
      </c>
      <c r="E21" s="65" t="n">
        <f aca="false">C21*J21</f>
        <v>0</v>
      </c>
      <c r="F21" s="66" t="n">
        <f aca="false">D21*J21</f>
        <v>0.38968965962623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J20*(1-Diretrizes!F$5)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12.6829136574193</v>
      </c>
      <c r="E22" s="65" t="n">
        <f aca="false">C22*J22</f>
        <v>0</v>
      </c>
      <c r="F22" s="66" t="n">
        <f aca="false">D22*J22</f>
        <v>0.39199158003124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J21*(1-Diretrizes!F$5)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13.0749052374506</v>
      </c>
      <c r="E23" s="65" t="n">
        <f aca="false">C23*J23</f>
        <v>0</v>
      </c>
      <c r="F23" s="66" t="n">
        <f aca="false">D23*J23</f>
        <v>0.394004215332182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J22*(1-Diretrizes!F$5)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13.4689094527827</v>
      </c>
      <c r="E24" s="65" t="n">
        <f aca="false">C24*J24</f>
        <v>0</v>
      </c>
      <c r="F24" s="66" t="n">
        <f aca="false">D24*J24</f>
        <v>0.395730357417463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J23*(1-Diretrizes!F$5)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13.8646398102002</v>
      </c>
      <c r="E25" s="65" t="n">
        <f aca="false">C25*J25</f>
        <v>0</v>
      </c>
      <c r="F25" s="66" t="n">
        <f aca="false">D25*J25</f>
        <v>0.397173387691074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J24*(1-Diretrizes!F$5)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14.2618131978913</v>
      </c>
      <c r="E26" s="65" t="n">
        <f aca="false">C26*J26</f>
        <v>0</v>
      </c>
      <c r="F26" s="66" t="n">
        <f aca="false">D26*J26</f>
        <v>0.398337239298494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J25*(1-Diretrizes!F$5)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14.6601504371898</v>
      </c>
      <c r="E27" s="65" t="n">
        <f aca="false">C27*J27</f>
        <v>0</v>
      </c>
      <c r="F27" s="66" t="n">
        <f aca="false">D27*J27</f>
        <v>0.399226359055901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J26*(1-Diretrizes!F$5)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15.0593767962457</v>
      </c>
      <c r="E28" s="65" t="n">
        <f aca="false">C28*J28</f>
        <v>0</v>
      </c>
      <c r="F28" s="66" t="n">
        <f aca="false">D28*J28</f>
        <v>0.399845669314928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J27*(1-Diretrizes!F$5)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15.4592224655606</v>
      </c>
      <c r="E29" s="65" t="n">
        <f aca="false">C29*J29</f>
        <v>0</v>
      </c>
      <c r="F29" s="66" t="n">
        <f aca="false">D29*J29</f>
        <v>0.400200529977253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J28*(1-Diretrizes!F$5)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15.8594229955379</v>
      </c>
      <c r="E30" s="65" t="n">
        <f aca="false">C30*J30</f>
        <v>0</v>
      </c>
      <c r="F30" s="66" t="n">
        <f aca="false">D30*J30</f>
        <v>0.400296700855104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J29*(1-Diretrizes!F$5)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16.259719696393</v>
      </c>
      <c r="E31" s="65" t="n">
        <f aca="false">C31*J31</f>
        <v>0</v>
      </c>
      <c r="F31" s="66" t="n">
        <f aca="false">D31*J31</f>
        <v>0.400140304555717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J30*(1-Diretrizes!F$5)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16.6598600009487</v>
      </c>
      <c r="E32" s="65" t="n">
        <f aca="false">C32*J32</f>
        <v>0</v>
      </c>
      <c r="F32" s="66" t="n">
        <f aca="false">D32*J32</f>
        <v>0.399737790050047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J31*(1-Diretrizes!F$5)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17.0595977909987</v>
      </c>
      <c r="E33" s="65" t="n">
        <f aca="false">C33*J33</f>
        <v>0</v>
      </c>
      <c r="F33" s="66" t="n">
        <f aca="false">D33*J33</f>
        <v>0.399095897068461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J32*(1-Diretrizes!F$5)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17.4586936880672</v>
      </c>
      <c r="E34" s="65" t="n">
        <f aca="false">C34*J34</f>
        <v>0</v>
      </c>
      <c r="F34" s="66" t="n">
        <f aca="false">D34*J34</f>
        <v>0.398221621449368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J33*(1-Diretrizes!F$5)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17.8569153095166</v>
      </c>
      <c r="E35" s="65" t="n">
        <f aca="false">C35*J35</f>
        <v>0</v>
      </c>
      <c r="F35" s="66" t="n">
        <f aca="false">D35*J35</f>
        <v>0.397122181550303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J34*(1-Diretrizes!F$5)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18.2540374910669</v>
      </c>
      <c r="E36" s="65" t="n">
        <f aca="false">C36*J36</f>
        <v>0</v>
      </c>
      <c r="F36" s="66" t="n">
        <f aca="false">D36*J36</f>
        <v>0.39580498581538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J35*(1-Diretrizes!F$5)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18.6498424768822</v>
      </c>
      <c r="E37" s="65" t="n">
        <f aca="false">C37*J37</f>
        <v>0</v>
      </c>
      <c r="F37" s="66" t="n">
        <f aca="false">D37*J37</f>
        <v>0.394277601578174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J36*(1-Diretrizes!F$5)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19.0441200784604</v>
      </c>
      <c r="E38" s="65" t="n">
        <f aca="false">C38*J38</f>
        <v>0</v>
      </c>
      <c r="F38" s="66" t="n">
        <f aca="false">D38*J38</f>
        <v>0.392547725164939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J37*(1-Diretrizes!F$5)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19.4366678036254</v>
      </c>
      <c r="E39" s="65" t="n">
        <f aca="false">C39*J39</f>
        <v>0</v>
      </c>
      <c r="F39" s="66" t="n">
        <f aca="false">D39*J39</f>
        <v>0.390623153349895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J38*(1-Diretrizes!F$5)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19.8272909569752</v>
      </c>
      <c r="E40" s="65" t="n">
        <f aca="false">C40*J40</f>
        <v>0</v>
      </c>
      <c r="F40" s="66" t="n">
        <f aca="false">D40*J40</f>
        <v>0.388511756201907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J39*(1-Diretrizes!F$5)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20.2158027131772</v>
      </c>
      <c r="E41" s="65" t="n">
        <f aca="false">C41*J41</f>
        <v>0</v>
      </c>
      <c r="F41" s="66" t="n">
        <f aca="false">D41*J41</f>
        <v>0.386221451350393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J40*(1-Diretrizes!F$5)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20.6020241645275</v>
      </c>
      <c r="E42" s="65" t="n">
        <f aca="false">C42*J42</f>
        <v>0</v>
      </c>
      <c r="F42" s="66" t="n">
        <f aca="false">D42*J42</f>
        <v>0.383760179687714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J41*(1-Diretrizes!F$5)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20.9857843442153</v>
      </c>
      <c r="E43" s="65" t="n">
        <f aca="false">C43*J43</f>
        <v>0</v>
      </c>
      <c r="F43" s="66" t="n">
        <f aca="false">D43*J43</f>
        <v>0.381135882515509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J42*(1-Diretrizes!F$5)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21.3669202267308</v>
      </c>
      <c r="E44" s="65" t="n">
        <f aca="false">C44*J44</f>
        <v>0</v>
      </c>
      <c r="F44" s="66" t="n">
        <f aca="false">D44*J44</f>
        <v>0.3783564801337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J43*(1-Diretrizes!F$5)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21.7452767068645</v>
      </c>
      <c r="E45" s="65" t="n">
        <f aca="false">C45*J45</f>
        <v>0</v>
      </c>
      <c r="F45" s="66" t="n">
        <f aca="false">D45*J45</f>
        <v>0.375429851862716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J44*(1-Diretrizes!F$5)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22.1207065587272</v>
      </c>
      <c r="E46" s="65" t="n">
        <f aca="false">C46*J46</f>
        <v>0</v>
      </c>
      <c r="F46" s="66" t="n">
        <f aca="false">D46*J46</f>
        <v>0.372363817482462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J45*(1-Diretrizes!F$5)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22.4930703762096</v>
      </c>
      <c r="E47" s="65" t="n">
        <f aca="false">C47*J47</f>
        <v>0</v>
      </c>
      <c r="F47" s="66" t="n">
        <f aca="false">D47*J47</f>
        <v>0.369166120065032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J46*(1-Diretrizes!F$5)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22.8622364962747</v>
      </c>
      <c r="E48" s="65" t="n">
        <f aca="false">C48*J48</f>
        <v>0</v>
      </c>
      <c r="F48" s="66" t="n">
        <f aca="false">D48*J48</f>
        <v>0.365844410172611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J47*(1-Diretrizes!F$5)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23.2280809064473</v>
      </c>
      <c r="E49" s="65" t="n">
        <f aca="false">C49*J49</f>
        <v>0</v>
      </c>
      <c r="F49" s="66" t="n">
        <f aca="false">D49*J49</f>
        <v>0.362406231387048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J48*(1-Diretrizes!F$5)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23.5904871378343</v>
      </c>
      <c r="E50" s="65" t="n">
        <f aca="false">C50*J50</f>
        <v>0</v>
      </c>
      <c r="F50" s="66" t="n">
        <f aca="false">D50*J50</f>
        <v>0.358859007133402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J49*(1-Diretrizes!F$5)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23.9493461449677</v>
      </c>
      <c r="E51" s="65" t="n">
        <f aca="false">C51*J51</f>
        <v>0</v>
      </c>
      <c r="F51" s="66" t="n">
        <f aca="false">D51*J51</f>
        <v>0.355210028756093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J50*(1-Diretrizes!F$5)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24.3045561737238</v>
      </c>
      <c r="E52" s="83" t="n">
        <f aca="false">C52*J52</f>
        <v>0</v>
      </c>
      <c r="F52" s="82" t="n">
        <f aca="false">D52*J52</f>
        <v>0.351466444803415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J51*(1-Diretrizes!F$5)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22.57"/>
    <col collapsed="false" customWidth="true" hidden="false" outlineLevel="0" max="4" min="4" style="45" width="13.29"/>
    <col collapsed="false" customWidth="true" hidden="false" outlineLevel="0" max="5" min="5" style="45" width="18.71"/>
    <col collapsed="false" customWidth="true" hidden="false" outlineLevel="0" max="6" min="6" style="45" width="17.86"/>
    <col collapsed="false" customWidth="true" hidden="false" outlineLevel="0" max="7" min="7" style="45" width="10"/>
    <col collapsed="false" customWidth="true" hidden="false" outlineLevel="0" max="8" min="8" style="45" width="13.57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9.31"/>
    <col collapsed="false" customWidth="true" hidden="false" outlineLevel="0" max="14" min="14" style="45" width="14.28"/>
    <col collapsed="false" customWidth="true" hidden="false" outlineLevel="0" max="15" min="15" style="45" width="2.14"/>
    <col collapsed="false" customWidth="true" hidden="false" outlineLevel="0" max="16" min="16" style="45" width="18.71"/>
    <col collapsed="false" customWidth="true" hidden="false" outlineLevel="0" max="17" min="17" style="45" width="12.1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6"/>
      <c r="O2" s="53"/>
      <c r="P2" s="51" t="s">
        <v>40</v>
      </c>
      <c r="Q2" s="54" t="n">
        <f aca="false">Diretrizes!G3</f>
        <v>9</v>
      </c>
    </row>
    <row r="3" customFormat="false" ht="17.35" hidden="false" customHeight="false" outlineLevel="0" collapsed="false">
      <c r="B3" s="55" t="n">
        <v>1</v>
      </c>
      <c r="C3" s="56" t="n">
        <f aca="false">Q2</f>
        <v>9</v>
      </c>
      <c r="D3" s="57" t="n">
        <f aca="false">Q2</f>
        <v>9</v>
      </c>
      <c r="E3" s="56" t="n">
        <f aca="false">C3*J3</f>
        <v>0.45</v>
      </c>
      <c r="F3" s="57" t="n">
        <f aca="false">D3*J3</f>
        <v>0.45</v>
      </c>
      <c r="G3" s="58" t="n">
        <v>0</v>
      </c>
      <c r="H3" s="59" t="n">
        <f aca="false">IF(G3=0,,G3/C3)</f>
        <v>0</v>
      </c>
      <c r="I3" s="60" t="n">
        <f aca="false">G3-F3</f>
        <v>-0.45</v>
      </c>
      <c r="J3" s="61" t="n">
        <f aca="false">Diretrizes!D4</f>
        <v>0.05</v>
      </c>
      <c r="K3" s="62"/>
      <c r="L3" s="62"/>
      <c r="M3" s="51" t="s">
        <v>41</v>
      </c>
      <c r="N3" s="88"/>
      <c r="O3" s="63"/>
      <c r="P3" s="51" t="s">
        <v>43</v>
      </c>
      <c r="Q3" s="64" t="n">
        <v>9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9.45</v>
      </c>
      <c r="E4" s="65" t="n">
        <f aca="false">C4*J4</f>
        <v>0</v>
      </c>
      <c r="F4" s="66" t="n">
        <f aca="false">D4*J4</f>
        <v>0.4606875</v>
      </c>
      <c r="G4" s="58" t="n">
        <v>0</v>
      </c>
      <c r="H4" s="67" t="n">
        <f aca="false">IF(G4=0,,G4/C4)</f>
        <v>0</v>
      </c>
      <c r="I4" s="68" t="n">
        <f aca="false">IF(G4=0,,G4-F4)</f>
        <v>0</v>
      </c>
      <c r="J4" s="61" t="n">
        <f aca="false">J3*(1-Diretrizes!G$5)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9.9106875</v>
      </c>
      <c r="E5" s="65" t="n">
        <f aca="false">C5*J5</f>
        <v>0</v>
      </c>
      <c r="F5" s="66" t="n">
        <f aca="false">D5*J5</f>
        <v>0.471067365234375</v>
      </c>
      <c r="G5" s="58" t="n">
        <v>0</v>
      </c>
      <c r="H5" s="67" t="n">
        <f aca="false">IF(G5=0,,G5/C5)</f>
        <v>0</v>
      </c>
      <c r="I5" s="68" t="n">
        <f aca="false">IF(G5=0,,G5-F5)</f>
        <v>0</v>
      </c>
      <c r="J5" s="61" t="n">
        <f aca="false">J4*(1-Diretrizes!G$5)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9</v>
      </c>
      <c r="O5" s="53"/>
      <c r="P5" s="51" t="s">
        <v>46</v>
      </c>
      <c r="Q5" s="69" t="n">
        <f aca="false">Q3/(Q2)-1</f>
        <v>0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10.3817548652344</v>
      </c>
      <c r="E6" s="65" t="n">
        <f aca="false">C6*J6</f>
        <v>0</v>
      </c>
      <c r="F6" s="66" t="n">
        <f aca="false">D6*J6</f>
        <v>0.481121341289717</v>
      </c>
      <c r="G6" s="58" t="n">
        <v>0</v>
      </c>
      <c r="H6" s="67" t="n">
        <f aca="false">IF(G6=0,,G6/C6)</f>
        <v>0</v>
      </c>
      <c r="I6" s="68" t="n">
        <f aca="false">IF(G6=0,,G6-F6)</f>
        <v>0</v>
      </c>
      <c r="J6" s="61" t="n">
        <f aca="false">J5*(1-Diretrizes!G$5)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10.8628762065241</v>
      </c>
      <c r="E7" s="65" t="n">
        <f aca="false">C7*J7</f>
        <v>0</v>
      </c>
      <c r="F7" s="66" t="n">
        <f aca="false">D7*J7</f>
        <v>0.490832484259713</v>
      </c>
      <c r="G7" s="58" t="n">
        <v>0</v>
      </c>
      <c r="H7" s="67" t="n">
        <f aca="false">IF(G7=0,,G7/C7)</f>
        <v>0</v>
      </c>
      <c r="I7" s="68" t="n">
        <f aca="false">IF(G7=0,,G7-F7)</f>
        <v>0</v>
      </c>
      <c r="J7" s="61" t="n">
        <f aca="false">J6*(1-Diretrizes!G$5)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SUM(I3:I401)</f>
        <v>-0.45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11.3537086907838</v>
      </c>
      <c r="E8" s="65" t="n">
        <f aca="false">C8*J8</f>
        <v>0</v>
      </c>
      <c r="F8" s="66" t="n">
        <f aca="false">D8*J8</f>
        <v>0.500185191555326</v>
      </c>
      <c r="G8" s="58" t="n">
        <v>0</v>
      </c>
      <c r="H8" s="67" t="n">
        <f aca="false">IF(G8=0,,G8/C8)</f>
        <v>0</v>
      </c>
      <c r="I8" s="68" t="n">
        <f aca="false">IF(G8=0,,G8-F8)</f>
        <v>0</v>
      </c>
      <c r="J8" s="61" t="n">
        <f aca="false">J7*(1-Diretrizes!G$5)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11.8538938823391</v>
      </c>
      <c r="E9" s="65" t="n">
        <f aca="false">C9*J9</f>
        <v>0</v>
      </c>
      <c r="F9" s="66" t="n">
        <f aca="false">D9*J9</f>
        <v>0.509165223901817</v>
      </c>
      <c r="G9" s="58" t="n">
        <v>0</v>
      </c>
      <c r="H9" s="67" t="n">
        <f aca="false">IF(G9=0,,G9/C9)</f>
        <v>0</v>
      </c>
      <c r="I9" s="68" t="n">
        <f aca="false">IF(G9=0,,G9-F9)</f>
        <v>0</v>
      </c>
      <c r="J9" s="61" t="n">
        <f aca="false">J8*(1-Diretrizes!G$5)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Diretrizes!G7</f>
        <v>18</v>
      </c>
      <c r="O9" s="53"/>
      <c r="P9" s="51" t="s">
        <v>50</v>
      </c>
      <c r="Q9" s="73" t="n">
        <f aca="false">IF(G3=0,,N5)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89" t="n">
        <f aca="false">D9*(1+J9)</f>
        <v>12.363059106241</v>
      </c>
      <c r="E10" s="65" t="n">
        <f aca="false">C10*J10</f>
        <v>0</v>
      </c>
      <c r="F10" s="66" t="n">
        <f aca="false">D10*J10</f>
        <v>0.517759718866401</v>
      </c>
      <c r="G10" s="58" t="n">
        <v>0</v>
      </c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J9*(1-Diretrizes!G$5)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12.8808188251074</v>
      </c>
      <c r="E11" s="65" t="n">
        <f aca="false">C11*J11</f>
        <v>0</v>
      </c>
      <c r="F11" s="66" t="n">
        <f aca="false">D11*J11</f>
        <v>0.525957196308537</v>
      </c>
      <c r="G11" s="58" t="n">
        <v>0</v>
      </c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J10*(1-Diretrizes!G$5)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13.4067760214159</v>
      </c>
      <c r="E12" s="65" t="n">
        <f aca="false">C12*J12</f>
        <v>0</v>
      </c>
      <c r="F12" s="66" t="n">
        <f aca="false">D12*J12</f>
        <v>0.533747556185281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J11*(1-Diretrizes!G$5)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13.9405235776012</v>
      </c>
      <c r="E13" s="65" t="n">
        <f aca="false">C13*J13</f>
        <v>0</v>
      </c>
      <c r="F13" s="66" t="n">
        <f aca="false">D13*J13</f>
        <v>0.541122069176967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J12*(1-Diretrizes!G$5)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14.4816456467781</v>
      </c>
      <c r="E14" s="65" t="n">
        <f aca="false">C14*J14</f>
        <v>0</v>
      </c>
      <c r="F14" s="66" t="n">
        <f aca="false">D14*J14</f>
        <v>0.548073360624101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J13*(1-Diretrizes!G$5)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15.0297190074022</v>
      </c>
      <c r="E15" s="65" t="n">
        <f aca="false">C15*J15</f>
        <v>0</v>
      </c>
      <c r="F15" s="66" t="n">
        <f aca="false">D15*J15</f>
        <v>0.554595388285112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J14*(1-Diretrizes!G$5)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15.5843143956873</v>
      </c>
      <c r="E16" s="65" t="n">
        <f aca="false">C16*J16</f>
        <v>0</v>
      </c>
      <c r="F16" s="66" t="n">
        <f aca="false">D16*J16</f>
        <v>0.560683414436911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J15*(1-Diretrizes!G$5)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16.1449978101243</v>
      </c>
      <c r="E17" s="65" t="n">
        <f aca="false">C17*J17</f>
        <v>0</v>
      </c>
      <c r="F17" s="66" t="n">
        <f aca="false">D17*J17</f>
        <v>0.566333972846628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J16*(1-Diretrizes!G$5)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16.7113317829709</v>
      </c>
      <c r="E18" s="65" t="n">
        <f aca="false">C18*J18</f>
        <v>0</v>
      </c>
      <c r="F18" s="66" t="n">
        <f aca="false">D18*J18</f>
        <v>0.571544831143697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J17*(1-Diretrizes!G$5)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17.2828766141146</v>
      </c>
      <c r="E19" s="65" t="n">
        <f aca="false">C19*J19</f>
        <v>0</v>
      </c>
      <c r="F19" s="66" t="n">
        <f aca="false">D19*J19</f>
        <v>0.576314949117539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J18*(1-Diretrizes!G$5)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17.8591915632321</v>
      </c>
      <c r="E20" s="65" t="n">
        <f aca="false">C20*J20</f>
        <v>0</v>
      </c>
      <c r="F20" s="66" t="n">
        <f aca="false">D20*J20</f>
        <v>0.580644433457496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J19*(1-Diretrizes!G$5)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18.4398359966896</v>
      </c>
      <c r="E21" s="65" t="n">
        <f aca="false">C21*J21</f>
        <v>0</v>
      </c>
      <c r="F21" s="66" t="n">
        <f aca="false">D21*J21</f>
        <v>0.584534489439344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J20*(1-Diretrizes!G$5)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19.024370486129</v>
      </c>
      <c r="E22" s="65" t="n">
        <f aca="false">C22*J22</f>
        <v>0</v>
      </c>
      <c r="F22" s="66" t="n">
        <f aca="false">D22*J22</f>
        <v>0.58798737004686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J21*(1-Diretrizes!G$5)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19.6123578561758</v>
      </c>
      <c r="E23" s="65" t="n">
        <f aca="false">C23*J23</f>
        <v>0</v>
      </c>
      <c r="F23" s="66" t="n">
        <f aca="false">D23*J23</f>
        <v>0.591006322998273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J22*(1-Diretrizes!G$5)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20.2033641791741</v>
      </c>
      <c r="E24" s="65" t="n">
        <f aca="false">C24*J24</f>
        <v>0</v>
      </c>
      <c r="F24" s="66" t="n">
        <f aca="false">D24*J24</f>
        <v>0.593595536126194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J23*(1-Diretrizes!G$5)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20.7969597153003</v>
      </c>
      <c r="E25" s="65" t="n">
        <f aca="false">C25*J25</f>
        <v>0</v>
      </c>
      <c r="F25" s="66" t="n">
        <f aca="false">D25*J25</f>
        <v>0.59576008153661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J24*(1-Diretrizes!G$5)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21.3927197968369</v>
      </c>
      <c r="E26" s="65" t="n">
        <f aca="false">C26*J26</f>
        <v>0</v>
      </c>
      <c r="F26" s="66" t="n">
        <f aca="false">D26*J26</f>
        <v>0.59750585894774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J25*(1-Diretrizes!G$5)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21.9902256557846</v>
      </c>
      <c r="E27" s="65" t="n">
        <f aca="false">C27*J27</f>
        <v>0</v>
      </c>
      <c r="F27" s="66" t="n">
        <f aca="false">D27*J27</f>
        <v>0.598839538583851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J26*(1-Diretrizes!G$5)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22.5890651943685</v>
      </c>
      <c r="E28" s="65" t="n">
        <f aca="false">C28*J28</f>
        <v>0</v>
      </c>
      <c r="F28" s="66" t="n">
        <f aca="false">D28*J28</f>
        <v>0.599768503972391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J27*(1-Diretrizes!G$5)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23.1888336983409</v>
      </c>
      <c r="E29" s="65" t="n">
        <f aca="false">C29*J29</f>
        <v>0</v>
      </c>
      <c r="F29" s="66" t="n">
        <f aca="false">D29*J29</f>
        <v>0.60030079496588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J28*(1-Diretrizes!G$5)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23.7891344933068</v>
      </c>
      <c r="E30" s="65" t="n">
        <f aca="false">C30*J30</f>
        <v>0</v>
      </c>
      <c r="F30" s="66" t="n">
        <f aca="false">D30*J30</f>
        <v>0.600445051282655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J29*(1-Diretrizes!G$5)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24.3895795445894</v>
      </c>
      <c r="E31" s="65" t="n">
        <f aca="false">C31*J31</f>
        <v>0</v>
      </c>
      <c r="F31" s="66" t="n">
        <f aca="false">D31*J31</f>
        <v>0.600210456833575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J30*(1-Diretrizes!G$5)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24.989790001423</v>
      </c>
      <c r="E32" s="65" t="n">
        <f aca="false">C32*J32</f>
        <v>0</v>
      </c>
      <c r="F32" s="66" t="n">
        <f aca="false">D32*J32</f>
        <v>0.59960668507507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J31*(1-Diretrizes!G$5)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25.5893966864981</v>
      </c>
      <c r="E33" s="65" t="n">
        <f aca="false">C33*J33</f>
        <v>0</v>
      </c>
      <c r="F33" s="66" t="n">
        <f aca="false">D33*J33</f>
        <v>0.598643845602691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J32*(1-Diretrizes!G$5)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26.1880405321008</v>
      </c>
      <c r="E34" s="65" t="n">
        <f aca="false">C34*J34</f>
        <v>0</v>
      </c>
      <c r="F34" s="66" t="n">
        <f aca="false">D34*J34</f>
        <v>0.597332432174052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J33*(1-Diretrizes!G$5)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26.7853729642748</v>
      </c>
      <c r="E35" s="65" t="n">
        <f aca="false">C35*J35</f>
        <v>0</v>
      </c>
      <c r="F35" s="66" t="n">
        <f aca="false">D35*J35</f>
        <v>0.595683272325455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J34*(1-Diretrizes!G$5)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27.3810562366003</v>
      </c>
      <c r="E36" s="65" t="n">
        <f aca="false">C36*J36</f>
        <v>0</v>
      </c>
      <c r="F36" s="66" t="n">
        <f aca="false">D36*J36</f>
        <v>0.59370747872307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J35*(1-Diretrizes!G$5)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27.9747637153233</v>
      </c>
      <c r="E37" s="65" t="n">
        <f aca="false">C37*J37</f>
        <v>0</v>
      </c>
      <c r="F37" s="66" t="n">
        <f aca="false">D37*J37</f>
        <v>0.59141640236726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J36*(1-Diretrizes!G$5)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28.5661801176906</v>
      </c>
      <c r="E38" s="65" t="n">
        <f aca="false">C38*J38</f>
        <v>0</v>
      </c>
      <c r="F38" s="66" t="n">
        <f aca="false">D38*J38</f>
        <v>0.588821587747409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J37*(1-Diretrizes!G$5)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29.155001705438</v>
      </c>
      <c r="E39" s="65" t="n">
        <f aca="false">C39*J39</f>
        <v>0</v>
      </c>
      <c r="F39" s="66" t="n">
        <f aca="false">D39*J39</f>
        <v>0.585934730024842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J38*(1-Diretrizes!G$5)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29.7409364354629</v>
      </c>
      <c r="E40" s="65" t="n">
        <f aca="false">C40*J40</f>
        <v>0</v>
      </c>
      <c r="F40" s="66" t="n">
        <f aca="false">D40*J40</f>
        <v>0.58276763430286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J39*(1-Diretrizes!G$5)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30.3237040697657</v>
      </c>
      <c r="E41" s="65" t="n">
        <f aca="false">C41*J41</f>
        <v>0</v>
      </c>
      <c r="F41" s="66" t="n">
        <f aca="false">D41*J41</f>
        <v>0.57933217702559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J40*(1-Diretrizes!G$5)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30.9030362467913</v>
      </c>
      <c r="E42" s="65" t="n">
        <f aca="false">C42*J42</f>
        <v>0</v>
      </c>
      <c r="F42" s="66" t="n">
        <f aca="false">D42*J42</f>
        <v>0.57564026953157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J41*(1-Diretrizes!G$5)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31.4786765163229</v>
      </c>
      <c r="E43" s="65" t="n">
        <f aca="false">C43*J43</f>
        <v>0</v>
      </c>
      <c r="F43" s="66" t="n">
        <f aca="false">D43*J43</f>
        <v>0.571703823773264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J42*(1-Diretrizes!G$5)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32.0503803400961</v>
      </c>
      <c r="E44" s="65" t="n">
        <f aca="false">C44*J44</f>
        <v>0</v>
      </c>
      <c r="F44" s="66" t="n">
        <f aca="false">D44*J44</f>
        <v>0.56753472020055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J43*(1-Diretrizes!G$5)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32.6179150602967</v>
      </c>
      <c r="E45" s="65" t="n">
        <f aca="false">C45*J45</f>
        <v>0</v>
      </c>
      <c r="F45" s="66" t="n">
        <f aca="false">D45*J45</f>
        <v>0.563144777794073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J44*(1-Diretrizes!G$5)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33.1810598380908</v>
      </c>
      <c r="E46" s="65" t="n">
        <f aca="false">C46*J46</f>
        <v>0</v>
      </c>
      <c r="F46" s="66" t="n">
        <f aca="false">D46*J46</f>
        <v>0.558545726223693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J45*(1-Diretrizes!G$5)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33.7396055643145</v>
      </c>
      <c r="E47" s="65" t="n">
        <f aca="false">C47*J47</f>
        <v>0</v>
      </c>
      <c r="F47" s="66" t="n">
        <f aca="false">D47*J47</f>
        <v>0.553749180097547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J46*(1-Diretrizes!G$5)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34.293354744412</v>
      </c>
      <c r="E48" s="65" t="n">
        <f aca="false">C48*J48</f>
        <v>0</v>
      </c>
      <c r="F48" s="66" t="n">
        <f aca="false">D48*J48</f>
        <v>0.548766615258916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J47*(1-Diretrizes!G$5)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34.8421213596709</v>
      </c>
      <c r="E49" s="65" t="n">
        <f aca="false">C49*J49</f>
        <v>0</v>
      </c>
      <c r="F49" s="66" t="n">
        <f aca="false">D49*J49</f>
        <v>0.543609347080572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J48*(1-Diretrizes!G$5)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35.3857307067515</v>
      </c>
      <c r="E50" s="65" t="n">
        <f aca="false">C50*J50</f>
        <v>0</v>
      </c>
      <c r="F50" s="66" t="n">
        <f aca="false">D50*J50</f>
        <v>0.538288510700103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J49*(1-Diretrizes!G$5)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35.9240192174516</v>
      </c>
      <c r="E51" s="65" t="n">
        <f aca="false">C51*J51</f>
        <v>0</v>
      </c>
      <c r="F51" s="66" t="n">
        <f aca="false">D51*J51</f>
        <v>0.532815043134139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J50*(1-Diretrizes!G$5)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36.4568342605857</v>
      </c>
      <c r="E52" s="83" t="n">
        <f aca="false">C52*J52</f>
        <v>0</v>
      </c>
      <c r="F52" s="82" t="n">
        <f aca="false">D52*J52</f>
        <v>0.527199667205122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J51*(1-Diretrizes!G$5)</f>
        <v>0.0144609283251752</v>
      </c>
      <c r="K52" s="62"/>
    </row>
  </sheetData>
  <conditionalFormatting sqref="D12:D52 D4:D9">
    <cfRule type="expression" priority="2" aboveAverage="0" equalAverage="0" bottom="0" percent="0" rank="0" text="" dxfId="0">
      <formula>$K4="OK"</formula>
    </cfRule>
  </conditionalFormatting>
  <conditionalFormatting sqref="D11">
    <cfRule type="expression" priority="3" aboveAverage="0" equalAverage="0" bottom="0" percent="0" rank="0" text="" dxfId="0">
      <formula>$K9="OK"</formula>
    </cfRule>
  </conditionalFormatting>
  <conditionalFormatting sqref="D10">
    <cfRule type="expression" priority="4" aboveAverage="0" equalAverage="0" bottom="0" percent="0" rank="0" text="" dxfId="0">
      <formula>$K12="OK"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6806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2016-04-24T14:48:09Z</dcterms:created>
  <dc:creator>admin</dc:creator>
  <dc:description/>
  <dc:language>pt-BR</dc:language>
  <cp:lastModifiedBy/>
  <dcterms:modified xsi:type="dcterms:W3CDTF">2019-09-29T22:19:52Z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