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840" yWindow="1035" windowWidth="8175" windowHeight="5430"/>
  </bookViews>
  <sheets>
    <sheet name="1-67" sheetId="1" r:id="rId1"/>
  </sheets>
  <externalReferences>
    <externalReference r:id="rId2"/>
  </externalReferences>
  <definedNames>
    <definedName name="Eno_TM">'[1]1997  Table 1a Modified'!#REF!</definedName>
    <definedName name="Eno_Tons">'[1]1997  Table 1a Modified'!#REF!</definedName>
    <definedName name="_xlnm.Print_Area" localSheetId="0">'1-67'!$A$1:$Y$20</definedName>
    <definedName name="Sum_T2">'[1]1997  Table 1a Modified'!#REF!</definedName>
    <definedName name="Sum_TTM">'[1]1997  Table 1a Modified'!#REF!</definedName>
  </definedNames>
  <calcPr calcId="145621"/>
</workbook>
</file>

<file path=xl/calcChain.xml><?xml version="1.0" encoding="utf-8"?>
<calcChain xmlns="http://schemas.openxmlformats.org/spreadsheetml/2006/main">
  <c r="E10" i="1" l="1"/>
  <c r="E9" i="1"/>
  <c r="E8" i="1"/>
  <c r="E7" i="1"/>
  <c r="E6" i="1"/>
  <c r="E5" i="1"/>
  <c r="F10" i="1"/>
  <c r="F9" i="1"/>
  <c r="F8" i="1"/>
  <c r="F7" i="1"/>
  <c r="F6" i="1"/>
  <c r="F5" i="1"/>
  <c r="G10" i="1"/>
  <c r="G9" i="1"/>
  <c r="G8" i="1"/>
  <c r="G7" i="1"/>
  <c r="G6" i="1"/>
  <c r="G5" i="1"/>
  <c r="H10" i="1"/>
  <c r="H9" i="1"/>
  <c r="H8" i="1"/>
  <c r="H7" i="1"/>
  <c r="H6" i="1"/>
  <c r="H5" i="1"/>
  <c r="I10" i="1"/>
  <c r="I9" i="1"/>
  <c r="I8" i="1"/>
  <c r="I7" i="1"/>
  <c r="I6" i="1"/>
  <c r="I5" i="1"/>
  <c r="J10" i="1"/>
  <c r="J9" i="1"/>
  <c r="J8" i="1"/>
  <c r="J7" i="1"/>
  <c r="J6" i="1"/>
  <c r="J5" i="1"/>
  <c r="K10" i="1"/>
  <c r="K9" i="1"/>
  <c r="K8" i="1"/>
  <c r="K7" i="1"/>
  <c r="K6" i="1"/>
  <c r="K5" i="1"/>
  <c r="L10" i="1"/>
  <c r="L9" i="1"/>
  <c r="L8" i="1"/>
  <c r="L7" i="1"/>
  <c r="L6" i="1"/>
  <c r="L5" i="1"/>
  <c r="M10" i="1"/>
  <c r="M9" i="1"/>
  <c r="M8" i="1"/>
  <c r="M7" i="1"/>
  <c r="M6" i="1"/>
  <c r="M5" i="1"/>
  <c r="N10" i="1"/>
  <c r="N9" i="1"/>
  <c r="N8" i="1"/>
  <c r="N7" i="1"/>
  <c r="N6" i="1"/>
  <c r="N5" i="1"/>
</calcChain>
</file>

<file path=xl/sharedStrings.xml><?xml version="1.0" encoding="utf-8"?>
<sst xmlns="http://schemas.openxmlformats.org/spreadsheetml/2006/main" count="32" uniqueCount="18">
  <si>
    <t>Operations delayed (thousands)</t>
  </si>
  <si>
    <t>Weather</t>
  </si>
  <si>
    <t>Airport terminal volume</t>
  </si>
  <si>
    <t>Other</t>
  </si>
  <si>
    <t>National Airspace System equipment</t>
  </si>
  <si>
    <t>SOURCES</t>
  </si>
  <si>
    <t>Closed runways / taxiways</t>
  </si>
  <si>
    <t>Air Route Traffic Control Center volume</t>
  </si>
  <si>
    <t>Cause (percent)</t>
  </si>
  <si>
    <t>U</t>
  </si>
  <si>
    <r>
      <t xml:space="preserve">1987-97: U.S. Department of Transportation, Federal Aviation Administration, </t>
    </r>
    <r>
      <rPr>
        <i/>
        <sz val="9"/>
        <rFont val="Arial"/>
        <family val="2"/>
      </rPr>
      <t>Aviation Capacity Enhancement Plan</t>
    </r>
    <r>
      <rPr>
        <sz val="9"/>
        <rFont val="Arial"/>
        <family val="2"/>
      </rPr>
      <t xml:space="preserve"> (Washington, DC: Annual Issues). </t>
    </r>
  </si>
  <si>
    <r>
      <t xml:space="preserve">Beginning in 2008 the FAA started to combine </t>
    </r>
    <r>
      <rPr>
        <i/>
        <sz val="9"/>
        <rFont val="Arial"/>
        <family val="2"/>
      </rPr>
      <t>Air Route Traffic Control Center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volume</t>
    </r>
    <r>
      <rPr>
        <sz val="9"/>
        <rFont val="Arial"/>
        <family val="2"/>
      </rPr>
      <t xml:space="preserve"> and </t>
    </r>
    <r>
      <rPr>
        <i/>
        <sz val="9"/>
        <rFont val="Arial"/>
        <family val="2"/>
      </rPr>
      <t>Airport Terminal volume</t>
    </r>
    <r>
      <rPr>
        <sz val="9"/>
        <rFont val="Arial"/>
        <family val="2"/>
      </rPr>
      <t xml:space="preserve"> and retroactively applied this change through the year 2000.</t>
    </r>
  </si>
  <si>
    <r>
      <t xml:space="preserve">As of 2008, the FAA reports </t>
    </r>
    <r>
      <rPr>
        <i/>
        <sz val="9"/>
        <rFont val="Arial"/>
        <family val="2"/>
      </rPr>
      <t>delays</t>
    </r>
    <r>
      <rPr>
        <sz val="9"/>
        <rFont val="Arial"/>
        <family val="2"/>
      </rPr>
      <t xml:space="preserve"> for aircraft that accumulate a </t>
    </r>
    <r>
      <rPr>
        <i/>
        <sz val="9"/>
        <rFont val="Arial"/>
        <family val="2"/>
      </rPr>
      <t xml:space="preserve">delay </t>
    </r>
    <r>
      <rPr>
        <sz val="9"/>
        <rFont val="Arial"/>
        <family val="2"/>
      </rPr>
      <t xml:space="preserve">of 15 minutes or more throughout the duration of the flight. Each holding segment is recorded as one </t>
    </r>
    <r>
      <rPr>
        <i/>
        <sz val="9"/>
        <rFont val="Arial"/>
        <family val="2"/>
      </rPr>
      <t>delay</t>
    </r>
    <r>
      <rPr>
        <sz val="9"/>
        <rFont val="Arial"/>
        <family val="2"/>
      </rPr>
      <t xml:space="preserve">. The Operations Network (OPSNET) Database </t>
    </r>
    <r>
      <rPr>
        <i/>
        <sz val="9"/>
        <rFont val="Arial"/>
        <family val="2"/>
      </rPr>
      <t xml:space="preserve">delay </t>
    </r>
    <r>
      <rPr>
        <sz val="9"/>
        <rFont val="Arial"/>
        <family val="2"/>
      </rPr>
      <t>data dating back to the year 2000 have been converted to be consistent with the new definitions.</t>
    </r>
  </si>
  <si>
    <r>
      <t xml:space="preserve">1998-99: U.S. Department of Transportation, Federal Aviation Administration, </t>
    </r>
    <r>
      <rPr>
        <i/>
        <sz val="9"/>
        <rFont val="Arial"/>
        <family val="2"/>
      </rPr>
      <t>Operations Network (OPSNET) Database</t>
    </r>
    <r>
      <rPr>
        <sz val="9"/>
        <rFont val="Arial"/>
        <family val="2"/>
      </rPr>
      <t xml:space="preserve">, available at http://www.faa.gov/apa/Delays/atDelays.htm as of Aug. 8, 2002. </t>
    </r>
  </si>
  <si>
    <t>Table 1-67:  FAA-Cited Causes of Departure and En Route Delays (After pushing back from the gate)</t>
  </si>
  <si>
    <t>NOTES</t>
  </si>
  <si>
    <r>
      <t xml:space="preserve">2000-14: Ibid., </t>
    </r>
    <r>
      <rPr>
        <i/>
        <sz val="9"/>
        <rFont val="Arial"/>
        <family val="2"/>
      </rPr>
      <t>Operations Network (OPSNET) Database</t>
    </r>
    <r>
      <rPr>
        <sz val="9"/>
        <rFont val="Arial"/>
        <family val="2"/>
      </rPr>
      <t>, available at http://www.apo.data.faa.gov/ as of June. 3, 2015.</t>
    </r>
  </si>
  <si>
    <r>
      <t>KEY:</t>
    </r>
    <r>
      <rPr>
        <sz val="9"/>
        <rFont val="Arial"/>
        <family val="2"/>
      </rPr>
      <t xml:space="preserve">  FAA = Federal Aviation Administration; U = data are unavailable.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</si>
</sst>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##0.00_)"/>
    <numFmt numFmtId="165" formatCode="#,##0_)"/>
  </numFmts>
  <fonts count="20" x14ac:knownFonts="1">
    <font>
      <sz val="10"/>
      <name val="Arial"/>
    </font>
    <font>
      <sz val="12"/>
      <name val="Helv"/>
    </font>
    <font>
      <b/>
      <sz val="12"/>
      <name val="Helv"/>
    </font>
    <font>
      <sz val="10"/>
      <name val="Helv"/>
    </font>
    <font>
      <sz val="9"/>
      <name val="Helv"/>
    </font>
    <font>
      <vertAlign val="superscript"/>
      <sz val="12"/>
      <name val="Helv"/>
    </font>
    <font>
      <sz val="8"/>
      <name val="Helv"/>
    </font>
    <font>
      <b/>
      <sz val="10"/>
      <name val="Helv"/>
    </font>
    <font>
      <b/>
      <sz val="9"/>
      <name val="Helv"/>
    </font>
    <font>
      <sz val="8.5"/>
      <name val="Helv"/>
    </font>
    <font>
      <b/>
      <sz val="14"/>
      <name val="Helv"/>
    </font>
    <font>
      <b/>
      <sz val="12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11"/>
      <name val="Arial Narrow"/>
      <family val="2"/>
    </font>
    <font>
      <b/>
      <sz val="11"/>
      <name val="Arial Narrow"/>
      <family val="2"/>
    </font>
    <font>
      <b/>
      <sz val="9"/>
      <name val="Arial"/>
      <family val="2"/>
    </font>
    <font>
      <sz val="9"/>
      <name val="Arial"/>
      <family val="2"/>
    </font>
    <font>
      <vertAlign val="superscript"/>
      <sz val="9"/>
      <name val="Arial"/>
      <family val="2"/>
    </font>
    <font>
      <i/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9"/>
      </patternFill>
    </fill>
    <fill>
      <patternFill patternType="solid">
        <fgColor indexed="22"/>
        <bgColor indexed="55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22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indexed="8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38">
    <xf numFmtId="0" fontId="0" fillId="0" borderId="0"/>
    <xf numFmtId="0" fontId="1" fillId="0" borderId="0">
      <alignment horizontal="center" vertical="center" wrapText="1"/>
    </xf>
    <xf numFmtId="0" fontId="2" fillId="0" borderId="0">
      <alignment horizontal="left" vertical="center" wrapText="1"/>
    </xf>
    <xf numFmtId="164" fontId="3" fillId="0" borderId="1" applyNumberFormat="0" applyFill="0">
      <alignment horizontal="right"/>
    </xf>
    <xf numFmtId="165" fontId="4" fillId="0" borderId="1">
      <alignment horizontal="right" vertical="center"/>
    </xf>
    <xf numFmtId="49" fontId="5" fillId="0" borderId="1">
      <alignment horizontal="left" vertical="center"/>
    </xf>
    <xf numFmtId="164" fontId="3" fillId="0" borderId="1" applyNumberFormat="0" applyFill="0">
      <alignment horizontal="right"/>
    </xf>
    <xf numFmtId="0" fontId="7" fillId="0" borderId="1">
      <alignment horizontal="left"/>
    </xf>
    <xf numFmtId="0" fontId="8" fillId="0" borderId="2">
      <alignment horizontal="right" vertical="center"/>
    </xf>
    <xf numFmtId="0" fontId="9" fillId="0" borderId="1">
      <alignment horizontal="left" vertical="center"/>
    </xf>
    <xf numFmtId="0" fontId="3" fillId="0" borderId="1">
      <alignment horizontal="left" vertical="center"/>
    </xf>
    <xf numFmtId="0" fontId="7" fillId="0" borderId="1">
      <alignment horizontal="left"/>
    </xf>
    <xf numFmtId="0" fontId="7" fillId="2" borderId="0">
      <alignment horizontal="centerContinuous" wrapText="1"/>
    </xf>
    <xf numFmtId="49" fontId="7" fillId="2" borderId="3">
      <alignment horizontal="left" vertical="center"/>
    </xf>
    <xf numFmtId="0" fontId="7" fillId="2" borderId="0">
      <alignment horizontal="centerContinuous" vertical="center" wrapText="1"/>
    </xf>
    <xf numFmtId="0" fontId="13" fillId="0" borderId="0"/>
    <xf numFmtId="3" fontId="4" fillId="0" borderId="0">
      <alignment horizontal="left" vertical="center"/>
    </xf>
    <xf numFmtId="0" fontId="1" fillId="0" borderId="0">
      <alignment horizontal="left" vertical="center"/>
    </xf>
    <xf numFmtId="0" fontId="6" fillId="0" borderId="0">
      <alignment horizontal="right"/>
    </xf>
    <xf numFmtId="49" fontId="6" fillId="0" borderId="0">
      <alignment horizontal="center"/>
    </xf>
    <xf numFmtId="0" fontId="5" fillId="0" borderId="0">
      <alignment horizontal="right"/>
    </xf>
    <xf numFmtId="0" fontId="6" fillId="0" borderId="0">
      <alignment horizontal="left"/>
    </xf>
    <xf numFmtId="49" fontId="4" fillId="0" borderId="0">
      <alignment horizontal="left" vertical="center"/>
    </xf>
    <xf numFmtId="49" fontId="5" fillId="0" borderId="1">
      <alignment horizontal="left"/>
    </xf>
    <xf numFmtId="164" fontId="4" fillId="0" borderId="0" applyNumberFormat="0">
      <alignment horizontal="right"/>
    </xf>
    <xf numFmtId="0" fontId="8" fillId="3" borderId="0">
      <alignment horizontal="centerContinuous" vertical="center" wrapText="1"/>
    </xf>
    <xf numFmtId="0" fontId="8" fillId="0" borderId="4">
      <alignment horizontal="left" vertical="center"/>
    </xf>
    <xf numFmtId="0" fontId="10" fillId="0" borderId="0">
      <alignment horizontal="left" vertical="top"/>
    </xf>
    <xf numFmtId="0" fontId="7" fillId="0" borderId="0">
      <alignment horizontal="left"/>
    </xf>
    <xf numFmtId="0" fontId="2" fillId="0" borderId="0">
      <alignment horizontal="left"/>
    </xf>
    <xf numFmtId="0" fontId="3" fillId="0" borderId="0">
      <alignment horizontal="left"/>
    </xf>
    <xf numFmtId="0" fontId="10" fillId="0" borderId="0">
      <alignment horizontal="left" vertical="top"/>
    </xf>
    <xf numFmtId="0" fontId="2" fillId="0" borderId="0">
      <alignment horizontal="left"/>
    </xf>
    <xf numFmtId="0" fontId="3" fillId="0" borderId="0">
      <alignment horizontal="left"/>
    </xf>
    <xf numFmtId="49" fontId="4" fillId="0" borderId="1">
      <alignment horizontal="left"/>
    </xf>
    <xf numFmtId="0" fontId="8" fillId="0" borderId="2">
      <alignment horizontal="left"/>
    </xf>
    <xf numFmtId="0" fontId="7" fillId="0" borderId="0">
      <alignment horizontal="left" vertical="center"/>
    </xf>
    <xf numFmtId="49" fontId="6" fillId="0" borderId="1">
      <alignment horizontal="left"/>
    </xf>
  </cellStyleXfs>
  <cellXfs count="35">
    <xf numFmtId="0" fontId="0" fillId="0" borderId="0" xfId="0"/>
    <xf numFmtId="0" fontId="12" fillId="0" borderId="0" xfId="0" applyFont="1" applyFill="1"/>
    <xf numFmtId="0" fontId="13" fillId="0" borderId="0" xfId="0" applyFont="1" applyFill="1"/>
    <xf numFmtId="0" fontId="14" fillId="0" borderId="0" xfId="0" applyFont="1" applyFill="1" applyBorder="1"/>
    <xf numFmtId="0" fontId="14" fillId="0" borderId="0" xfId="0" applyFont="1" applyFill="1" applyBorder="1" applyAlignment="1"/>
    <xf numFmtId="0" fontId="15" fillId="0" borderId="0" xfId="0" applyFont="1" applyFill="1" applyBorder="1" applyAlignment="1">
      <alignment horizontal="left"/>
    </xf>
    <xf numFmtId="0" fontId="14" fillId="0" borderId="5" xfId="0" applyFont="1" applyFill="1" applyBorder="1"/>
    <xf numFmtId="0" fontId="17" fillId="0" borderId="0" xfId="0" applyFont="1" applyFill="1"/>
    <xf numFmtId="0" fontId="15" fillId="0" borderId="0" xfId="0" applyFont="1" applyFill="1" applyBorder="1"/>
    <xf numFmtId="0" fontId="14" fillId="0" borderId="6" xfId="0" applyFont="1" applyFill="1" applyBorder="1" applyAlignment="1">
      <alignment horizontal="center"/>
    </xf>
    <xf numFmtId="0" fontId="13" fillId="0" borderId="0" xfId="0" applyFont="1" applyFill="1" applyAlignment="1">
      <alignment horizontal="center"/>
    </xf>
    <xf numFmtId="1" fontId="14" fillId="0" borderId="0" xfId="0" applyNumberFormat="1" applyFont="1" applyFill="1" applyBorder="1" applyAlignment="1"/>
    <xf numFmtId="1" fontId="14" fillId="0" borderId="5" xfId="0" applyNumberFormat="1" applyFont="1" applyFill="1" applyBorder="1" applyAlignment="1"/>
    <xf numFmtId="0" fontId="15" fillId="0" borderId="0" xfId="0" applyFont="1" applyFill="1" applyBorder="1" applyAlignment="1"/>
    <xf numFmtId="1" fontId="15" fillId="0" borderId="0" xfId="0" applyNumberFormat="1" applyFont="1" applyFill="1" applyBorder="1" applyAlignment="1"/>
    <xf numFmtId="1" fontId="15" fillId="0" borderId="0" xfId="0" applyNumberFormat="1" applyFont="1" applyFill="1" applyAlignment="1"/>
    <xf numFmtId="0" fontId="14" fillId="0" borderId="0" xfId="0" applyFont="1" applyFill="1" applyAlignment="1"/>
    <xf numFmtId="0" fontId="14" fillId="0" borderId="5" xfId="0" applyFont="1" applyFill="1" applyBorder="1" applyAlignment="1"/>
    <xf numFmtId="0" fontId="13" fillId="0" borderId="0" xfId="0" applyFont="1" applyFill="1" applyAlignment="1">
      <alignment vertical="top"/>
    </xf>
    <xf numFmtId="1" fontId="14" fillId="0" borderId="0" xfId="0" applyNumberFormat="1" applyFont="1" applyFill="1" applyBorder="1" applyAlignment="1">
      <alignment horizontal="right"/>
    </xf>
    <xf numFmtId="0" fontId="15" fillId="0" borderId="6" xfId="0" applyNumberFormat="1" applyFont="1" applyFill="1" applyBorder="1" applyAlignment="1">
      <alignment horizontal="center"/>
    </xf>
    <xf numFmtId="3" fontId="14" fillId="0" borderId="0" xfId="0" applyNumberFormat="1" applyFont="1" applyFill="1" applyBorder="1" applyAlignment="1">
      <alignment horizontal="right"/>
    </xf>
    <xf numFmtId="3" fontId="15" fillId="0" borderId="0" xfId="0" applyNumberFormat="1" applyFont="1" applyFill="1" applyAlignment="1"/>
    <xf numFmtId="0" fontId="14" fillId="0" borderId="0" xfId="0" applyFont="1" applyFill="1"/>
    <xf numFmtId="3" fontId="14" fillId="0" borderId="0" xfId="0" applyNumberFormat="1" applyFont="1" applyFill="1"/>
    <xf numFmtId="3" fontId="15" fillId="0" borderId="0" xfId="0" applyNumberFormat="1" applyFont="1" applyFill="1"/>
    <xf numFmtId="3" fontId="14" fillId="0" borderId="5" xfId="0" applyNumberFormat="1" applyFont="1" applyFill="1" applyBorder="1"/>
    <xf numFmtId="0" fontId="11" fillId="0" borderId="0" xfId="0" applyFont="1" applyFill="1" applyBorder="1" applyAlignment="1">
      <alignment horizontal="left" wrapText="1"/>
    </xf>
    <xf numFmtId="0" fontId="16" fillId="0" borderId="7" xfId="0" applyFont="1" applyFill="1" applyBorder="1" applyAlignment="1">
      <alignment horizontal="left" vertical="top" wrapText="1"/>
    </xf>
    <xf numFmtId="0" fontId="18" fillId="0" borderId="0" xfId="0" applyFont="1" applyFill="1" applyBorder="1" applyAlignment="1">
      <alignment horizontal="center" wrapText="1"/>
    </xf>
    <xf numFmtId="0" fontId="16" fillId="0" borderId="0" xfId="0" applyFont="1" applyFill="1" applyBorder="1" applyAlignment="1">
      <alignment horizontal="left"/>
    </xf>
    <xf numFmtId="0" fontId="17" fillId="0" borderId="0" xfId="0" applyFont="1" applyFill="1" applyBorder="1" applyAlignment="1">
      <alignment wrapText="1"/>
    </xf>
    <xf numFmtId="0" fontId="17" fillId="0" borderId="0" xfId="0" applyFont="1" applyFill="1" applyBorder="1" applyAlignment="1">
      <alignment horizontal="center" wrapText="1"/>
    </xf>
    <xf numFmtId="0" fontId="17" fillId="0" borderId="0" xfId="0" applyNumberFormat="1" applyFont="1" applyFill="1" applyAlignment="1">
      <alignment horizontal="left" wrapText="1"/>
    </xf>
    <xf numFmtId="0" fontId="17" fillId="0" borderId="0" xfId="0" applyFont="1" applyFill="1" applyAlignment="1">
      <alignment wrapText="1"/>
    </xf>
  </cellXfs>
  <cellStyles count="38">
    <cellStyle name="Column heading" xfId="1"/>
    <cellStyle name="Corner heading" xfId="2"/>
    <cellStyle name="Data" xfId="3"/>
    <cellStyle name="Data no deci" xfId="4"/>
    <cellStyle name="Data Superscript" xfId="5"/>
    <cellStyle name="Data_1-1A-Regular" xfId="6"/>
    <cellStyle name="Hed Side" xfId="7"/>
    <cellStyle name="Hed Side bold" xfId="8"/>
    <cellStyle name="Hed Side Indent" xfId="9"/>
    <cellStyle name="Hed Side Regular" xfId="10"/>
    <cellStyle name="Hed Side_1-1A-Regular" xfId="11"/>
    <cellStyle name="Hed Top" xfId="12"/>
    <cellStyle name="Hed Top - SECTION" xfId="13"/>
    <cellStyle name="Hed Top_3-new4" xfId="14"/>
    <cellStyle name="Normal" xfId="0" builtinId="0"/>
    <cellStyle name="Normal 2" xfId="15"/>
    <cellStyle name="Reference" xfId="16"/>
    <cellStyle name="Row heading" xfId="17"/>
    <cellStyle name="Source Hed" xfId="18"/>
    <cellStyle name="Source Letter" xfId="19"/>
    <cellStyle name="Source Superscript" xfId="20"/>
    <cellStyle name="Source Text" xfId="21"/>
    <cellStyle name="State" xfId="22"/>
    <cellStyle name="Superscript" xfId="23"/>
    <cellStyle name="Table Data" xfId="24"/>
    <cellStyle name="Table Head Top" xfId="25"/>
    <cellStyle name="Table Hed Side" xfId="26"/>
    <cellStyle name="Table Title" xfId="27"/>
    <cellStyle name="Title Text" xfId="28"/>
    <cellStyle name="Title Text 1" xfId="29"/>
    <cellStyle name="Title Text 2" xfId="30"/>
    <cellStyle name="Title-1" xfId="31"/>
    <cellStyle name="Title-2" xfId="32"/>
    <cellStyle name="Title-3" xfId="33"/>
    <cellStyle name="Wrap" xfId="34"/>
    <cellStyle name="Wrap Bold" xfId="35"/>
    <cellStyle name="Wrap Title" xfId="36"/>
    <cellStyle name="Wrap_NTS99-~11" xfId="3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s-bco-fs1\DOTPrj\WINDOWS\TEMP\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C21"/>
  <sheetViews>
    <sheetView tabSelected="1" zoomScaleNormal="100" workbookViewId="0">
      <selection sqref="A1:AC1"/>
    </sheetView>
  </sheetViews>
  <sheetFormatPr defaultRowHeight="12.75" x14ac:dyDescent="0.2"/>
  <cols>
    <col min="1" max="1" width="31.5703125" style="2" customWidth="1"/>
    <col min="2" max="29" width="6.28515625" style="2" customWidth="1"/>
    <col min="30" max="16384" width="9.140625" style="2"/>
  </cols>
  <sheetData>
    <row r="1" spans="1:29" s="1" customFormat="1" ht="16.5" customHeight="1" thickBot="1" x14ac:dyDescent="0.3">
      <c r="A1" s="27" t="s">
        <v>14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</row>
    <row r="2" spans="1:29" s="10" customFormat="1" ht="16.5" customHeight="1" x14ac:dyDescent="0.3">
      <c r="A2" s="9"/>
      <c r="B2" s="20">
        <v>1987</v>
      </c>
      <c r="C2" s="20">
        <v>1988</v>
      </c>
      <c r="D2" s="20">
        <v>1989</v>
      </c>
      <c r="E2" s="20">
        <v>1990</v>
      </c>
      <c r="F2" s="20">
        <v>1991</v>
      </c>
      <c r="G2" s="20">
        <v>1992</v>
      </c>
      <c r="H2" s="20">
        <v>1993</v>
      </c>
      <c r="I2" s="20">
        <v>1994</v>
      </c>
      <c r="J2" s="20">
        <v>1995</v>
      </c>
      <c r="K2" s="20">
        <v>1996</v>
      </c>
      <c r="L2" s="20">
        <v>1997</v>
      </c>
      <c r="M2" s="20">
        <v>1998</v>
      </c>
      <c r="N2" s="20">
        <v>1999</v>
      </c>
      <c r="O2" s="20">
        <v>2000</v>
      </c>
      <c r="P2" s="20">
        <v>2001</v>
      </c>
      <c r="Q2" s="20">
        <v>2002</v>
      </c>
      <c r="R2" s="20">
        <v>2003</v>
      </c>
      <c r="S2" s="20">
        <v>2004</v>
      </c>
      <c r="T2" s="20">
        <v>2005</v>
      </c>
      <c r="U2" s="20">
        <v>2006</v>
      </c>
      <c r="V2" s="20">
        <v>2007</v>
      </c>
      <c r="W2" s="20">
        <v>2008</v>
      </c>
      <c r="X2" s="20">
        <v>2009</v>
      </c>
      <c r="Y2" s="20">
        <v>2010</v>
      </c>
      <c r="Z2" s="20">
        <v>2011</v>
      </c>
      <c r="AA2" s="20">
        <v>2012</v>
      </c>
      <c r="AB2" s="20">
        <v>2013</v>
      </c>
      <c r="AC2" s="20">
        <v>2014</v>
      </c>
    </row>
    <row r="3" spans="1:29" ht="16.5" customHeight="1" x14ac:dyDescent="0.3">
      <c r="A3" s="8" t="s">
        <v>0</v>
      </c>
      <c r="B3" s="13">
        <v>356</v>
      </c>
      <c r="C3" s="13">
        <v>338</v>
      </c>
      <c r="D3" s="13">
        <v>394</v>
      </c>
      <c r="E3" s="14">
        <v>392.803</v>
      </c>
      <c r="F3" s="14">
        <v>298.322</v>
      </c>
      <c r="G3" s="14">
        <v>280.822</v>
      </c>
      <c r="H3" s="14">
        <v>275.75099999999998</v>
      </c>
      <c r="I3" s="14">
        <v>247.709</v>
      </c>
      <c r="J3" s="14">
        <v>236.80199999999999</v>
      </c>
      <c r="K3" s="14">
        <v>271.50700000000001</v>
      </c>
      <c r="L3" s="14">
        <v>245.25899999999999</v>
      </c>
      <c r="M3" s="14">
        <v>306.23399999999998</v>
      </c>
      <c r="N3" s="15">
        <v>374.11599999999999</v>
      </c>
      <c r="O3" s="22">
        <v>450.28899999999999</v>
      </c>
      <c r="P3" s="22">
        <v>348.10300000000001</v>
      </c>
      <c r="Q3" s="22">
        <v>285.649</v>
      </c>
      <c r="R3" s="22">
        <v>316.88799999999998</v>
      </c>
      <c r="S3" s="22">
        <v>455.41399999999999</v>
      </c>
      <c r="T3" s="22">
        <v>437.66699999999997</v>
      </c>
      <c r="U3" s="22">
        <v>491.86</v>
      </c>
      <c r="V3" s="22">
        <v>540.93700000000001</v>
      </c>
      <c r="W3" s="22">
        <v>554.59799999999996</v>
      </c>
      <c r="X3" s="22">
        <v>473.22800000000001</v>
      </c>
      <c r="Y3" s="22">
        <v>335.20100000000002</v>
      </c>
      <c r="Z3" s="15">
        <v>330.06299999999999</v>
      </c>
      <c r="AA3" s="15">
        <v>277.10500000000002</v>
      </c>
      <c r="AB3" s="15">
        <v>333.36900000000003</v>
      </c>
      <c r="AC3" s="25">
        <v>341.11700000000002</v>
      </c>
    </row>
    <row r="4" spans="1:29" ht="16.5" customHeight="1" x14ac:dyDescent="0.3">
      <c r="A4" s="5" t="s">
        <v>8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16"/>
      <c r="O4" s="16"/>
      <c r="P4" s="16"/>
      <c r="Q4" s="16"/>
      <c r="R4" s="16"/>
      <c r="S4" s="16"/>
      <c r="T4" s="16"/>
      <c r="U4" s="16"/>
      <c r="V4" s="23"/>
      <c r="W4" s="23"/>
      <c r="X4" s="23"/>
      <c r="Y4" s="23"/>
      <c r="Z4" s="23"/>
      <c r="AA4" s="23"/>
      <c r="AB4" s="23"/>
      <c r="AC4" s="24"/>
    </row>
    <row r="5" spans="1:29" ht="16.5" customHeight="1" x14ac:dyDescent="0.3">
      <c r="A5" s="3" t="s">
        <v>1</v>
      </c>
      <c r="B5" s="4">
        <v>67</v>
      </c>
      <c r="C5" s="4">
        <v>70</v>
      </c>
      <c r="D5" s="4">
        <v>57</v>
      </c>
      <c r="E5" s="11">
        <f>(219662/$E$3)/10</f>
        <v>55.921670659338147</v>
      </c>
      <c r="F5" s="11">
        <f>(194867/$F$3)/10</f>
        <v>65.321028955289918</v>
      </c>
      <c r="G5" s="11">
        <f>(182293/$G$3)/10</f>
        <v>64.914073683685757</v>
      </c>
      <c r="H5" s="11">
        <f>(197886/$H$3)/10</f>
        <v>71.762568404103703</v>
      </c>
      <c r="I5" s="11">
        <f>(184630/$I$3)/10</f>
        <v>74.535039098296792</v>
      </c>
      <c r="J5" s="11">
        <f>(171549/$J$3)/10</f>
        <v>72.444067195378423</v>
      </c>
      <c r="K5" s="11">
        <f>(200930/$K$3)/10</f>
        <v>74.005458422803102</v>
      </c>
      <c r="L5" s="11">
        <f>(166783/$L$3)/10</f>
        <v>68.002805197770527</v>
      </c>
      <c r="M5" s="11">
        <f>(227764/$M$3)/10</f>
        <v>74.375804123644016</v>
      </c>
      <c r="N5" s="11">
        <f>(257261/$N$3)/10</f>
        <v>68.765035443552264</v>
      </c>
      <c r="O5" s="11">
        <v>68.729638076879525</v>
      </c>
      <c r="P5" s="11">
        <v>71.662122992332726</v>
      </c>
      <c r="Q5" s="11">
        <v>71.675727903826029</v>
      </c>
      <c r="R5" s="11">
        <v>72.106864254878701</v>
      </c>
      <c r="S5" s="11">
        <v>70.070748813167796</v>
      </c>
      <c r="T5" s="11">
        <v>68.590732223357037</v>
      </c>
      <c r="U5" s="11">
        <v>65.641442686943435</v>
      </c>
      <c r="V5" s="11">
        <v>65.014225316441653</v>
      </c>
      <c r="W5" s="11">
        <v>66.026383073866114</v>
      </c>
      <c r="X5" s="11">
        <v>65.400187647391945</v>
      </c>
      <c r="Y5" s="11">
        <v>69.609577537059849</v>
      </c>
      <c r="Z5" s="11">
        <v>76.011246337820353</v>
      </c>
      <c r="AA5" s="11">
        <v>69.725194420887391</v>
      </c>
      <c r="AB5" s="11">
        <v>69.661546214555045</v>
      </c>
      <c r="AC5" s="24">
        <v>61.906911704781642</v>
      </c>
    </row>
    <row r="6" spans="1:29" ht="16.5" customHeight="1" x14ac:dyDescent="0.3">
      <c r="A6" s="3" t="s">
        <v>2</v>
      </c>
      <c r="B6" s="4">
        <v>11</v>
      </c>
      <c r="C6" s="4">
        <v>9</v>
      </c>
      <c r="D6" s="4">
        <v>29</v>
      </c>
      <c r="E6" s="11">
        <f>(130379/$E$3)/10</f>
        <v>33.19195627324639</v>
      </c>
      <c r="F6" s="11">
        <f>(76252/$F$3)/10</f>
        <v>25.560300614771958</v>
      </c>
      <c r="G6" s="11">
        <f>(71453/$G$3)/10</f>
        <v>25.444231577298076</v>
      </c>
      <c r="H6" s="11">
        <f>(56821/$H$3)/10</f>
        <v>20.605908954092644</v>
      </c>
      <c r="I6" s="11">
        <f>(45134/$I$3)/10</f>
        <v>18.22057333403308</v>
      </c>
      <c r="J6" s="11">
        <f>(41325/$J$3)/10</f>
        <v>17.451288418172144</v>
      </c>
      <c r="K6" s="11">
        <f>(45470/$K$3)/10</f>
        <v>16.747266184665587</v>
      </c>
      <c r="L6" s="11">
        <f>(49688/$L$3)/10</f>
        <v>20.259399247326296</v>
      </c>
      <c r="M6" s="11">
        <f>(39231/$M$3)/10</f>
        <v>12.810791747487215</v>
      </c>
      <c r="N6" s="11">
        <f>(30164/$N$3)/10</f>
        <v>8.0627398988549004</v>
      </c>
      <c r="O6" s="11">
        <v>14.001674480167182</v>
      </c>
      <c r="P6" s="11">
        <v>11.992140257337628</v>
      </c>
      <c r="Q6" s="11">
        <v>13.902376693074366</v>
      </c>
      <c r="R6" s="11">
        <v>10.765002145868571</v>
      </c>
      <c r="S6" s="11">
        <v>14.549399008374797</v>
      </c>
      <c r="T6" s="11">
        <v>15.12725428236536</v>
      </c>
      <c r="U6" s="11">
        <v>15.627820924653356</v>
      </c>
      <c r="V6" s="11">
        <v>18.63340832666281</v>
      </c>
      <c r="W6" s="11">
        <v>19.862855617943087</v>
      </c>
      <c r="X6" s="11">
        <v>21.971016085269678</v>
      </c>
      <c r="Y6" s="11">
        <v>18.834371019179539</v>
      </c>
      <c r="Z6" s="11">
        <v>15.724876765950743</v>
      </c>
      <c r="AA6" s="11">
        <v>16.662636906587753</v>
      </c>
      <c r="AB6" s="11">
        <v>18.527217587718113</v>
      </c>
      <c r="AC6" s="24">
        <v>20.836545818590103</v>
      </c>
    </row>
    <row r="7" spans="1:29" ht="16.5" customHeight="1" x14ac:dyDescent="0.3">
      <c r="A7" s="3" t="s">
        <v>7</v>
      </c>
      <c r="B7" s="4">
        <v>13</v>
      </c>
      <c r="C7" s="4">
        <v>12</v>
      </c>
      <c r="D7" s="4">
        <v>8</v>
      </c>
      <c r="E7" s="11">
        <f>(8146/$E$3)/10</f>
        <v>2.0738130818756479</v>
      </c>
      <c r="F7" s="11">
        <f>(3694/$F$3)/10</f>
        <v>1.2382593305220533</v>
      </c>
      <c r="G7" s="11">
        <f>(4802/$G$3)/10</f>
        <v>1.7099799873229304</v>
      </c>
      <c r="H7" s="11">
        <f>(2760/$H$3)/10</f>
        <v>1.0009029885657714</v>
      </c>
      <c r="I7" s="11">
        <f>(2608/$I$3)/10</f>
        <v>1.0528483018380439</v>
      </c>
      <c r="J7" s="11">
        <f>(2396/$J$3)/10</f>
        <v>1.0118157785829511</v>
      </c>
      <c r="K7" s="11">
        <f>(4638/$K$3)/10</f>
        <v>1.7082432497136353</v>
      </c>
      <c r="L7" s="11">
        <f>(4727/$L$3)/10</f>
        <v>1.9273502705303376</v>
      </c>
      <c r="M7" s="11">
        <f>(5701/$M$3)/10</f>
        <v>1.8616482820326941</v>
      </c>
      <c r="N7" s="11">
        <f>(14153/$N$3)/10</f>
        <v>3.7830512461375618</v>
      </c>
      <c r="O7" s="19" t="s">
        <v>9</v>
      </c>
      <c r="P7" s="19" t="s">
        <v>9</v>
      </c>
      <c r="Q7" s="19" t="s">
        <v>9</v>
      </c>
      <c r="R7" s="19" t="s">
        <v>9</v>
      </c>
      <c r="S7" s="19" t="s">
        <v>9</v>
      </c>
      <c r="T7" s="19" t="s">
        <v>9</v>
      </c>
      <c r="U7" s="19" t="s">
        <v>9</v>
      </c>
      <c r="V7" s="19" t="s">
        <v>9</v>
      </c>
      <c r="W7" s="19" t="s">
        <v>9</v>
      </c>
      <c r="X7" s="19" t="s">
        <v>9</v>
      </c>
      <c r="Y7" s="19" t="s">
        <v>9</v>
      </c>
      <c r="Z7" s="19" t="s">
        <v>9</v>
      </c>
      <c r="AA7" s="19" t="s">
        <v>9</v>
      </c>
      <c r="AB7" s="19" t="s">
        <v>9</v>
      </c>
      <c r="AC7" s="21" t="s">
        <v>9</v>
      </c>
    </row>
    <row r="8" spans="1:29" ht="16.5" customHeight="1" x14ac:dyDescent="0.3">
      <c r="A8" s="3" t="s">
        <v>6</v>
      </c>
      <c r="B8" s="4">
        <v>4</v>
      </c>
      <c r="C8" s="4">
        <v>5</v>
      </c>
      <c r="D8" s="4">
        <v>3</v>
      </c>
      <c r="E8" s="11">
        <f>(11950/$E$3)/10</f>
        <v>3.0422374574532274</v>
      </c>
      <c r="F8" s="11">
        <f>(10210/$F$3)/10</f>
        <v>3.4224763845777382</v>
      </c>
      <c r="G8" s="11">
        <f>(8714/$G$3)/10</f>
        <v>3.1030332381366135</v>
      </c>
      <c r="H8" s="11">
        <f>(8034/$H$3)/10</f>
        <v>2.9134980471512346</v>
      </c>
      <c r="I8" s="11">
        <f>(5744/$I$3)/10</f>
        <v>2.3188499408580228</v>
      </c>
      <c r="J8" s="11">
        <f>(6686/$J$3)/10</f>
        <v>2.8234558829739616</v>
      </c>
      <c r="K8" s="11">
        <f>(7947/$K$3)/10</f>
        <v>2.926996357368318</v>
      </c>
      <c r="L8" s="11">
        <f>(8073/$L$3)/10</f>
        <v>3.2916223257862098</v>
      </c>
      <c r="M8" s="11">
        <f>(8268/$M$3)/10</f>
        <v>2.6998961578400831</v>
      </c>
      <c r="N8" s="11">
        <f>(17422/$N$3)/10</f>
        <v>4.6568444012017665</v>
      </c>
      <c r="O8" s="11">
        <v>5.9044302658959023</v>
      </c>
      <c r="P8" s="11">
        <v>5.205355886045222</v>
      </c>
      <c r="Q8" s="11">
        <v>4.3465931965454105</v>
      </c>
      <c r="R8" s="11">
        <v>6.6364141273888571</v>
      </c>
      <c r="S8" s="11">
        <v>5.9622672996438402</v>
      </c>
      <c r="T8" s="11">
        <v>10.236092737172326</v>
      </c>
      <c r="U8" s="11">
        <v>14.270320822998414</v>
      </c>
      <c r="V8" s="11">
        <v>11.906192403181887</v>
      </c>
      <c r="W8" s="11">
        <v>9.4573006033198812</v>
      </c>
      <c r="X8" s="11">
        <v>5.8111523409434778</v>
      </c>
      <c r="Y8" s="11">
        <v>4.4248078018860326</v>
      </c>
      <c r="Z8" s="11">
        <v>2.7646237233497848</v>
      </c>
      <c r="AA8" s="11">
        <v>7.156853900146154</v>
      </c>
      <c r="AB8" s="11">
        <v>4.9743677426515367</v>
      </c>
      <c r="AC8" s="24">
        <v>7.8629912903783756</v>
      </c>
    </row>
    <row r="9" spans="1:29" ht="16.5" customHeight="1" x14ac:dyDescent="0.3">
      <c r="A9" s="3" t="s">
        <v>4</v>
      </c>
      <c r="B9" s="4">
        <v>4</v>
      </c>
      <c r="C9" s="4">
        <v>3</v>
      </c>
      <c r="D9" s="4">
        <v>2</v>
      </c>
      <c r="E9" s="11">
        <f>(5249/$E$3)/10</f>
        <v>1.3362932564160661</v>
      </c>
      <c r="F9" s="11">
        <f>(5726/$F$3)/10</f>
        <v>1.919402524788651</v>
      </c>
      <c r="G9" s="11">
        <f>(5178/$G$3)/10</f>
        <v>1.8438726310616691</v>
      </c>
      <c r="H9" s="11">
        <f>(4708/$H$3)/10</f>
        <v>1.70733741672741</v>
      </c>
      <c r="I9" s="11">
        <f>(3987/$I$3)/10</f>
        <v>1.6095499154249542</v>
      </c>
      <c r="J9" s="11">
        <f>(6310/$J$3)/10</f>
        <v>2.664673440258106</v>
      </c>
      <c r="K9" s="11">
        <f>(5873/$K$3)/10</f>
        <v>2.1631118166382448</v>
      </c>
      <c r="L9" s="11">
        <f>(6394/$L$3)/10</f>
        <v>2.6070399047537505</v>
      </c>
      <c r="M9" s="11">
        <f>(5962/$M$3)/10</f>
        <v>1.9468772246060204</v>
      </c>
      <c r="N9" s="11">
        <f>(7709/$N$3)/10</f>
        <v>2.0605908327898299</v>
      </c>
      <c r="O9" s="11">
        <v>2.1461772328437956</v>
      </c>
      <c r="P9" s="11">
        <v>1.6348609463291037</v>
      </c>
      <c r="Q9" s="11">
        <v>1.1188556585179714</v>
      </c>
      <c r="R9" s="11">
        <v>1.0224432607104088</v>
      </c>
      <c r="S9" s="11">
        <v>1.0271972315299924</v>
      </c>
      <c r="T9" s="11">
        <v>0.92147683055839258</v>
      </c>
      <c r="U9" s="11">
        <v>1.1391452852437687</v>
      </c>
      <c r="V9" s="11">
        <v>0.99327648136474311</v>
      </c>
      <c r="W9" s="11">
        <v>1.0183953061496795</v>
      </c>
      <c r="X9" s="11">
        <v>0.54096545428419285</v>
      </c>
      <c r="Y9" s="11">
        <v>0.46569073481284368</v>
      </c>
      <c r="Z9" s="11">
        <v>0.64199864874281576</v>
      </c>
      <c r="AA9" s="11">
        <v>0.7498962487143862</v>
      </c>
      <c r="AB9" s="11">
        <v>0.36236122734867365</v>
      </c>
      <c r="AC9" s="24">
        <v>3.7910746166271396</v>
      </c>
    </row>
    <row r="10" spans="1:29" ht="16.5" customHeight="1" thickBot="1" x14ac:dyDescent="0.35">
      <c r="A10" s="6" t="s">
        <v>3</v>
      </c>
      <c r="B10" s="17">
        <v>1</v>
      </c>
      <c r="C10" s="17">
        <v>1</v>
      </c>
      <c r="D10" s="17">
        <v>1</v>
      </c>
      <c r="E10" s="12">
        <f>(17417/$E$3)/10</f>
        <v>4.4340292716705321</v>
      </c>
      <c r="F10" s="12">
        <f>(7573/$F$3)/10</f>
        <v>2.5385321900496778</v>
      </c>
      <c r="G10" s="12">
        <f>(8382/$G$3)/10</f>
        <v>2.9848088824949612</v>
      </c>
      <c r="H10" s="12">
        <f>(5542/$H$3)/10</f>
        <v>2.009784189359241</v>
      </c>
      <c r="I10" s="12">
        <f>(5606/$I$3)/10</f>
        <v>2.2631394095491078</v>
      </c>
      <c r="J10" s="12">
        <f>(8536/$J$3)/10</f>
        <v>3.6046992846344201</v>
      </c>
      <c r="K10" s="12">
        <f>(6649/$K$3)/10</f>
        <v>2.4489239688111173</v>
      </c>
      <c r="L10" s="12">
        <f>(9594/$L$3)/10</f>
        <v>3.9117830538328868</v>
      </c>
      <c r="M10" s="12">
        <f>(19308/$M$3)/10</f>
        <v>6.304982464389977</v>
      </c>
      <c r="N10" s="12">
        <f>(47407/$N$3)/10</f>
        <v>12.671738177463675</v>
      </c>
      <c r="O10" s="12">
        <v>9.2180799442136045</v>
      </c>
      <c r="P10" s="12">
        <v>9.5055199179553185</v>
      </c>
      <c r="Q10" s="12">
        <v>8.9564465480362259</v>
      </c>
      <c r="R10" s="12">
        <v>9.469276211153467</v>
      </c>
      <c r="S10" s="12">
        <v>8.3903876472835712</v>
      </c>
      <c r="T10" s="12">
        <v>5.1244439265468955</v>
      </c>
      <c r="U10" s="12">
        <v>3.3212702801610212</v>
      </c>
      <c r="V10" s="12">
        <v>3.4528974723489059</v>
      </c>
      <c r="W10" s="12">
        <v>3.6350653987212356</v>
      </c>
      <c r="X10" s="12">
        <v>6.2766784721106941</v>
      </c>
      <c r="Y10" s="12">
        <v>6.6655529070617341</v>
      </c>
      <c r="Z10" s="12">
        <v>4.8572545241363017</v>
      </c>
      <c r="AA10" s="12">
        <v>5.7054185236643153</v>
      </c>
      <c r="AB10" s="12">
        <v>6.4745072277266331</v>
      </c>
      <c r="AC10" s="26">
        <v>5.6024765696227394</v>
      </c>
    </row>
    <row r="11" spans="1:29" s="18" customFormat="1" ht="12.75" customHeight="1" x14ac:dyDescent="0.2">
      <c r="A11" s="28" t="s">
        <v>17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</row>
    <row r="12" spans="1:29" ht="12.75" customHeight="1" x14ac:dyDescent="0.2">
      <c r="A12" s="29"/>
      <c r="B12" s="29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</row>
    <row r="13" spans="1:29" ht="12.75" customHeight="1" x14ac:dyDescent="0.2">
      <c r="A13" s="30" t="s">
        <v>15</v>
      </c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</row>
    <row r="14" spans="1:29" ht="27.75" customHeight="1" x14ac:dyDescent="0.2">
      <c r="A14" s="31" t="s">
        <v>12</v>
      </c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</row>
    <row r="15" spans="1:29" ht="16.5" customHeight="1" x14ac:dyDescent="0.2">
      <c r="A15" s="31" t="s">
        <v>11</v>
      </c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</row>
    <row r="16" spans="1:29" ht="11.25" customHeight="1" x14ac:dyDescent="0.2">
      <c r="A16" s="32"/>
      <c r="B16" s="32"/>
      <c r="C16" s="32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</row>
    <row r="17" spans="1:21" ht="12.75" customHeight="1" x14ac:dyDescent="0.2">
      <c r="A17" s="30" t="s">
        <v>5</v>
      </c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</row>
    <row r="18" spans="1:21" ht="15" customHeight="1" x14ac:dyDescent="0.2">
      <c r="A18" s="33" t="s">
        <v>10</v>
      </c>
      <c r="B18" s="33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</row>
    <row r="19" spans="1:21" ht="16.5" customHeight="1" x14ac:dyDescent="0.2">
      <c r="A19" s="34" t="s">
        <v>13</v>
      </c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</row>
    <row r="20" spans="1:21" ht="15" customHeight="1" x14ac:dyDescent="0.2">
      <c r="A20" s="34" t="s">
        <v>16</v>
      </c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</row>
    <row r="21" spans="1:21" x14ac:dyDescent="0.2">
      <c r="A21" s="7"/>
      <c r="B21" s="7"/>
      <c r="C21" s="7"/>
      <c r="D21" s="7"/>
      <c r="E21" s="7"/>
      <c r="F21" s="7"/>
      <c r="G21" s="7"/>
      <c r="H21" s="7"/>
    </row>
  </sheetData>
  <mergeCells count="11">
    <mergeCell ref="A11:U11"/>
    <mergeCell ref="A12:U12"/>
    <mergeCell ref="A13:U13"/>
    <mergeCell ref="A14:U14"/>
    <mergeCell ref="A15:U15"/>
    <mergeCell ref="A16:U16"/>
    <mergeCell ref="A17:U17"/>
    <mergeCell ref="A18:U18"/>
    <mergeCell ref="A19:U19"/>
    <mergeCell ref="A20:U20"/>
    <mergeCell ref="A1:AC1"/>
  </mergeCells>
  <phoneticPr fontId="0" type="noConversion"/>
  <pageMargins left="0.5" right="0.5" top="0.5" bottom="0.5" header="0.25" footer="0.25"/>
  <pageSetup scale="70" orientation="landscape" r:id="rId1"/>
  <headerFooter alignWithMargins="0"/>
  <webPublishItems count="1">
    <webPublishItem id="30460" divId="table_01_67_30460" sourceType="sheet" destinationFile="C:\Users\dominique.megret\Desktop\current tasks\BTS\nts_2011\table_01_67.html"/>
  </webPublishItem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0</Pages>
  <Words>0</Words>
  <Characters>0</Characters>
  <Application>Microsoft Excel</Application>
  <DocSecurity>0</DocSecurity>
  <PresentationFormat> </PresentationFormat>
  <Lines>0</Lines>
  <Paragraphs>0</Paragraphs>
  <Slides>0</Slides>
  <Notes>0</Notes>
  <HiddenSlides>0</HiddenSlides>
  <MMClips>0</MMClips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1-67</vt:lpstr>
      <vt:lpstr>'1-67'!Print_Area</vt:lpstr>
    </vt:vector>
  </TitlesOfParts>
  <LinksUpToDate>false</LinksUpToDate>
  <CharactersWithSpaces>0</CharactersWithSpaces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Megret, Dominique CTR (RITA)</dc:creator>
  <cp:lastModifiedBy>Test</cp:lastModifiedBy>
  <cp:revision>0</cp:revision>
  <cp:lastPrinted>2015-07-07T14:04:20Z</cp:lastPrinted>
  <dcterms:created xsi:type="dcterms:W3CDTF">1980-01-01T04:00:00Z</dcterms:created>
  <dcterms:modified xsi:type="dcterms:W3CDTF">2015-07-07T14:04:25Z</dcterms:modified>
</cp:coreProperties>
</file>