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ackupFile="1" codeName="ThisWorkbook"/>
  <bookViews>
    <workbookView xWindow="330" yWindow="585" windowWidth="8130" windowHeight="9390" tabRatio="633"/>
  </bookViews>
  <sheets>
    <sheet name="2-34" sheetId="19" r:id="rId1"/>
  </sheets>
  <definedNames>
    <definedName name="_TS2002">#REF!</definedName>
    <definedName name="_TS2003">#REF!</definedName>
    <definedName name="_TS2004">#REF!</definedName>
    <definedName name="_TS2005">#REF!</definedName>
    <definedName name="_TS2006">#REF!</definedName>
    <definedName name="_TS2007">#REF!</definedName>
  </definedNames>
  <calcPr calcId="145621"/>
</workbook>
</file>

<file path=xl/calcChain.xml><?xml version="1.0" encoding="utf-8"?>
<calcChain xmlns="http://schemas.openxmlformats.org/spreadsheetml/2006/main">
  <c r="Z59" i="19" l="1"/>
  <c r="Y59" i="19"/>
  <c r="X59" i="19"/>
  <c r="W59" i="19"/>
  <c r="V59" i="19"/>
  <c r="Z58" i="19"/>
  <c r="Y58" i="19"/>
  <c r="X58" i="19"/>
  <c r="W58" i="19"/>
  <c r="V58" i="19"/>
  <c r="Z57" i="19"/>
  <c r="Y57" i="19"/>
  <c r="X57" i="19"/>
  <c r="W57" i="19"/>
  <c r="V57" i="19"/>
  <c r="Z56" i="19"/>
  <c r="Y56" i="19"/>
  <c r="X56" i="19"/>
  <c r="W56" i="19"/>
  <c r="V56" i="19"/>
  <c r="Z55" i="19"/>
  <c r="Y55" i="19"/>
  <c r="X55" i="19"/>
  <c r="W55" i="19"/>
  <c r="V55" i="19"/>
  <c r="Z54" i="19"/>
  <c r="Y54" i="19"/>
  <c r="X54" i="19"/>
  <c r="W54" i="19"/>
  <c r="V54" i="19"/>
  <c r="Z53" i="19"/>
  <c r="Y53" i="19"/>
  <c r="X53" i="19"/>
  <c r="W53" i="19"/>
  <c r="V53" i="19"/>
  <c r="Z52" i="19"/>
  <c r="V52" i="19"/>
  <c r="Z51" i="19"/>
  <c r="Y51" i="19"/>
  <c r="X51" i="19"/>
  <c r="W51" i="19"/>
  <c r="V51" i="19"/>
  <c r="Z50" i="19"/>
  <c r="Y50" i="19"/>
  <c r="X50" i="19"/>
  <c r="W50" i="19"/>
  <c r="V50" i="19"/>
  <c r="Z49" i="19"/>
  <c r="Y49" i="19"/>
  <c r="X49" i="19"/>
  <c r="W49" i="19"/>
  <c r="V49" i="19"/>
  <c r="Z48" i="19"/>
  <c r="Y48" i="19"/>
  <c r="X48" i="19"/>
  <c r="W48" i="19"/>
  <c r="V48" i="19"/>
  <c r="Z47" i="19"/>
  <c r="Y47" i="19"/>
  <c r="X47" i="19"/>
  <c r="W47" i="19"/>
  <c r="V47" i="19"/>
  <c r="Z46" i="19"/>
  <c r="Y46" i="19"/>
  <c r="X46" i="19"/>
  <c r="W46" i="19"/>
  <c r="V46" i="19"/>
  <c r="Z45" i="19"/>
  <c r="Y45" i="19"/>
  <c r="X45" i="19"/>
  <c r="W45" i="19"/>
  <c r="V45" i="19"/>
  <c r="Z44" i="19"/>
  <c r="V44" i="19"/>
  <c r="Z43" i="19"/>
  <c r="Y43" i="19"/>
  <c r="X43" i="19"/>
  <c r="W43" i="19"/>
  <c r="V43" i="19"/>
  <c r="Z42" i="19"/>
  <c r="Y42" i="19"/>
  <c r="X42" i="19"/>
  <c r="W42" i="19"/>
  <c r="V42" i="19"/>
  <c r="Z41" i="19"/>
  <c r="Y41" i="19"/>
  <c r="X41" i="19"/>
  <c r="W41" i="19"/>
  <c r="V41" i="19"/>
  <c r="Z40" i="19"/>
  <c r="Y40" i="19"/>
  <c r="X40" i="19"/>
  <c r="W40" i="19"/>
  <c r="V40" i="19"/>
  <c r="Z39" i="19"/>
  <c r="Y39" i="19"/>
  <c r="X39" i="19"/>
  <c r="W39" i="19"/>
  <c r="V39" i="19"/>
  <c r="Z38" i="19"/>
  <c r="Y38" i="19"/>
  <c r="X38" i="19"/>
  <c r="W38" i="19"/>
  <c r="V38" i="19"/>
  <c r="Z37" i="19"/>
  <c r="Y37" i="19"/>
  <c r="X37" i="19"/>
  <c r="W37" i="19"/>
  <c r="V37" i="19"/>
  <c r="Z27" i="19"/>
  <c r="Y27" i="19"/>
  <c r="X27" i="19"/>
  <c r="W27" i="19"/>
  <c r="W52" i="19" s="1"/>
  <c r="V27" i="19"/>
  <c r="Z19" i="19"/>
  <c r="Y19" i="19"/>
  <c r="Y52" i="19" s="1"/>
  <c r="X19" i="19"/>
  <c r="X52" i="19" s="1"/>
  <c r="W19" i="19"/>
  <c r="V19" i="19"/>
  <c r="Z11" i="19"/>
  <c r="Y11" i="19"/>
  <c r="Y44" i="19" s="1"/>
  <c r="X11" i="19"/>
  <c r="X44" i="19" s="1"/>
  <c r="W11" i="19"/>
  <c r="V11" i="19"/>
  <c r="Z3" i="19"/>
  <c r="Z36" i="19" s="1"/>
  <c r="Y3" i="19"/>
  <c r="Y36" i="19" s="1"/>
  <c r="X3" i="19"/>
  <c r="X36" i="19" s="1"/>
  <c r="W3" i="19"/>
  <c r="W36" i="19" s="1"/>
  <c r="V3" i="19"/>
  <c r="V36" i="19" s="1"/>
  <c r="W44" i="19" l="1"/>
  <c r="U59" i="19"/>
  <c r="T59" i="19"/>
  <c r="S59" i="19"/>
  <c r="R59" i="19"/>
  <c r="Q59" i="19"/>
  <c r="P59" i="19"/>
  <c r="O59" i="19"/>
  <c r="N59" i="19"/>
  <c r="M59" i="19"/>
  <c r="L59" i="19"/>
  <c r="K59" i="19"/>
  <c r="J59" i="19"/>
  <c r="I59" i="19"/>
  <c r="H59" i="19"/>
  <c r="G59" i="19"/>
  <c r="F59" i="19"/>
  <c r="E59" i="19"/>
  <c r="D59" i="19"/>
  <c r="C59" i="19"/>
  <c r="B59" i="19"/>
  <c r="U58" i="19"/>
  <c r="T58" i="19"/>
  <c r="S58" i="19"/>
  <c r="R58" i="19"/>
  <c r="Q58" i="19"/>
  <c r="P58" i="19"/>
  <c r="O58" i="19"/>
  <c r="N58" i="19"/>
  <c r="M58" i="19"/>
  <c r="L58" i="19"/>
  <c r="K58" i="19"/>
  <c r="J58" i="19"/>
  <c r="I58" i="19"/>
  <c r="H58" i="19"/>
  <c r="G58" i="19"/>
  <c r="F58" i="19"/>
  <c r="E58" i="19"/>
  <c r="D58" i="19"/>
  <c r="C58" i="19"/>
  <c r="B58" i="19"/>
  <c r="U57" i="19"/>
  <c r="T57" i="19"/>
  <c r="S57" i="19"/>
  <c r="R57" i="19"/>
  <c r="Q57" i="19"/>
  <c r="P57" i="19"/>
  <c r="O57" i="19"/>
  <c r="N57" i="19"/>
  <c r="M57" i="19"/>
  <c r="L57" i="19"/>
  <c r="K57" i="19"/>
  <c r="J57" i="19"/>
  <c r="I57" i="19"/>
  <c r="H57" i="19"/>
  <c r="G57" i="19"/>
  <c r="F57" i="19"/>
  <c r="E57" i="19"/>
  <c r="D57" i="19"/>
  <c r="C57" i="19"/>
  <c r="B57" i="19"/>
  <c r="U56" i="19"/>
  <c r="T56" i="19"/>
  <c r="S56" i="19"/>
  <c r="R56" i="19"/>
  <c r="Q56" i="19"/>
  <c r="P56" i="19"/>
  <c r="O56" i="19"/>
  <c r="N56" i="19"/>
  <c r="M56" i="19"/>
  <c r="K56" i="19"/>
  <c r="J56" i="19"/>
  <c r="I56" i="19"/>
  <c r="H56" i="19"/>
  <c r="G56" i="19"/>
  <c r="F56" i="19"/>
  <c r="E56" i="19"/>
  <c r="D56" i="19"/>
  <c r="C56" i="19"/>
  <c r="B56" i="19"/>
  <c r="U55" i="19"/>
  <c r="T55" i="19"/>
  <c r="S55" i="19"/>
  <c r="R55" i="19"/>
  <c r="Q55" i="19"/>
  <c r="P55" i="19"/>
  <c r="O55" i="19"/>
  <c r="N55" i="19"/>
  <c r="M55" i="19"/>
  <c r="L55" i="19"/>
  <c r="K55" i="19"/>
  <c r="J55" i="19"/>
  <c r="I55" i="19"/>
  <c r="H55" i="19"/>
  <c r="G55" i="19"/>
  <c r="F55" i="19"/>
  <c r="E55" i="19"/>
  <c r="D55" i="19"/>
  <c r="C55" i="19"/>
  <c r="B55" i="19"/>
  <c r="U54" i="19"/>
  <c r="T54" i="19"/>
  <c r="S54" i="19"/>
  <c r="R54" i="19"/>
  <c r="Q54" i="19"/>
  <c r="P54" i="19"/>
  <c r="O54" i="19"/>
  <c r="N54" i="19"/>
  <c r="M54" i="19"/>
  <c r="L54" i="19"/>
  <c r="K54" i="19"/>
  <c r="J54" i="19"/>
  <c r="I54" i="19"/>
  <c r="H54" i="19"/>
  <c r="G54" i="19"/>
  <c r="F54" i="19"/>
  <c r="E54" i="19"/>
  <c r="D54" i="19"/>
  <c r="C54" i="19"/>
  <c r="B54" i="19"/>
  <c r="U53" i="19"/>
  <c r="T53" i="19"/>
  <c r="S53" i="19"/>
  <c r="R53" i="19"/>
  <c r="Q53" i="19"/>
  <c r="P53" i="19"/>
  <c r="O53" i="19"/>
  <c r="N53" i="19"/>
  <c r="M53" i="19"/>
  <c r="F53" i="19"/>
  <c r="E53" i="19"/>
  <c r="D53" i="19"/>
  <c r="U51" i="19"/>
  <c r="T51" i="19"/>
  <c r="S51" i="19"/>
  <c r="R51" i="19"/>
  <c r="Q51" i="19"/>
  <c r="P51" i="19"/>
  <c r="O51" i="19"/>
  <c r="N51" i="19"/>
  <c r="M51" i="19"/>
  <c r="L51" i="19"/>
  <c r="K51" i="19"/>
  <c r="J51" i="19"/>
  <c r="I51" i="19"/>
  <c r="H51" i="19"/>
  <c r="G51" i="19"/>
  <c r="F51" i="19"/>
  <c r="E51" i="19"/>
  <c r="D51" i="19"/>
  <c r="C51" i="19"/>
  <c r="B51" i="19"/>
  <c r="U50" i="19"/>
  <c r="T50" i="19"/>
  <c r="S50" i="19"/>
  <c r="R50" i="19"/>
  <c r="Q50" i="19"/>
  <c r="P50" i="19"/>
  <c r="O50" i="19"/>
  <c r="N50" i="19"/>
  <c r="M50" i="19"/>
  <c r="L50" i="19"/>
  <c r="K50" i="19"/>
  <c r="J50" i="19"/>
  <c r="I50" i="19"/>
  <c r="G50" i="19"/>
  <c r="F50" i="19"/>
  <c r="E50" i="19"/>
  <c r="D50" i="19"/>
  <c r="C50" i="19"/>
  <c r="B50" i="19"/>
  <c r="U49" i="19"/>
  <c r="T49" i="19"/>
  <c r="S49" i="19"/>
  <c r="R49" i="19"/>
  <c r="Q49" i="19"/>
  <c r="P49" i="19"/>
  <c r="O49" i="19"/>
  <c r="N49" i="19"/>
  <c r="M49" i="19"/>
  <c r="L49" i="19"/>
  <c r="K49" i="19"/>
  <c r="J49" i="19"/>
  <c r="I49" i="19"/>
  <c r="G49" i="19"/>
  <c r="F49" i="19"/>
  <c r="E49" i="19"/>
  <c r="D49" i="19"/>
  <c r="C49" i="19"/>
  <c r="B49" i="19"/>
  <c r="U48" i="19"/>
  <c r="T48" i="19"/>
  <c r="S48" i="19"/>
  <c r="R48" i="19"/>
  <c r="Q48" i="19"/>
  <c r="P48" i="19"/>
  <c r="O48" i="19"/>
  <c r="N48" i="19"/>
  <c r="M48" i="19"/>
  <c r="K48" i="19"/>
  <c r="J48" i="19"/>
  <c r="I48" i="19"/>
  <c r="G48" i="19"/>
  <c r="F48" i="19"/>
  <c r="E48" i="19"/>
  <c r="D48" i="19"/>
  <c r="C48" i="19"/>
  <c r="B48" i="19"/>
  <c r="U47" i="19"/>
  <c r="T47" i="19"/>
  <c r="S47" i="19"/>
  <c r="R47" i="19"/>
  <c r="Q47" i="19"/>
  <c r="P47" i="19"/>
  <c r="O47" i="19"/>
  <c r="N47" i="19"/>
  <c r="M47" i="19"/>
  <c r="L47" i="19"/>
  <c r="K47" i="19"/>
  <c r="J47" i="19"/>
  <c r="I47" i="19"/>
  <c r="G47" i="19"/>
  <c r="F47" i="19"/>
  <c r="E47" i="19"/>
  <c r="D47" i="19"/>
  <c r="C47" i="19"/>
  <c r="B47" i="19"/>
  <c r="U46" i="19"/>
  <c r="T46" i="19"/>
  <c r="S46" i="19"/>
  <c r="R46" i="19"/>
  <c r="Q46" i="19"/>
  <c r="P46" i="19"/>
  <c r="O46" i="19"/>
  <c r="N46" i="19"/>
  <c r="M46" i="19"/>
  <c r="L46" i="19"/>
  <c r="K46" i="19"/>
  <c r="J46" i="19"/>
  <c r="I46" i="19"/>
  <c r="G46" i="19"/>
  <c r="F46" i="19"/>
  <c r="E46" i="19"/>
  <c r="D46" i="19"/>
  <c r="C46" i="19"/>
  <c r="B46" i="19"/>
  <c r="U45" i="19"/>
  <c r="T45" i="19"/>
  <c r="S45" i="19"/>
  <c r="R45" i="19"/>
  <c r="Q45" i="19"/>
  <c r="P45" i="19"/>
  <c r="O45" i="19"/>
  <c r="N45" i="19"/>
  <c r="M45" i="19"/>
  <c r="F45" i="19"/>
  <c r="E45" i="19"/>
  <c r="D45" i="19"/>
  <c r="U43" i="19"/>
  <c r="T43" i="19"/>
  <c r="S43" i="19"/>
  <c r="R43" i="19"/>
  <c r="Q43" i="19"/>
  <c r="P43" i="19"/>
  <c r="O43" i="19"/>
  <c r="N43" i="19"/>
  <c r="M43" i="19"/>
  <c r="L43" i="19"/>
  <c r="K43" i="19"/>
  <c r="J43" i="19"/>
  <c r="I43" i="19"/>
  <c r="H43" i="19"/>
  <c r="G43" i="19"/>
  <c r="F43" i="19"/>
  <c r="E43" i="19"/>
  <c r="D43" i="19"/>
  <c r="C43" i="19"/>
  <c r="B43" i="19"/>
  <c r="U42" i="19"/>
  <c r="T42" i="19"/>
  <c r="S42" i="19"/>
  <c r="R42" i="19"/>
  <c r="Q42" i="19"/>
  <c r="P42" i="19"/>
  <c r="O42" i="19"/>
  <c r="N42" i="19"/>
  <c r="M42" i="19"/>
  <c r="L42" i="19"/>
  <c r="K42" i="19"/>
  <c r="J42" i="19"/>
  <c r="I42" i="19"/>
  <c r="H42" i="19"/>
  <c r="G42" i="19"/>
  <c r="F42" i="19"/>
  <c r="E42" i="19"/>
  <c r="D42" i="19"/>
  <c r="C42" i="19"/>
  <c r="B42" i="19"/>
  <c r="U41" i="19"/>
  <c r="T41" i="19"/>
  <c r="S41" i="19"/>
  <c r="R41" i="19"/>
  <c r="Q41" i="19"/>
  <c r="P41" i="19"/>
  <c r="O41" i="19"/>
  <c r="N41" i="19"/>
  <c r="M41" i="19"/>
  <c r="L41" i="19"/>
  <c r="K41" i="19"/>
  <c r="J41" i="19"/>
  <c r="I41" i="19"/>
  <c r="H41" i="19"/>
  <c r="G41" i="19"/>
  <c r="F41" i="19"/>
  <c r="E41" i="19"/>
  <c r="D41" i="19"/>
  <c r="C41" i="19"/>
  <c r="B41" i="19"/>
  <c r="U40" i="19"/>
  <c r="T40" i="19"/>
  <c r="S40" i="19"/>
  <c r="R40" i="19"/>
  <c r="Q40" i="19"/>
  <c r="P40" i="19"/>
  <c r="O40" i="19"/>
  <c r="N40" i="19"/>
  <c r="M40" i="19"/>
  <c r="K40" i="19"/>
  <c r="J40" i="19"/>
  <c r="I40" i="19"/>
  <c r="H40" i="19"/>
  <c r="G40" i="19"/>
  <c r="F40" i="19"/>
  <c r="E40" i="19"/>
  <c r="D40" i="19"/>
  <c r="C40" i="19"/>
  <c r="B40" i="19"/>
  <c r="U39" i="19"/>
  <c r="T39" i="19"/>
  <c r="S39" i="19"/>
  <c r="R39" i="19"/>
  <c r="Q39" i="19"/>
  <c r="P39" i="19"/>
  <c r="O39" i="19"/>
  <c r="N39" i="19"/>
  <c r="M39" i="19"/>
  <c r="L39" i="19"/>
  <c r="K39" i="19"/>
  <c r="J39" i="19"/>
  <c r="I39" i="19"/>
  <c r="H39" i="19"/>
  <c r="G39" i="19"/>
  <c r="F39" i="19"/>
  <c r="E39" i="19"/>
  <c r="D39" i="19"/>
  <c r="C39" i="19"/>
  <c r="B39" i="19"/>
  <c r="U38" i="19"/>
  <c r="T38" i="19"/>
  <c r="S38" i="19"/>
  <c r="R38" i="19"/>
  <c r="Q38" i="19"/>
  <c r="P38" i="19"/>
  <c r="O38" i="19"/>
  <c r="N38" i="19"/>
  <c r="M38" i="19"/>
  <c r="L38" i="19"/>
  <c r="K38" i="19"/>
  <c r="J38" i="19"/>
  <c r="I38" i="19"/>
  <c r="H38" i="19"/>
  <c r="G38" i="19"/>
  <c r="F38" i="19"/>
  <c r="E38" i="19"/>
  <c r="D38" i="19"/>
  <c r="C38" i="19"/>
  <c r="B38" i="19"/>
  <c r="U37" i="19"/>
  <c r="T37" i="19"/>
  <c r="S37" i="19"/>
  <c r="R37" i="19"/>
  <c r="Q37" i="19"/>
  <c r="P37" i="19"/>
  <c r="O37" i="19"/>
  <c r="N37" i="19"/>
  <c r="M37" i="19"/>
  <c r="J37" i="19"/>
  <c r="I37" i="19"/>
  <c r="G37" i="19"/>
  <c r="D37" i="19"/>
  <c r="L31" i="19"/>
  <c r="L56" i="19" s="1"/>
  <c r="C28" i="19"/>
  <c r="C27" i="19" s="1"/>
  <c r="B28" i="19"/>
  <c r="B53" i="19" s="1"/>
  <c r="U27" i="19"/>
  <c r="T27" i="19"/>
  <c r="S27" i="19"/>
  <c r="R27" i="19"/>
  <c r="Q27" i="19"/>
  <c r="P27" i="19"/>
  <c r="O27" i="19"/>
  <c r="N27" i="19"/>
  <c r="M27" i="19"/>
  <c r="L27" i="19"/>
  <c r="K27" i="19"/>
  <c r="J27" i="19"/>
  <c r="I27" i="19"/>
  <c r="H27" i="19"/>
  <c r="G27" i="19"/>
  <c r="F27" i="19"/>
  <c r="E27" i="19"/>
  <c r="D27" i="19"/>
  <c r="B27" i="19"/>
  <c r="L20" i="19"/>
  <c r="L53" i="19" s="1"/>
  <c r="K20" i="19"/>
  <c r="K53" i="19" s="1"/>
  <c r="J20" i="19"/>
  <c r="J53" i="19" s="1"/>
  <c r="I20" i="19"/>
  <c r="I53" i="19" s="1"/>
  <c r="H20" i="19"/>
  <c r="H53" i="19" s="1"/>
  <c r="G20" i="19"/>
  <c r="G53" i="19" s="1"/>
  <c r="U19" i="19"/>
  <c r="U52" i="19" s="1"/>
  <c r="T19" i="19"/>
  <c r="T52" i="19" s="1"/>
  <c r="S19" i="19"/>
  <c r="S52" i="19" s="1"/>
  <c r="R19" i="19"/>
  <c r="R52" i="19" s="1"/>
  <c r="Q19" i="19"/>
  <c r="Q52" i="19" s="1"/>
  <c r="P19" i="19"/>
  <c r="P52" i="19" s="1"/>
  <c r="O19" i="19"/>
  <c r="O52" i="19" s="1"/>
  <c r="N19" i="19"/>
  <c r="N52" i="19" s="1"/>
  <c r="M19" i="19"/>
  <c r="M52" i="19" s="1"/>
  <c r="L19" i="19"/>
  <c r="L52" i="19" s="1"/>
  <c r="K19" i="19"/>
  <c r="K52" i="19" s="1"/>
  <c r="J19" i="19"/>
  <c r="J52" i="19" s="1"/>
  <c r="I19" i="19"/>
  <c r="I52" i="19" s="1"/>
  <c r="H19" i="19"/>
  <c r="H52" i="19" s="1"/>
  <c r="G19" i="19"/>
  <c r="G52" i="19" s="1"/>
  <c r="F19" i="19"/>
  <c r="F52" i="19" s="1"/>
  <c r="E19" i="19"/>
  <c r="E52" i="19" s="1"/>
  <c r="D19" i="19"/>
  <c r="D52" i="19" s="1"/>
  <c r="C19" i="19"/>
  <c r="C52" i="19" s="1"/>
  <c r="B19" i="19"/>
  <c r="B52" i="19" s="1"/>
  <c r="H17" i="19"/>
  <c r="H50" i="19" s="1"/>
  <c r="H16" i="19"/>
  <c r="H49" i="19" s="1"/>
  <c r="H15" i="19"/>
  <c r="H48" i="19" s="1"/>
  <c r="H14" i="19"/>
  <c r="H47" i="19" s="1"/>
  <c r="H13" i="19"/>
  <c r="H11" i="19" s="1"/>
  <c r="H44" i="19" s="1"/>
  <c r="L12" i="19"/>
  <c r="L45" i="19" s="1"/>
  <c r="K12" i="19"/>
  <c r="K45" i="19" s="1"/>
  <c r="J12" i="19"/>
  <c r="J45" i="19" s="1"/>
  <c r="I12" i="19"/>
  <c r="I45" i="19" s="1"/>
  <c r="H12" i="19"/>
  <c r="H45" i="19" s="1"/>
  <c r="G12" i="19"/>
  <c r="G45" i="19" s="1"/>
  <c r="U11" i="19"/>
  <c r="U44" i="19" s="1"/>
  <c r="T11" i="19"/>
  <c r="T44" i="19" s="1"/>
  <c r="S11" i="19"/>
  <c r="S44" i="19" s="1"/>
  <c r="R11" i="19"/>
  <c r="R44" i="19" s="1"/>
  <c r="Q11" i="19"/>
  <c r="Q44" i="19" s="1"/>
  <c r="P11" i="19"/>
  <c r="P44" i="19" s="1"/>
  <c r="O11" i="19"/>
  <c r="O44" i="19" s="1"/>
  <c r="N11" i="19"/>
  <c r="N44" i="19" s="1"/>
  <c r="M11" i="19"/>
  <c r="M44" i="19" s="1"/>
  <c r="L11" i="19"/>
  <c r="L44" i="19" s="1"/>
  <c r="K11" i="19"/>
  <c r="K44" i="19" s="1"/>
  <c r="J11" i="19"/>
  <c r="J44" i="19" s="1"/>
  <c r="I11" i="19"/>
  <c r="I44" i="19" s="1"/>
  <c r="G11" i="19"/>
  <c r="G44" i="19" s="1"/>
  <c r="F11" i="19"/>
  <c r="F44" i="19" s="1"/>
  <c r="E11" i="19"/>
  <c r="E44" i="19" s="1"/>
  <c r="D11" i="19"/>
  <c r="D44" i="19" s="1"/>
  <c r="C11" i="19"/>
  <c r="C44" i="19" s="1"/>
  <c r="B11" i="19"/>
  <c r="B44" i="19" s="1"/>
  <c r="L4" i="19"/>
  <c r="L37" i="19" s="1"/>
  <c r="K4" i="19"/>
  <c r="K37" i="19" s="1"/>
  <c r="H4" i="19"/>
  <c r="H37" i="19" s="1"/>
  <c r="F4" i="19"/>
  <c r="F37" i="19" s="1"/>
  <c r="E4" i="19"/>
  <c r="E37" i="19" s="1"/>
  <c r="U3" i="19"/>
  <c r="U36" i="19" s="1"/>
  <c r="T3" i="19"/>
  <c r="T36" i="19" s="1"/>
  <c r="S3" i="19"/>
  <c r="S36" i="19" s="1"/>
  <c r="R3" i="19"/>
  <c r="R36" i="19" s="1"/>
  <c r="Q3" i="19"/>
  <c r="Q36" i="19" s="1"/>
  <c r="P3" i="19"/>
  <c r="P36" i="19" s="1"/>
  <c r="O3" i="19"/>
  <c r="O36" i="19" s="1"/>
  <c r="N3" i="19"/>
  <c r="N36" i="19" s="1"/>
  <c r="M3" i="19"/>
  <c r="M36" i="19" s="1"/>
  <c r="K3" i="19"/>
  <c r="K36" i="19" s="1"/>
  <c r="J3" i="19"/>
  <c r="J36" i="19" s="1"/>
  <c r="I3" i="19"/>
  <c r="I36" i="19" s="1"/>
  <c r="G3" i="19"/>
  <c r="G36" i="19" s="1"/>
  <c r="F3" i="19"/>
  <c r="F36" i="19" s="1"/>
  <c r="E3" i="19"/>
  <c r="E36" i="19" s="1"/>
  <c r="D3" i="19"/>
  <c r="D36" i="19" s="1"/>
  <c r="C3" i="19"/>
  <c r="C36" i="19" s="1"/>
  <c r="B3" i="19"/>
  <c r="B36" i="19" s="1"/>
  <c r="C37" i="19" l="1"/>
  <c r="L40" i="19"/>
  <c r="C45" i="19"/>
  <c r="H46" i="19"/>
  <c r="L48" i="19"/>
  <c r="C53" i="19"/>
  <c r="H3" i="19"/>
  <c r="H36" i="19" s="1"/>
  <c r="L3" i="19"/>
  <c r="L36" i="19" s="1"/>
  <c r="B37" i="19"/>
  <c r="B45" i="19"/>
</calcChain>
</file>

<file path=xl/sharedStrings.xml><?xml version="1.0" encoding="utf-8"?>
<sst xmlns="http://schemas.openxmlformats.org/spreadsheetml/2006/main" count="80" uniqueCount="38">
  <si>
    <r>
      <t>Table 2-34:  Transit Safety Data by Mode</t>
    </r>
    <r>
      <rPr>
        <b/>
        <vertAlign val="superscript"/>
        <sz val="12"/>
        <rFont val="Arial"/>
        <family val="2"/>
      </rPr>
      <t>a</t>
    </r>
    <r>
      <rPr>
        <b/>
        <sz val="12"/>
        <rFont val="Arial"/>
        <family val="2"/>
      </rPr>
      <t xml:space="preserve"> for All Reported Incidents</t>
    </r>
    <r>
      <rPr>
        <b/>
        <vertAlign val="superscript"/>
        <sz val="12"/>
        <rFont val="Arial"/>
        <family val="2"/>
      </rPr>
      <t>b</t>
    </r>
  </si>
  <si>
    <t>Fatalities, total</t>
  </si>
  <si>
    <r>
      <t>Motor bus</t>
    </r>
    <r>
      <rPr>
        <vertAlign val="superscript"/>
        <sz val="11"/>
        <rFont val="Arial Narrow"/>
        <family val="2"/>
      </rPr>
      <t>c</t>
    </r>
  </si>
  <si>
    <t>Light rail</t>
  </si>
  <si>
    <t>Heavy rail</t>
  </si>
  <si>
    <t>Commuter rail</t>
  </si>
  <si>
    <t>Demand responsive</t>
  </si>
  <si>
    <t>Van pool</t>
  </si>
  <si>
    <t>Automated guideway</t>
  </si>
  <si>
    <r>
      <t>Injured persons, total</t>
    </r>
    <r>
      <rPr>
        <b/>
        <vertAlign val="superscript"/>
        <sz val="11"/>
        <rFont val="Arial Narrow"/>
        <family val="2"/>
      </rPr>
      <t>f</t>
    </r>
  </si>
  <si>
    <r>
      <t>All incidents, total</t>
    </r>
    <r>
      <rPr>
        <b/>
        <vertAlign val="superscript"/>
        <sz val="11"/>
        <rFont val="Arial Narrow"/>
        <family val="2"/>
      </rPr>
      <t>f</t>
    </r>
  </si>
  <si>
    <r>
      <t>Unlinked passenger trips (millions)</t>
    </r>
    <r>
      <rPr>
        <b/>
        <vertAlign val="superscript"/>
        <sz val="11"/>
        <rFont val="Arial Narrow"/>
        <family val="2"/>
      </rPr>
      <t>d</t>
    </r>
    <r>
      <rPr>
        <b/>
        <sz val="11"/>
        <rFont val="Arial Narrow"/>
        <family val="2"/>
      </rPr>
      <t>, total</t>
    </r>
  </si>
  <si>
    <r>
      <t>Rates per 100 million unlinked passenger trips (millions)</t>
    </r>
    <r>
      <rPr>
        <b/>
        <vertAlign val="superscript"/>
        <sz val="11"/>
        <rFont val="Arial Narrow"/>
        <family val="2"/>
      </rPr>
      <t>e</t>
    </r>
  </si>
  <si>
    <t>Fatalities, all modes</t>
  </si>
  <si>
    <r>
      <t>Injured persons, all modes</t>
    </r>
    <r>
      <rPr>
        <b/>
        <vertAlign val="superscript"/>
        <sz val="11"/>
        <rFont val="Arial Narrow"/>
        <family val="2"/>
      </rPr>
      <t>f</t>
    </r>
  </si>
  <si>
    <r>
      <t>All incidents, all modes</t>
    </r>
    <r>
      <rPr>
        <b/>
        <vertAlign val="superscript"/>
        <sz val="11"/>
        <rFont val="Arial Narrow"/>
        <family val="2"/>
      </rPr>
      <t>f</t>
    </r>
  </si>
  <si>
    <r>
      <t>a</t>
    </r>
    <r>
      <rPr>
        <sz val="9"/>
        <rFont val="Arial"/>
        <family val="2"/>
      </rPr>
      <t xml:space="preserve"> The figures for cable car, inclined plane, jitney, and ferry boat are lumped together and appear in this footnote. Note that the 2003 data include 11 fatalities and 70 injuries that resulted from the Oct. 16, 2003 Staten Island Ferry incident. </t>
    </r>
  </si>
  <si>
    <t>Other Modes</t>
  </si>
  <si>
    <t>Fatalities:</t>
  </si>
  <si>
    <t>Injuries:</t>
  </si>
  <si>
    <t>Incidents:</t>
  </si>
  <si>
    <t>NOTES</t>
  </si>
  <si>
    <r>
      <t xml:space="preserve">Prior to the 2000 edition, </t>
    </r>
    <r>
      <rPr>
        <i/>
        <sz val="9"/>
        <rFont val="Arial"/>
        <family val="2"/>
      </rPr>
      <t xml:space="preserve">Transit Safety and Security Statistics and Analysis Report </t>
    </r>
    <r>
      <rPr>
        <sz val="9"/>
        <rFont val="Arial"/>
        <family val="2"/>
      </rPr>
      <t xml:space="preserve">was entitled </t>
    </r>
    <r>
      <rPr>
        <i/>
        <sz val="9"/>
        <rFont val="Arial"/>
        <family val="2"/>
      </rPr>
      <t>Safety Management Information Statistics</t>
    </r>
    <r>
      <rPr>
        <sz val="9"/>
        <rFont val="Arial"/>
        <family val="2"/>
      </rPr>
      <t xml:space="preserve"> (SAMIS) annual report.</t>
    </r>
  </si>
  <si>
    <t>SOURCES</t>
  </si>
  <si>
    <r>
      <t xml:space="preserve">1990-2001: U.S. Department of Transportation, Federal Transit Administration, </t>
    </r>
    <r>
      <rPr>
        <i/>
        <sz val="9"/>
        <rFont val="Arial"/>
        <family val="2"/>
      </rPr>
      <t>2004 Transit Safety and Security Statistics and Analysis Report</t>
    </r>
    <r>
      <rPr>
        <sz val="9"/>
        <rFont val="Arial"/>
        <family val="2"/>
      </rPr>
      <t xml:space="preserve"> (Cambridge, MA: 2005).</t>
    </r>
  </si>
  <si>
    <r>
      <t xml:space="preserve">Commuter rail: </t>
    </r>
    <r>
      <rPr>
        <sz val="10"/>
        <rFont val="Arial"/>
        <family val="2"/>
      </rPr>
      <t/>
    </r>
  </si>
  <si>
    <t>All modes except for commuter rail:</t>
  </si>
  <si>
    <r>
      <t xml:space="preserve">1990-2000: U.S. Department of Transportation, Federal Transit Administration, </t>
    </r>
    <r>
      <rPr>
        <i/>
        <sz val="9"/>
        <rFont val="Arial"/>
        <family val="2"/>
      </rPr>
      <t>2004 Transit Safety and Security Statistics and Analysis Report</t>
    </r>
    <r>
      <rPr>
        <sz val="9"/>
        <rFont val="Arial"/>
        <family val="2"/>
      </rPr>
      <t xml:space="preserve"> (Cambridge, MA: 2005).</t>
    </r>
  </si>
  <si>
    <r>
      <t xml:space="preserve">b </t>
    </r>
    <r>
      <rPr>
        <i/>
        <sz val="9"/>
        <rFont val="Arial"/>
        <family val="2"/>
      </rPr>
      <t>Incidents</t>
    </r>
    <r>
      <rPr>
        <sz val="9"/>
        <rFont val="Arial"/>
        <family val="2"/>
      </rPr>
      <t xml:space="preserve"> include accidents (collisions with vehicles, objects, people (except suicides), derailments/vehicles going off road), plus personal casualties, fires, and property damage associated with transit agency revenue vehicles and all transit facilities.</t>
    </r>
  </si>
  <si>
    <r>
      <t>c</t>
    </r>
    <r>
      <rPr>
        <sz val="9"/>
        <rFont val="Arial"/>
        <family val="2"/>
      </rPr>
      <t xml:space="preserve"> </t>
    </r>
    <r>
      <rPr>
        <i/>
        <sz val="9"/>
        <rFont val="Arial"/>
        <family val="2"/>
      </rPr>
      <t>Motor bus</t>
    </r>
    <r>
      <rPr>
        <sz val="9"/>
        <rFont val="Arial"/>
        <family val="2"/>
      </rPr>
      <t xml:space="preserve"> also includes trolley bus.</t>
    </r>
  </si>
  <si>
    <r>
      <t xml:space="preserve">Analysts for the FTA believe the change in reporting requirements in 2002 may have resulted in unreliable data in that year, particularly for </t>
    </r>
    <r>
      <rPr>
        <i/>
        <sz val="9"/>
        <rFont val="Arial"/>
        <family val="2"/>
      </rPr>
      <t>Injuries</t>
    </r>
    <r>
      <rPr>
        <sz val="9"/>
        <rFont val="Arial"/>
        <family val="2"/>
      </rPr>
      <t xml:space="preserve"> and </t>
    </r>
    <r>
      <rPr>
        <i/>
        <sz val="9"/>
        <rFont val="Arial"/>
        <family val="2"/>
      </rPr>
      <t>Incidents</t>
    </r>
    <r>
      <rPr>
        <sz val="9"/>
        <rFont val="Arial"/>
        <family val="2"/>
      </rPr>
      <t>. The reliability of reporting is believed to be much better in 2003 and is expected to improve in the future.</t>
    </r>
  </si>
  <si>
    <r>
      <t>d</t>
    </r>
    <r>
      <rPr>
        <sz val="9"/>
        <rFont val="Arial"/>
        <family val="2"/>
      </rPr>
      <t xml:space="preserve"> The number of </t>
    </r>
    <r>
      <rPr>
        <i/>
        <sz val="9"/>
        <rFont val="Arial"/>
        <family val="2"/>
      </rPr>
      <t>Unlinked passenger trips</t>
    </r>
    <r>
      <rPr>
        <sz val="9"/>
        <rFont val="Arial"/>
        <family val="2"/>
      </rPr>
      <t xml:space="preserve"> is equivalent to the number of passengers who board public transit vehicles. Passengers are counted each time they board a vehicle regardless of how many vehicles are necessary for a passenger to get to their destination.</t>
    </r>
  </si>
  <si>
    <r>
      <t xml:space="preserve">e </t>
    </r>
    <r>
      <rPr>
        <i/>
        <sz val="9"/>
        <rFont val="Arial"/>
        <family val="2"/>
      </rPr>
      <t>Rates</t>
    </r>
    <r>
      <rPr>
        <sz val="9"/>
        <rFont val="Arial"/>
        <family val="2"/>
      </rPr>
      <t xml:space="preserve"> are based on total incidents including accidents and were calculated by dividing the number of fatalities, injuries, and incidents in this table by the number of unlinked passenger trips.</t>
    </r>
  </si>
  <si>
    <r>
      <t>f</t>
    </r>
    <r>
      <rPr>
        <sz val="9"/>
        <rFont val="Arial"/>
        <family val="2"/>
      </rPr>
      <t xml:space="preserve"> In 2002 the drop in the number of </t>
    </r>
    <r>
      <rPr>
        <i/>
        <sz val="9"/>
        <rFont val="Arial"/>
        <family val="2"/>
      </rPr>
      <t>Incidents</t>
    </r>
    <r>
      <rPr>
        <sz val="9"/>
        <rFont val="Arial"/>
        <family val="2"/>
      </rPr>
      <t xml:space="preserve"> and </t>
    </r>
    <r>
      <rPr>
        <i/>
        <sz val="9"/>
        <rFont val="Arial"/>
        <family val="2"/>
      </rPr>
      <t>Injuries</t>
    </r>
    <r>
      <rPr>
        <sz val="9"/>
        <rFont val="Arial"/>
        <family val="2"/>
      </rPr>
      <t xml:space="preserve"> is due largely to a change in definitions by the Federal Transit Administration, particularly the definition of </t>
    </r>
    <r>
      <rPr>
        <i/>
        <sz val="9"/>
        <rFont val="Arial"/>
        <family val="2"/>
      </rPr>
      <t>Injuries</t>
    </r>
    <r>
      <rPr>
        <sz val="9"/>
        <rFont val="Arial"/>
        <family val="2"/>
      </rPr>
      <t xml:space="preserve">. Only </t>
    </r>
    <r>
      <rPr>
        <i/>
        <sz val="9"/>
        <rFont val="Arial"/>
        <family val="2"/>
      </rPr>
      <t>Injuries</t>
    </r>
    <r>
      <rPr>
        <sz val="9"/>
        <rFont val="Arial"/>
        <family val="2"/>
      </rPr>
      <t xml:space="preserve"> requiring immediate medical treatment away from the scene now qualify as reportable.  Previously, any </t>
    </r>
    <r>
      <rPr>
        <i/>
        <sz val="9"/>
        <rFont val="Arial"/>
        <family val="2"/>
      </rPr>
      <t xml:space="preserve">Injury </t>
    </r>
    <r>
      <rPr>
        <sz val="9"/>
        <rFont val="Arial"/>
        <family val="2"/>
      </rPr>
      <t xml:space="preserve">was reportable. 
</t>
    </r>
  </si>
  <si>
    <r>
      <t xml:space="preserve">2002-10: Ibid, National Transit Database, </t>
    </r>
    <r>
      <rPr>
        <i/>
        <sz val="9"/>
        <rFont val="Arial"/>
        <family val="2"/>
      </rPr>
      <t xml:space="preserve">Safety and Security Time Series Data </t>
    </r>
    <r>
      <rPr>
        <sz val="9"/>
        <rFont val="Arial"/>
        <family val="2"/>
      </rPr>
      <t>(Washington, DC: March 2010 Issue), available at http://www.ntdprogram.gov/ntdprogram/data.htm as of Sept. 14, 2011.</t>
    </r>
  </si>
  <si>
    <r>
      <t xml:space="preserve">Data are provided only for transit systems that furnished safety data for inclusion in the U.S. Department of Transportation, Federal Transit Administration </t>
    </r>
    <r>
      <rPr>
        <i/>
        <sz val="9"/>
        <rFont val="Arial"/>
        <family val="2"/>
      </rPr>
      <t>Transit Safety and Security Statistics and Analysis</t>
    </r>
    <r>
      <rPr>
        <sz val="9"/>
        <rFont val="Arial"/>
        <family val="2"/>
      </rPr>
      <t xml:space="preserve"> annual reports. Data covers only directly operated urban transit systems. Vehicle-miles for all transit systems including nonurban and purchased can be found in the vehicle-miles table in chapter 1.</t>
    </r>
  </si>
  <si>
    <r>
      <t>KEY:</t>
    </r>
    <r>
      <rPr>
        <sz val="9"/>
        <rFont val="Arial"/>
        <family val="2"/>
      </rPr>
      <t xml:space="preserve"> P = preliminary.</t>
    </r>
  </si>
  <si>
    <t xml:space="preserve">2001-14: U.S. Department of Transportation, Federal Railroad Administration, personal communication, Jan. 8, 2015 and June 23, 2016.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</si>
</sst>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quot;(R)&quot;\ #,##0;&quot;(R) -&quot;#,##0;&quot;(R) &quot;\ 0"/>
    <numFmt numFmtId="167" formatCode="\(\P\)\ General"/>
  </numFmts>
  <fonts count="16" x14ac:knownFonts="1">
    <font>
      <sz val="10"/>
      <name val="MS Sans Serif"/>
    </font>
    <font>
      <sz val="10"/>
      <name val="MS Sans Serif"/>
      <family val="2"/>
    </font>
    <font>
      <b/>
      <sz val="12"/>
      <name val="Arial"/>
      <family val="2"/>
    </font>
    <font>
      <b/>
      <vertAlign val="superscript"/>
      <sz val="12"/>
      <name val="Arial"/>
      <family val="2"/>
    </font>
    <font>
      <sz val="10"/>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10"/>
      <name val="Arial"/>
      <family val="2"/>
    </font>
    <font>
      <b/>
      <sz val="9"/>
      <name val="Helv"/>
    </font>
    <font>
      <vertAlign val="superscript"/>
      <sz val="9"/>
      <name val="Arial"/>
      <family val="2"/>
    </font>
    <font>
      <sz val="9"/>
      <name val="Arial"/>
      <family val="2"/>
    </font>
    <font>
      <b/>
      <sz val="9"/>
      <name val="Arial"/>
      <family val="2"/>
    </font>
    <font>
      <i/>
      <sz val="9"/>
      <name val="Arial"/>
      <family val="2"/>
    </font>
    <font>
      <sz val="10"/>
      <name val="MS Sans Serif"/>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indexed="22"/>
      </bottom>
      <diagonal/>
    </border>
    <border>
      <left/>
      <right/>
      <top style="medium">
        <color indexed="64"/>
      </top>
      <bottom style="thin">
        <color indexed="64"/>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5">
    <xf numFmtId="0" fontId="0" fillId="0" borderId="0"/>
    <xf numFmtId="0" fontId="10" fillId="0" borderId="1">
      <alignment horizontal="left"/>
    </xf>
    <xf numFmtId="0" fontId="1" fillId="0" borderId="0"/>
    <xf numFmtId="0" fontId="1" fillId="0" borderId="0"/>
    <xf numFmtId="43" fontId="15" fillId="0" borderId="0" applyFont="0" applyFill="0" applyBorder="0" applyAlignment="0" applyProtection="0"/>
  </cellStyleXfs>
  <cellXfs count="75">
    <xf numFmtId="0" fontId="0" fillId="0" borderId="0" xfId="0"/>
    <xf numFmtId="0" fontId="4" fillId="2" borderId="0" xfId="0" applyFont="1" applyFill="1"/>
    <xf numFmtId="49" fontId="5" fillId="2" borderId="2" xfId="0" applyNumberFormat="1" applyFont="1" applyFill="1" applyBorder="1" applyAlignment="1">
      <alignment horizontal="center"/>
    </xf>
    <xf numFmtId="0" fontId="5" fillId="2" borderId="2" xfId="0" applyNumberFormat="1" applyFont="1" applyFill="1" applyBorder="1" applyAlignment="1">
      <alignment horizontal="center"/>
    </xf>
    <xf numFmtId="0" fontId="5" fillId="2" borderId="3" xfId="0" applyNumberFormat="1" applyFont="1" applyFill="1" applyBorder="1" applyAlignment="1">
      <alignment horizontal="center"/>
    </xf>
    <xf numFmtId="0" fontId="5" fillId="2" borderId="3" xfId="0" applyFont="1" applyFill="1" applyBorder="1" applyAlignment="1">
      <alignment horizontal="center"/>
    </xf>
    <xf numFmtId="0" fontId="5" fillId="2" borderId="3" xfId="0" applyFont="1" applyFill="1" applyBorder="1" applyAlignment="1">
      <alignment horizontal="center" vertical="top"/>
    </xf>
    <xf numFmtId="0" fontId="5" fillId="2" borderId="2" xfId="0" applyFont="1" applyFill="1" applyBorder="1" applyAlignment="1">
      <alignment horizontal="center"/>
    </xf>
    <xf numFmtId="167" fontId="5" fillId="2" borderId="2" xfId="4" applyNumberFormat="1" applyFont="1" applyFill="1" applyBorder="1" applyAlignment="1">
      <alignment horizontal="center"/>
    </xf>
    <xf numFmtId="0" fontId="4" fillId="2" borderId="0" xfId="0" applyFont="1" applyFill="1" applyAlignment="1">
      <alignment horizontal="center"/>
    </xf>
    <xf numFmtId="0" fontId="5" fillId="2" borderId="4" xfId="0" applyFont="1" applyFill="1" applyBorder="1" applyAlignment="1">
      <alignment horizontal="left"/>
    </xf>
    <xf numFmtId="3" fontId="5" fillId="2" borderId="0" xfId="0" applyNumberFormat="1" applyFont="1" applyFill="1" applyBorder="1" applyAlignment="1">
      <alignment horizontal="right"/>
    </xf>
    <xf numFmtId="3" fontId="5" fillId="2" borderId="4" xfId="0" applyNumberFormat="1" applyFont="1" applyFill="1" applyBorder="1" applyAlignment="1">
      <alignment horizontal="right"/>
    </xf>
    <xf numFmtId="0" fontId="6" fillId="2" borderId="0" xfId="0" applyFont="1" applyFill="1" applyBorder="1" applyAlignment="1">
      <alignment horizontal="left" indent="1"/>
    </xf>
    <xf numFmtId="3" fontId="6" fillId="2" borderId="0" xfId="0" applyNumberFormat="1" applyFont="1" applyFill="1" applyBorder="1" applyAlignment="1">
      <alignment horizontal="right"/>
    </xf>
    <xf numFmtId="3" fontId="6" fillId="2" borderId="0" xfId="0" applyNumberFormat="1" applyFont="1" applyFill="1" applyBorder="1" applyAlignment="1"/>
    <xf numFmtId="3" fontId="6" fillId="2" borderId="0" xfId="3" applyNumberFormat="1" applyFont="1" applyFill="1" applyBorder="1" applyAlignment="1">
      <alignment horizontal="right"/>
    </xf>
    <xf numFmtId="0" fontId="6" fillId="2" borderId="0" xfId="3" applyFont="1" applyFill="1"/>
    <xf numFmtId="0" fontId="5" fillId="2" borderId="0" xfId="0" applyFont="1" applyFill="1" applyBorder="1" applyAlignment="1">
      <alignment horizontal="left"/>
    </xf>
    <xf numFmtId="0" fontId="9" fillId="2" borderId="0" xfId="0" applyFont="1" applyFill="1"/>
    <xf numFmtId="3" fontId="6" fillId="2" borderId="0" xfId="3" applyNumberFormat="1" applyFont="1" applyFill="1"/>
    <xf numFmtId="3" fontId="6" fillId="2" borderId="0" xfId="3" applyNumberFormat="1" applyFont="1" applyFill="1" applyBorder="1"/>
    <xf numFmtId="0" fontId="4" fillId="2" borderId="0" xfId="0" applyFont="1" applyFill="1" applyBorder="1"/>
    <xf numFmtId="3" fontId="5" fillId="2" borderId="0" xfId="0" applyNumberFormat="1" applyFont="1" applyFill="1" applyBorder="1" applyAlignment="1"/>
    <xf numFmtId="3" fontId="5" fillId="2" borderId="0" xfId="0" applyNumberFormat="1" applyFont="1" applyFill="1"/>
    <xf numFmtId="3" fontId="5" fillId="2" borderId="0" xfId="3" applyNumberFormat="1" applyFont="1" applyFill="1"/>
    <xf numFmtId="0" fontId="6" fillId="2" borderId="0" xfId="3" applyFont="1" applyFill="1" applyBorder="1"/>
    <xf numFmtId="0" fontId="5" fillId="2" borderId="0" xfId="0" applyFont="1" applyFill="1" applyBorder="1" applyAlignment="1">
      <alignment horizontal="left" wrapText="1"/>
    </xf>
    <xf numFmtId="3" fontId="6" fillId="2" borderId="0" xfId="0" applyNumberFormat="1" applyFont="1" applyFill="1" applyAlignment="1">
      <alignment horizontal="right"/>
    </xf>
    <xf numFmtId="3" fontId="6" fillId="2" borderId="0" xfId="3" applyNumberFormat="1" applyFont="1" applyFill="1" applyBorder="1" applyAlignment="1">
      <alignment vertical="center" wrapText="1"/>
    </xf>
    <xf numFmtId="3" fontId="6" fillId="2" borderId="0" xfId="0" applyNumberFormat="1" applyFont="1" applyFill="1" applyBorder="1" applyAlignment="1">
      <alignment horizontal="right" vertical="top"/>
    </xf>
    <xf numFmtId="0" fontId="4" fillId="2" borderId="0" xfId="0" applyFont="1" applyFill="1" applyAlignment="1">
      <alignment horizontal="left"/>
    </xf>
    <xf numFmtId="3" fontId="4" fillId="2" borderId="0" xfId="0" applyNumberFormat="1" applyFont="1" applyFill="1" applyAlignment="1">
      <alignment horizontal="left"/>
    </xf>
    <xf numFmtId="3" fontId="5" fillId="2" borderId="0" xfId="0" applyNumberFormat="1" applyFont="1" applyFill="1" applyAlignment="1">
      <alignment horizontal="right"/>
    </xf>
    <xf numFmtId="0" fontId="6" fillId="2" borderId="0" xfId="0" applyFont="1" applyFill="1" applyAlignment="1">
      <alignment horizontal="center"/>
    </xf>
    <xf numFmtId="0" fontId="6" fillId="2" borderId="0" xfId="0" applyFont="1" applyFill="1" applyBorder="1"/>
    <xf numFmtId="164" fontId="5" fillId="2" borderId="0" xfId="0" applyNumberFormat="1" applyFont="1" applyFill="1" applyBorder="1" applyAlignment="1">
      <alignment horizontal="right"/>
    </xf>
    <xf numFmtId="165" fontId="5" fillId="2" borderId="0" xfId="0" applyNumberFormat="1" applyFont="1" applyFill="1" applyBorder="1" applyAlignment="1">
      <alignment horizontal="right"/>
    </xf>
    <xf numFmtId="165" fontId="6" fillId="2" borderId="0" xfId="0" applyNumberFormat="1" applyFont="1" applyFill="1" applyBorder="1" applyAlignment="1">
      <alignment horizontal="right"/>
    </xf>
    <xf numFmtId="165" fontId="6" fillId="2" borderId="0" xfId="0" applyNumberFormat="1" applyFont="1" applyFill="1" applyBorder="1" applyAlignment="1"/>
    <xf numFmtId="0" fontId="9" fillId="2" borderId="0" xfId="0" applyFont="1" applyFill="1" applyBorder="1"/>
    <xf numFmtId="0" fontId="6" fillId="2" borderId="5" xfId="0" applyFont="1" applyFill="1" applyBorder="1" applyAlignment="1">
      <alignment horizontal="left" indent="1"/>
    </xf>
    <xf numFmtId="3" fontId="6" fillId="2" borderId="5" xfId="0" applyNumberFormat="1" applyFont="1" applyFill="1" applyBorder="1" applyAlignment="1">
      <alignment horizontal="right"/>
    </xf>
    <xf numFmtId="3" fontId="6" fillId="2" borderId="5" xfId="0" applyNumberFormat="1" applyFont="1" applyFill="1" applyBorder="1" applyAlignment="1"/>
    <xf numFmtId="3" fontId="13" fillId="2" borderId="6" xfId="1" applyNumberFormat="1" applyFont="1" applyFill="1" applyBorder="1" applyAlignment="1">
      <alignment vertical="center" wrapText="1"/>
    </xf>
    <xf numFmtId="3" fontId="6" fillId="2" borderId="0" xfId="0" applyNumberFormat="1" applyFont="1" applyFill="1" applyBorder="1" applyAlignment="1">
      <alignment horizontal="right" vertical="center"/>
    </xf>
    <xf numFmtId="166" fontId="6"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4" fillId="2" borderId="0" xfId="0" applyFont="1" applyFill="1" applyAlignment="1">
      <alignment vertical="center"/>
    </xf>
    <xf numFmtId="3" fontId="13" fillId="2" borderId="0" xfId="1" applyNumberFormat="1" applyFont="1" applyFill="1" applyBorder="1" applyAlignment="1">
      <alignment vertical="center" wrapText="1"/>
    </xf>
    <xf numFmtId="0" fontId="4" fillId="2" borderId="0" xfId="0" applyFont="1" applyFill="1" applyAlignment="1"/>
    <xf numFmtId="0" fontId="13" fillId="2" borderId="0" xfId="0" applyFont="1" applyFill="1" applyAlignment="1">
      <alignment horizontal="right"/>
    </xf>
    <xf numFmtId="1" fontId="13" fillId="2" borderId="0" xfId="0" applyNumberFormat="1" applyFont="1" applyFill="1" applyAlignment="1">
      <alignment horizontal="right"/>
    </xf>
    <xf numFmtId="1" fontId="13" fillId="2" borderId="0" xfId="0" applyNumberFormat="1" applyFont="1" applyFill="1" applyAlignment="1"/>
    <xf numFmtId="0" fontId="13" fillId="2" borderId="0" xfId="0" applyFont="1" applyFill="1" applyAlignment="1"/>
    <xf numFmtId="3" fontId="13" fillId="2" borderId="0" xfId="0" applyNumberFormat="1" applyFont="1" applyFill="1" applyAlignment="1">
      <alignment horizontal="right"/>
    </xf>
    <xf numFmtId="3" fontId="13" fillId="2" borderId="0" xfId="0" applyNumberFormat="1" applyFont="1" applyFill="1" applyAlignment="1"/>
    <xf numFmtId="0" fontId="12" fillId="2" borderId="0" xfId="0" applyFont="1" applyFill="1"/>
    <xf numFmtId="0" fontId="12" fillId="2" borderId="0" xfId="0" applyFont="1" applyFill="1" applyAlignment="1">
      <alignment vertical="center"/>
    </xf>
    <xf numFmtId="0" fontId="6" fillId="2" borderId="0" xfId="0" applyFont="1" applyFill="1" applyAlignment="1">
      <alignment vertical="center"/>
    </xf>
    <xf numFmtId="0" fontId="6" fillId="2" borderId="0" xfId="0" applyFont="1" applyFill="1"/>
    <xf numFmtId="0" fontId="4" fillId="2" borderId="0" xfId="0" applyFont="1" applyFill="1" applyAlignment="1">
      <alignment horizontal="right"/>
    </xf>
    <xf numFmtId="0" fontId="12" fillId="2" borderId="0" xfId="0" applyNumberFormat="1" applyFont="1" applyFill="1" applyAlignment="1">
      <alignment horizontal="left" vertical="center" wrapText="1"/>
    </xf>
    <xf numFmtId="0" fontId="12" fillId="2" borderId="0" xfId="0" applyFont="1" applyFill="1" applyAlignment="1">
      <alignment horizontal="left" vertical="center" wrapText="1"/>
    </xf>
    <xf numFmtId="0" fontId="11" fillId="2" borderId="0" xfId="0" applyNumberFormat="1" applyFont="1" applyFill="1" applyAlignment="1">
      <alignment horizontal="left" vertical="top" wrapText="1"/>
    </xf>
    <xf numFmtId="0" fontId="11" fillId="2" borderId="0" xfId="0" applyFont="1" applyFill="1" applyAlignment="1">
      <alignment horizontal="left" vertical="top"/>
    </xf>
    <xf numFmtId="0" fontId="11" fillId="2" borderId="0" xfId="0" applyFont="1" applyFill="1" applyAlignment="1">
      <alignment horizontal="left" vertical="top" wrapText="1"/>
    </xf>
    <xf numFmtId="0" fontId="13" fillId="2" borderId="0" xfId="0" applyNumberFormat="1" applyFont="1" applyFill="1" applyAlignment="1">
      <alignment horizontal="left" vertical="top" wrapText="1"/>
    </xf>
    <xf numFmtId="0" fontId="12" fillId="2" borderId="0" xfId="0" applyNumberFormat="1" applyFont="1" applyFill="1" applyAlignment="1">
      <alignment horizontal="left" vertical="top" wrapText="1"/>
    </xf>
    <xf numFmtId="0" fontId="13" fillId="2" borderId="0" xfId="0" applyFont="1" applyFill="1" applyAlignment="1">
      <alignment horizontal="left" vertical="center"/>
    </xf>
    <xf numFmtId="0" fontId="11" fillId="2" borderId="0" xfId="0" applyFont="1" applyFill="1" applyBorder="1" applyAlignment="1">
      <alignment horizontal="left" vertical="top" wrapText="1"/>
    </xf>
    <xf numFmtId="0" fontId="12" fillId="2" borderId="0" xfId="0" applyFont="1" applyFill="1" applyAlignment="1">
      <alignment vertical="center" wrapText="1"/>
    </xf>
    <xf numFmtId="3" fontId="13" fillId="2" borderId="6" xfId="1" applyNumberFormat="1" applyFont="1" applyFill="1" applyBorder="1" applyAlignment="1">
      <alignment vertical="center" wrapText="1"/>
    </xf>
    <xf numFmtId="0" fontId="2" fillId="2" borderId="5" xfId="0" applyFont="1" applyFill="1" applyBorder="1" applyAlignment="1">
      <alignment horizontal="left" wrapText="1"/>
    </xf>
    <xf numFmtId="3" fontId="13" fillId="2" borderId="0" xfId="1" applyNumberFormat="1" applyFont="1" applyFill="1" applyBorder="1" applyAlignment="1">
      <alignment horizontal="center" vertical="center" wrapText="1"/>
    </xf>
  </cellXfs>
  <cellStyles count="5">
    <cellStyle name="Comma" xfId="4" builtinId="3"/>
    <cellStyle name="Hed Side" xfId="1"/>
    <cellStyle name="Normal" xfId="0" builtinId="0"/>
    <cellStyle name="Normal 2" xfId="2"/>
    <cellStyle name="Normal 2 2 2"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8"/>
  <sheetViews>
    <sheetView tabSelected="1" zoomScaleNormal="100" workbookViewId="0">
      <selection sqref="A1:Z1"/>
    </sheetView>
  </sheetViews>
  <sheetFormatPr defaultRowHeight="16.5" x14ac:dyDescent="0.3"/>
  <cols>
    <col min="1" max="1" width="24.5703125" style="1" customWidth="1"/>
    <col min="2" max="7" width="6.7109375" style="50" customWidth="1"/>
    <col min="8" max="12" width="6.7109375" style="1" customWidth="1"/>
    <col min="13" max="14" width="6.7109375" style="60" customWidth="1"/>
    <col min="15" max="16" width="6.7109375" style="1" customWidth="1"/>
    <col min="17" max="21" width="6.7109375" style="61" customWidth="1"/>
    <col min="22" max="24" width="6.7109375" style="1" customWidth="1"/>
    <col min="25" max="26" width="7.7109375" style="1" customWidth="1"/>
    <col min="27" max="16384" width="9.140625" style="1"/>
  </cols>
  <sheetData>
    <row r="1" spans="1:26" ht="16.5" customHeight="1" thickBot="1" x14ac:dyDescent="0.3">
      <c r="A1" s="73" t="s">
        <v>0</v>
      </c>
      <c r="B1" s="73"/>
      <c r="C1" s="73"/>
      <c r="D1" s="73"/>
      <c r="E1" s="73"/>
      <c r="F1" s="73"/>
      <c r="G1" s="73"/>
      <c r="H1" s="73"/>
      <c r="I1" s="73"/>
      <c r="J1" s="73"/>
      <c r="K1" s="73"/>
      <c r="L1" s="73"/>
      <c r="M1" s="73"/>
      <c r="N1" s="73"/>
      <c r="O1" s="73"/>
      <c r="P1" s="73"/>
      <c r="Q1" s="73"/>
      <c r="R1" s="73"/>
      <c r="S1" s="73"/>
      <c r="T1" s="73"/>
      <c r="U1" s="73"/>
      <c r="V1" s="73"/>
      <c r="W1" s="73"/>
      <c r="X1" s="73"/>
      <c r="Y1" s="73"/>
      <c r="Z1" s="73"/>
    </row>
    <row r="2" spans="1:26" s="9" customFormat="1" ht="16.5" customHeight="1" x14ac:dyDescent="0.3">
      <c r="A2" s="2"/>
      <c r="B2" s="3">
        <v>1990</v>
      </c>
      <c r="C2" s="3">
        <v>1991</v>
      </c>
      <c r="D2" s="3">
        <v>1992</v>
      </c>
      <c r="E2" s="3">
        <v>1993</v>
      </c>
      <c r="F2" s="3">
        <v>1994</v>
      </c>
      <c r="G2" s="3">
        <v>1995</v>
      </c>
      <c r="H2" s="3">
        <v>1996</v>
      </c>
      <c r="I2" s="3">
        <v>1997</v>
      </c>
      <c r="J2" s="3">
        <v>1998</v>
      </c>
      <c r="K2" s="3">
        <v>1999</v>
      </c>
      <c r="L2" s="4">
        <v>2000</v>
      </c>
      <c r="M2" s="5">
        <v>2001</v>
      </c>
      <c r="N2" s="6">
        <v>2002</v>
      </c>
      <c r="O2" s="7">
        <v>2003</v>
      </c>
      <c r="P2" s="7">
        <v>2004</v>
      </c>
      <c r="Q2" s="7">
        <v>2005</v>
      </c>
      <c r="R2" s="7">
        <v>2006</v>
      </c>
      <c r="S2" s="7">
        <v>2007</v>
      </c>
      <c r="T2" s="7">
        <v>2008</v>
      </c>
      <c r="U2" s="3">
        <v>2009</v>
      </c>
      <c r="V2" s="7">
        <v>2010</v>
      </c>
      <c r="W2" s="7">
        <v>2011</v>
      </c>
      <c r="X2" s="3">
        <v>2012</v>
      </c>
      <c r="Y2" s="8">
        <v>2013</v>
      </c>
      <c r="Z2" s="8">
        <v>2014</v>
      </c>
    </row>
    <row r="3" spans="1:26" ht="16.5" customHeight="1" x14ac:dyDescent="0.3">
      <c r="A3" s="10" t="s">
        <v>1</v>
      </c>
      <c r="B3" s="11">
        <f>SUM(B4:B10)</f>
        <v>339</v>
      </c>
      <c r="C3" s="11">
        <f>SUM(C4:C10)</f>
        <v>300</v>
      </c>
      <c r="D3" s="11">
        <f>SUM(D4:D10)</f>
        <v>273</v>
      </c>
      <c r="E3" s="12">
        <f>+SUM(E4:E10)</f>
        <v>281</v>
      </c>
      <c r="F3" s="12">
        <f>+SUM(F4:F10)</f>
        <v>320</v>
      </c>
      <c r="G3" s="12">
        <f>+SUM(G4:G10)</f>
        <v>274</v>
      </c>
      <c r="H3" s="11">
        <f t="shared" ref="H3:M3" si="0">+SUM(H4:H10)</f>
        <v>264</v>
      </c>
      <c r="I3" s="11">
        <f t="shared" si="0"/>
        <v>275</v>
      </c>
      <c r="J3" s="11">
        <f t="shared" si="0"/>
        <v>286</v>
      </c>
      <c r="K3" s="11">
        <f t="shared" si="0"/>
        <v>299</v>
      </c>
      <c r="L3" s="11">
        <f t="shared" si="0"/>
        <v>295</v>
      </c>
      <c r="M3" s="11">
        <f t="shared" si="0"/>
        <v>267</v>
      </c>
      <c r="N3" s="11">
        <f t="shared" ref="N3:Z3" si="1">SUM(N4:N10)</f>
        <v>289</v>
      </c>
      <c r="O3" s="11">
        <f t="shared" si="1"/>
        <v>259</v>
      </c>
      <c r="P3" s="11">
        <f t="shared" si="1"/>
        <v>263</v>
      </c>
      <c r="Q3" s="11">
        <f t="shared" si="1"/>
        <v>249</v>
      </c>
      <c r="R3" s="11">
        <f t="shared" si="1"/>
        <v>246</v>
      </c>
      <c r="S3" s="11">
        <f t="shared" si="1"/>
        <v>307</v>
      </c>
      <c r="T3" s="11">
        <f t="shared" si="1"/>
        <v>264</v>
      </c>
      <c r="U3" s="11">
        <f t="shared" si="1"/>
        <v>290</v>
      </c>
      <c r="V3" s="11">
        <f t="shared" si="1"/>
        <v>313</v>
      </c>
      <c r="W3" s="11">
        <f t="shared" si="1"/>
        <v>323</v>
      </c>
      <c r="X3" s="11">
        <f t="shared" si="1"/>
        <v>373</v>
      </c>
      <c r="Y3" s="11">
        <f t="shared" si="1"/>
        <v>361</v>
      </c>
      <c r="Z3" s="11">
        <f t="shared" si="1"/>
        <v>314</v>
      </c>
    </row>
    <row r="4" spans="1:26" ht="16.5" customHeight="1" x14ac:dyDescent="0.3">
      <c r="A4" s="13" t="s">
        <v>2</v>
      </c>
      <c r="B4" s="14">
        <v>110</v>
      </c>
      <c r="C4" s="14">
        <v>88</v>
      </c>
      <c r="D4" s="14">
        <v>99</v>
      </c>
      <c r="E4" s="15">
        <f>47+30+6</f>
        <v>83</v>
      </c>
      <c r="F4" s="14">
        <f>45+50+13</f>
        <v>108</v>
      </c>
      <c r="G4" s="14">
        <v>82</v>
      </c>
      <c r="H4" s="14">
        <f>12+5+4+10+30+32+8</f>
        <v>101</v>
      </c>
      <c r="I4" s="14">
        <v>109</v>
      </c>
      <c r="J4" s="14">
        <v>109</v>
      </c>
      <c r="K4" s="14">
        <f>52+26+24</f>
        <v>102</v>
      </c>
      <c r="L4" s="14">
        <f>54+25+11</f>
        <v>90</v>
      </c>
      <c r="M4" s="14">
        <v>95</v>
      </c>
      <c r="N4" s="14">
        <v>80</v>
      </c>
      <c r="O4" s="14">
        <v>109</v>
      </c>
      <c r="P4" s="14">
        <v>82</v>
      </c>
      <c r="Q4" s="14">
        <v>75</v>
      </c>
      <c r="R4" s="14">
        <v>108</v>
      </c>
      <c r="S4" s="14">
        <v>105</v>
      </c>
      <c r="T4" s="14">
        <v>81</v>
      </c>
      <c r="U4" s="14">
        <v>78</v>
      </c>
      <c r="V4" s="14">
        <v>84</v>
      </c>
      <c r="W4" s="16">
        <v>92</v>
      </c>
      <c r="X4" s="17">
        <v>97</v>
      </c>
      <c r="Y4" s="17">
        <v>103</v>
      </c>
      <c r="Z4" s="17">
        <v>86</v>
      </c>
    </row>
    <row r="5" spans="1:26" ht="16.5" customHeight="1" x14ac:dyDescent="0.3">
      <c r="A5" s="13" t="s">
        <v>3</v>
      </c>
      <c r="B5" s="14">
        <v>7</v>
      </c>
      <c r="C5" s="14">
        <v>13</v>
      </c>
      <c r="D5" s="14">
        <v>9</v>
      </c>
      <c r="E5" s="15">
        <v>15</v>
      </c>
      <c r="F5" s="14">
        <v>13</v>
      </c>
      <c r="G5" s="14">
        <v>15</v>
      </c>
      <c r="H5" s="14">
        <v>6</v>
      </c>
      <c r="I5" s="14">
        <v>3</v>
      </c>
      <c r="J5" s="14">
        <v>23</v>
      </c>
      <c r="K5" s="14">
        <v>17</v>
      </c>
      <c r="L5" s="14">
        <v>30</v>
      </c>
      <c r="M5" s="14">
        <v>21</v>
      </c>
      <c r="N5" s="14">
        <v>13</v>
      </c>
      <c r="O5" s="14">
        <v>15</v>
      </c>
      <c r="P5" s="14">
        <v>21</v>
      </c>
      <c r="Q5" s="14">
        <v>19</v>
      </c>
      <c r="R5" s="14">
        <v>17</v>
      </c>
      <c r="S5" s="14">
        <v>33</v>
      </c>
      <c r="T5" s="14">
        <v>16</v>
      </c>
      <c r="U5" s="14">
        <v>34</v>
      </c>
      <c r="V5" s="14">
        <v>24</v>
      </c>
      <c r="W5" s="16">
        <v>36</v>
      </c>
      <c r="X5" s="17">
        <v>45</v>
      </c>
      <c r="Y5" s="17">
        <v>33</v>
      </c>
      <c r="Z5" s="17">
        <v>39</v>
      </c>
    </row>
    <row r="6" spans="1:26" ht="16.5" customHeight="1" x14ac:dyDescent="0.3">
      <c r="A6" s="13" t="s">
        <v>4</v>
      </c>
      <c r="B6" s="14">
        <v>117</v>
      </c>
      <c r="C6" s="14">
        <v>103</v>
      </c>
      <c r="D6" s="14">
        <v>91</v>
      </c>
      <c r="E6" s="15">
        <v>83</v>
      </c>
      <c r="F6" s="14">
        <v>85</v>
      </c>
      <c r="G6" s="14">
        <v>79</v>
      </c>
      <c r="H6" s="14">
        <v>74</v>
      </c>
      <c r="I6" s="14">
        <v>77</v>
      </c>
      <c r="J6" s="14">
        <v>54</v>
      </c>
      <c r="K6" s="14">
        <v>84</v>
      </c>
      <c r="L6" s="14">
        <v>80</v>
      </c>
      <c r="M6" s="14">
        <v>59</v>
      </c>
      <c r="N6" s="14">
        <v>73</v>
      </c>
      <c r="O6" s="14">
        <v>47</v>
      </c>
      <c r="P6" s="14">
        <v>60</v>
      </c>
      <c r="Q6" s="14">
        <v>35</v>
      </c>
      <c r="R6" s="14">
        <v>23</v>
      </c>
      <c r="S6" s="14">
        <v>32</v>
      </c>
      <c r="T6" s="14">
        <v>67</v>
      </c>
      <c r="U6" s="14">
        <v>100</v>
      </c>
      <c r="V6" s="14">
        <v>96</v>
      </c>
      <c r="W6" s="16">
        <v>96</v>
      </c>
      <c r="X6" s="17">
        <v>102</v>
      </c>
      <c r="Y6" s="17">
        <v>108</v>
      </c>
      <c r="Z6" s="17">
        <v>93</v>
      </c>
    </row>
    <row r="7" spans="1:26" ht="16.5" customHeight="1" x14ac:dyDescent="0.3">
      <c r="A7" s="13" t="s">
        <v>5</v>
      </c>
      <c r="B7" s="14">
        <v>104</v>
      </c>
      <c r="C7" s="14">
        <v>93</v>
      </c>
      <c r="D7" s="14">
        <v>74</v>
      </c>
      <c r="E7" s="15">
        <v>98</v>
      </c>
      <c r="F7" s="14">
        <v>112</v>
      </c>
      <c r="G7" s="14">
        <v>92</v>
      </c>
      <c r="H7" s="14">
        <v>72</v>
      </c>
      <c r="I7" s="14">
        <v>79</v>
      </c>
      <c r="J7" s="14">
        <v>94</v>
      </c>
      <c r="K7" s="14">
        <v>95</v>
      </c>
      <c r="L7" s="14">
        <v>87</v>
      </c>
      <c r="M7" s="14">
        <v>87</v>
      </c>
      <c r="N7" s="14">
        <v>116</v>
      </c>
      <c r="O7" s="14">
        <v>77</v>
      </c>
      <c r="P7" s="14">
        <v>86</v>
      </c>
      <c r="Q7" s="14">
        <v>105</v>
      </c>
      <c r="R7" s="14">
        <v>85</v>
      </c>
      <c r="S7" s="14">
        <v>124</v>
      </c>
      <c r="T7" s="14">
        <v>93</v>
      </c>
      <c r="U7" s="14">
        <v>66</v>
      </c>
      <c r="V7" s="14">
        <v>97</v>
      </c>
      <c r="W7" s="16">
        <v>97</v>
      </c>
      <c r="X7" s="17">
        <v>112</v>
      </c>
      <c r="Y7" s="17">
        <v>104</v>
      </c>
      <c r="Z7" s="17">
        <v>85</v>
      </c>
    </row>
    <row r="8" spans="1:26" ht="16.5" customHeight="1" x14ac:dyDescent="0.3">
      <c r="A8" s="13" t="s">
        <v>6</v>
      </c>
      <c r="B8" s="14">
        <v>0</v>
      </c>
      <c r="C8" s="14">
        <v>3</v>
      </c>
      <c r="D8" s="14">
        <v>0</v>
      </c>
      <c r="E8" s="15">
        <v>2</v>
      </c>
      <c r="F8" s="14">
        <v>2</v>
      </c>
      <c r="G8" s="14">
        <v>6</v>
      </c>
      <c r="H8" s="14">
        <v>11</v>
      </c>
      <c r="I8" s="14">
        <v>7</v>
      </c>
      <c r="J8" s="14">
        <v>4</v>
      </c>
      <c r="K8" s="14">
        <v>1</v>
      </c>
      <c r="L8" s="14">
        <v>8</v>
      </c>
      <c r="M8" s="14">
        <v>5</v>
      </c>
      <c r="N8" s="14">
        <v>6</v>
      </c>
      <c r="O8" s="14">
        <v>11</v>
      </c>
      <c r="P8" s="14">
        <v>6</v>
      </c>
      <c r="Q8" s="14">
        <v>12</v>
      </c>
      <c r="R8" s="14">
        <v>12</v>
      </c>
      <c r="S8" s="14">
        <v>11</v>
      </c>
      <c r="T8" s="14">
        <v>7</v>
      </c>
      <c r="U8" s="14">
        <v>7</v>
      </c>
      <c r="V8" s="14">
        <v>10</v>
      </c>
      <c r="W8" s="16">
        <v>2</v>
      </c>
      <c r="X8" s="17">
        <v>14</v>
      </c>
      <c r="Y8" s="17">
        <v>10</v>
      </c>
      <c r="Z8" s="17">
        <v>10</v>
      </c>
    </row>
    <row r="9" spans="1:26" ht="16.5" customHeight="1" x14ac:dyDescent="0.3">
      <c r="A9" s="13" t="s">
        <v>7</v>
      </c>
      <c r="B9" s="14">
        <v>0</v>
      </c>
      <c r="C9" s="14">
        <v>0</v>
      </c>
      <c r="D9" s="14">
        <v>0</v>
      </c>
      <c r="E9" s="15">
        <v>0</v>
      </c>
      <c r="F9" s="14">
        <v>0</v>
      </c>
      <c r="G9" s="14">
        <v>0</v>
      </c>
      <c r="H9" s="14">
        <v>0</v>
      </c>
      <c r="I9" s="14">
        <v>0</v>
      </c>
      <c r="J9" s="14">
        <v>0</v>
      </c>
      <c r="K9" s="14">
        <v>0</v>
      </c>
      <c r="L9" s="14">
        <v>0</v>
      </c>
      <c r="M9" s="14">
        <v>0</v>
      </c>
      <c r="N9" s="14">
        <v>1</v>
      </c>
      <c r="O9" s="14">
        <v>0</v>
      </c>
      <c r="P9" s="14">
        <v>7</v>
      </c>
      <c r="Q9" s="14">
        <v>0</v>
      </c>
      <c r="R9" s="14">
        <v>1</v>
      </c>
      <c r="S9" s="14">
        <v>1</v>
      </c>
      <c r="T9" s="14">
        <v>0</v>
      </c>
      <c r="U9" s="14">
        <v>4</v>
      </c>
      <c r="V9" s="14">
        <v>1</v>
      </c>
      <c r="W9" s="16">
        <v>0</v>
      </c>
      <c r="X9" s="17">
        <v>2</v>
      </c>
      <c r="Y9" s="17">
        <v>2</v>
      </c>
      <c r="Z9" s="17">
        <v>0</v>
      </c>
    </row>
    <row r="10" spans="1:26" ht="16.5" customHeight="1" x14ac:dyDescent="0.3">
      <c r="A10" s="13" t="s">
        <v>8</v>
      </c>
      <c r="B10" s="14">
        <v>1</v>
      </c>
      <c r="C10" s="14">
        <v>0</v>
      </c>
      <c r="D10" s="14">
        <v>0</v>
      </c>
      <c r="E10" s="15">
        <v>0</v>
      </c>
      <c r="F10" s="14">
        <v>0</v>
      </c>
      <c r="G10" s="14">
        <v>0</v>
      </c>
      <c r="H10" s="14">
        <v>0</v>
      </c>
      <c r="I10" s="14">
        <v>0</v>
      </c>
      <c r="J10" s="14">
        <v>2</v>
      </c>
      <c r="K10" s="14">
        <v>0</v>
      </c>
      <c r="L10" s="14">
        <v>0</v>
      </c>
      <c r="M10" s="14">
        <v>0</v>
      </c>
      <c r="N10" s="14">
        <v>0</v>
      </c>
      <c r="O10" s="14">
        <v>0</v>
      </c>
      <c r="P10" s="14">
        <v>1</v>
      </c>
      <c r="Q10" s="14">
        <v>3</v>
      </c>
      <c r="R10" s="14">
        <v>0</v>
      </c>
      <c r="S10" s="14">
        <v>1</v>
      </c>
      <c r="T10" s="14">
        <v>0</v>
      </c>
      <c r="U10" s="14">
        <v>1</v>
      </c>
      <c r="V10" s="14">
        <v>1</v>
      </c>
      <c r="W10" s="16">
        <v>0</v>
      </c>
      <c r="X10" s="17">
        <v>1</v>
      </c>
      <c r="Y10" s="17">
        <v>1</v>
      </c>
      <c r="Z10" s="17">
        <v>1</v>
      </c>
    </row>
    <row r="11" spans="1:26" s="19" customFormat="1" ht="16.5" customHeight="1" x14ac:dyDescent="0.3">
      <c r="A11" s="18" t="s">
        <v>9</v>
      </c>
      <c r="B11" s="11">
        <f>SUM(B12:B18)</f>
        <v>54556</v>
      </c>
      <c r="C11" s="11">
        <f>SUM(C12:C18)</f>
        <v>52125</v>
      </c>
      <c r="D11" s="11">
        <f>SUM(D12:D18)</f>
        <v>55089</v>
      </c>
      <c r="E11" s="11">
        <f t="shared" ref="E11:J11" si="2">+SUM(E12:E18)</f>
        <v>52668</v>
      </c>
      <c r="F11" s="11">
        <f t="shared" si="2"/>
        <v>58193</v>
      </c>
      <c r="G11" s="11">
        <f t="shared" si="2"/>
        <v>57196</v>
      </c>
      <c r="H11" s="11">
        <f t="shared" si="2"/>
        <v>55288</v>
      </c>
      <c r="I11" s="11">
        <f t="shared" si="2"/>
        <v>56132</v>
      </c>
      <c r="J11" s="11">
        <f t="shared" si="2"/>
        <v>55990</v>
      </c>
      <c r="K11" s="11">
        <f t="shared" ref="K11:X11" si="3">SUM(K12:K18)</f>
        <v>55325</v>
      </c>
      <c r="L11" s="11">
        <f t="shared" si="3"/>
        <v>56697</v>
      </c>
      <c r="M11" s="11">
        <f t="shared" si="3"/>
        <v>53945</v>
      </c>
      <c r="N11" s="11">
        <f t="shared" si="3"/>
        <v>20313</v>
      </c>
      <c r="O11" s="11">
        <f t="shared" si="3"/>
        <v>20175</v>
      </c>
      <c r="P11" s="11">
        <f t="shared" si="3"/>
        <v>20794</v>
      </c>
      <c r="Q11" s="11">
        <f t="shared" si="3"/>
        <v>19696</v>
      </c>
      <c r="R11" s="11">
        <f t="shared" si="3"/>
        <v>21433</v>
      </c>
      <c r="S11" s="11">
        <f t="shared" si="3"/>
        <v>23350</v>
      </c>
      <c r="T11" s="11">
        <f t="shared" si="3"/>
        <v>26260</v>
      </c>
      <c r="U11" s="11">
        <f t="shared" si="3"/>
        <v>27870</v>
      </c>
      <c r="V11" s="11">
        <f t="shared" si="3"/>
        <v>27037</v>
      </c>
      <c r="W11" s="11">
        <f t="shared" si="3"/>
        <v>22250</v>
      </c>
      <c r="X11" s="11">
        <f t="shared" si="3"/>
        <v>23099</v>
      </c>
      <c r="Y11" s="11">
        <f t="shared" ref="Y11:Z11" si="4">SUM(Y12:Y18)</f>
        <v>25495</v>
      </c>
      <c r="Z11" s="11">
        <f t="shared" si="4"/>
        <v>22973</v>
      </c>
    </row>
    <row r="12" spans="1:26" ht="16.5" customHeight="1" x14ac:dyDescent="0.3">
      <c r="A12" s="13" t="s">
        <v>2</v>
      </c>
      <c r="B12" s="14">
        <v>40006</v>
      </c>
      <c r="C12" s="14">
        <v>38619</v>
      </c>
      <c r="D12" s="14">
        <v>40090</v>
      </c>
      <c r="E12" s="14">
        <v>38873</v>
      </c>
      <c r="F12" s="14">
        <v>42195</v>
      </c>
      <c r="G12" s="14">
        <f>25284+11756+4257</f>
        <v>41297</v>
      </c>
      <c r="H12" s="14">
        <f>16364+8896+3018+3670+1882+463+4077+1065+274</f>
        <v>39709</v>
      </c>
      <c r="I12" s="14">
        <f>25058+10882+3241</f>
        <v>39181</v>
      </c>
      <c r="J12" s="14">
        <f>26671+11255+3109</f>
        <v>41035</v>
      </c>
      <c r="K12" s="14">
        <f>26360+11527+3334</f>
        <v>41221</v>
      </c>
      <c r="L12" s="14">
        <f>29116+9004+2805</f>
        <v>40925</v>
      </c>
      <c r="M12" s="14">
        <v>38840</v>
      </c>
      <c r="N12" s="14">
        <v>12323</v>
      </c>
      <c r="O12" s="14">
        <v>12537</v>
      </c>
      <c r="P12" s="14">
        <v>12925</v>
      </c>
      <c r="Q12" s="14">
        <v>12385</v>
      </c>
      <c r="R12" s="14">
        <v>12852</v>
      </c>
      <c r="S12" s="14">
        <v>14126</v>
      </c>
      <c r="T12" s="14">
        <v>14266</v>
      </c>
      <c r="U12" s="14">
        <v>15470</v>
      </c>
      <c r="V12" s="14">
        <v>14901</v>
      </c>
      <c r="W12" s="16">
        <v>11361</v>
      </c>
      <c r="X12" s="20">
        <v>11872</v>
      </c>
      <c r="Y12" s="20">
        <v>13737</v>
      </c>
      <c r="Z12" s="20">
        <v>13584</v>
      </c>
    </row>
    <row r="13" spans="1:26" ht="16.5" customHeight="1" x14ac:dyDescent="0.3">
      <c r="A13" s="13" t="s">
        <v>3</v>
      </c>
      <c r="B13" s="14">
        <v>1244</v>
      </c>
      <c r="C13" s="14">
        <v>1251</v>
      </c>
      <c r="D13" s="14">
        <v>1268</v>
      </c>
      <c r="E13" s="14">
        <v>982</v>
      </c>
      <c r="F13" s="14">
        <v>1181</v>
      </c>
      <c r="G13" s="14">
        <v>1319</v>
      </c>
      <c r="H13" s="14">
        <f>1294+197+113</f>
        <v>1604</v>
      </c>
      <c r="I13" s="14">
        <v>1087</v>
      </c>
      <c r="J13" s="14">
        <v>1076</v>
      </c>
      <c r="K13" s="14">
        <v>1271</v>
      </c>
      <c r="L13" s="14">
        <v>1338</v>
      </c>
      <c r="M13" s="14">
        <v>1201</v>
      </c>
      <c r="N13" s="14">
        <v>539</v>
      </c>
      <c r="O13" s="14">
        <v>556</v>
      </c>
      <c r="P13" s="14">
        <v>654</v>
      </c>
      <c r="Q13" s="14">
        <v>614</v>
      </c>
      <c r="R13" s="14">
        <v>656</v>
      </c>
      <c r="S13" s="14">
        <v>843</v>
      </c>
      <c r="T13" s="14">
        <v>1006</v>
      </c>
      <c r="U13" s="14">
        <v>1054</v>
      </c>
      <c r="V13" s="14">
        <v>917</v>
      </c>
      <c r="W13" s="16">
        <v>766</v>
      </c>
      <c r="X13" s="20">
        <v>888</v>
      </c>
      <c r="Y13" s="20">
        <v>771</v>
      </c>
      <c r="Z13" s="20">
        <v>917</v>
      </c>
    </row>
    <row r="14" spans="1:26" ht="16.5" customHeight="1" x14ac:dyDescent="0.3">
      <c r="A14" s="13" t="s">
        <v>4</v>
      </c>
      <c r="B14" s="14">
        <v>10036</v>
      </c>
      <c r="C14" s="14">
        <v>9285</v>
      </c>
      <c r="D14" s="14">
        <v>10446</v>
      </c>
      <c r="E14" s="14">
        <v>10532</v>
      </c>
      <c r="F14" s="14">
        <v>11673</v>
      </c>
      <c r="G14" s="14">
        <v>11238</v>
      </c>
      <c r="H14" s="14">
        <f>7566+3500+27</f>
        <v>11093</v>
      </c>
      <c r="I14" s="14">
        <v>12285</v>
      </c>
      <c r="J14" s="14">
        <v>11059</v>
      </c>
      <c r="K14" s="14">
        <v>9665</v>
      </c>
      <c r="L14" s="14">
        <v>10848</v>
      </c>
      <c r="M14" s="14">
        <v>10641</v>
      </c>
      <c r="N14" s="14">
        <v>4833</v>
      </c>
      <c r="O14" s="14">
        <v>4154</v>
      </c>
      <c r="P14" s="14">
        <v>4759</v>
      </c>
      <c r="Q14" s="14">
        <v>3814</v>
      </c>
      <c r="R14" s="14">
        <v>4820</v>
      </c>
      <c r="S14" s="14">
        <v>5015</v>
      </c>
      <c r="T14" s="14">
        <v>7264</v>
      </c>
      <c r="U14" s="14">
        <v>7536</v>
      </c>
      <c r="V14" s="14">
        <v>7521</v>
      </c>
      <c r="W14" s="16">
        <v>6688</v>
      </c>
      <c r="X14" s="20">
        <v>7212</v>
      </c>
      <c r="Y14" s="20">
        <v>7708</v>
      </c>
      <c r="Z14" s="20">
        <v>5286</v>
      </c>
    </row>
    <row r="15" spans="1:26" ht="16.5" customHeight="1" x14ac:dyDescent="0.3">
      <c r="A15" s="13" t="s">
        <v>5</v>
      </c>
      <c r="B15" s="14">
        <v>2438</v>
      </c>
      <c r="C15" s="14">
        <v>2308</v>
      </c>
      <c r="D15" s="14">
        <v>2546</v>
      </c>
      <c r="E15" s="14">
        <v>1560</v>
      </c>
      <c r="F15" s="14">
        <v>2374</v>
      </c>
      <c r="G15" s="14">
        <v>2374</v>
      </c>
      <c r="H15" s="14">
        <f>858+969+126</f>
        <v>1953</v>
      </c>
      <c r="I15" s="14">
        <v>2388</v>
      </c>
      <c r="J15" s="14">
        <v>1677</v>
      </c>
      <c r="K15" s="14">
        <v>1761</v>
      </c>
      <c r="L15" s="14">
        <v>1783</v>
      </c>
      <c r="M15" s="14">
        <v>1813</v>
      </c>
      <c r="N15" s="14">
        <v>1483</v>
      </c>
      <c r="O15" s="14">
        <v>1597</v>
      </c>
      <c r="P15" s="14">
        <v>1364</v>
      </c>
      <c r="Q15" s="14">
        <v>1672</v>
      </c>
      <c r="R15" s="14">
        <v>1426</v>
      </c>
      <c r="S15" s="14">
        <v>1548</v>
      </c>
      <c r="T15" s="14">
        <v>1700</v>
      </c>
      <c r="U15" s="14">
        <v>1808</v>
      </c>
      <c r="V15" s="14">
        <v>1928</v>
      </c>
      <c r="W15" s="16">
        <v>1811</v>
      </c>
      <c r="X15" s="20">
        <v>1575</v>
      </c>
      <c r="Y15" s="20">
        <v>1574</v>
      </c>
      <c r="Z15" s="20">
        <v>1433</v>
      </c>
    </row>
    <row r="16" spans="1:26" ht="16.5" customHeight="1" x14ac:dyDescent="0.3">
      <c r="A16" s="13" t="s">
        <v>6</v>
      </c>
      <c r="B16" s="14">
        <v>807</v>
      </c>
      <c r="C16" s="14">
        <v>622</v>
      </c>
      <c r="D16" s="14">
        <v>713</v>
      </c>
      <c r="E16" s="14">
        <v>652</v>
      </c>
      <c r="F16" s="14">
        <v>731</v>
      </c>
      <c r="G16" s="14">
        <v>935</v>
      </c>
      <c r="H16" s="14">
        <f>563+231+88</f>
        <v>882</v>
      </c>
      <c r="I16" s="14">
        <v>1121</v>
      </c>
      <c r="J16" s="14">
        <v>1064</v>
      </c>
      <c r="K16" s="14">
        <v>1345</v>
      </c>
      <c r="L16" s="14">
        <v>1736</v>
      </c>
      <c r="M16" s="14">
        <v>1374</v>
      </c>
      <c r="N16" s="14">
        <v>1070</v>
      </c>
      <c r="O16" s="14">
        <v>1283</v>
      </c>
      <c r="P16" s="14">
        <v>1031</v>
      </c>
      <c r="Q16" s="14">
        <v>1180</v>
      </c>
      <c r="R16" s="14">
        <v>1607</v>
      </c>
      <c r="S16" s="14">
        <v>1768</v>
      </c>
      <c r="T16" s="14">
        <v>1979</v>
      </c>
      <c r="U16" s="14">
        <v>1896</v>
      </c>
      <c r="V16" s="14">
        <v>1642</v>
      </c>
      <c r="W16" s="16">
        <v>1500</v>
      </c>
      <c r="X16" s="20">
        <v>1455</v>
      </c>
      <c r="Y16" s="20">
        <v>1554</v>
      </c>
      <c r="Z16" s="20">
        <v>1669</v>
      </c>
    </row>
    <row r="17" spans="1:26" ht="16.5" customHeight="1" x14ac:dyDescent="0.3">
      <c r="A17" s="13" t="s">
        <v>7</v>
      </c>
      <c r="B17" s="14">
        <v>21</v>
      </c>
      <c r="C17" s="14">
        <v>40</v>
      </c>
      <c r="D17" s="14">
        <v>19</v>
      </c>
      <c r="E17" s="14">
        <v>59</v>
      </c>
      <c r="F17" s="14">
        <v>29</v>
      </c>
      <c r="G17" s="14">
        <v>25</v>
      </c>
      <c r="H17" s="14">
        <f>23+4</f>
        <v>27</v>
      </c>
      <c r="I17" s="14">
        <v>54</v>
      </c>
      <c r="J17" s="14">
        <v>67</v>
      </c>
      <c r="K17" s="14">
        <v>41</v>
      </c>
      <c r="L17" s="14">
        <v>52</v>
      </c>
      <c r="M17" s="14">
        <v>40</v>
      </c>
      <c r="N17" s="14">
        <v>37</v>
      </c>
      <c r="O17" s="14">
        <v>19</v>
      </c>
      <c r="P17" s="14">
        <v>46</v>
      </c>
      <c r="Q17" s="14">
        <v>29</v>
      </c>
      <c r="R17" s="14">
        <v>55</v>
      </c>
      <c r="S17" s="14">
        <v>39</v>
      </c>
      <c r="T17" s="14">
        <v>23</v>
      </c>
      <c r="U17" s="14">
        <v>69</v>
      </c>
      <c r="V17" s="14">
        <v>39</v>
      </c>
      <c r="W17" s="16">
        <v>10</v>
      </c>
      <c r="X17" s="20">
        <v>18</v>
      </c>
      <c r="Y17" s="20">
        <v>62</v>
      </c>
      <c r="Z17" s="20">
        <v>19</v>
      </c>
    </row>
    <row r="18" spans="1:26" s="22" customFormat="1" ht="16.5" customHeight="1" x14ac:dyDescent="0.3">
      <c r="A18" s="13" t="s">
        <v>8</v>
      </c>
      <c r="B18" s="14">
        <v>4</v>
      </c>
      <c r="C18" s="14">
        <v>0</v>
      </c>
      <c r="D18" s="14">
        <v>7</v>
      </c>
      <c r="E18" s="14">
        <v>10</v>
      </c>
      <c r="F18" s="14">
        <v>10</v>
      </c>
      <c r="G18" s="14">
        <v>8</v>
      </c>
      <c r="H18" s="14">
        <v>20</v>
      </c>
      <c r="I18" s="14">
        <v>16</v>
      </c>
      <c r="J18" s="14">
        <v>12</v>
      </c>
      <c r="K18" s="14">
        <v>21</v>
      </c>
      <c r="L18" s="14">
        <v>15</v>
      </c>
      <c r="M18" s="14">
        <v>36</v>
      </c>
      <c r="N18" s="14">
        <v>28</v>
      </c>
      <c r="O18" s="14">
        <v>29</v>
      </c>
      <c r="P18" s="14">
        <v>15</v>
      </c>
      <c r="Q18" s="14">
        <v>2</v>
      </c>
      <c r="R18" s="14">
        <v>17</v>
      </c>
      <c r="S18" s="14">
        <v>11</v>
      </c>
      <c r="T18" s="14">
        <v>22</v>
      </c>
      <c r="U18" s="14">
        <v>37</v>
      </c>
      <c r="V18" s="14">
        <v>89</v>
      </c>
      <c r="W18" s="16">
        <v>114</v>
      </c>
      <c r="X18" s="21">
        <v>79</v>
      </c>
      <c r="Y18" s="21">
        <v>89</v>
      </c>
      <c r="Z18" s="21">
        <v>65</v>
      </c>
    </row>
    <row r="19" spans="1:26" s="19" customFormat="1" ht="16.5" customHeight="1" x14ac:dyDescent="0.3">
      <c r="A19" s="18" t="s">
        <v>10</v>
      </c>
      <c r="B19" s="11">
        <f>SUM(B20:B26)</f>
        <v>90163</v>
      </c>
      <c r="C19" s="11">
        <f>SUM(C20:C26)</f>
        <v>83139</v>
      </c>
      <c r="D19" s="11">
        <f>SUM(D20:D26)</f>
        <v>73531</v>
      </c>
      <c r="E19" s="11">
        <f t="shared" ref="E19:L19" si="5">+SUM(E20:E26)</f>
        <v>64986</v>
      </c>
      <c r="F19" s="23">
        <f t="shared" si="5"/>
        <v>70693</v>
      </c>
      <c r="G19" s="23">
        <f t="shared" si="5"/>
        <v>62471</v>
      </c>
      <c r="H19" s="11">
        <f t="shared" si="5"/>
        <v>59392</v>
      </c>
      <c r="I19" s="11">
        <f t="shared" si="5"/>
        <v>61561</v>
      </c>
      <c r="J19" s="11">
        <f t="shared" si="5"/>
        <v>60094</v>
      </c>
      <c r="K19" s="11">
        <f t="shared" si="5"/>
        <v>58703</v>
      </c>
      <c r="L19" s="11">
        <f t="shared" si="5"/>
        <v>59898</v>
      </c>
      <c r="M19" s="11">
        <f t="shared" ref="M19:T19" si="6">SUM(M20:M26)</f>
        <v>58149</v>
      </c>
      <c r="N19" s="11">
        <f t="shared" si="6"/>
        <v>25827</v>
      </c>
      <c r="O19" s="11">
        <f t="shared" si="6"/>
        <v>22490</v>
      </c>
      <c r="P19" s="11">
        <f t="shared" si="6"/>
        <v>23490</v>
      </c>
      <c r="Q19" s="11">
        <f t="shared" si="6"/>
        <v>23828</v>
      </c>
      <c r="R19" s="11">
        <f t="shared" si="6"/>
        <v>26109</v>
      </c>
      <c r="S19" s="11">
        <f t="shared" si="6"/>
        <v>25468</v>
      </c>
      <c r="T19" s="11">
        <f t="shared" si="6"/>
        <v>24935</v>
      </c>
      <c r="U19" s="11">
        <f>SUM(U20:U26)</f>
        <v>25897</v>
      </c>
      <c r="V19" s="24">
        <f t="shared" ref="V19:Z19" si="7">SUM(V20:V26)</f>
        <v>24664</v>
      </c>
      <c r="W19" s="25">
        <f t="shared" si="7"/>
        <v>19492</v>
      </c>
      <c r="X19" s="25">
        <f t="shared" si="7"/>
        <v>20061</v>
      </c>
      <c r="Y19" s="25">
        <f t="shared" si="7"/>
        <v>23473</v>
      </c>
      <c r="Z19" s="25">
        <f t="shared" si="7"/>
        <v>20780</v>
      </c>
    </row>
    <row r="20" spans="1:26" ht="16.5" customHeight="1" x14ac:dyDescent="0.3">
      <c r="A20" s="13" t="s">
        <v>2</v>
      </c>
      <c r="B20" s="14">
        <v>70437</v>
      </c>
      <c r="C20" s="14">
        <v>63453</v>
      </c>
      <c r="D20" s="14">
        <v>52182</v>
      </c>
      <c r="E20" s="14">
        <v>45580</v>
      </c>
      <c r="F20" s="15">
        <v>49185</v>
      </c>
      <c r="G20" s="15">
        <f>25599+13102+4079</f>
        <v>42780</v>
      </c>
      <c r="H20" s="14">
        <f>23060+13437+3959</f>
        <v>40456</v>
      </c>
      <c r="I20" s="14">
        <f>25833+11423+3268</f>
        <v>40524</v>
      </c>
      <c r="J20" s="14">
        <f>26677+11308+3631</f>
        <v>41616</v>
      </c>
      <c r="K20" s="14">
        <f>26299+10813+3982</f>
        <v>41094</v>
      </c>
      <c r="L20" s="14">
        <f>29179+9198+3300</f>
        <v>41677</v>
      </c>
      <c r="M20" s="14">
        <v>40321</v>
      </c>
      <c r="N20" s="14">
        <v>13883</v>
      </c>
      <c r="O20" s="14">
        <v>12006</v>
      </c>
      <c r="P20" s="14">
        <v>12593</v>
      </c>
      <c r="Q20" s="14">
        <v>12767</v>
      </c>
      <c r="R20" s="14">
        <v>14274</v>
      </c>
      <c r="S20" s="14">
        <v>13601</v>
      </c>
      <c r="T20" s="14">
        <v>11555</v>
      </c>
      <c r="U20" s="14">
        <v>12496</v>
      </c>
      <c r="V20" s="14">
        <v>11466</v>
      </c>
      <c r="W20" s="16">
        <v>8325</v>
      </c>
      <c r="X20" s="17">
        <v>8637</v>
      </c>
      <c r="Y20" s="17">
        <v>10102</v>
      </c>
      <c r="Z20" s="17">
        <v>9876</v>
      </c>
    </row>
    <row r="21" spans="1:26" ht="16.5" customHeight="1" x14ac:dyDescent="0.3">
      <c r="A21" s="13" t="s">
        <v>3</v>
      </c>
      <c r="B21" s="14">
        <v>1465</v>
      </c>
      <c r="C21" s="14">
        <v>1543</v>
      </c>
      <c r="D21" s="14">
        <v>1492</v>
      </c>
      <c r="E21" s="14">
        <v>1136</v>
      </c>
      <c r="F21" s="15">
        <v>1413</v>
      </c>
      <c r="G21" s="15">
        <v>1276</v>
      </c>
      <c r="H21" s="14">
        <v>1350</v>
      </c>
      <c r="I21" s="14">
        <v>1173</v>
      </c>
      <c r="J21" s="14">
        <v>1121</v>
      </c>
      <c r="K21" s="14">
        <v>1182</v>
      </c>
      <c r="L21" s="14">
        <v>1319</v>
      </c>
      <c r="M21" s="14">
        <v>1299</v>
      </c>
      <c r="N21" s="14">
        <v>1056</v>
      </c>
      <c r="O21" s="14">
        <v>985</v>
      </c>
      <c r="P21" s="14">
        <v>939</v>
      </c>
      <c r="Q21" s="14">
        <v>1129</v>
      </c>
      <c r="R21" s="14">
        <v>1130</v>
      </c>
      <c r="S21" s="14">
        <v>1181</v>
      </c>
      <c r="T21" s="14">
        <v>1009</v>
      </c>
      <c r="U21" s="14">
        <v>986</v>
      </c>
      <c r="V21" s="14">
        <v>810</v>
      </c>
      <c r="W21" s="16">
        <v>696</v>
      </c>
      <c r="X21" s="17">
        <v>855</v>
      </c>
      <c r="Y21" s="17">
        <v>838</v>
      </c>
      <c r="Z21" s="17">
        <v>920</v>
      </c>
    </row>
    <row r="22" spans="1:26" ht="16.5" customHeight="1" x14ac:dyDescent="0.3">
      <c r="A22" s="13" t="s">
        <v>4</v>
      </c>
      <c r="B22" s="14">
        <v>12178</v>
      </c>
      <c r="C22" s="14">
        <v>14102</v>
      </c>
      <c r="D22" s="14">
        <v>15512</v>
      </c>
      <c r="E22" s="14">
        <v>15082</v>
      </c>
      <c r="F22" s="15">
        <v>15869</v>
      </c>
      <c r="G22" s="15">
        <v>14327</v>
      </c>
      <c r="H22" s="14">
        <v>13748</v>
      </c>
      <c r="I22" s="14">
        <v>15151</v>
      </c>
      <c r="J22" s="14">
        <v>13516</v>
      </c>
      <c r="K22" s="14">
        <v>12196</v>
      </c>
      <c r="L22" s="14">
        <v>12782</v>
      </c>
      <c r="M22" s="14">
        <v>12406</v>
      </c>
      <c r="N22" s="14">
        <v>6919</v>
      </c>
      <c r="O22" s="14">
        <v>5534</v>
      </c>
      <c r="P22" s="14">
        <v>6270</v>
      </c>
      <c r="Q22" s="14">
        <v>5738</v>
      </c>
      <c r="R22" s="14">
        <v>6267</v>
      </c>
      <c r="S22" s="14">
        <v>6963</v>
      </c>
      <c r="T22" s="14">
        <v>8902</v>
      </c>
      <c r="U22" s="14">
        <v>8697</v>
      </c>
      <c r="V22" s="14">
        <v>8724</v>
      </c>
      <c r="W22" s="16">
        <v>7928</v>
      </c>
      <c r="X22" s="17">
        <v>8330</v>
      </c>
      <c r="Y22" s="17">
        <v>8828</v>
      </c>
      <c r="Z22" s="17">
        <v>6327</v>
      </c>
    </row>
    <row r="23" spans="1:26" ht="16.5" customHeight="1" x14ac:dyDescent="0.3">
      <c r="A23" s="13" t="s">
        <v>5</v>
      </c>
      <c r="B23" s="14">
        <v>3031</v>
      </c>
      <c r="C23" s="14">
        <v>2716</v>
      </c>
      <c r="D23" s="14">
        <v>3160</v>
      </c>
      <c r="E23" s="14">
        <v>2111</v>
      </c>
      <c r="F23" s="15">
        <v>3115</v>
      </c>
      <c r="G23" s="15">
        <v>2847</v>
      </c>
      <c r="H23" s="14">
        <v>2449</v>
      </c>
      <c r="I23" s="14">
        <v>3078</v>
      </c>
      <c r="J23" s="14">
        <v>2410</v>
      </c>
      <c r="K23" s="14">
        <v>2499</v>
      </c>
      <c r="L23" s="14">
        <v>2072</v>
      </c>
      <c r="M23" s="14">
        <v>2159</v>
      </c>
      <c r="N23" s="14">
        <v>1720</v>
      </c>
      <c r="O23" s="14">
        <v>1749</v>
      </c>
      <c r="P23" s="14">
        <v>1598</v>
      </c>
      <c r="Q23" s="14">
        <v>1663</v>
      </c>
      <c r="R23" s="14">
        <v>1575</v>
      </c>
      <c r="S23" s="14">
        <v>1732</v>
      </c>
      <c r="T23" s="14">
        <v>1707</v>
      </c>
      <c r="U23" s="14">
        <v>1937</v>
      </c>
      <c r="V23" s="14">
        <v>2133</v>
      </c>
      <c r="W23" s="16">
        <v>1987</v>
      </c>
      <c r="X23" s="20">
        <v>1723</v>
      </c>
      <c r="Y23" s="20">
        <v>2274</v>
      </c>
      <c r="Z23" s="20">
        <v>2187</v>
      </c>
    </row>
    <row r="24" spans="1:26" ht="16.5" customHeight="1" x14ac:dyDescent="0.3">
      <c r="A24" s="13" t="s">
        <v>6</v>
      </c>
      <c r="B24" s="14">
        <v>2965</v>
      </c>
      <c r="C24" s="14">
        <v>1241</v>
      </c>
      <c r="D24" s="14">
        <v>1137</v>
      </c>
      <c r="E24" s="14">
        <v>946</v>
      </c>
      <c r="F24" s="15">
        <v>1062</v>
      </c>
      <c r="G24" s="15">
        <v>1173</v>
      </c>
      <c r="H24" s="14">
        <v>1284</v>
      </c>
      <c r="I24" s="14">
        <v>1454</v>
      </c>
      <c r="J24" s="14">
        <v>1221</v>
      </c>
      <c r="K24" s="14">
        <v>1577</v>
      </c>
      <c r="L24" s="14">
        <v>1871</v>
      </c>
      <c r="M24" s="14">
        <v>1719</v>
      </c>
      <c r="N24" s="14">
        <v>2195</v>
      </c>
      <c r="O24" s="14">
        <v>2171</v>
      </c>
      <c r="P24" s="14">
        <v>2037</v>
      </c>
      <c r="Q24" s="14">
        <v>2402</v>
      </c>
      <c r="R24" s="14">
        <v>2816</v>
      </c>
      <c r="S24" s="14">
        <v>1924</v>
      </c>
      <c r="T24" s="14">
        <v>1724</v>
      </c>
      <c r="U24" s="14">
        <v>1716</v>
      </c>
      <c r="V24" s="14">
        <v>1437</v>
      </c>
      <c r="W24" s="16">
        <v>429</v>
      </c>
      <c r="X24" s="17">
        <v>423</v>
      </c>
      <c r="Y24" s="17">
        <v>1313</v>
      </c>
      <c r="Z24" s="17">
        <v>1391</v>
      </c>
    </row>
    <row r="25" spans="1:26" ht="16.5" customHeight="1" x14ac:dyDescent="0.3">
      <c r="A25" s="13" t="s">
        <v>7</v>
      </c>
      <c r="B25" s="14">
        <v>84</v>
      </c>
      <c r="C25" s="14">
        <v>83</v>
      </c>
      <c r="D25" s="14">
        <v>40</v>
      </c>
      <c r="E25" s="14">
        <v>121</v>
      </c>
      <c r="F25" s="15">
        <v>39</v>
      </c>
      <c r="G25" s="15">
        <v>58</v>
      </c>
      <c r="H25" s="14">
        <v>80</v>
      </c>
      <c r="I25" s="14">
        <v>162</v>
      </c>
      <c r="J25" s="14">
        <v>194</v>
      </c>
      <c r="K25" s="14">
        <v>135</v>
      </c>
      <c r="L25" s="14">
        <v>160</v>
      </c>
      <c r="M25" s="14">
        <v>209</v>
      </c>
      <c r="N25" s="14">
        <v>31</v>
      </c>
      <c r="O25" s="14">
        <v>12</v>
      </c>
      <c r="P25" s="14">
        <v>34</v>
      </c>
      <c r="Q25" s="14">
        <v>123</v>
      </c>
      <c r="R25" s="14">
        <v>36</v>
      </c>
      <c r="S25" s="14">
        <v>46</v>
      </c>
      <c r="T25" s="14">
        <v>12</v>
      </c>
      <c r="U25" s="14">
        <v>25</v>
      </c>
      <c r="V25" s="14">
        <v>14</v>
      </c>
      <c r="W25" s="16">
        <v>8</v>
      </c>
      <c r="X25" s="17">
        <v>11</v>
      </c>
      <c r="Y25" s="17">
        <v>26</v>
      </c>
      <c r="Z25" s="17">
        <v>11</v>
      </c>
    </row>
    <row r="26" spans="1:26" s="22" customFormat="1" ht="16.5" customHeight="1" x14ac:dyDescent="0.3">
      <c r="A26" s="13" t="s">
        <v>8</v>
      </c>
      <c r="B26" s="14">
        <v>3</v>
      </c>
      <c r="C26" s="14">
        <v>1</v>
      </c>
      <c r="D26" s="14">
        <v>8</v>
      </c>
      <c r="E26" s="14">
        <v>10</v>
      </c>
      <c r="F26" s="15">
        <v>10</v>
      </c>
      <c r="G26" s="15">
        <v>10</v>
      </c>
      <c r="H26" s="14">
        <v>25</v>
      </c>
      <c r="I26" s="14">
        <v>19</v>
      </c>
      <c r="J26" s="14">
        <v>16</v>
      </c>
      <c r="K26" s="14">
        <v>20</v>
      </c>
      <c r="L26" s="14">
        <v>17</v>
      </c>
      <c r="M26" s="14">
        <v>36</v>
      </c>
      <c r="N26" s="14">
        <v>23</v>
      </c>
      <c r="O26" s="14">
        <v>33</v>
      </c>
      <c r="P26" s="14">
        <v>19</v>
      </c>
      <c r="Q26" s="14">
        <v>6</v>
      </c>
      <c r="R26" s="14">
        <v>11</v>
      </c>
      <c r="S26" s="14">
        <v>21</v>
      </c>
      <c r="T26" s="14">
        <v>26</v>
      </c>
      <c r="U26" s="14">
        <v>40</v>
      </c>
      <c r="V26" s="14">
        <v>80</v>
      </c>
      <c r="W26" s="16">
        <v>119</v>
      </c>
      <c r="X26" s="26">
        <v>82</v>
      </c>
      <c r="Y26" s="26">
        <v>92</v>
      </c>
      <c r="Z26" s="26">
        <v>68</v>
      </c>
    </row>
    <row r="27" spans="1:26" s="19" customFormat="1" ht="33" customHeight="1" x14ac:dyDescent="0.3">
      <c r="A27" s="27" t="s">
        <v>11</v>
      </c>
      <c r="B27" s="11">
        <f>SUM(B28:B34)</f>
        <v>7645.7310709999992</v>
      </c>
      <c r="C27" s="11">
        <f>SUM(C28:C34)</f>
        <v>7380.3081190000012</v>
      </c>
      <c r="D27" s="11">
        <f>SUM(D28:D34)</f>
        <v>7317.7178689999992</v>
      </c>
      <c r="E27" s="11">
        <f t="shared" ref="E27:L27" si="8">+SUM(E28:E34)</f>
        <v>7059.0669040000002</v>
      </c>
      <c r="F27" s="11">
        <f t="shared" si="8"/>
        <v>7334.8654100000003</v>
      </c>
      <c r="G27" s="23">
        <f t="shared" si="8"/>
        <v>7171.8571700000002</v>
      </c>
      <c r="H27" s="11">
        <f t="shared" si="8"/>
        <v>7210.8173029999998</v>
      </c>
      <c r="I27" s="11">
        <f t="shared" si="8"/>
        <v>7615.1458850000008</v>
      </c>
      <c r="J27" s="11">
        <f t="shared" si="8"/>
        <v>7773.9402769999988</v>
      </c>
      <c r="K27" s="11">
        <f t="shared" si="8"/>
        <v>8148.7426090000008</v>
      </c>
      <c r="L27" s="11">
        <f t="shared" si="8"/>
        <v>8336.7528870000006</v>
      </c>
      <c r="M27" s="11">
        <f t="shared" ref="M27:Z27" si="9">SUM(M28:M34)</f>
        <v>8554.1314809999985</v>
      </c>
      <c r="N27" s="11">
        <f t="shared" si="9"/>
        <v>8835.5254490000007</v>
      </c>
      <c r="O27" s="11">
        <f t="shared" si="9"/>
        <v>8738.3656310000006</v>
      </c>
      <c r="P27" s="11">
        <f t="shared" si="9"/>
        <v>8782.0996309999991</v>
      </c>
      <c r="Q27" s="11">
        <f t="shared" si="9"/>
        <v>9019.7229810000008</v>
      </c>
      <c r="R27" s="11">
        <f t="shared" si="9"/>
        <v>9233.954835999999</v>
      </c>
      <c r="S27" s="11">
        <f t="shared" si="9"/>
        <v>9801.3870179999976</v>
      </c>
      <c r="T27" s="11">
        <f t="shared" si="9"/>
        <v>10067.847282999999</v>
      </c>
      <c r="U27" s="11">
        <f t="shared" si="9"/>
        <v>9932.0122329999995</v>
      </c>
      <c r="V27" s="11">
        <f t="shared" si="9"/>
        <v>9563</v>
      </c>
      <c r="W27" s="11">
        <f t="shared" si="9"/>
        <v>9189</v>
      </c>
      <c r="X27" s="11">
        <f t="shared" si="9"/>
        <v>9989.9</v>
      </c>
      <c r="Y27" s="11">
        <f t="shared" si="9"/>
        <v>9992</v>
      </c>
      <c r="Z27" s="11">
        <f t="shared" si="9"/>
        <v>10007</v>
      </c>
    </row>
    <row r="28" spans="1:26" ht="16.5" customHeight="1" x14ac:dyDescent="0.3">
      <c r="A28" s="13" t="s">
        <v>2</v>
      </c>
      <c r="B28" s="14">
        <f>3029.861563+1371.209547+510.598687</f>
        <v>4911.6697969999996</v>
      </c>
      <c r="C28" s="14">
        <f>2978.584127+1309.022201+492.859837</f>
        <v>4780.4661649999998</v>
      </c>
      <c r="D28" s="14">
        <v>4727.7814259999996</v>
      </c>
      <c r="E28" s="14">
        <v>4584.6267500000004</v>
      </c>
      <c r="F28" s="14">
        <v>4567.1032429999996</v>
      </c>
      <c r="G28" s="15">
        <v>4538.6659470000004</v>
      </c>
      <c r="H28" s="14">
        <v>4464.0112939999999</v>
      </c>
      <c r="I28" s="14">
        <v>4554.000728</v>
      </c>
      <c r="J28" s="14">
        <v>4711.6277959999998</v>
      </c>
      <c r="K28" s="14">
        <v>4926.3714879999998</v>
      </c>
      <c r="L28" s="14">
        <v>4959.4832500000002</v>
      </c>
      <c r="M28" s="14">
        <v>5064.8280960000002</v>
      </c>
      <c r="N28" s="14">
        <v>5333.308113</v>
      </c>
      <c r="O28" s="14">
        <v>5255.055985</v>
      </c>
      <c r="P28" s="14">
        <v>5200.3638490000003</v>
      </c>
      <c r="Q28" s="14">
        <v>5332.8820070000002</v>
      </c>
      <c r="R28" s="14">
        <v>5374.2834560000001</v>
      </c>
      <c r="S28" s="14">
        <v>5375.0585730000003</v>
      </c>
      <c r="T28" s="14">
        <v>5548.2710150000003</v>
      </c>
      <c r="U28" s="28">
        <v>5462.6689889999998</v>
      </c>
      <c r="V28" s="14">
        <v>5139</v>
      </c>
      <c r="W28" s="29">
        <v>4652</v>
      </c>
      <c r="X28" s="20">
        <v>5198</v>
      </c>
      <c r="Y28" s="20">
        <v>5198</v>
      </c>
      <c r="Z28" s="20">
        <v>5131</v>
      </c>
    </row>
    <row r="29" spans="1:26" ht="16.5" customHeight="1" x14ac:dyDescent="0.3">
      <c r="A29" s="13" t="s">
        <v>3</v>
      </c>
      <c r="B29" s="14">
        <v>174.000077</v>
      </c>
      <c r="C29" s="14">
        <v>183.56395900000001</v>
      </c>
      <c r="D29" s="14">
        <v>187.321032</v>
      </c>
      <c r="E29" s="14">
        <v>187.33641900000001</v>
      </c>
      <c r="F29" s="14">
        <v>273.685925</v>
      </c>
      <c r="G29" s="15">
        <v>249.30247600000001</v>
      </c>
      <c r="H29" s="14">
        <v>258.73173700000001</v>
      </c>
      <c r="I29" s="14">
        <v>259.40430300000003</v>
      </c>
      <c r="J29" s="14">
        <v>272.94428900000003</v>
      </c>
      <c r="K29" s="14">
        <v>288.585623</v>
      </c>
      <c r="L29" s="14">
        <v>315.99218300000001</v>
      </c>
      <c r="M29" s="14">
        <v>326.64551599999999</v>
      </c>
      <c r="N29" s="14">
        <v>336.53095200000001</v>
      </c>
      <c r="O29" s="14">
        <v>337.70080799999999</v>
      </c>
      <c r="P29" s="14">
        <v>349.915503</v>
      </c>
      <c r="Q29" s="14">
        <v>380.53518700000001</v>
      </c>
      <c r="R29" s="14">
        <v>406.52254099999999</v>
      </c>
      <c r="S29" s="14">
        <v>418.29927900000001</v>
      </c>
      <c r="T29" s="14">
        <v>451.35005100000001</v>
      </c>
      <c r="U29" s="28">
        <v>464.35451999999998</v>
      </c>
      <c r="V29" s="14">
        <v>456</v>
      </c>
      <c r="W29" s="29">
        <v>401</v>
      </c>
      <c r="X29" s="20">
        <v>510</v>
      </c>
      <c r="Y29" s="20">
        <v>510</v>
      </c>
      <c r="Z29" s="20">
        <v>483</v>
      </c>
    </row>
    <row r="30" spans="1:26" ht="16.5" customHeight="1" x14ac:dyDescent="0.3">
      <c r="A30" s="13" t="s">
        <v>4</v>
      </c>
      <c r="B30" s="14">
        <v>2252.4623029999998</v>
      </c>
      <c r="C30" s="14">
        <v>2123.1828780000001</v>
      </c>
      <c r="D30" s="14">
        <v>2118.769679</v>
      </c>
      <c r="E30" s="14">
        <v>1960.305314</v>
      </c>
      <c r="F30" s="14">
        <v>2148.8440660000001</v>
      </c>
      <c r="G30" s="15">
        <v>2033.506007</v>
      </c>
      <c r="H30" s="14">
        <v>2156.8937420000002</v>
      </c>
      <c r="I30" s="14">
        <v>2429.4545990000001</v>
      </c>
      <c r="J30" s="14">
        <v>2392.8349269999999</v>
      </c>
      <c r="K30" s="14">
        <v>2521.3875200000002</v>
      </c>
      <c r="L30" s="14">
        <v>2632.1866850000001</v>
      </c>
      <c r="M30" s="14">
        <v>2728.28811</v>
      </c>
      <c r="N30" s="14">
        <v>2687.9730330000002</v>
      </c>
      <c r="O30" s="14">
        <v>2666.7586000000001</v>
      </c>
      <c r="P30" s="14">
        <v>2747.616634</v>
      </c>
      <c r="Q30" s="14">
        <v>2808.3846050000002</v>
      </c>
      <c r="R30" s="14">
        <v>2926.9421969999999</v>
      </c>
      <c r="S30" s="14">
        <v>3460.1950069999998</v>
      </c>
      <c r="T30" s="14">
        <v>3547.3454219999999</v>
      </c>
      <c r="U30" s="28">
        <v>3489.503588</v>
      </c>
      <c r="V30" s="14">
        <v>3466</v>
      </c>
      <c r="W30" s="29">
        <v>3636</v>
      </c>
      <c r="X30" s="20">
        <v>3746</v>
      </c>
      <c r="Y30" s="20">
        <v>3746</v>
      </c>
      <c r="Z30" s="20">
        <v>3845</v>
      </c>
    </row>
    <row r="31" spans="1:26" ht="16.5" customHeight="1" x14ac:dyDescent="0.3">
      <c r="A31" s="13" t="s">
        <v>5</v>
      </c>
      <c r="B31" s="14">
        <v>285.86166200000002</v>
      </c>
      <c r="C31" s="14">
        <v>273.93892399999999</v>
      </c>
      <c r="D31" s="14">
        <v>261.87004000000002</v>
      </c>
      <c r="E31" s="14">
        <v>302.59885700000001</v>
      </c>
      <c r="F31" s="14">
        <v>317.78627999999998</v>
      </c>
      <c r="G31" s="15">
        <v>321.55748399999999</v>
      </c>
      <c r="H31" s="14">
        <v>302.21628299999998</v>
      </c>
      <c r="I31" s="14">
        <v>310.70688699999999</v>
      </c>
      <c r="J31" s="14">
        <v>359.63293800000002</v>
      </c>
      <c r="K31" s="30">
        <v>374.017383</v>
      </c>
      <c r="L31" s="30">
        <f>388.476149</f>
        <v>388.47614900000002</v>
      </c>
      <c r="M31" s="30">
        <v>389.87918999999999</v>
      </c>
      <c r="N31" s="30">
        <v>379.63199700000001</v>
      </c>
      <c r="O31" s="30">
        <v>375.38680099999999</v>
      </c>
      <c r="P31" s="30">
        <v>376.94707799999998</v>
      </c>
      <c r="Q31" s="30">
        <v>382.58729599999998</v>
      </c>
      <c r="R31" s="30">
        <v>399.33587699999998</v>
      </c>
      <c r="S31" s="30">
        <v>413.39949999999999</v>
      </c>
      <c r="T31" s="30">
        <v>383.78500000000003</v>
      </c>
      <c r="U31" s="30">
        <v>373.14249999999998</v>
      </c>
      <c r="V31" s="30">
        <v>369</v>
      </c>
      <c r="W31" s="29">
        <v>373</v>
      </c>
      <c r="X31" s="20">
        <v>377.9</v>
      </c>
      <c r="Y31" s="20">
        <v>380</v>
      </c>
      <c r="Z31" s="20">
        <v>388</v>
      </c>
    </row>
    <row r="32" spans="1:26" ht="16.5" customHeight="1" x14ac:dyDescent="0.3">
      <c r="A32" s="13" t="s">
        <v>6</v>
      </c>
      <c r="B32" s="14">
        <v>13.829397999999999</v>
      </c>
      <c r="C32" s="14">
        <v>13.296991</v>
      </c>
      <c r="D32" s="14">
        <v>13.22109</v>
      </c>
      <c r="E32" s="14">
        <v>14.814835</v>
      </c>
      <c r="F32" s="14">
        <v>16.651637999999998</v>
      </c>
      <c r="G32" s="15">
        <v>17.687878000000001</v>
      </c>
      <c r="H32" s="14">
        <v>16.797522000000001</v>
      </c>
      <c r="I32" s="14">
        <v>47.992970999999997</v>
      </c>
      <c r="J32" s="14">
        <v>22.071332999999999</v>
      </c>
      <c r="K32" s="14">
        <v>23.006990999999999</v>
      </c>
      <c r="L32" s="14">
        <v>24.406758</v>
      </c>
      <c r="M32" s="14">
        <v>26.849347000000002</v>
      </c>
      <c r="N32" s="14">
        <v>78.155923999999999</v>
      </c>
      <c r="O32" s="14">
        <v>81.782724999999999</v>
      </c>
      <c r="P32" s="14">
        <v>83.007735999999994</v>
      </c>
      <c r="Q32" s="14">
        <v>86.588530000000006</v>
      </c>
      <c r="R32" s="14">
        <v>88.278953999999999</v>
      </c>
      <c r="S32" s="14">
        <v>90.972859</v>
      </c>
      <c r="T32" s="14">
        <v>95.517664999999994</v>
      </c>
      <c r="U32" s="28">
        <v>100.186241</v>
      </c>
      <c r="V32" s="14">
        <v>92</v>
      </c>
      <c r="W32" s="29">
        <v>96</v>
      </c>
      <c r="X32" s="20">
        <v>101</v>
      </c>
      <c r="Y32" s="20">
        <v>101</v>
      </c>
      <c r="Z32" s="20">
        <v>102</v>
      </c>
    </row>
    <row r="33" spans="1:26" ht="16.5" customHeight="1" x14ac:dyDescent="0.3">
      <c r="A33" s="13" t="s">
        <v>7</v>
      </c>
      <c r="B33" s="14">
        <v>2.0257869999999998</v>
      </c>
      <c r="C33" s="14">
        <v>2.324875</v>
      </c>
      <c r="D33" s="14">
        <v>3.2551999999999999</v>
      </c>
      <c r="E33" s="14">
        <v>4.220764</v>
      </c>
      <c r="F33" s="14">
        <v>4.5433969999999997</v>
      </c>
      <c r="G33" s="15">
        <v>4.6583030000000001</v>
      </c>
      <c r="H33" s="14">
        <v>5.8575220000000003</v>
      </c>
      <c r="I33" s="14">
        <v>7.6993929999999997</v>
      </c>
      <c r="J33" s="14">
        <v>8.6694049999999994</v>
      </c>
      <c r="K33" s="14">
        <v>9.9799430000000005</v>
      </c>
      <c r="L33" s="14">
        <v>9.9286790000000007</v>
      </c>
      <c r="M33" s="14">
        <v>9.8789490000000004</v>
      </c>
      <c r="N33" s="14">
        <v>12.238452000000001</v>
      </c>
      <c r="O33" s="14">
        <v>13.460456000000001</v>
      </c>
      <c r="P33" s="14">
        <v>14.867065999999999</v>
      </c>
      <c r="Q33" s="14">
        <v>17.223289999999999</v>
      </c>
      <c r="R33" s="14">
        <v>20.424150000000001</v>
      </c>
      <c r="S33" s="14">
        <v>22.581879000000001</v>
      </c>
      <c r="T33" s="14">
        <v>29.921215</v>
      </c>
      <c r="U33" s="28">
        <v>31.665085000000001</v>
      </c>
      <c r="V33" s="14">
        <v>31</v>
      </c>
      <c r="W33" s="29">
        <v>20</v>
      </c>
      <c r="X33" s="20">
        <v>36</v>
      </c>
      <c r="Y33" s="20">
        <v>36</v>
      </c>
      <c r="Z33" s="20">
        <v>36</v>
      </c>
    </row>
    <row r="34" spans="1:26" s="22" customFormat="1" ht="16.5" customHeight="1" x14ac:dyDescent="0.3">
      <c r="A34" s="13" t="s">
        <v>8</v>
      </c>
      <c r="B34" s="14">
        <v>5.882047</v>
      </c>
      <c r="C34" s="14">
        <v>3.5343270000000002</v>
      </c>
      <c r="D34" s="14">
        <v>5.4994019999999999</v>
      </c>
      <c r="E34" s="14">
        <v>5.1639650000000001</v>
      </c>
      <c r="F34" s="14">
        <v>6.2508609999999996</v>
      </c>
      <c r="G34" s="15">
        <v>6.4790749999999999</v>
      </c>
      <c r="H34" s="14">
        <v>6.3092030000000001</v>
      </c>
      <c r="I34" s="14">
        <v>5.8870040000000001</v>
      </c>
      <c r="J34" s="14">
        <v>6.1595890000000004</v>
      </c>
      <c r="K34" s="14">
        <v>5.3936609999999998</v>
      </c>
      <c r="L34" s="14">
        <v>6.2791829999999997</v>
      </c>
      <c r="M34" s="14">
        <v>7.7622730000000004</v>
      </c>
      <c r="N34" s="14">
        <v>7.6869779999999999</v>
      </c>
      <c r="O34" s="14">
        <v>8.2202559999999991</v>
      </c>
      <c r="P34" s="14">
        <v>9.3817649999999997</v>
      </c>
      <c r="Q34" s="14">
        <v>11.522066000000001</v>
      </c>
      <c r="R34" s="14">
        <v>18.167660999999999</v>
      </c>
      <c r="S34" s="14">
        <v>20.879921</v>
      </c>
      <c r="T34" s="14">
        <v>11.656915</v>
      </c>
      <c r="U34" s="14">
        <v>10.49131</v>
      </c>
      <c r="V34" s="14">
        <v>10</v>
      </c>
      <c r="W34" s="29">
        <v>11</v>
      </c>
      <c r="X34" s="21">
        <v>21</v>
      </c>
      <c r="Y34" s="21">
        <v>21</v>
      </c>
      <c r="Z34" s="21">
        <v>22</v>
      </c>
    </row>
    <row r="35" spans="1:26" s="19" customFormat="1" ht="16.5" customHeight="1" x14ac:dyDescent="0.3">
      <c r="A35" s="18" t="s">
        <v>12</v>
      </c>
      <c r="B35" s="18"/>
      <c r="C35" s="18"/>
      <c r="D35" s="31"/>
      <c r="E35" s="31"/>
      <c r="F35" s="31"/>
      <c r="G35" s="31"/>
      <c r="H35" s="31"/>
      <c r="I35" s="31"/>
      <c r="J35" s="31"/>
      <c r="K35" s="31"/>
      <c r="L35" s="31"/>
      <c r="M35" s="31"/>
      <c r="N35" s="31"/>
      <c r="O35" s="31"/>
      <c r="P35" s="31"/>
      <c r="Q35" s="31"/>
      <c r="R35" s="31"/>
      <c r="S35" s="31"/>
      <c r="T35" s="32"/>
      <c r="U35" s="33"/>
      <c r="V35" s="24"/>
      <c r="W35" s="34"/>
      <c r="X35" s="35"/>
      <c r="Y35" s="35"/>
      <c r="Z35" s="35"/>
    </row>
    <row r="36" spans="1:26" s="19" customFormat="1" ht="16.5" customHeight="1" x14ac:dyDescent="0.3">
      <c r="A36" s="18" t="s">
        <v>13</v>
      </c>
      <c r="B36" s="36">
        <f t="shared" ref="B36:G43" si="10">B3/B27*100</f>
        <v>4.4338467682418958</v>
      </c>
      <c r="C36" s="36">
        <f t="shared" si="10"/>
        <v>4.0648709398415823</v>
      </c>
      <c r="D36" s="36">
        <f t="shared" si="10"/>
        <v>3.7306712951657799</v>
      </c>
      <c r="E36" s="37">
        <f t="shared" si="10"/>
        <v>3.9806960866282783</v>
      </c>
      <c r="F36" s="37">
        <f t="shared" si="10"/>
        <v>4.3627249051322394</v>
      </c>
      <c r="G36" s="37">
        <f t="shared" si="10"/>
        <v>3.8204888009502844</v>
      </c>
      <c r="H36" s="37">
        <f t="shared" ref="H36:U43" si="11">+H3/(H27)*100</f>
        <v>3.6611661189940983</v>
      </c>
      <c r="I36" s="37">
        <f t="shared" si="11"/>
        <v>3.6112243173395222</v>
      </c>
      <c r="J36" s="37">
        <f t="shared" si="11"/>
        <v>3.6789580291240522</v>
      </c>
      <c r="K36" s="37">
        <f t="shared" si="11"/>
        <v>3.6692777566659793</v>
      </c>
      <c r="L36" s="37">
        <f t="shared" si="11"/>
        <v>3.538547969437972</v>
      </c>
      <c r="M36" s="37">
        <f t="shared" si="11"/>
        <v>3.1212987618093879</v>
      </c>
      <c r="N36" s="37">
        <f t="shared" si="11"/>
        <v>3.2708863968323336</v>
      </c>
      <c r="O36" s="37">
        <f t="shared" si="11"/>
        <v>2.9639409809218589</v>
      </c>
      <c r="P36" s="37">
        <f t="shared" si="11"/>
        <v>2.9947280382886383</v>
      </c>
      <c r="Q36" s="37">
        <f>+Q3/(Q27)*100</f>
        <v>2.7606169338517068</v>
      </c>
      <c r="R36" s="37">
        <f t="shared" si="11"/>
        <v>2.6640806065125098</v>
      </c>
      <c r="S36" s="37">
        <f t="shared" si="11"/>
        <v>3.1322097519075851</v>
      </c>
      <c r="T36" s="11">
        <f t="shared" si="11"/>
        <v>2.6222090242248268</v>
      </c>
      <c r="U36" s="11">
        <f t="shared" si="11"/>
        <v>2.9198514177867105</v>
      </c>
      <c r="V36" s="37">
        <f t="shared" ref="V36:Z43" si="12">V3/V27*100</f>
        <v>3.2730314754784064</v>
      </c>
      <c r="W36" s="37">
        <f t="shared" si="12"/>
        <v>3.5150723691370116</v>
      </c>
      <c r="X36" s="37">
        <f t="shared" si="12"/>
        <v>3.7337711088199081</v>
      </c>
      <c r="Y36" s="37">
        <f t="shared" si="12"/>
        <v>3.6128903122498004</v>
      </c>
      <c r="Z36" s="37">
        <f t="shared" si="12"/>
        <v>3.1378035375237334</v>
      </c>
    </row>
    <row r="37" spans="1:26" ht="16.5" customHeight="1" x14ac:dyDescent="0.3">
      <c r="A37" s="13" t="s">
        <v>2</v>
      </c>
      <c r="B37" s="38">
        <f t="shared" si="10"/>
        <v>2.2395642326604883</v>
      </c>
      <c r="C37" s="38">
        <f t="shared" si="10"/>
        <v>1.8408246594085034</v>
      </c>
      <c r="D37" s="38">
        <f t="shared" si="10"/>
        <v>2.0940054346751014</v>
      </c>
      <c r="E37" s="38">
        <f t="shared" si="10"/>
        <v>1.8103981965380278</v>
      </c>
      <c r="F37" s="38">
        <f t="shared" si="10"/>
        <v>2.3647374331975444</v>
      </c>
      <c r="G37" s="39">
        <f t="shared" si="10"/>
        <v>1.8066982888264984</v>
      </c>
      <c r="H37" s="38">
        <f t="shared" si="11"/>
        <v>2.2625390786029675</v>
      </c>
      <c r="I37" s="38">
        <f t="shared" si="11"/>
        <v>2.3934998369635743</v>
      </c>
      <c r="J37" s="38">
        <f t="shared" si="11"/>
        <v>2.3134255233942085</v>
      </c>
      <c r="K37" s="38">
        <f t="shared" si="11"/>
        <v>2.0704894108870744</v>
      </c>
      <c r="L37" s="38">
        <f t="shared" si="11"/>
        <v>1.814705191312018</v>
      </c>
      <c r="M37" s="38">
        <f t="shared" si="11"/>
        <v>1.8756806390927112</v>
      </c>
      <c r="N37" s="38">
        <f t="shared" si="11"/>
        <v>1.5000070932522926</v>
      </c>
      <c r="O37" s="38">
        <f t="shared" si="11"/>
        <v>2.0741929355487163</v>
      </c>
      <c r="P37" s="38">
        <f t="shared" si="11"/>
        <v>1.5768127458190857</v>
      </c>
      <c r="Q37" s="38">
        <f t="shared" si="11"/>
        <v>1.4063690121317922</v>
      </c>
      <c r="R37" s="38">
        <f t="shared" si="11"/>
        <v>2.0095702224158978</v>
      </c>
      <c r="S37" s="38">
        <f t="shared" si="11"/>
        <v>1.9534670845716195</v>
      </c>
      <c r="T37" s="14">
        <f t="shared" si="11"/>
        <v>1.4599142648405756</v>
      </c>
      <c r="U37" s="14">
        <f t="shared" si="11"/>
        <v>1.4278734471568033</v>
      </c>
      <c r="V37" s="39">
        <f t="shared" si="12"/>
        <v>1.6345592527729131</v>
      </c>
      <c r="W37" s="39">
        <f t="shared" si="12"/>
        <v>1.9776440240756663</v>
      </c>
      <c r="X37" s="39">
        <f t="shared" si="12"/>
        <v>1.8661023470565603</v>
      </c>
      <c r="Y37" s="39">
        <f t="shared" si="12"/>
        <v>1.9815313582146981</v>
      </c>
      <c r="Z37" s="39">
        <f t="shared" si="12"/>
        <v>1.6760865328396026</v>
      </c>
    </row>
    <row r="38" spans="1:26" ht="16.5" customHeight="1" x14ac:dyDescent="0.3">
      <c r="A38" s="13" t="s">
        <v>3</v>
      </c>
      <c r="B38" s="38">
        <f t="shared" si="10"/>
        <v>4.022986725459897</v>
      </c>
      <c r="C38" s="38">
        <f t="shared" si="10"/>
        <v>7.0820002307751482</v>
      </c>
      <c r="D38" s="38">
        <f t="shared" si="10"/>
        <v>4.8045859580786425</v>
      </c>
      <c r="E38" s="38">
        <f t="shared" si="10"/>
        <v>8.0069855504177223</v>
      </c>
      <c r="F38" s="38">
        <f t="shared" si="10"/>
        <v>4.7499702441767875</v>
      </c>
      <c r="G38" s="39">
        <f t="shared" si="10"/>
        <v>6.0167874144980411</v>
      </c>
      <c r="H38" s="38">
        <f t="shared" si="11"/>
        <v>2.3190042588397262</v>
      </c>
      <c r="I38" s="38">
        <f t="shared" si="11"/>
        <v>1.1564958504177163</v>
      </c>
      <c r="J38" s="38">
        <f t="shared" si="11"/>
        <v>8.4266280434979155</v>
      </c>
      <c r="K38" s="38">
        <f t="shared" si="11"/>
        <v>5.8907993486563957</v>
      </c>
      <c r="L38" s="38">
        <f t="shared" si="11"/>
        <v>9.4939057400669942</v>
      </c>
      <c r="M38" s="38">
        <f t="shared" si="11"/>
        <v>6.4289876858435129</v>
      </c>
      <c r="N38" s="38">
        <f t="shared" si="11"/>
        <v>3.8629433407955891</v>
      </c>
      <c r="O38" s="38">
        <f t="shared" si="11"/>
        <v>4.4418016316976061</v>
      </c>
      <c r="P38" s="38">
        <f t="shared" si="11"/>
        <v>6.0014488697861443</v>
      </c>
      <c r="Q38" s="38">
        <f t="shared" si="11"/>
        <v>4.99296796960855</v>
      </c>
      <c r="R38" s="38">
        <f t="shared" si="11"/>
        <v>4.1818099331421825</v>
      </c>
      <c r="S38" s="38">
        <f t="shared" si="11"/>
        <v>7.8890884246539654</v>
      </c>
      <c r="T38" s="14">
        <f t="shared" si="11"/>
        <v>3.544920392620051</v>
      </c>
      <c r="U38" s="14">
        <f t="shared" si="11"/>
        <v>7.3219918264174542</v>
      </c>
      <c r="V38" s="39">
        <f t="shared" si="12"/>
        <v>5.2631578947368416</v>
      </c>
      <c r="W38" s="39">
        <f t="shared" si="12"/>
        <v>8.9775561097256862</v>
      </c>
      <c r="X38" s="39">
        <f t="shared" si="12"/>
        <v>8.8235294117647065</v>
      </c>
      <c r="Y38" s="39">
        <f t="shared" si="12"/>
        <v>6.4705882352941186</v>
      </c>
      <c r="Z38" s="39">
        <f t="shared" si="12"/>
        <v>8.0745341614906838</v>
      </c>
    </row>
    <row r="39" spans="1:26" ht="16.5" customHeight="1" x14ac:dyDescent="0.3">
      <c r="A39" s="13" t="s">
        <v>4</v>
      </c>
      <c r="B39" s="38">
        <f t="shared" si="10"/>
        <v>5.1943155649784041</v>
      </c>
      <c r="C39" s="38">
        <f t="shared" si="10"/>
        <v>4.851207169540861</v>
      </c>
      <c r="D39" s="38">
        <f t="shared" si="10"/>
        <v>4.2949453591836111</v>
      </c>
      <c r="E39" s="38">
        <f t="shared" si="10"/>
        <v>4.2340343316541151</v>
      </c>
      <c r="F39" s="38">
        <f t="shared" si="10"/>
        <v>3.9556150837051938</v>
      </c>
      <c r="G39" s="39">
        <f t="shared" si="10"/>
        <v>3.8849159888417284</v>
      </c>
      <c r="H39" s="38">
        <f t="shared" si="11"/>
        <v>3.430859785025052</v>
      </c>
      <c r="I39" s="38">
        <f t="shared" si="11"/>
        <v>3.169435643361862</v>
      </c>
      <c r="J39" s="38">
        <f t="shared" si="11"/>
        <v>2.2567373699991133</v>
      </c>
      <c r="K39" s="38">
        <f t="shared" si="11"/>
        <v>3.3314989994080717</v>
      </c>
      <c r="L39" s="38">
        <f t="shared" si="11"/>
        <v>3.0392981035841689</v>
      </c>
      <c r="M39" s="38">
        <f t="shared" si="11"/>
        <v>2.1625282089434461</v>
      </c>
      <c r="N39" s="38">
        <f t="shared" si="11"/>
        <v>2.7158010554341745</v>
      </c>
      <c r="O39" s="38">
        <f t="shared" si="11"/>
        <v>1.7624392399072042</v>
      </c>
      <c r="P39" s="38">
        <f t="shared" si="11"/>
        <v>2.1837107570808221</v>
      </c>
      <c r="Q39" s="38">
        <f t="shared" si="11"/>
        <v>1.2462680481044723</v>
      </c>
      <c r="R39" s="38">
        <f t="shared" si="11"/>
        <v>0.78580301392948904</v>
      </c>
      <c r="S39" s="38">
        <f t="shared" si="11"/>
        <v>0.92480336903740301</v>
      </c>
      <c r="T39" s="14">
        <f t="shared" si="11"/>
        <v>1.8887362810646524</v>
      </c>
      <c r="U39" s="14">
        <f t="shared" si="11"/>
        <v>2.8657371307451425</v>
      </c>
      <c r="V39" s="39">
        <f t="shared" si="12"/>
        <v>2.7697634160415463</v>
      </c>
      <c r="W39" s="39">
        <f t="shared" si="12"/>
        <v>2.6402640264026402</v>
      </c>
      <c r="X39" s="39">
        <f t="shared" si="12"/>
        <v>2.7229044313934865</v>
      </c>
      <c r="Y39" s="39">
        <f t="shared" si="12"/>
        <v>2.8830752802989856</v>
      </c>
      <c r="Z39" s="39">
        <f t="shared" si="12"/>
        <v>2.4187256176853058</v>
      </c>
    </row>
    <row r="40" spans="1:26" ht="16.5" customHeight="1" x14ac:dyDescent="0.3">
      <c r="A40" s="13" t="s">
        <v>5</v>
      </c>
      <c r="B40" s="38">
        <f t="shared" si="10"/>
        <v>36.38123394105223</v>
      </c>
      <c r="C40" s="38">
        <f t="shared" si="10"/>
        <v>33.949173283603905</v>
      </c>
      <c r="D40" s="38">
        <f t="shared" si="10"/>
        <v>28.258291784734134</v>
      </c>
      <c r="E40" s="38">
        <f t="shared" si="10"/>
        <v>32.386110433986204</v>
      </c>
      <c r="F40" s="38">
        <f t="shared" si="10"/>
        <v>35.243812287931377</v>
      </c>
      <c r="G40" s="39">
        <f t="shared" si="10"/>
        <v>28.610747557659082</v>
      </c>
      <c r="H40" s="38">
        <f t="shared" si="11"/>
        <v>23.823997597111603</v>
      </c>
      <c r="I40" s="38">
        <f t="shared" si="11"/>
        <v>25.425892796512105</v>
      </c>
      <c r="J40" s="38">
        <f t="shared" si="11"/>
        <v>26.137761608476474</v>
      </c>
      <c r="K40" s="38">
        <f t="shared" si="11"/>
        <v>25.399888967192734</v>
      </c>
      <c r="L40" s="38">
        <f t="shared" si="11"/>
        <v>22.395197291764752</v>
      </c>
      <c r="M40" s="38">
        <f t="shared" si="11"/>
        <v>22.314604685620694</v>
      </c>
      <c r="N40" s="38">
        <f t="shared" si="11"/>
        <v>30.555907014339468</v>
      </c>
      <c r="O40" s="38">
        <f t="shared" si="11"/>
        <v>20.512175653187125</v>
      </c>
      <c r="P40" s="38">
        <f t="shared" si="11"/>
        <v>22.814873763260742</v>
      </c>
      <c r="Q40" s="38">
        <f t="shared" si="11"/>
        <v>27.444716826143651</v>
      </c>
      <c r="R40" s="38">
        <f t="shared" si="11"/>
        <v>21.2853402099907</v>
      </c>
      <c r="S40" s="38">
        <f t="shared" si="11"/>
        <v>29.995198349296505</v>
      </c>
      <c r="T40" s="14">
        <f t="shared" si="11"/>
        <v>24.232317573641492</v>
      </c>
      <c r="U40" s="14">
        <f t="shared" si="11"/>
        <v>17.687612641283156</v>
      </c>
      <c r="V40" s="39">
        <f t="shared" si="12"/>
        <v>26.287262872628723</v>
      </c>
      <c r="W40" s="39">
        <f t="shared" si="12"/>
        <v>26.005361930294907</v>
      </c>
      <c r="X40" s="39">
        <f t="shared" si="12"/>
        <v>29.637470230219638</v>
      </c>
      <c r="Y40" s="39">
        <f t="shared" si="12"/>
        <v>27.368421052631582</v>
      </c>
      <c r="Z40" s="39">
        <f t="shared" si="12"/>
        <v>21.907216494845361</v>
      </c>
    </row>
    <row r="41" spans="1:26" ht="16.5" customHeight="1" x14ac:dyDescent="0.3">
      <c r="A41" s="13" t="s">
        <v>6</v>
      </c>
      <c r="B41" s="38">
        <f t="shared" si="10"/>
        <v>0</v>
      </c>
      <c r="C41" s="38">
        <f t="shared" si="10"/>
        <v>22.561495303711947</v>
      </c>
      <c r="D41" s="38">
        <f t="shared" si="10"/>
        <v>0</v>
      </c>
      <c r="E41" s="38">
        <f t="shared" si="10"/>
        <v>13.49998160627506</v>
      </c>
      <c r="F41" s="38">
        <f t="shared" si="10"/>
        <v>12.010830405993694</v>
      </c>
      <c r="G41" s="39">
        <f t="shared" si="10"/>
        <v>33.921536546102359</v>
      </c>
      <c r="H41" s="38">
        <f t="shared" si="11"/>
        <v>65.48584963901223</v>
      </c>
      <c r="I41" s="38">
        <f t="shared" si="11"/>
        <v>14.585469192978282</v>
      </c>
      <c r="J41" s="38">
        <f t="shared" si="11"/>
        <v>18.123055820869542</v>
      </c>
      <c r="K41" s="38">
        <f t="shared" si="11"/>
        <v>4.3465049384337133</v>
      </c>
      <c r="L41" s="38">
        <f t="shared" si="11"/>
        <v>32.77780686808137</v>
      </c>
      <c r="M41" s="38">
        <f t="shared" si="11"/>
        <v>18.622426832205637</v>
      </c>
      <c r="N41" s="38">
        <f t="shared" si="11"/>
        <v>7.6769612499239344</v>
      </c>
      <c r="O41" s="38">
        <f t="shared" si="11"/>
        <v>13.450273269813398</v>
      </c>
      <c r="P41" s="38">
        <f t="shared" si="11"/>
        <v>7.2282419556654336</v>
      </c>
      <c r="Q41" s="38">
        <f t="shared" si="11"/>
        <v>13.858648483811887</v>
      </c>
      <c r="R41" s="38">
        <f t="shared" si="11"/>
        <v>13.593273884962434</v>
      </c>
      <c r="S41" s="38">
        <f t="shared" si="11"/>
        <v>12.091518416498266</v>
      </c>
      <c r="T41" s="14">
        <f t="shared" si="11"/>
        <v>7.3284873536219726</v>
      </c>
      <c r="U41" s="14">
        <f t="shared" si="11"/>
        <v>6.9869873648618075</v>
      </c>
      <c r="V41" s="39">
        <f t="shared" si="12"/>
        <v>10.869565217391305</v>
      </c>
      <c r="W41" s="39">
        <f t="shared" si="12"/>
        <v>2.083333333333333</v>
      </c>
      <c r="X41" s="39">
        <f t="shared" si="12"/>
        <v>13.861386138613863</v>
      </c>
      <c r="Y41" s="39">
        <f t="shared" si="12"/>
        <v>9.9009900990099009</v>
      </c>
      <c r="Z41" s="39">
        <f t="shared" si="12"/>
        <v>9.8039215686274517</v>
      </c>
    </row>
    <row r="42" spans="1:26" ht="16.5" customHeight="1" x14ac:dyDescent="0.3">
      <c r="A42" s="13" t="s">
        <v>7</v>
      </c>
      <c r="B42" s="38">
        <f t="shared" si="10"/>
        <v>0</v>
      </c>
      <c r="C42" s="38">
        <f t="shared" si="10"/>
        <v>0</v>
      </c>
      <c r="D42" s="38">
        <f t="shared" si="10"/>
        <v>0</v>
      </c>
      <c r="E42" s="38">
        <f t="shared" si="10"/>
        <v>0</v>
      </c>
      <c r="F42" s="38">
        <f t="shared" si="10"/>
        <v>0</v>
      </c>
      <c r="G42" s="39">
        <f t="shared" si="10"/>
        <v>0</v>
      </c>
      <c r="H42" s="38">
        <f t="shared" si="11"/>
        <v>0</v>
      </c>
      <c r="I42" s="38">
        <f t="shared" si="11"/>
        <v>0</v>
      </c>
      <c r="J42" s="38">
        <f t="shared" si="11"/>
        <v>0</v>
      </c>
      <c r="K42" s="38">
        <f t="shared" si="11"/>
        <v>0</v>
      </c>
      <c r="L42" s="38">
        <f t="shared" si="11"/>
        <v>0</v>
      </c>
      <c r="M42" s="38">
        <f t="shared" si="11"/>
        <v>0</v>
      </c>
      <c r="N42" s="38">
        <f t="shared" si="11"/>
        <v>8.1709680276557854</v>
      </c>
      <c r="O42" s="38">
        <f t="shared" si="11"/>
        <v>0</v>
      </c>
      <c r="P42" s="38">
        <f t="shared" si="11"/>
        <v>47.083937072721682</v>
      </c>
      <c r="Q42" s="38">
        <f t="shared" si="11"/>
        <v>0</v>
      </c>
      <c r="R42" s="38">
        <f>+R9/(R33)*100</f>
        <v>4.8961645894688388</v>
      </c>
      <c r="S42" s="38">
        <f t="shared" si="11"/>
        <v>4.4283294583236401</v>
      </c>
      <c r="T42" s="14">
        <f t="shared" si="11"/>
        <v>0</v>
      </c>
      <c r="U42" s="14">
        <f t="shared" si="11"/>
        <v>12.632209893009918</v>
      </c>
      <c r="V42" s="39">
        <f t="shared" si="12"/>
        <v>3.225806451612903</v>
      </c>
      <c r="W42" s="39">
        <f t="shared" si="12"/>
        <v>0</v>
      </c>
      <c r="X42" s="39">
        <f t="shared" si="12"/>
        <v>5.5555555555555554</v>
      </c>
      <c r="Y42" s="39">
        <f t="shared" si="12"/>
        <v>5.5555555555555554</v>
      </c>
      <c r="Z42" s="39">
        <f t="shared" si="12"/>
        <v>0</v>
      </c>
    </row>
    <row r="43" spans="1:26" s="22" customFormat="1" ht="16.5" customHeight="1" x14ac:dyDescent="0.3">
      <c r="A43" s="13" t="s">
        <v>8</v>
      </c>
      <c r="B43" s="38">
        <f t="shared" si="10"/>
        <v>17.000884215988073</v>
      </c>
      <c r="C43" s="38">
        <f t="shared" si="10"/>
        <v>0</v>
      </c>
      <c r="D43" s="38">
        <f t="shared" si="10"/>
        <v>0</v>
      </c>
      <c r="E43" s="38">
        <f t="shared" si="10"/>
        <v>0</v>
      </c>
      <c r="F43" s="38">
        <f t="shared" si="10"/>
        <v>0</v>
      </c>
      <c r="G43" s="39">
        <f t="shared" si="10"/>
        <v>0</v>
      </c>
      <c r="H43" s="38">
        <f t="shared" si="11"/>
        <v>0</v>
      </c>
      <c r="I43" s="38">
        <f t="shared" si="11"/>
        <v>0</v>
      </c>
      <c r="J43" s="38">
        <f t="shared" si="11"/>
        <v>32.469698871142214</v>
      </c>
      <c r="K43" s="38">
        <f t="shared" si="11"/>
        <v>0</v>
      </c>
      <c r="L43" s="38">
        <f t="shared" si="11"/>
        <v>0</v>
      </c>
      <c r="M43" s="38">
        <f t="shared" si="11"/>
        <v>0</v>
      </c>
      <c r="N43" s="38">
        <f t="shared" si="11"/>
        <v>0</v>
      </c>
      <c r="O43" s="38">
        <f t="shared" si="11"/>
        <v>0</v>
      </c>
      <c r="P43" s="38">
        <f t="shared" si="11"/>
        <v>10.658975150198284</v>
      </c>
      <c r="Q43" s="38">
        <f t="shared" si="11"/>
        <v>26.036997184359123</v>
      </c>
      <c r="R43" s="38">
        <f t="shared" si="11"/>
        <v>0</v>
      </c>
      <c r="S43" s="38">
        <f t="shared" si="11"/>
        <v>4.7892901510499009</v>
      </c>
      <c r="T43" s="14">
        <f t="shared" si="11"/>
        <v>0</v>
      </c>
      <c r="U43" s="14">
        <f t="shared" si="11"/>
        <v>9.5316981387453037</v>
      </c>
      <c r="V43" s="39">
        <f t="shared" si="12"/>
        <v>10</v>
      </c>
      <c r="W43" s="39">
        <f t="shared" si="12"/>
        <v>0</v>
      </c>
      <c r="X43" s="39">
        <f t="shared" si="12"/>
        <v>4.7619047619047619</v>
      </c>
      <c r="Y43" s="39">
        <f t="shared" si="12"/>
        <v>4.7619047619047619</v>
      </c>
      <c r="Z43" s="39">
        <f t="shared" si="12"/>
        <v>4.5454545454545459</v>
      </c>
    </row>
    <row r="44" spans="1:26" s="40" customFormat="1" ht="16.5" customHeight="1" x14ac:dyDescent="0.3">
      <c r="A44" s="18" t="s">
        <v>14</v>
      </c>
      <c r="B44" s="11">
        <f t="shared" ref="B44:G51" si="13">B11/B27*100</f>
        <v>713.54850822479318</v>
      </c>
      <c r="C44" s="11">
        <f t="shared" si="13"/>
        <v>706.27132579747501</v>
      </c>
      <c r="D44" s="11">
        <f t="shared" si="13"/>
        <v>752.81667025416721</v>
      </c>
      <c r="E44" s="11">
        <f t="shared" si="13"/>
        <v>746.10427576703978</v>
      </c>
      <c r="F44" s="11">
        <f t="shared" si="13"/>
        <v>793.37515751362639</v>
      </c>
      <c r="G44" s="11">
        <f t="shared" si="13"/>
        <v>797.50612211369503</v>
      </c>
      <c r="H44" s="11">
        <f t="shared" ref="H44:U51" si="14">+H11/(H27)*100</f>
        <v>766.7369408596428</v>
      </c>
      <c r="I44" s="11">
        <f t="shared" si="14"/>
        <v>737.10997593055299</v>
      </c>
      <c r="J44" s="11">
        <f t="shared" si="14"/>
        <v>720.22678339390086</v>
      </c>
      <c r="K44" s="11">
        <f t="shared" si="14"/>
        <v>678.93910330282711</v>
      </c>
      <c r="L44" s="11">
        <f t="shared" si="14"/>
        <v>680.08492957025317</v>
      </c>
      <c r="M44" s="11">
        <f t="shared" si="14"/>
        <v>630.63094271837986</v>
      </c>
      <c r="N44" s="11">
        <f t="shared" si="14"/>
        <v>229.90143729707682</v>
      </c>
      <c r="O44" s="11">
        <f t="shared" si="14"/>
        <v>230.87841424748459</v>
      </c>
      <c r="P44" s="11">
        <f t="shared" si="14"/>
        <v>236.77709060142183</v>
      </c>
      <c r="Q44" s="11">
        <f t="shared" si="14"/>
        <v>218.36590814916957</v>
      </c>
      <c r="R44" s="11">
        <f t="shared" si="14"/>
        <v>232.11073024139276</v>
      </c>
      <c r="S44" s="11">
        <f t="shared" si="14"/>
        <v>238.23158862228703</v>
      </c>
      <c r="T44" s="11">
        <f t="shared" si="14"/>
        <v>260.83033703084828</v>
      </c>
      <c r="U44" s="11">
        <f t="shared" si="14"/>
        <v>280.60778970246764</v>
      </c>
      <c r="V44" s="11">
        <f t="shared" ref="V44:Z51" si="15">V11/V27*100</f>
        <v>282.72508626999894</v>
      </c>
      <c r="W44" s="11">
        <f t="shared" si="15"/>
        <v>242.1373381216672</v>
      </c>
      <c r="X44" s="11">
        <f t="shared" si="15"/>
        <v>231.22353577112884</v>
      </c>
      <c r="Y44" s="11">
        <f t="shared" si="15"/>
        <v>255.15412329863892</v>
      </c>
      <c r="Z44" s="11">
        <f t="shared" si="15"/>
        <v>229.56930148895771</v>
      </c>
    </row>
    <row r="45" spans="1:26" ht="16.5" customHeight="1" x14ac:dyDescent="0.3">
      <c r="A45" s="13" t="s">
        <v>2</v>
      </c>
      <c r="B45" s="14">
        <f t="shared" si="13"/>
        <v>814.50915174377712</v>
      </c>
      <c r="C45" s="14">
        <f t="shared" si="13"/>
        <v>807.85008547382961</v>
      </c>
      <c r="D45" s="14">
        <f t="shared" si="13"/>
        <v>847.96644319318</v>
      </c>
      <c r="E45" s="14">
        <f t="shared" si="13"/>
        <v>847.89890474726201</v>
      </c>
      <c r="F45" s="14">
        <f t="shared" si="13"/>
        <v>923.88977772009616</v>
      </c>
      <c r="G45" s="14">
        <f t="shared" si="13"/>
        <v>909.8929174837549</v>
      </c>
      <c r="H45" s="14">
        <f t="shared" si="14"/>
        <v>889.53627992322004</v>
      </c>
      <c r="I45" s="14">
        <f t="shared" si="14"/>
        <v>860.36437717495244</v>
      </c>
      <c r="J45" s="14">
        <f t="shared" si="14"/>
        <v>870.93042525212252</v>
      </c>
      <c r="K45" s="14">
        <f t="shared" si="14"/>
        <v>836.74160790368717</v>
      </c>
      <c r="L45" s="14">
        <f t="shared" si="14"/>
        <v>825.18677727160377</v>
      </c>
      <c r="M45" s="14">
        <f t="shared" si="14"/>
        <v>766.85722128800955</v>
      </c>
      <c r="N45" s="14">
        <f t="shared" si="14"/>
        <v>231.05734262685002</v>
      </c>
      <c r="O45" s="14">
        <f t="shared" si="14"/>
        <v>238.57024617407575</v>
      </c>
      <c r="P45" s="14">
        <f t="shared" si="14"/>
        <v>248.54030170380105</v>
      </c>
      <c r="Q45" s="14">
        <f t="shared" si="14"/>
        <v>232.23840287002994</v>
      </c>
      <c r="R45" s="14">
        <f t="shared" si="14"/>
        <v>239.13885646749185</v>
      </c>
      <c r="S45" s="14">
        <f t="shared" si="14"/>
        <v>262.80643844436855</v>
      </c>
      <c r="T45" s="14">
        <f t="shared" si="14"/>
        <v>257.12514694093397</v>
      </c>
      <c r="U45" s="14">
        <f t="shared" si="14"/>
        <v>283.19490035276601</v>
      </c>
      <c r="V45" s="14">
        <f t="shared" si="15"/>
        <v>289.95913601868068</v>
      </c>
      <c r="W45" s="14">
        <f t="shared" si="15"/>
        <v>244.2175408426483</v>
      </c>
      <c r="X45" s="14">
        <f t="shared" si="15"/>
        <v>228.3955367449019</v>
      </c>
      <c r="Y45" s="14">
        <f t="shared" si="15"/>
        <v>264.27472104655635</v>
      </c>
      <c r="Z45" s="14">
        <f t="shared" si="15"/>
        <v>264.74371467550185</v>
      </c>
    </row>
    <row r="46" spans="1:26" ht="16.5" customHeight="1" x14ac:dyDescent="0.3">
      <c r="A46" s="13" t="s">
        <v>3</v>
      </c>
      <c r="B46" s="14">
        <f t="shared" si="13"/>
        <v>714.94221235315888</v>
      </c>
      <c r="C46" s="14">
        <f t="shared" si="13"/>
        <v>681.50632989997769</v>
      </c>
      <c r="D46" s="14">
        <f t="shared" si="13"/>
        <v>676.91277720485766</v>
      </c>
      <c r="E46" s="14">
        <f t="shared" si="13"/>
        <v>524.19065403401351</v>
      </c>
      <c r="F46" s="14">
        <f t="shared" si="13"/>
        <v>431.51652756713742</v>
      </c>
      <c r="G46" s="14">
        <f t="shared" si="13"/>
        <v>529.07617331486108</v>
      </c>
      <c r="H46" s="14">
        <f t="shared" si="14"/>
        <v>619.94713852982011</v>
      </c>
      <c r="I46" s="14">
        <f t="shared" si="14"/>
        <v>419.0369964680192</v>
      </c>
      <c r="J46" s="14">
        <f t="shared" si="14"/>
        <v>394.21964238277212</v>
      </c>
      <c r="K46" s="14">
        <f t="shared" si="14"/>
        <v>440.42388071425165</v>
      </c>
      <c r="L46" s="14">
        <f t="shared" si="14"/>
        <v>423.42819600698789</v>
      </c>
      <c r="M46" s="14">
        <f t="shared" si="14"/>
        <v>367.67686717609803</v>
      </c>
      <c r="N46" s="14">
        <f t="shared" si="14"/>
        <v>160.16357389914018</v>
      </c>
      <c r="O46" s="14">
        <f t="shared" si="14"/>
        <v>164.64278048159127</v>
      </c>
      <c r="P46" s="14">
        <f t="shared" si="14"/>
        <v>186.90226480191134</v>
      </c>
      <c r="Q46" s="14">
        <f t="shared" si="14"/>
        <v>161.35170175471839</v>
      </c>
      <c r="R46" s="14">
        <f>+R13/(R29)*100</f>
        <v>161.36866565536891</v>
      </c>
      <c r="S46" s="14">
        <f t="shared" si="14"/>
        <v>201.53034975706953</v>
      </c>
      <c r="T46" s="14">
        <f t="shared" si="14"/>
        <v>222.88686968598569</v>
      </c>
      <c r="U46" s="14">
        <f t="shared" si="14"/>
        <v>226.98174661894109</v>
      </c>
      <c r="V46" s="14">
        <f t="shared" si="15"/>
        <v>201.09649122807016</v>
      </c>
      <c r="W46" s="14">
        <f t="shared" si="15"/>
        <v>191.02244389027433</v>
      </c>
      <c r="X46" s="14">
        <f t="shared" si="15"/>
        <v>174.11764705882354</v>
      </c>
      <c r="Y46" s="14">
        <f t="shared" si="15"/>
        <v>151.1764705882353</v>
      </c>
      <c r="Z46" s="14">
        <f t="shared" si="15"/>
        <v>189.85507246376812</v>
      </c>
    </row>
    <row r="47" spans="1:26" ht="16.5" customHeight="1" x14ac:dyDescent="0.3">
      <c r="A47" s="13" t="s">
        <v>4</v>
      </c>
      <c r="B47" s="14">
        <f t="shared" si="13"/>
        <v>445.55684624036974</v>
      </c>
      <c r="C47" s="14">
        <f t="shared" si="13"/>
        <v>437.31513173967863</v>
      </c>
      <c r="D47" s="14">
        <f t="shared" si="13"/>
        <v>493.02196947287922</v>
      </c>
      <c r="E47" s="14">
        <f t="shared" si="13"/>
        <v>537.26324796362826</v>
      </c>
      <c r="F47" s="14">
        <f t="shared" si="13"/>
        <v>543.22229261283212</v>
      </c>
      <c r="G47" s="14">
        <f t="shared" si="13"/>
        <v>552.64159345067526</v>
      </c>
      <c r="H47" s="14">
        <f t="shared" si="14"/>
        <v>514.30442696328237</v>
      </c>
      <c r="I47" s="14">
        <f t="shared" si="14"/>
        <v>505.66905037273341</v>
      </c>
      <c r="J47" s="14">
        <f t="shared" si="14"/>
        <v>462.17145508926285</v>
      </c>
      <c r="K47" s="14">
        <f t="shared" si="14"/>
        <v>383.32068844379774</v>
      </c>
      <c r="L47" s="14">
        <f t="shared" si="14"/>
        <v>412.12882284601324</v>
      </c>
      <c r="M47" s="14">
        <f t="shared" si="14"/>
        <v>390.02479104012224</v>
      </c>
      <c r="N47" s="14">
        <f t="shared" si="14"/>
        <v>179.80091097141596</v>
      </c>
      <c r="O47" s="14">
        <f t="shared" si="14"/>
        <v>155.7696298420112</v>
      </c>
      <c r="P47" s="14">
        <f t="shared" si="14"/>
        <v>173.20465821579387</v>
      </c>
      <c r="Q47" s="14">
        <f t="shared" si="14"/>
        <v>135.80760958487022</v>
      </c>
      <c r="R47" s="14">
        <f>+R14/(R30)*100</f>
        <v>164.67697944087553</v>
      </c>
      <c r="S47" s="14">
        <f t="shared" si="14"/>
        <v>144.93402799133051</v>
      </c>
      <c r="T47" s="14">
        <f t="shared" si="14"/>
        <v>204.772840979905</v>
      </c>
      <c r="U47" s="14">
        <f t="shared" si="14"/>
        <v>215.96195017295395</v>
      </c>
      <c r="V47" s="14">
        <f t="shared" si="15"/>
        <v>216.99365262550492</v>
      </c>
      <c r="W47" s="14">
        <f t="shared" si="15"/>
        <v>183.93839383938393</v>
      </c>
      <c r="X47" s="14">
        <f t="shared" si="15"/>
        <v>192.52536038441005</v>
      </c>
      <c r="Y47" s="14">
        <f t="shared" si="15"/>
        <v>205.76615056059796</v>
      </c>
      <c r="Z47" s="14">
        <f t="shared" si="15"/>
        <v>137.47724317295189</v>
      </c>
    </row>
    <row r="48" spans="1:26" ht="16.5" customHeight="1" x14ac:dyDescent="0.3">
      <c r="A48" s="13" t="s">
        <v>5</v>
      </c>
      <c r="B48" s="14">
        <f t="shared" si="13"/>
        <v>852.8600802719742</v>
      </c>
      <c r="C48" s="14">
        <f t="shared" si="13"/>
        <v>842.52356923180434</v>
      </c>
      <c r="D48" s="14">
        <f t="shared" si="13"/>
        <v>972.23798491801506</v>
      </c>
      <c r="E48" s="14">
        <f t="shared" si="13"/>
        <v>515.53400282671919</v>
      </c>
      <c r="F48" s="14">
        <f t="shared" si="13"/>
        <v>747.04294974597406</v>
      </c>
      <c r="G48" s="14">
        <f t="shared" si="13"/>
        <v>738.28168154220293</v>
      </c>
      <c r="H48" s="14">
        <f t="shared" si="14"/>
        <v>646.22593482165223</v>
      </c>
      <c r="I48" s="14">
        <f t="shared" si="14"/>
        <v>768.57002529203669</v>
      </c>
      <c r="J48" s="14">
        <f t="shared" si="14"/>
        <v>466.30878954696857</v>
      </c>
      <c r="K48" s="14">
        <f t="shared" si="14"/>
        <v>470.83373127606745</v>
      </c>
      <c r="L48" s="14">
        <f t="shared" si="14"/>
        <v>458.97283645076487</v>
      </c>
      <c r="M48" s="14">
        <f t="shared" si="14"/>
        <v>465.01584247161281</v>
      </c>
      <c r="N48" s="14">
        <f t="shared" si="14"/>
        <v>390.6414663988399</v>
      </c>
      <c r="O48" s="14">
        <f t="shared" si="14"/>
        <v>425.42785088493298</v>
      </c>
      <c r="P48" s="14">
        <f t="shared" si="14"/>
        <v>361.85450945450759</v>
      </c>
      <c r="Q48" s="14">
        <f t="shared" si="14"/>
        <v>437.02444317440171</v>
      </c>
      <c r="R48" s="14">
        <f>+R15/(R31)*100</f>
        <v>357.09288399349106</v>
      </c>
      <c r="S48" s="14">
        <f>+S15/(S31)*100</f>
        <v>374.45618584444344</v>
      </c>
      <c r="T48" s="14">
        <f>+T15/(T31)*100</f>
        <v>442.95634274398424</v>
      </c>
      <c r="U48" s="14">
        <f t="shared" si="14"/>
        <v>484.53338871878708</v>
      </c>
      <c r="V48" s="14">
        <f t="shared" si="15"/>
        <v>522.49322493224929</v>
      </c>
      <c r="W48" s="14">
        <f t="shared" si="15"/>
        <v>485.52278820375341</v>
      </c>
      <c r="X48" s="14">
        <f t="shared" si="15"/>
        <v>416.77692511246363</v>
      </c>
      <c r="Y48" s="14">
        <f t="shared" si="15"/>
        <v>414.21052631578948</v>
      </c>
      <c r="Z48" s="14">
        <f t="shared" si="15"/>
        <v>369.32989690721649</v>
      </c>
    </row>
    <row r="49" spans="1:26" ht="16.5" customHeight="1" x14ac:dyDescent="0.3">
      <c r="A49" s="13" t="s">
        <v>6</v>
      </c>
      <c r="B49" s="14">
        <f t="shared" si="13"/>
        <v>5835.3950041787793</v>
      </c>
      <c r="C49" s="14">
        <f t="shared" si="13"/>
        <v>4677.7500263029433</v>
      </c>
      <c r="D49" s="14">
        <f t="shared" si="13"/>
        <v>5392.8987700711514</v>
      </c>
      <c r="E49" s="14">
        <f t="shared" si="13"/>
        <v>4400.9940036456701</v>
      </c>
      <c r="F49" s="14">
        <f t="shared" si="13"/>
        <v>4389.9585133906949</v>
      </c>
      <c r="G49" s="14">
        <f t="shared" si="13"/>
        <v>5286.1061117676181</v>
      </c>
      <c r="H49" s="14">
        <f t="shared" si="14"/>
        <v>5250.774489237162</v>
      </c>
      <c r="I49" s="14">
        <f t="shared" si="14"/>
        <v>2335.7587093326647</v>
      </c>
      <c r="J49" s="14">
        <f t="shared" si="14"/>
        <v>4820.7328483512983</v>
      </c>
      <c r="K49" s="14">
        <f t="shared" si="14"/>
        <v>5846.0491421933448</v>
      </c>
      <c r="L49" s="14">
        <f t="shared" si="14"/>
        <v>7112.7840903736587</v>
      </c>
      <c r="M49" s="14">
        <f t="shared" si="14"/>
        <v>5117.4428934901098</v>
      </c>
      <c r="N49" s="14">
        <f t="shared" si="14"/>
        <v>1369.0580895697683</v>
      </c>
      <c r="O49" s="14">
        <f t="shared" si="14"/>
        <v>1568.7909641064173</v>
      </c>
      <c r="P49" s="14">
        <f t="shared" si="14"/>
        <v>1242.0529093818438</v>
      </c>
      <c r="Q49" s="14">
        <f>+Q16/(Q32)*100</f>
        <v>1362.7671009081687</v>
      </c>
      <c r="R49" s="14">
        <f t="shared" si="14"/>
        <v>1820.3659277612194</v>
      </c>
      <c r="S49" s="14">
        <f t="shared" si="14"/>
        <v>1943.4367782153577</v>
      </c>
      <c r="T49" s="14">
        <f t="shared" si="14"/>
        <v>2071.8680675454116</v>
      </c>
      <c r="U49" s="14">
        <f t="shared" si="14"/>
        <v>1892.4754348254269</v>
      </c>
      <c r="V49" s="14">
        <f t="shared" si="15"/>
        <v>1784.7826086956522</v>
      </c>
      <c r="W49" s="14">
        <f t="shared" si="15"/>
        <v>1562.5</v>
      </c>
      <c r="X49" s="14">
        <f t="shared" si="15"/>
        <v>1440.5940594059405</v>
      </c>
      <c r="Y49" s="14">
        <f t="shared" si="15"/>
        <v>1538.6138613861385</v>
      </c>
      <c r="Z49" s="14">
        <f t="shared" si="15"/>
        <v>1636.2745098039215</v>
      </c>
    </row>
    <row r="50" spans="1:26" ht="16.5" customHeight="1" x14ac:dyDescent="0.3">
      <c r="A50" s="13" t="s">
        <v>7</v>
      </c>
      <c r="B50" s="14">
        <f t="shared" si="13"/>
        <v>1036.6341574903977</v>
      </c>
      <c r="C50" s="14">
        <f t="shared" si="13"/>
        <v>1720.5226087424055</v>
      </c>
      <c r="D50" s="14">
        <f t="shared" si="13"/>
        <v>583.68149422462523</v>
      </c>
      <c r="E50" s="14">
        <f t="shared" si="13"/>
        <v>1397.851194712616</v>
      </c>
      <c r="F50" s="14">
        <f t="shared" si="13"/>
        <v>638.28892786608787</v>
      </c>
      <c r="G50" s="14">
        <f t="shared" si="13"/>
        <v>536.67612433111367</v>
      </c>
      <c r="H50" s="14">
        <f t="shared" si="14"/>
        <v>460.94577194929866</v>
      </c>
      <c r="I50" s="14">
        <f t="shared" si="14"/>
        <v>701.35398985348593</v>
      </c>
      <c r="J50" s="14">
        <f t="shared" si="14"/>
        <v>772.83273765615979</v>
      </c>
      <c r="K50" s="14">
        <f t="shared" si="14"/>
        <v>410.82398967609333</v>
      </c>
      <c r="L50" s="14">
        <f t="shared" si="14"/>
        <v>523.73533276682633</v>
      </c>
      <c r="M50" s="14">
        <f t="shared" si="14"/>
        <v>404.90137159327378</v>
      </c>
      <c r="N50" s="14">
        <f t="shared" si="14"/>
        <v>302.32581702326399</v>
      </c>
      <c r="O50" s="14">
        <f t="shared" si="14"/>
        <v>141.15420755433544</v>
      </c>
      <c r="P50" s="14">
        <f t="shared" si="14"/>
        <v>309.40872933502817</v>
      </c>
      <c r="Q50" s="14">
        <f t="shared" si="14"/>
        <v>168.37665742143344</v>
      </c>
      <c r="R50" s="14">
        <f t="shared" si="14"/>
        <v>269.28905242078616</v>
      </c>
      <c r="S50" s="14">
        <f t="shared" si="14"/>
        <v>172.70484887462197</v>
      </c>
      <c r="T50" s="14">
        <f t="shared" si="14"/>
        <v>76.868536254293147</v>
      </c>
      <c r="U50" s="14">
        <f t="shared" si="14"/>
        <v>217.90562065442111</v>
      </c>
      <c r="V50" s="14">
        <f t="shared" si="15"/>
        <v>125.80645161290323</v>
      </c>
      <c r="W50" s="14">
        <f t="shared" si="15"/>
        <v>50</v>
      </c>
      <c r="X50" s="14">
        <f t="shared" si="15"/>
        <v>50</v>
      </c>
      <c r="Y50" s="14">
        <f t="shared" si="15"/>
        <v>172.22222222222223</v>
      </c>
      <c r="Z50" s="14">
        <f t="shared" si="15"/>
        <v>52.777777777777779</v>
      </c>
    </row>
    <row r="51" spans="1:26" ht="16.5" customHeight="1" x14ac:dyDescent="0.3">
      <c r="A51" s="13" t="s">
        <v>8</v>
      </c>
      <c r="B51" s="14">
        <f t="shared" si="13"/>
        <v>68.003536863952291</v>
      </c>
      <c r="C51" s="14">
        <f t="shared" si="13"/>
        <v>0</v>
      </c>
      <c r="D51" s="14">
        <f t="shared" si="13"/>
        <v>127.28656679398959</v>
      </c>
      <c r="E51" s="14">
        <f t="shared" si="13"/>
        <v>193.64964712193054</v>
      </c>
      <c r="F51" s="14">
        <f t="shared" si="13"/>
        <v>159.97796143603259</v>
      </c>
      <c r="G51" s="14">
        <f t="shared" si="13"/>
        <v>123.47441571520625</v>
      </c>
      <c r="H51" s="14">
        <f t="shared" si="14"/>
        <v>316.99724989035855</v>
      </c>
      <c r="I51" s="14">
        <f t="shared" si="14"/>
        <v>271.78510495321558</v>
      </c>
      <c r="J51" s="14">
        <f t="shared" si="14"/>
        <v>194.81819322685328</v>
      </c>
      <c r="K51" s="14">
        <f t="shared" si="14"/>
        <v>389.3459377591584</v>
      </c>
      <c r="L51" s="14">
        <f t="shared" si="14"/>
        <v>238.88458100361146</v>
      </c>
      <c r="M51" s="14">
        <f t="shared" si="14"/>
        <v>463.78167838209248</v>
      </c>
      <c r="N51" s="14">
        <f t="shared" si="14"/>
        <v>364.25237590116689</v>
      </c>
      <c r="O51" s="14">
        <f t="shared" si="14"/>
        <v>352.78706648552071</v>
      </c>
      <c r="P51" s="14">
        <f t="shared" si="14"/>
        <v>159.88462725297424</v>
      </c>
      <c r="Q51" s="14">
        <f>+Q18/(Q34)*100</f>
        <v>17.357998122906082</v>
      </c>
      <c r="R51" s="14">
        <f>+R18/(R34)*100</f>
        <v>93.572860039605544</v>
      </c>
      <c r="S51" s="14">
        <f t="shared" si="14"/>
        <v>52.682191661548913</v>
      </c>
      <c r="T51" s="14">
        <f t="shared" si="14"/>
        <v>188.72917920393175</v>
      </c>
      <c r="U51" s="14">
        <f t="shared" si="14"/>
        <v>352.67283113357621</v>
      </c>
      <c r="V51" s="14">
        <f t="shared" si="15"/>
        <v>890</v>
      </c>
      <c r="W51" s="14">
        <f t="shared" si="15"/>
        <v>1036.3636363636363</v>
      </c>
      <c r="X51" s="14">
        <f t="shared" si="15"/>
        <v>376.1904761904762</v>
      </c>
      <c r="Y51" s="14">
        <f t="shared" si="15"/>
        <v>423.8095238095238</v>
      </c>
      <c r="Z51" s="14">
        <f t="shared" si="15"/>
        <v>295.45454545454544</v>
      </c>
    </row>
    <row r="52" spans="1:26" s="19" customFormat="1" ht="16.5" customHeight="1" x14ac:dyDescent="0.3">
      <c r="A52" s="18" t="s">
        <v>15</v>
      </c>
      <c r="B52" s="11">
        <f t="shared" ref="B52:G59" si="16">B19/B27*100</f>
        <v>1179.2593692182716</v>
      </c>
      <c r="C52" s="11">
        <f t="shared" si="16"/>
        <v>1126.4976835582979</v>
      </c>
      <c r="D52" s="11">
        <f t="shared" si="16"/>
        <v>1004.8351318858424</v>
      </c>
      <c r="E52" s="11">
        <f t="shared" si="16"/>
        <v>920.60325937944947</v>
      </c>
      <c r="F52" s="23">
        <f t="shared" si="16"/>
        <v>963.79409912035442</v>
      </c>
      <c r="G52" s="11">
        <f t="shared" si="16"/>
        <v>871.05750322688027</v>
      </c>
      <c r="H52" s="11">
        <f t="shared" ref="H52:U59" si="17">+H19/(H27)*100</f>
        <v>823.65143234582376</v>
      </c>
      <c r="I52" s="11">
        <f t="shared" si="17"/>
        <v>808.40210981723021</v>
      </c>
      <c r="J52" s="11">
        <f t="shared" si="17"/>
        <v>773.01854476286985</v>
      </c>
      <c r="K52" s="11">
        <f t="shared" si="17"/>
        <v>720.39335167077911</v>
      </c>
      <c r="L52" s="11">
        <f t="shared" si="17"/>
        <v>718.48117380812073</v>
      </c>
      <c r="M52" s="11">
        <f t="shared" si="17"/>
        <v>679.77678539495912</v>
      </c>
      <c r="N52" s="11">
        <f t="shared" si="17"/>
        <v>292.30859159511652</v>
      </c>
      <c r="O52" s="11">
        <f t="shared" si="17"/>
        <v>257.37078247464325</v>
      </c>
      <c r="P52" s="11">
        <f t="shared" si="17"/>
        <v>267.47589969353658</v>
      </c>
      <c r="Q52" s="11">
        <f t="shared" si="17"/>
        <v>264.17662771011436</v>
      </c>
      <c r="R52" s="11">
        <f t="shared" si="17"/>
        <v>282.74992095705335</v>
      </c>
      <c r="S52" s="11">
        <f t="shared" si="17"/>
        <v>259.84077511916087</v>
      </c>
      <c r="T52" s="11">
        <f t="shared" si="17"/>
        <v>247.6696288600229</v>
      </c>
      <c r="U52" s="11">
        <f t="shared" si="17"/>
        <v>260.74273160835321</v>
      </c>
      <c r="V52" s="11">
        <f t="shared" ref="V52:Z59" si="18">V19/V27*100</f>
        <v>257.91069747987035</v>
      </c>
      <c r="W52" s="11">
        <f t="shared" si="18"/>
        <v>212.12319077157468</v>
      </c>
      <c r="X52" s="11">
        <f t="shared" si="18"/>
        <v>200.81282094915863</v>
      </c>
      <c r="Y52" s="11">
        <f t="shared" si="18"/>
        <v>234.91793434747797</v>
      </c>
      <c r="Z52" s="11">
        <f t="shared" si="18"/>
        <v>207.65464175077443</v>
      </c>
    </row>
    <row r="53" spans="1:26" ht="16.5" customHeight="1" x14ac:dyDescent="0.3">
      <c r="A53" s="13" t="s">
        <v>2</v>
      </c>
      <c r="B53" s="14">
        <f t="shared" si="16"/>
        <v>1434.0744168718802</v>
      </c>
      <c r="C53" s="14">
        <f t="shared" si="16"/>
        <v>1327.3391717437248</v>
      </c>
      <c r="D53" s="14">
        <f t="shared" si="16"/>
        <v>1103.7312282042035</v>
      </c>
      <c r="E53" s="14">
        <f t="shared" si="16"/>
        <v>994.19216624341334</v>
      </c>
      <c r="F53" s="15">
        <f t="shared" si="16"/>
        <v>1076.9408393687152</v>
      </c>
      <c r="G53" s="14">
        <f t="shared" si="16"/>
        <v>942.56771702436095</v>
      </c>
      <c r="H53" s="14">
        <f t="shared" si="17"/>
        <v>906.2701085540757</v>
      </c>
      <c r="I53" s="14">
        <f t="shared" si="17"/>
        <v>889.85493021203581</v>
      </c>
      <c r="J53" s="14">
        <f t="shared" si="17"/>
        <v>883.2616200144347</v>
      </c>
      <c r="K53" s="14">
        <f t="shared" si="17"/>
        <v>834.16364559797489</v>
      </c>
      <c r="L53" s="14">
        <f t="shared" si="17"/>
        <v>840.34964731456648</v>
      </c>
      <c r="M53" s="14">
        <f t="shared" si="17"/>
        <v>796.09809525112848</v>
      </c>
      <c r="N53" s="14">
        <f t="shared" si="17"/>
        <v>260.30748094526973</v>
      </c>
      <c r="O53" s="14">
        <f t="shared" si="17"/>
        <v>228.46569159814572</v>
      </c>
      <c r="P53" s="14">
        <f t="shared" si="17"/>
        <v>242.15613302560666</v>
      </c>
      <c r="Q53" s="14">
        <f t="shared" si="17"/>
        <v>239.40150903848792</v>
      </c>
      <c r="R53" s="14">
        <f t="shared" si="17"/>
        <v>265.59819772930115</v>
      </c>
      <c r="S53" s="14">
        <f t="shared" si="17"/>
        <v>253.03910302151044</v>
      </c>
      <c r="T53" s="14">
        <f t="shared" si="17"/>
        <v>208.26307815102285</v>
      </c>
      <c r="U53" s="14">
        <f t="shared" si="17"/>
        <v>228.75264866245405</v>
      </c>
      <c r="V53" s="14">
        <f t="shared" si="18"/>
        <v>223.11733800350262</v>
      </c>
      <c r="W53" s="14">
        <f t="shared" si="18"/>
        <v>178.95528804815132</v>
      </c>
      <c r="X53" s="14">
        <f t="shared" si="18"/>
        <v>166.1600615621393</v>
      </c>
      <c r="Y53" s="14">
        <f t="shared" si="18"/>
        <v>194.34397845325125</v>
      </c>
      <c r="Z53" s="14">
        <f t="shared" si="18"/>
        <v>192.47709998051062</v>
      </c>
    </row>
    <row r="54" spans="1:26" ht="16.5" customHeight="1" x14ac:dyDescent="0.3">
      <c r="A54" s="13" t="s">
        <v>3</v>
      </c>
      <c r="B54" s="14">
        <f t="shared" si="16"/>
        <v>841.9536503998213</v>
      </c>
      <c r="C54" s="14">
        <f t="shared" si="16"/>
        <v>840.57895046815804</v>
      </c>
      <c r="D54" s="14">
        <f t="shared" si="16"/>
        <v>796.49358327259267</v>
      </c>
      <c r="E54" s="14">
        <f t="shared" si="16"/>
        <v>606.39570568496879</v>
      </c>
      <c r="F54" s="15">
        <f t="shared" si="16"/>
        <v>516.28522730936936</v>
      </c>
      <c r="G54" s="14">
        <f t="shared" si="16"/>
        <v>511.82804939330009</v>
      </c>
      <c r="H54" s="14">
        <f t="shared" si="17"/>
        <v>521.77595823893841</v>
      </c>
      <c r="I54" s="14">
        <f t="shared" si="17"/>
        <v>452.18987751332708</v>
      </c>
      <c r="J54" s="14">
        <f t="shared" si="17"/>
        <v>410.70652333744187</v>
      </c>
      <c r="K54" s="14">
        <f t="shared" si="17"/>
        <v>409.58381353599168</v>
      </c>
      <c r="L54" s="14">
        <f t="shared" si="17"/>
        <v>417.41538903827882</v>
      </c>
      <c r="M54" s="14">
        <f t="shared" si="17"/>
        <v>397.67880971003444</v>
      </c>
      <c r="N54" s="14">
        <f t="shared" si="17"/>
        <v>313.78985906770322</v>
      </c>
      <c r="O54" s="14">
        <f t="shared" si="17"/>
        <v>291.67830714814278</v>
      </c>
      <c r="P54" s="14">
        <f t="shared" si="17"/>
        <v>268.35049946329474</v>
      </c>
      <c r="Q54" s="14">
        <f t="shared" si="17"/>
        <v>296.68741250989751</v>
      </c>
      <c r="R54" s="14">
        <f>+R21/(R29)*100</f>
        <v>277.96736614415681</v>
      </c>
      <c r="S54" s="14">
        <f t="shared" si="17"/>
        <v>282.33374028837375</v>
      </c>
      <c r="T54" s="14">
        <f>+T21/(T29)*100</f>
        <v>223.55154225960194</v>
      </c>
      <c r="U54" s="14">
        <f t="shared" si="17"/>
        <v>212.33776296610617</v>
      </c>
      <c r="V54" s="14">
        <f t="shared" si="18"/>
        <v>177.63157894736844</v>
      </c>
      <c r="W54" s="14">
        <f t="shared" si="18"/>
        <v>173.56608478802994</v>
      </c>
      <c r="X54" s="14">
        <f t="shared" si="18"/>
        <v>167.64705882352942</v>
      </c>
      <c r="Y54" s="14">
        <f t="shared" si="18"/>
        <v>164.31372549019608</v>
      </c>
      <c r="Z54" s="14">
        <f t="shared" si="18"/>
        <v>190.47619047619045</v>
      </c>
    </row>
    <row r="55" spans="1:26" ht="16.5" customHeight="1" x14ac:dyDescent="0.3">
      <c r="A55" s="13" t="s">
        <v>4</v>
      </c>
      <c r="B55" s="14">
        <f t="shared" si="16"/>
        <v>540.65277735305131</v>
      </c>
      <c r="C55" s="14">
        <f t="shared" si="16"/>
        <v>664.19149033849726</v>
      </c>
      <c r="D55" s="14">
        <f t="shared" si="16"/>
        <v>732.12299353468325</v>
      </c>
      <c r="E55" s="14">
        <f t="shared" si="16"/>
        <v>769.36994927719718</v>
      </c>
      <c r="F55" s="15">
        <f t="shared" si="16"/>
        <v>738.49006780373793</v>
      </c>
      <c r="G55" s="14">
        <f t="shared" si="16"/>
        <v>704.54672622956264</v>
      </c>
      <c r="H55" s="14">
        <f t="shared" si="17"/>
        <v>637.39811249357308</v>
      </c>
      <c r="I55" s="14">
        <f t="shared" si="17"/>
        <v>623.63791470877368</v>
      </c>
      <c r="J55" s="14">
        <f t="shared" si="17"/>
        <v>564.85300542422249</v>
      </c>
      <c r="K55" s="14">
        <f t="shared" si="17"/>
        <v>483.70192615215285</v>
      </c>
      <c r="L55" s="14">
        <f t="shared" si="17"/>
        <v>485.60385450016054</v>
      </c>
      <c r="M55" s="14">
        <f t="shared" si="17"/>
        <v>454.71737220597277</v>
      </c>
      <c r="N55" s="14">
        <f t="shared" si="17"/>
        <v>257.40585619930209</v>
      </c>
      <c r="O55" s="14">
        <f t="shared" si="17"/>
        <v>207.51784582226529</v>
      </c>
      <c r="P55" s="14">
        <f t="shared" si="17"/>
        <v>228.1977741149459</v>
      </c>
      <c r="Q55" s="14">
        <f t="shared" si="17"/>
        <v>204.31674457209894</v>
      </c>
      <c r="R55" s="14">
        <f>+R22/(R30)*100</f>
        <v>214.11423862156988</v>
      </c>
      <c r="S55" s="14">
        <f t="shared" si="17"/>
        <v>201.23143308148238</v>
      </c>
      <c r="T55" s="14">
        <f>+T22/(T30)*100</f>
        <v>250.9482145378737</v>
      </c>
      <c r="U55" s="14">
        <f t="shared" si="17"/>
        <v>249.23315826090504</v>
      </c>
      <c r="V55" s="14">
        <f t="shared" si="18"/>
        <v>251.70225043277554</v>
      </c>
      <c r="W55" s="14">
        <f t="shared" si="18"/>
        <v>218.04180418041804</v>
      </c>
      <c r="X55" s="14">
        <f t="shared" si="18"/>
        <v>222.3705285638014</v>
      </c>
      <c r="Y55" s="14">
        <f t="shared" si="18"/>
        <v>235.66470902295782</v>
      </c>
      <c r="Z55" s="14">
        <f t="shared" si="18"/>
        <v>164.55136540962289</v>
      </c>
    </row>
    <row r="56" spans="1:26" ht="16.5" customHeight="1" x14ac:dyDescent="0.3">
      <c r="A56" s="13" t="s">
        <v>5</v>
      </c>
      <c r="B56" s="14">
        <f t="shared" si="16"/>
        <v>1060.303077647397</v>
      </c>
      <c r="C56" s="14">
        <f t="shared" si="16"/>
        <v>991.46187783084088</v>
      </c>
      <c r="D56" s="14">
        <f t="shared" si="16"/>
        <v>1206.705432969728</v>
      </c>
      <c r="E56" s="14">
        <f t="shared" si="16"/>
        <v>697.62325638923346</v>
      </c>
      <c r="F56" s="15">
        <f t="shared" si="16"/>
        <v>980.21852925809139</v>
      </c>
      <c r="G56" s="14">
        <f t="shared" si="16"/>
        <v>885.3782423549502</v>
      </c>
      <c r="H56" s="14">
        <f t="shared" si="17"/>
        <v>810.34680715731008</v>
      </c>
      <c r="I56" s="14">
        <f t="shared" si="17"/>
        <v>990.64427883119311</v>
      </c>
      <c r="J56" s="14">
        <f t="shared" si="17"/>
        <v>670.12771783434357</v>
      </c>
      <c r="K56" s="14">
        <f t="shared" si="17"/>
        <v>668.15076346331216</v>
      </c>
      <c r="L56" s="14">
        <f t="shared" si="17"/>
        <v>533.3660780291558</v>
      </c>
      <c r="M56" s="14">
        <f t="shared" si="17"/>
        <v>553.76128179603529</v>
      </c>
      <c r="N56" s="14">
        <f t="shared" si="17"/>
        <v>453.07034538503348</v>
      </c>
      <c r="O56" s="14">
        <f t="shared" si="17"/>
        <v>465.9194184081075</v>
      </c>
      <c r="P56" s="14">
        <f t="shared" si="17"/>
        <v>423.93218922896125</v>
      </c>
      <c r="Q56" s="14">
        <f t="shared" si="17"/>
        <v>434.67203887501802</v>
      </c>
      <c r="R56" s="14">
        <f t="shared" si="17"/>
        <v>394.40483330276885</v>
      </c>
      <c r="S56" s="14">
        <f t="shared" si="17"/>
        <v>418.96518984662538</v>
      </c>
      <c r="T56" s="14">
        <f t="shared" si="17"/>
        <v>444.78028062587123</v>
      </c>
      <c r="U56" s="14">
        <f t="shared" si="17"/>
        <v>519.10463160856773</v>
      </c>
      <c r="V56" s="14">
        <f t="shared" si="18"/>
        <v>578.04878048780483</v>
      </c>
      <c r="W56" s="14">
        <f t="shared" si="18"/>
        <v>532.70777479892763</v>
      </c>
      <c r="X56" s="14">
        <f t="shared" si="18"/>
        <v>455.9407250595396</v>
      </c>
      <c r="Y56" s="14">
        <f t="shared" si="18"/>
        <v>598.42105263157896</v>
      </c>
      <c r="Z56" s="14">
        <f t="shared" si="18"/>
        <v>563.65979381443299</v>
      </c>
    </row>
    <row r="57" spans="1:26" ht="16.5" customHeight="1" x14ac:dyDescent="0.3">
      <c r="A57" s="13" t="s">
        <v>6</v>
      </c>
      <c r="B57" s="14">
        <f t="shared" si="16"/>
        <v>21439.834185117819</v>
      </c>
      <c r="C57" s="14">
        <f t="shared" si="16"/>
        <v>9332.9385573021736</v>
      </c>
      <c r="D57" s="14">
        <f t="shared" si="16"/>
        <v>8599.8960751345003</v>
      </c>
      <c r="E57" s="14">
        <f t="shared" si="16"/>
        <v>6385.491299768104</v>
      </c>
      <c r="F57" s="15">
        <f t="shared" si="16"/>
        <v>6377.7509455826512</v>
      </c>
      <c r="G57" s="14">
        <f t="shared" si="16"/>
        <v>6631.660394763011</v>
      </c>
      <c r="H57" s="14">
        <f t="shared" si="17"/>
        <v>7643.9846305901538</v>
      </c>
      <c r="I57" s="14">
        <f t="shared" si="17"/>
        <v>3029.610315227203</v>
      </c>
      <c r="J57" s="14">
        <f t="shared" si="17"/>
        <v>5532.0627893204273</v>
      </c>
      <c r="K57" s="14">
        <f t="shared" si="17"/>
        <v>6854.4382879099658</v>
      </c>
      <c r="L57" s="14">
        <f t="shared" si="17"/>
        <v>7665.9095812725309</v>
      </c>
      <c r="M57" s="14">
        <f t="shared" si="17"/>
        <v>6402.3903449122981</v>
      </c>
      <c r="N57" s="14">
        <f t="shared" si="17"/>
        <v>2808.4883239305059</v>
      </c>
      <c r="O57" s="14">
        <f t="shared" si="17"/>
        <v>2654.5948426149898</v>
      </c>
      <c r="P57" s="14">
        <f t="shared" si="17"/>
        <v>2453.9881439484147</v>
      </c>
      <c r="Q57" s="14">
        <f>+Q24/(Q32)*100</f>
        <v>2774.0394715096791</v>
      </c>
      <c r="R57" s="14">
        <f>+R24/(R32)*100</f>
        <v>3189.8882716711846</v>
      </c>
      <c r="S57" s="14">
        <f t="shared" si="17"/>
        <v>2114.9164939402422</v>
      </c>
      <c r="T57" s="14">
        <f t="shared" si="17"/>
        <v>1804.9017425206114</v>
      </c>
      <c r="U57" s="14">
        <f t="shared" si="17"/>
        <v>1712.8100454432663</v>
      </c>
      <c r="V57" s="14">
        <f t="shared" si="18"/>
        <v>1561.9565217391305</v>
      </c>
      <c r="W57" s="14">
        <f t="shared" si="18"/>
        <v>446.875</v>
      </c>
      <c r="X57" s="14">
        <f t="shared" si="18"/>
        <v>418.81188118811883</v>
      </c>
      <c r="Y57" s="14">
        <f t="shared" si="18"/>
        <v>1300</v>
      </c>
      <c r="Z57" s="14">
        <f t="shared" si="18"/>
        <v>1363.7254901960785</v>
      </c>
    </row>
    <row r="58" spans="1:26" ht="16.5" customHeight="1" x14ac:dyDescent="0.3">
      <c r="A58" s="13" t="s">
        <v>7</v>
      </c>
      <c r="B58" s="14">
        <f t="shared" si="16"/>
        <v>4146.5366299615907</v>
      </c>
      <c r="C58" s="14">
        <f t="shared" si="16"/>
        <v>3570.0844131404915</v>
      </c>
      <c r="D58" s="14">
        <f t="shared" si="16"/>
        <v>1228.8031457360532</v>
      </c>
      <c r="E58" s="14">
        <f t="shared" si="16"/>
        <v>2866.7795688173987</v>
      </c>
      <c r="F58" s="15">
        <f t="shared" si="16"/>
        <v>858.38855816473881</v>
      </c>
      <c r="G58" s="14">
        <f t="shared" si="16"/>
        <v>1245.0886084481838</v>
      </c>
      <c r="H58" s="14">
        <f t="shared" si="17"/>
        <v>1365.7652502201443</v>
      </c>
      <c r="I58" s="14">
        <f t="shared" si="17"/>
        <v>2104.0619695604578</v>
      </c>
      <c r="J58" s="14">
        <f t="shared" si="17"/>
        <v>2237.7544941088809</v>
      </c>
      <c r="K58" s="14">
        <f t="shared" si="17"/>
        <v>1352.7131367383561</v>
      </c>
      <c r="L58" s="14">
        <f t="shared" si="17"/>
        <v>1611.4933315902344</v>
      </c>
      <c r="M58" s="14">
        <f t="shared" si="17"/>
        <v>2115.6096665748555</v>
      </c>
      <c r="N58" s="14">
        <f t="shared" si="17"/>
        <v>253.30000885732935</v>
      </c>
      <c r="O58" s="14">
        <f t="shared" si="17"/>
        <v>89.150025823790813</v>
      </c>
      <c r="P58" s="14">
        <f t="shared" si="17"/>
        <v>228.69340863893387</v>
      </c>
      <c r="Q58" s="14">
        <f>+Q25/(Q33)*100</f>
        <v>714.14927113228657</v>
      </c>
      <c r="R58" s="14">
        <f>+R25/(R33)*100</f>
        <v>176.26192522087823</v>
      </c>
      <c r="S58" s="14">
        <f t="shared" si="17"/>
        <v>203.70315508288746</v>
      </c>
      <c r="T58" s="14">
        <f t="shared" si="17"/>
        <v>40.105323263109469</v>
      </c>
      <c r="U58" s="14">
        <f t="shared" si="17"/>
        <v>78.951311831311983</v>
      </c>
      <c r="V58" s="14">
        <f t="shared" si="18"/>
        <v>45.161290322580641</v>
      </c>
      <c r="W58" s="14">
        <f t="shared" si="18"/>
        <v>40</v>
      </c>
      <c r="X58" s="14">
        <f t="shared" si="18"/>
        <v>30.555555555555557</v>
      </c>
      <c r="Y58" s="14">
        <f t="shared" si="18"/>
        <v>72.222222222222214</v>
      </c>
      <c r="Z58" s="14">
        <f t="shared" si="18"/>
        <v>30.555555555555557</v>
      </c>
    </row>
    <row r="59" spans="1:26" ht="16.5" customHeight="1" thickBot="1" x14ac:dyDescent="0.35">
      <c r="A59" s="41" t="s">
        <v>8</v>
      </c>
      <c r="B59" s="42">
        <f t="shared" si="16"/>
        <v>51.002652647964219</v>
      </c>
      <c r="C59" s="42">
        <f t="shared" si="16"/>
        <v>28.293929792008495</v>
      </c>
      <c r="D59" s="42">
        <f t="shared" si="16"/>
        <v>145.47036205027385</v>
      </c>
      <c r="E59" s="42">
        <f t="shared" si="16"/>
        <v>193.64964712193054</v>
      </c>
      <c r="F59" s="43">
        <f t="shared" si="16"/>
        <v>159.97796143603259</v>
      </c>
      <c r="G59" s="42">
        <f t="shared" si="16"/>
        <v>154.34301964400782</v>
      </c>
      <c r="H59" s="42">
        <f t="shared" si="17"/>
        <v>396.24656236294823</v>
      </c>
      <c r="I59" s="42">
        <f t="shared" si="17"/>
        <v>322.74481213194355</v>
      </c>
      <c r="J59" s="42">
        <f t="shared" si="17"/>
        <v>259.75759096913771</v>
      </c>
      <c r="K59" s="42">
        <f t="shared" si="17"/>
        <v>370.80565500872228</v>
      </c>
      <c r="L59" s="42">
        <f t="shared" si="17"/>
        <v>270.73585847075969</v>
      </c>
      <c r="M59" s="42">
        <f t="shared" si="17"/>
        <v>463.78167838209248</v>
      </c>
      <c r="N59" s="42">
        <f t="shared" si="17"/>
        <v>299.20730877595855</v>
      </c>
      <c r="O59" s="42">
        <f t="shared" si="17"/>
        <v>401.44735151800626</v>
      </c>
      <c r="P59" s="42">
        <f t="shared" si="17"/>
        <v>202.52052785376739</v>
      </c>
      <c r="Q59" s="42">
        <f t="shared" si="17"/>
        <v>52.073994368718246</v>
      </c>
      <c r="R59" s="42">
        <f>+R26/(R34)*100</f>
        <v>60.547144731509469</v>
      </c>
      <c r="S59" s="42">
        <f t="shared" si="17"/>
        <v>100.57509317204791</v>
      </c>
      <c r="T59" s="42">
        <f t="shared" si="17"/>
        <v>223.04357542282841</v>
      </c>
      <c r="U59" s="42">
        <f t="shared" si="17"/>
        <v>381.26792554981216</v>
      </c>
      <c r="V59" s="42">
        <f t="shared" si="18"/>
        <v>800</v>
      </c>
      <c r="W59" s="42">
        <f t="shared" si="18"/>
        <v>1081.8181818181818</v>
      </c>
      <c r="X59" s="42">
        <f t="shared" si="18"/>
        <v>390.47619047619048</v>
      </c>
      <c r="Y59" s="42">
        <f t="shared" si="18"/>
        <v>438.09523809523813</v>
      </c>
      <c r="Z59" s="42">
        <f t="shared" si="18"/>
        <v>309.09090909090907</v>
      </c>
    </row>
    <row r="60" spans="1:26" s="48" customFormat="1" ht="12.75" customHeight="1" x14ac:dyDescent="0.2">
      <c r="A60" s="72" t="s">
        <v>36</v>
      </c>
      <c r="B60" s="72"/>
      <c r="C60" s="72"/>
      <c r="D60" s="72"/>
      <c r="E60" s="72"/>
      <c r="F60" s="72"/>
      <c r="G60" s="72"/>
      <c r="H60" s="72"/>
      <c r="I60" s="72"/>
      <c r="J60" s="72"/>
      <c r="K60" s="72"/>
      <c r="L60" s="44"/>
      <c r="M60" s="45"/>
      <c r="N60" s="45"/>
      <c r="O60" s="45"/>
      <c r="P60" s="45"/>
      <c r="Q60" s="46"/>
      <c r="R60" s="45"/>
      <c r="S60" s="45"/>
      <c r="T60" s="47"/>
      <c r="U60" s="47"/>
    </row>
    <row r="61" spans="1:26" s="48" customFormat="1" ht="12.75" customHeight="1" x14ac:dyDescent="0.2">
      <c r="A61" s="74"/>
      <c r="B61" s="74"/>
      <c r="C61" s="74"/>
      <c r="D61" s="74"/>
      <c r="E61" s="74"/>
      <c r="F61" s="74"/>
      <c r="G61" s="74"/>
      <c r="H61" s="74"/>
      <c r="I61" s="74"/>
      <c r="J61" s="74"/>
      <c r="K61" s="74"/>
      <c r="L61" s="49"/>
      <c r="M61" s="45"/>
      <c r="N61" s="45"/>
      <c r="O61" s="45"/>
      <c r="P61" s="45"/>
      <c r="Q61" s="46"/>
      <c r="R61" s="45"/>
      <c r="S61" s="45"/>
      <c r="T61" s="47"/>
      <c r="U61" s="47"/>
    </row>
    <row r="62" spans="1:26" s="50" customFormat="1" ht="15" customHeight="1" x14ac:dyDescent="0.2">
      <c r="A62" s="70" t="s">
        <v>16</v>
      </c>
      <c r="B62" s="70"/>
      <c r="C62" s="70"/>
      <c r="D62" s="70"/>
      <c r="E62" s="70"/>
      <c r="F62" s="70"/>
      <c r="G62" s="70"/>
      <c r="H62" s="70"/>
      <c r="I62" s="70"/>
      <c r="J62" s="70"/>
      <c r="K62" s="70"/>
      <c r="L62" s="70"/>
      <c r="M62" s="70"/>
      <c r="N62" s="70"/>
      <c r="O62" s="70"/>
      <c r="P62" s="70"/>
      <c r="Q62" s="70"/>
      <c r="R62" s="70"/>
      <c r="S62" s="70"/>
      <c r="T62" s="70"/>
      <c r="U62" s="70"/>
      <c r="V62" s="70"/>
    </row>
    <row r="63" spans="1:26" s="50" customFormat="1" ht="12.75" customHeight="1" x14ac:dyDescent="0.2">
      <c r="A63" s="51" t="s">
        <v>17</v>
      </c>
      <c r="B63" s="52">
        <v>1990</v>
      </c>
      <c r="C63" s="52">
        <v>1991</v>
      </c>
      <c r="D63" s="52">
        <v>1992</v>
      </c>
      <c r="E63" s="52">
        <v>1993</v>
      </c>
      <c r="F63" s="52">
        <v>1994</v>
      </c>
      <c r="G63" s="52">
        <v>1995</v>
      </c>
      <c r="H63" s="52">
        <v>1996</v>
      </c>
      <c r="I63" s="52">
        <v>1997</v>
      </c>
      <c r="J63" s="52">
        <v>1998</v>
      </c>
      <c r="K63" s="52">
        <v>1999</v>
      </c>
      <c r="L63" s="53">
        <v>2000</v>
      </c>
      <c r="M63" s="54">
        <v>2001</v>
      </c>
      <c r="N63" s="54">
        <v>2002</v>
      </c>
      <c r="O63" s="54">
        <v>2003</v>
      </c>
      <c r="P63" s="54">
        <v>2004</v>
      </c>
      <c r="Q63" s="51">
        <v>2005</v>
      </c>
      <c r="R63" s="51">
        <v>2006</v>
      </c>
      <c r="S63" s="51">
        <v>2007</v>
      </c>
      <c r="T63" s="51">
        <v>2008</v>
      </c>
      <c r="U63" s="51">
        <v>2009</v>
      </c>
      <c r="V63" s="51">
        <v>2010</v>
      </c>
    </row>
    <row r="64" spans="1:26" s="50" customFormat="1" ht="12.75" customHeight="1" x14ac:dyDescent="0.2">
      <c r="A64" s="51" t="s">
        <v>18</v>
      </c>
      <c r="B64" s="51">
        <v>2</v>
      </c>
      <c r="C64" s="51">
        <v>1</v>
      </c>
      <c r="D64" s="51">
        <v>0</v>
      </c>
      <c r="E64" s="51">
        <v>1</v>
      </c>
      <c r="F64" s="51">
        <v>0</v>
      </c>
      <c r="G64" s="51">
        <v>0</v>
      </c>
      <c r="H64" s="51">
        <v>1</v>
      </c>
      <c r="I64" s="51">
        <v>0</v>
      </c>
      <c r="J64" s="51">
        <v>0</v>
      </c>
      <c r="K64" s="51">
        <v>0</v>
      </c>
      <c r="L64" s="54">
        <v>0</v>
      </c>
      <c r="M64" s="54">
        <v>1</v>
      </c>
      <c r="N64" s="54">
        <v>2</v>
      </c>
      <c r="O64" s="54">
        <v>10</v>
      </c>
      <c r="P64" s="54">
        <v>0</v>
      </c>
      <c r="Q64" s="51">
        <v>0</v>
      </c>
      <c r="R64" s="51">
        <v>1</v>
      </c>
      <c r="S64" s="51">
        <v>2</v>
      </c>
      <c r="T64" s="51">
        <v>1</v>
      </c>
      <c r="U64" s="51">
        <v>0</v>
      </c>
      <c r="V64" s="51">
        <v>2</v>
      </c>
    </row>
    <row r="65" spans="1:26" s="50" customFormat="1" ht="12.75" customHeight="1" x14ac:dyDescent="0.2">
      <c r="A65" s="51" t="s">
        <v>19</v>
      </c>
      <c r="B65" s="51">
        <v>378</v>
      </c>
      <c r="C65" s="51">
        <v>327</v>
      </c>
      <c r="D65" s="51">
        <v>399</v>
      </c>
      <c r="E65" s="51">
        <v>383</v>
      </c>
      <c r="F65" s="51">
        <v>616</v>
      </c>
      <c r="G65" s="51">
        <v>598</v>
      </c>
      <c r="H65" s="51">
        <v>354</v>
      </c>
      <c r="I65" s="51">
        <v>357</v>
      </c>
      <c r="J65" s="51">
        <v>379</v>
      </c>
      <c r="K65" s="55">
        <v>1091</v>
      </c>
      <c r="L65" s="56">
        <v>762</v>
      </c>
      <c r="M65" s="54">
        <v>897</v>
      </c>
      <c r="N65" s="54">
        <v>58</v>
      </c>
      <c r="O65" s="54">
        <v>156</v>
      </c>
      <c r="P65" s="54">
        <v>58</v>
      </c>
      <c r="Q65" s="51">
        <v>18</v>
      </c>
      <c r="R65" s="51">
        <v>54</v>
      </c>
      <c r="S65" s="51">
        <v>106</v>
      </c>
      <c r="T65" s="51">
        <v>58</v>
      </c>
      <c r="U65" s="51">
        <v>77</v>
      </c>
      <c r="V65" s="51">
        <v>65</v>
      </c>
    </row>
    <row r="66" spans="1:26" s="50" customFormat="1" ht="12.75" customHeight="1" x14ac:dyDescent="0.2">
      <c r="A66" s="51" t="s">
        <v>20</v>
      </c>
      <c r="B66" s="51">
        <v>186</v>
      </c>
      <c r="C66" s="51">
        <v>411</v>
      </c>
      <c r="D66" s="51">
        <v>400</v>
      </c>
      <c r="E66" s="51">
        <v>411</v>
      </c>
      <c r="F66" s="51">
        <v>650</v>
      </c>
      <c r="G66" s="51">
        <v>536</v>
      </c>
      <c r="H66" s="51">
        <v>301</v>
      </c>
      <c r="I66" s="51">
        <v>353</v>
      </c>
      <c r="J66" s="51">
        <v>253</v>
      </c>
      <c r="K66" s="55">
        <v>1078</v>
      </c>
      <c r="L66" s="56">
        <v>745</v>
      </c>
      <c r="M66" s="54">
        <v>891</v>
      </c>
      <c r="N66" s="54">
        <v>99</v>
      </c>
      <c r="O66" s="54">
        <v>99</v>
      </c>
      <c r="P66" s="54">
        <v>60</v>
      </c>
      <c r="Q66" s="51">
        <v>25</v>
      </c>
      <c r="R66" s="51">
        <v>48</v>
      </c>
      <c r="S66" s="51">
        <v>113</v>
      </c>
      <c r="T66" s="51">
        <v>63</v>
      </c>
      <c r="U66" s="51">
        <v>75</v>
      </c>
      <c r="V66" s="51">
        <v>63</v>
      </c>
    </row>
    <row r="67" spans="1:26" s="50" customFormat="1" ht="25.5" customHeight="1" x14ac:dyDescent="0.2">
      <c r="A67" s="64" t="s">
        <v>28</v>
      </c>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spans="1:26" s="50" customFormat="1" ht="12.75" customHeight="1" x14ac:dyDescent="0.2">
      <c r="A68" s="65" t="s">
        <v>29</v>
      </c>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s="50" customFormat="1" ht="25.5" customHeight="1" x14ac:dyDescent="0.2">
      <c r="A69" s="66" t="s">
        <v>31</v>
      </c>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spans="1:26" s="50" customFormat="1" ht="15.75" customHeight="1" x14ac:dyDescent="0.2">
      <c r="A70" s="64" t="s">
        <v>32</v>
      </c>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s="50" customFormat="1" ht="27.75" customHeight="1" x14ac:dyDescent="0.2">
      <c r="A71" s="64" t="s">
        <v>33</v>
      </c>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s="50" customFormat="1" ht="12.75" customHeight="1" x14ac:dyDescent="0.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s="50" customFormat="1" ht="12.75" customHeight="1" x14ac:dyDescent="0.2">
      <c r="A73" s="67" t="s">
        <v>21</v>
      </c>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spans="1:26" s="57" customFormat="1" ht="26.25" customHeight="1" x14ac:dyDescent="0.2">
      <c r="A74" s="68" t="s">
        <v>35</v>
      </c>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4.25" customHeight="1" x14ac:dyDescent="0.2">
      <c r="A75" s="68" t="s">
        <v>22</v>
      </c>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s="57" customFormat="1" ht="25.5" customHeight="1" x14ac:dyDescent="0.2">
      <c r="A76" s="68" t="s">
        <v>30</v>
      </c>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s="57" customFormat="1" ht="12.75" customHeight="1" x14ac:dyDescent="0.2">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s="58" customFormat="1" ht="12.75" customHeight="1" x14ac:dyDescent="0.2">
      <c r="A78" s="69" t="s">
        <v>23</v>
      </c>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s="58" customFormat="1" ht="12.75" customHeight="1" x14ac:dyDescent="0.2">
      <c r="A79" s="69" t="s">
        <v>26</v>
      </c>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s="58" customFormat="1" ht="15.75" customHeight="1" x14ac:dyDescent="0.2">
      <c r="A80" s="62" t="s">
        <v>24</v>
      </c>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s="48" customFormat="1" ht="14.25" customHeight="1" x14ac:dyDescent="0.2">
      <c r="A81" s="71" t="s">
        <v>34</v>
      </c>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s="48" customFormat="1" ht="12.75" customHeight="1" x14ac:dyDescent="0.2">
      <c r="A82" s="69" t="s">
        <v>25</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s="48" customFormat="1" ht="15" customHeight="1" x14ac:dyDescent="0.2">
      <c r="A83" s="62" t="s">
        <v>27</v>
      </c>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s="48" customFormat="1" ht="12.75" customHeight="1" x14ac:dyDescent="0.2">
      <c r="A84" s="63" t="s">
        <v>37</v>
      </c>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s="48" customFormat="1" x14ac:dyDescent="0.2">
      <c r="M85" s="59"/>
      <c r="N85" s="59"/>
      <c r="Q85" s="47"/>
      <c r="R85" s="47"/>
      <c r="S85" s="47"/>
      <c r="T85" s="47"/>
      <c r="U85" s="47"/>
    </row>
    <row r="86" spans="1:26" ht="12.75" x14ac:dyDescent="0.2">
      <c r="M86" s="1"/>
      <c r="N86" s="1"/>
      <c r="Q86" s="1"/>
      <c r="R86" s="1"/>
      <c r="S86" s="1"/>
      <c r="T86" s="1"/>
      <c r="U86" s="1"/>
    </row>
    <row r="87" spans="1:26" ht="12.75" x14ac:dyDescent="0.2">
      <c r="M87" s="1"/>
      <c r="N87" s="1"/>
      <c r="Q87" s="1"/>
      <c r="R87" s="1"/>
      <c r="S87" s="1"/>
      <c r="T87" s="1"/>
      <c r="U87" s="1"/>
    </row>
    <row r="88" spans="1:26" ht="12.75" x14ac:dyDescent="0.2">
      <c r="M88" s="1"/>
      <c r="N88" s="1"/>
      <c r="Q88" s="1"/>
      <c r="R88" s="1"/>
      <c r="S88" s="1"/>
      <c r="T88" s="1"/>
      <c r="U88" s="1"/>
    </row>
  </sheetData>
  <mergeCells count="22">
    <mergeCell ref="A62:V62"/>
    <mergeCell ref="A81:Z81"/>
    <mergeCell ref="A82:Z82"/>
    <mergeCell ref="A60:K60"/>
    <mergeCell ref="A1:Z1"/>
    <mergeCell ref="A61:K61"/>
    <mergeCell ref="A83:Z83"/>
    <mergeCell ref="A84:Z84"/>
    <mergeCell ref="A67:Z67"/>
    <mergeCell ref="A68:Z68"/>
    <mergeCell ref="A69:Z69"/>
    <mergeCell ref="A70:Z70"/>
    <mergeCell ref="A71:Z71"/>
    <mergeCell ref="A72:Z72"/>
    <mergeCell ref="A73:Z73"/>
    <mergeCell ref="A74:Z74"/>
    <mergeCell ref="A75:Z75"/>
    <mergeCell ref="A76:Z76"/>
    <mergeCell ref="A77:Z77"/>
    <mergeCell ref="A78:Z78"/>
    <mergeCell ref="A79:Z79"/>
    <mergeCell ref="A80:Z80"/>
  </mergeCells>
  <pageMargins left="0.25" right="0.25" top="0.75" bottom="0.75" header="0.3" footer="0.3"/>
  <pageSetup scale="48" orientation="portrait" r:id="rId1"/>
  <webPublishItems count="1">
    <webPublishItem id="22002" divId="table_02_34_22002" sourceType="sheet" destinationFile="C:\Users\dominique.megret\Desktop\current tasks\BTS\nts_2011\table_02_34.html"/>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2-34</vt:lpstr>
    </vt:vector>
  </TitlesOfParts>
  <Company>BCG Transportation Group, Inc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Lofton</dc:creator>
  <cp:lastModifiedBy>L. Nguyen</cp:lastModifiedBy>
  <cp:lastPrinted>2016-10-07T14:52:31Z</cp:lastPrinted>
  <dcterms:created xsi:type="dcterms:W3CDTF">2009-10-15T03:28:50Z</dcterms:created>
  <dcterms:modified xsi:type="dcterms:W3CDTF">2016-10-07T14:52:39Z</dcterms:modified>
</cp:coreProperties>
</file>