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a0a0b52b50ae19/Bracket_Prediction/PLL/2021_backup/data/"/>
    </mc:Choice>
  </mc:AlternateContent>
  <xr:revisionPtr revIDLastSave="259" documentId="6_{9C24A387-2B9C-45BF-9B5E-68BF7F66AC5D}" xr6:coauthVersionLast="46" xr6:coauthVersionMax="46" xr10:uidLastSave="{6D2D30C1-E84B-4253-A1F4-041ADE5A3300}"/>
  <bookViews>
    <workbookView xWindow="-18420" yWindow="390" windowWidth="14400" windowHeight="10035" firstSheet="1" activeTab="3" xr2:uid="{00000000-000D-0000-FFFF-FFFF00000000}"/>
  </bookViews>
  <sheets>
    <sheet name="PLL_Data" sheetId="2" r:id="rId1"/>
    <sheet name="Weekly Results" sheetId="4" r:id="rId2"/>
    <sheet name="Weekly Records" sheetId="5" r:id="rId3"/>
    <sheet name="Weekly Aggregates" sheetId="1" r:id="rId4"/>
    <sheet name="Playoff Round 1 Games" sheetId="7" r:id="rId5"/>
    <sheet name="Round 2 Games" sheetId="9" r:id="rId6"/>
    <sheet name="Round 3 Games" sheetId="10" r:id="rId7"/>
    <sheet name="test" sheetId="11" r:id="rId8"/>
    <sheet name="Final Bracket" sheetId="8" r:id="rId9"/>
  </sheets>
  <calcPr calcId="181029"/>
</workbook>
</file>

<file path=xl/calcChain.xml><?xml version="1.0" encoding="utf-8"?>
<calcChain xmlns="http://schemas.openxmlformats.org/spreadsheetml/2006/main">
  <c r="Q99" i="4" l="1"/>
  <c r="Q98" i="4"/>
  <c r="M99" i="4"/>
  <c r="M98" i="4"/>
  <c r="I99" i="4"/>
  <c r="M97" i="4"/>
  <c r="M96" i="4"/>
  <c r="I97" i="4"/>
  <c r="Q95" i="4"/>
  <c r="Q94" i="4"/>
  <c r="M95" i="4"/>
  <c r="M94" i="4"/>
  <c r="I95" i="4"/>
  <c r="I94" i="4"/>
  <c r="Q92" i="4"/>
  <c r="M93" i="4"/>
  <c r="M92" i="4"/>
  <c r="I93" i="4"/>
  <c r="I92" i="4"/>
  <c r="Q91" i="4"/>
  <c r="Q90" i="4"/>
  <c r="M91" i="4"/>
  <c r="M90" i="4"/>
  <c r="I91" i="4"/>
  <c r="I90" i="4"/>
  <c r="G91" i="4"/>
  <c r="G90" i="4"/>
  <c r="Q89" i="4"/>
  <c r="Q88" i="4"/>
  <c r="M89" i="4"/>
  <c r="M88" i="4"/>
  <c r="I89" i="4"/>
  <c r="I88" i="4"/>
  <c r="Q87" i="4"/>
  <c r="Q86" i="4"/>
  <c r="Q85" i="4"/>
  <c r="Q84" i="4"/>
  <c r="Q83" i="4"/>
  <c r="Q82" i="4"/>
  <c r="O83" i="4"/>
  <c r="O82" i="4"/>
  <c r="M87" i="4"/>
  <c r="M86" i="4"/>
  <c r="M85" i="4"/>
  <c r="M84" i="4"/>
  <c r="M83" i="4"/>
  <c r="M82" i="4"/>
  <c r="G85" i="4"/>
  <c r="G83" i="4"/>
  <c r="G82" i="4"/>
  <c r="I87" i="4"/>
  <c r="I86" i="4"/>
  <c r="I85" i="4"/>
  <c r="I84" i="4"/>
  <c r="I83" i="4"/>
  <c r="I82" i="4"/>
  <c r="Q81" i="4"/>
  <c r="Q80" i="4"/>
  <c r="M81" i="4"/>
  <c r="M80" i="4"/>
  <c r="I81" i="4"/>
  <c r="I80" i="4"/>
  <c r="G81" i="4"/>
  <c r="G80" i="4"/>
  <c r="Q79" i="4"/>
  <c r="Q78" i="4"/>
  <c r="O79" i="4"/>
  <c r="Q77" i="4"/>
  <c r="Q76" i="4"/>
  <c r="O77" i="4"/>
  <c r="M79" i="4"/>
  <c r="M78" i="4"/>
  <c r="M77" i="4"/>
  <c r="M76" i="4"/>
  <c r="G77" i="4"/>
  <c r="I79" i="4"/>
  <c r="I78" i="4"/>
  <c r="I77" i="4"/>
  <c r="I76" i="4"/>
  <c r="G79" i="4"/>
  <c r="Q75" i="4"/>
  <c r="Q74" i="4"/>
  <c r="O75" i="4"/>
  <c r="M75" i="4"/>
  <c r="M74" i="4"/>
  <c r="I75" i="4"/>
  <c r="I74" i="4"/>
  <c r="G75" i="4"/>
  <c r="G74" i="4"/>
  <c r="O73" i="4"/>
  <c r="Q73" i="4"/>
  <c r="Q72" i="4"/>
  <c r="M73" i="4"/>
  <c r="M72" i="4"/>
  <c r="I73" i="4"/>
  <c r="I72" i="4"/>
  <c r="G73" i="4"/>
  <c r="G72" i="4"/>
  <c r="M67" i="4"/>
  <c r="M66" i="4"/>
  <c r="O63" i="4"/>
  <c r="O71" i="4"/>
  <c r="Q71" i="4"/>
  <c r="Q70" i="4"/>
  <c r="M71" i="4"/>
  <c r="M70" i="4"/>
  <c r="I71" i="4"/>
  <c r="I70" i="4"/>
  <c r="Q69" i="4"/>
  <c r="Q68" i="4"/>
  <c r="M69" i="4"/>
  <c r="M68" i="4"/>
  <c r="I68" i="4"/>
  <c r="I69" i="4"/>
  <c r="G69" i="4"/>
  <c r="Q67" i="4"/>
  <c r="Q66" i="4"/>
  <c r="O67" i="4"/>
  <c r="I67" i="4"/>
  <c r="I66" i="4"/>
  <c r="I63" i="4"/>
  <c r="I62" i="4"/>
</calcChain>
</file>

<file path=xl/sharedStrings.xml><?xml version="1.0" encoding="utf-8"?>
<sst xmlns="http://schemas.openxmlformats.org/spreadsheetml/2006/main" count="158" uniqueCount="59">
  <si>
    <t>Team ID</t>
  </si>
  <si>
    <t>Team Name</t>
  </si>
  <si>
    <t>Whipsnakes</t>
  </si>
  <si>
    <t>Chaos</t>
  </si>
  <si>
    <t>Redwoods</t>
  </si>
  <si>
    <t>Archers</t>
  </si>
  <si>
    <t>Atlas</t>
  </si>
  <si>
    <t>Chrome</t>
  </si>
  <si>
    <t>Week</t>
  </si>
  <si>
    <t>Game ID</t>
  </si>
  <si>
    <t>Goals</t>
  </si>
  <si>
    <t>2 Pt Shots</t>
  </si>
  <si>
    <t>2 Pt %</t>
  </si>
  <si>
    <t>Shots %</t>
  </si>
  <si>
    <t>GB</t>
  </si>
  <si>
    <t>TO</t>
  </si>
  <si>
    <t>CT</t>
  </si>
  <si>
    <t>FO %</t>
  </si>
  <si>
    <t>Power Play</t>
  </si>
  <si>
    <t>PP %</t>
  </si>
  <si>
    <t>Saves</t>
  </si>
  <si>
    <t>Save %</t>
  </si>
  <si>
    <t>Win</t>
  </si>
  <si>
    <t>Wins</t>
  </si>
  <si>
    <t>Losses</t>
  </si>
  <si>
    <t>Av Goals</t>
  </si>
  <si>
    <t>Av 2 Pt Shots</t>
  </si>
  <si>
    <t xml:space="preserve">Av Shots </t>
  </si>
  <si>
    <t>Av GB</t>
  </si>
  <si>
    <t>Av TO</t>
  </si>
  <si>
    <t>Av CT</t>
  </si>
  <si>
    <t>Av Power Play</t>
  </si>
  <si>
    <t>Av Saves</t>
  </si>
  <si>
    <t>Point Differential</t>
  </si>
  <si>
    <t>Streak</t>
  </si>
  <si>
    <t>Upsets</t>
  </si>
  <si>
    <t>GAA</t>
  </si>
  <si>
    <t>Shots</t>
  </si>
  <si>
    <t>Predicted Result</t>
  </si>
  <si>
    <t>Final Bracket</t>
  </si>
  <si>
    <t>R1</t>
  </si>
  <si>
    <t>R2</t>
  </si>
  <si>
    <t>R3</t>
  </si>
  <si>
    <t>Whips</t>
  </si>
  <si>
    <t>Winners</t>
  </si>
  <si>
    <t>Av Shots</t>
  </si>
  <si>
    <t>Waterdogs</t>
  </si>
  <si>
    <t>Cannons</t>
  </si>
  <si>
    <t>Year</t>
  </si>
  <si>
    <t>av goals</t>
  </si>
  <si>
    <t>av 2 pt shot</t>
  </si>
  <si>
    <t>2 pt %</t>
  </si>
  <si>
    <t>av shots</t>
  </si>
  <si>
    <t>shot %</t>
  </si>
  <si>
    <t>av gb</t>
  </si>
  <si>
    <t>av TO</t>
  </si>
  <si>
    <t>av CT</t>
  </si>
  <si>
    <t>av PP</t>
  </si>
  <si>
    <t>av Saves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</si>
</sst>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8" fillId="33" borderId="0" xfId="0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10" sqref="A10"/>
    </sheetView>
  </sheetViews>
  <sheetFormatPr defaultRowHeight="15" x14ac:dyDescent="0.25"/>
  <cols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t="s">
        <v>2</v>
      </c>
    </row>
    <row r="3" spans="1:2" x14ac:dyDescent="0.25">
      <c r="A3" s="1">
        <v>2</v>
      </c>
      <c r="B3" t="s">
        <v>3</v>
      </c>
    </row>
    <row r="4" spans="1:2" x14ac:dyDescent="0.25">
      <c r="A4" s="1">
        <v>3</v>
      </c>
      <c r="B4" t="s">
        <v>4</v>
      </c>
    </row>
    <row r="5" spans="1:2" x14ac:dyDescent="0.25">
      <c r="A5" s="1">
        <v>4</v>
      </c>
      <c r="B5" t="s">
        <v>5</v>
      </c>
    </row>
    <row r="6" spans="1:2" x14ac:dyDescent="0.25">
      <c r="A6" s="1">
        <v>5</v>
      </c>
      <c r="B6" t="s">
        <v>6</v>
      </c>
    </row>
    <row r="7" spans="1:2" x14ac:dyDescent="0.25">
      <c r="A7" s="1">
        <v>6</v>
      </c>
      <c r="B7" t="s">
        <v>7</v>
      </c>
    </row>
    <row r="8" spans="1:2" x14ac:dyDescent="0.25">
      <c r="A8" s="1">
        <v>7</v>
      </c>
      <c r="B8" t="s">
        <v>46</v>
      </c>
    </row>
    <row r="9" spans="1:2" x14ac:dyDescent="0.25">
      <c r="A9" s="1">
        <v>8</v>
      </c>
      <c r="B9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"/>
  <sheetViews>
    <sheetView workbookViewId="0">
      <pane ySplit="1" topLeftCell="A79" activePane="bottomLeft" state="frozen"/>
      <selection pane="bottomLeft" activeCell="E93" sqref="E93"/>
    </sheetView>
  </sheetViews>
  <sheetFormatPr defaultRowHeight="15" x14ac:dyDescent="0.25"/>
  <cols>
    <col min="5" max="5" width="10.28515625" customWidth="1"/>
  </cols>
  <sheetData>
    <row r="1" spans="1:18" x14ac:dyDescent="0.25">
      <c r="A1" t="s">
        <v>48</v>
      </c>
      <c r="B1" t="s">
        <v>8</v>
      </c>
      <c r="C1" t="s">
        <v>9</v>
      </c>
      <c r="D1" t="s">
        <v>0</v>
      </c>
      <c r="E1" t="s">
        <v>10</v>
      </c>
      <c r="F1" t="s">
        <v>11</v>
      </c>
      <c r="G1" t="s">
        <v>12</v>
      </c>
      <c r="H1" t="s">
        <v>37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25">
      <c r="A2">
        <v>2019</v>
      </c>
      <c r="B2">
        <v>1</v>
      </c>
      <c r="C2" s="2">
        <v>1</v>
      </c>
      <c r="D2" s="1">
        <v>4</v>
      </c>
      <c r="E2">
        <v>13</v>
      </c>
      <c r="F2">
        <v>2</v>
      </c>
      <c r="G2">
        <v>50</v>
      </c>
      <c r="H2">
        <v>36</v>
      </c>
      <c r="I2">
        <v>33.299999999999997</v>
      </c>
      <c r="J2">
        <v>29</v>
      </c>
      <c r="K2">
        <v>19</v>
      </c>
      <c r="L2">
        <v>8</v>
      </c>
      <c r="M2">
        <v>35.700000000000003</v>
      </c>
      <c r="N2">
        <v>1</v>
      </c>
      <c r="O2">
        <v>33.299999999999997</v>
      </c>
      <c r="P2">
        <v>11</v>
      </c>
      <c r="Q2">
        <v>47.8</v>
      </c>
      <c r="R2">
        <v>1</v>
      </c>
    </row>
    <row r="3" spans="1:18" x14ac:dyDescent="0.25">
      <c r="A3">
        <v>2019</v>
      </c>
      <c r="B3">
        <v>1</v>
      </c>
      <c r="C3" s="2">
        <v>1</v>
      </c>
      <c r="D3" s="1">
        <v>6</v>
      </c>
      <c r="E3">
        <v>12</v>
      </c>
      <c r="F3">
        <v>5</v>
      </c>
      <c r="G3">
        <v>0</v>
      </c>
      <c r="H3">
        <v>45</v>
      </c>
      <c r="I3">
        <v>26.6</v>
      </c>
      <c r="J3">
        <v>39</v>
      </c>
      <c r="K3">
        <v>19</v>
      </c>
      <c r="L3">
        <v>6</v>
      </c>
      <c r="M3">
        <v>64.2</v>
      </c>
      <c r="N3">
        <v>0</v>
      </c>
      <c r="O3">
        <v>0</v>
      </c>
      <c r="P3">
        <v>8</v>
      </c>
      <c r="Q3">
        <v>40</v>
      </c>
      <c r="R3">
        <v>0</v>
      </c>
    </row>
    <row r="4" spans="1:18" x14ac:dyDescent="0.25">
      <c r="A4">
        <v>2019</v>
      </c>
      <c r="B4">
        <v>1</v>
      </c>
      <c r="C4" s="2">
        <v>2</v>
      </c>
      <c r="D4" s="1">
        <v>1</v>
      </c>
      <c r="E4">
        <v>15</v>
      </c>
      <c r="F4">
        <v>3</v>
      </c>
      <c r="G4">
        <v>0</v>
      </c>
      <c r="H4">
        <v>55</v>
      </c>
      <c r="I4">
        <v>27.2</v>
      </c>
      <c r="J4">
        <v>35</v>
      </c>
      <c r="K4">
        <v>14</v>
      </c>
      <c r="L4">
        <v>6</v>
      </c>
      <c r="M4">
        <v>62.5</v>
      </c>
      <c r="N4">
        <v>0</v>
      </c>
      <c r="O4">
        <v>0</v>
      </c>
      <c r="P4">
        <v>12</v>
      </c>
      <c r="Q4">
        <v>48</v>
      </c>
      <c r="R4">
        <v>1</v>
      </c>
    </row>
    <row r="5" spans="1:18" x14ac:dyDescent="0.25">
      <c r="A5">
        <v>2019</v>
      </c>
      <c r="B5">
        <v>1</v>
      </c>
      <c r="C5" s="2">
        <v>2</v>
      </c>
      <c r="D5" s="1">
        <v>2</v>
      </c>
      <c r="E5">
        <v>14</v>
      </c>
      <c r="F5">
        <v>7</v>
      </c>
      <c r="G5">
        <v>14.2</v>
      </c>
      <c r="H5">
        <v>35</v>
      </c>
      <c r="I5">
        <v>37.1</v>
      </c>
      <c r="J5">
        <v>34</v>
      </c>
      <c r="K5">
        <v>12</v>
      </c>
      <c r="L5">
        <v>11</v>
      </c>
      <c r="M5">
        <v>37.5</v>
      </c>
      <c r="N5">
        <v>1</v>
      </c>
      <c r="O5">
        <v>50</v>
      </c>
      <c r="P5">
        <v>14</v>
      </c>
      <c r="Q5">
        <v>48.2</v>
      </c>
      <c r="R5">
        <v>0</v>
      </c>
    </row>
    <row r="6" spans="1:18" x14ac:dyDescent="0.25">
      <c r="A6">
        <v>2019</v>
      </c>
      <c r="B6">
        <v>1</v>
      </c>
      <c r="C6" s="2">
        <v>3</v>
      </c>
      <c r="D6" s="1">
        <v>3</v>
      </c>
      <c r="E6">
        <v>11</v>
      </c>
      <c r="F6">
        <v>1</v>
      </c>
      <c r="G6">
        <v>0</v>
      </c>
      <c r="H6">
        <v>56</v>
      </c>
      <c r="I6">
        <v>19.600000000000001</v>
      </c>
      <c r="J6">
        <v>31</v>
      </c>
      <c r="K6">
        <v>9</v>
      </c>
      <c r="L6">
        <v>8</v>
      </c>
      <c r="M6">
        <v>45.8</v>
      </c>
      <c r="N6">
        <v>1</v>
      </c>
      <c r="O6">
        <v>33.299999999999997</v>
      </c>
      <c r="P6">
        <v>17</v>
      </c>
      <c r="Q6">
        <v>65.3</v>
      </c>
      <c r="R6">
        <v>1</v>
      </c>
    </row>
    <row r="7" spans="1:18" x14ac:dyDescent="0.25">
      <c r="A7">
        <v>2019</v>
      </c>
      <c r="B7">
        <v>1</v>
      </c>
      <c r="C7" s="2">
        <v>3</v>
      </c>
      <c r="D7" s="1">
        <v>5</v>
      </c>
      <c r="E7">
        <v>9</v>
      </c>
      <c r="F7">
        <v>7</v>
      </c>
      <c r="G7">
        <v>0</v>
      </c>
      <c r="H7">
        <v>41</v>
      </c>
      <c r="I7">
        <v>21.9</v>
      </c>
      <c r="J7">
        <v>23</v>
      </c>
      <c r="K7">
        <v>15</v>
      </c>
      <c r="L7">
        <v>6</v>
      </c>
      <c r="M7">
        <v>54.1</v>
      </c>
      <c r="N7">
        <v>0</v>
      </c>
      <c r="O7">
        <v>0</v>
      </c>
      <c r="P7">
        <v>20</v>
      </c>
      <c r="Q7">
        <v>64.5</v>
      </c>
      <c r="R7">
        <v>0</v>
      </c>
    </row>
    <row r="8" spans="1:18" x14ac:dyDescent="0.25">
      <c r="A8">
        <v>2019</v>
      </c>
      <c r="B8">
        <v>2</v>
      </c>
      <c r="C8" s="2">
        <v>4</v>
      </c>
      <c r="D8" s="1">
        <v>1</v>
      </c>
      <c r="E8">
        <v>12</v>
      </c>
      <c r="F8">
        <v>6</v>
      </c>
      <c r="G8">
        <v>16.600000000000001</v>
      </c>
      <c r="H8">
        <v>47</v>
      </c>
      <c r="I8">
        <v>23.4</v>
      </c>
      <c r="J8">
        <v>22</v>
      </c>
      <c r="K8">
        <v>13</v>
      </c>
      <c r="L8">
        <v>6</v>
      </c>
      <c r="M8">
        <v>36</v>
      </c>
      <c r="N8">
        <v>2</v>
      </c>
      <c r="O8">
        <v>40</v>
      </c>
      <c r="P8">
        <v>13</v>
      </c>
      <c r="Q8">
        <v>56.5</v>
      </c>
      <c r="R8">
        <v>1</v>
      </c>
    </row>
    <row r="9" spans="1:18" x14ac:dyDescent="0.25">
      <c r="A9">
        <v>2019</v>
      </c>
      <c r="B9">
        <v>2</v>
      </c>
      <c r="C9" s="2">
        <v>4</v>
      </c>
      <c r="D9" s="1">
        <v>6</v>
      </c>
      <c r="E9">
        <v>11</v>
      </c>
      <c r="F9">
        <v>6</v>
      </c>
      <c r="G9">
        <v>16.600000000000001</v>
      </c>
      <c r="H9">
        <v>43</v>
      </c>
      <c r="I9">
        <v>23.2</v>
      </c>
      <c r="J9">
        <v>32</v>
      </c>
      <c r="K9">
        <v>19</v>
      </c>
      <c r="L9">
        <v>7</v>
      </c>
      <c r="M9">
        <v>64</v>
      </c>
      <c r="N9">
        <v>0</v>
      </c>
      <c r="O9">
        <v>0</v>
      </c>
      <c r="P9">
        <v>17</v>
      </c>
      <c r="Q9">
        <v>60.7</v>
      </c>
      <c r="R9">
        <v>0</v>
      </c>
    </row>
    <row r="10" spans="1:18" x14ac:dyDescent="0.25">
      <c r="A10">
        <v>2019</v>
      </c>
      <c r="B10">
        <v>2</v>
      </c>
      <c r="C10" s="2">
        <v>5</v>
      </c>
      <c r="D10" s="1">
        <v>3</v>
      </c>
      <c r="E10">
        <v>9</v>
      </c>
      <c r="F10">
        <v>6</v>
      </c>
      <c r="G10">
        <v>0</v>
      </c>
      <c r="H10">
        <v>39</v>
      </c>
      <c r="I10">
        <v>23</v>
      </c>
      <c r="J10">
        <v>22</v>
      </c>
      <c r="K10">
        <v>14</v>
      </c>
      <c r="L10">
        <v>7</v>
      </c>
      <c r="M10">
        <v>56.5</v>
      </c>
      <c r="N10">
        <v>1</v>
      </c>
      <c r="O10">
        <v>25</v>
      </c>
      <c r="P10">
        <v>12</v>
      </c>
      <c r="Q10">
        <v>54.5</v>
      </c>
      <c r="R10">
        <v>0</v>
      </c>
    </row>
    <row r="11" spans="1:18" x14ac:dyDescent="0.25">
      <c r="A11">
        <v>2019</v>
      </c>
      <c r="B11">
        <v>2</v>
      </c>
      <c r="C11" s="2">
        <v>5</v>
      </c>
      <c r="D11" s="1">
        <v>4</v>
      </c>
      <c r="E11">
        <v>10</v>
      </c>
      <c r="F11">
        <v>1</v>
      </c>
      <c r="G11">
        <v>0</v>
      </c>
      <c r="H11">
        <v>36</v>
      </c>
      <c r="I11">
        <v>27.7</v>
      </c>
      <c r="J11">
        <v>24</v>
      </c>
      <c r="K11">
        <v>13</v>
      </c>
      <c r="L11">
        <v>5</v>
      </c>
      <c r="M11">
        <v>43.4</v>
      </c>
      <c r="N11">
        <v>0</v>
      </c>
      <c r="O11">
        <v>0</v>
      </c>
      <c r="P11">
        <v>14</v>
      </c>
      <c r="Q11">
        <v>60.8</v>
      </c>
      <c r="R11">
        <v>1</v>
      </c>
    </row>
    <row r="12" spans="1:18" x14ac:dyDescent="0.25">
      <c r="A12">
        <v>2019</v>
      </c>
      <c r="B12">
        <v>2</v>
      </c>
      <c r="C12" s="2">
        <v>6</v>
      </c>
      <c r="D12" s="1">
        <v>2</v>
      </c>
      <c r="E12">
        <v>18</v>
      </c>
      <c r="F12">
        <v>7</v>
      </c>
      <c r="G12">
        <v>42.8</v>
      </c>
      <c r="H12">
        <v>42</v>
      </c>
      <c r="I12">
        <v>35.700000000000003</v>
      </c>
      <c r="J12">
        <v>27</v>
      </c>
      <c r="K12">
        <v>12</v>
      </c>
      <c r="L12">
        <v>3</v>
      </c>
      <c r="M12">
        <v>32.200000000000003</v>
      </c>
      <c r="N12">
        <v>1</v>
      </c>
      <c r="O12">
        <v>50</v>
      </c>
      <c r="P12">
        <v>16</v>
      </c>
      <c r="Q12">
        <v>57.1</v>
      </c>
      <c r="R12">
        <v>1</v>
      </c>
    </row>
    <row r="13" spans="1:18" x14ac:dyDescent="0.25">
      <c r="A13">
        <v>2019</v>
      </c>
      <c r="B13">
        <v>2</v>
      </c>
      <c r="C13" s="2">
        <v>6</v>
      </c>
      <c r="D13" s="1">
        <v>5</v>
      </c>
      <c r="E13">
        <v>13</v>
      </c>
      <c r="F13">
        <v>8</v>
      </c>
      <c r="G13">
        <v>12.5</v>
      </c>
      <c r="H13">
        <v>41</v>
      </c>
      <c r="I13">
        <v>29.2</v>
      </c>
      <c r="J13">
        <v>39</v>
      </c>
      <c r="K13">
        <v>14</v>
      </c>
      <c r="L13">
        <v>2</v>
      </c>
      <c r="M13">
        <v>67.7</v>
      </c>
      <c r="N13">
        <v>2</v>
      </c>
      <c r="O13">
        <v>50</v>
      </c>
      <c r="P13">
        <v>9</v>
      </c>
      <c r="Q13">
        <v>37.5</v>
      </c>
      <c r="R13">
        <v>0</v>
      </c>
    </row>
    <row r="14" spans="1:18" x14ac:dyDescent="0.25">
      <c r="A14">
        <v>2019</v>
      </c>
      <c r="B14">
        <v>3</v>
      </c>
      <c r="C14" s="2">
        <v>7</v>
      </c>
      <c r="D14" s="1">
        <v>2</v>
      </c>
      <c r="E14">
        <v>12</v>
      </c>
      <c r="F14">
        <v>3</v>
      </c>
      <c r="G14">
        <v>0</v>
      </c>
      <c r="H14">
        <v>27</v>
      </c>
      <c r="I14">
        <v>44.4</v>
      </c>
      <c r="J14">
        <v>28</v>
      </c>
      <c r="K14">
        <v>15</v>
      </c>
      <c r="L14">
        <v>2</v>
      </c>
      <c r="M14">
        <v>42.3</v>
      </c>
      <c r="N14">
        <v>2</v>
      </c>
      <c r="O14">
        <v>100</v>
      </c>
      <c r="P14">
        <v>16</v>
      </c>
      <c r="Q14">
        <v>64</v>
      </c>
      <c r="R14">
        <v>1</v>
      </c>
    </row>
    <row r="15" spans="1:18" x14ac:dyDescent="0.25">
      <c r="A15">
        <v>2019</v>
      </c>
      <c r="B15">
        <v>3</v>
      </c>
      <c r="C15" s="2">
        <v>7</v>
      </c>
      <c r="D15" s="1">
        <v>3</v>
      </c>
      <c r="E15">
        <v>11</v>
      </c>
      <c r="F15">
        <v>7</v>
      </c>
      <c r="G15">
        <v>14.2</v>
      </c>
      <c r="H15">
        <v>48</v>
      </c>
      <c r="I15">
        <v>20.8</v>
      </c>
      <c r="J15">
        <v>27</v>
      </c>
      <c r="K15">
        <v>14</v>
      </c>
      <c r="L15">
        <v>4</v>
      </c>
      <c r="M15">
        <v>57.6</v>
      </c>
      <c r="N15">
        <v>1</v>
      </c>
      <c r="O15">
        <v>33.299999999999997</v>
      </c>
      <c r="P15">
        <v>4</v>
      </c>
      <c r="Q15">
        <v>25</v>
      </c>
      <c r="R15">
        <v>0</v>
      </c>
    </row>
    <row r="16" spans="1:18" x14ac:dyDescent="0.25">
      <c r="A16">
        <v>2019</v>
      </c>
      <c r="B16">
        <v>3</v>
      </c>
      <c r="C16" s="2">
        <v>8</v>
      </c>
      <c r="D16" s="1">
        <v>1</v>
      </c>
      <c r="E16">
        <v>11</v>
      </c>
      <c r="F16">
        <v>7</v>
      </c>
      <c r="G16">
        <v>28.5</v>
      </c>
      <c r="H16">
        <v>34</v>
      </c>
      <c r="I16">
        <v>26.4</v>
      </c>
      <c r="J16">
        <v>34</v>
      </c>
      <c r="K16">
        <v>19</v>
      </c>
      <c r="L16">
        <v>1</v>
      </c>
      <c r="M16">
        <v>63.6</v>
      </c>
      <c r="N16">
        <v>0</v>
      </c>
      <c r="O16">
        <v>0</v>
      </c>
      <c r="P16">
        <v>20</v>
      </c>
      <c r="Q16">
        <v>66.599999999999994</v>
      </c>
      <c r="R16">
        <v>1</v>
      </c>
    </row>
    <row r="17" spans="1:18" x14ac:dyDescent="0.25">
      <c r="A17">
        <v>2019</v>
      </c>
      <c r="B17">
        <v>3</v>
      </c>
      <c r="C17" s="2">
        <v>8</v>
      </c>
      <c r="D17" s="1">
        <v>4</v>
      </c>
      <c r="E17">
        <v>10</v>
      </c>
      <c r="F17">
        <v>4</v>
      </c>
      <c r="G17">
        <v>0</v>
      </c>
      <c r="H17">
        <v>46</v>
      </c>
      <c r="I17">
        <v>21.7</v>
      </c>
      <c r="J17">
        <v>24</v>
      </c>
      <c r="K17">
        <v>14</v>
      </c>
      <c r="L17">
        <v>4</v>
      </c>
      <c r="M17">
        <v>36.299999999999997</v>
      </c>
      <c r="N17">
        <v>2</v>
      </c>
      <c r="O17">
        <v>33.299999999999997</v>
      </c>
      <c r="P17">
        <v>12</v>
      </c>
      <c r="Q17">
        <v>57.1</v>
      </c>
      <c r="R17">
        <v>0</v>
      </c>
    </row>
    <row r="18" spans="1:18" x14ac:dyDescent="0.25">
      <c r="A18">
        <v>2019</v>
      </c>
      <c r="B18">
        <v>3</v>
      </c>
      <c r="C18" s="2">
        <v>9</v>
      </c>
      <c r="D18" s="1">
        <v>5</v>
      </c>
      <c r="E18">
        <v>13</v>
      </c>
      <c r="F18">
        <v>2</v>
      </c>
      <c r="G18">
        <v>50</v>
      </c>
      <c r="H18">
        <v>34</v>
      </c>
      <c r="I18">
        <v>35.200000000000003</v>
      </c>
      <c r="J18">
        <v>32</v>
      </c>
      <c r="K18">
        <v>17</v>
      </c>
      <c r="L18">
        <v>4</v>
      </c>
      <c r="M18">
        <v>65.3</v>
      </c>
      <c r="N18">
        <v>1</v>
      </c>
      <c r="O18">
        <v>33.299999999999997</v>
      </c>
      <c r="P18">
        <v>14</v>
      </c>
      <c r="Q18">
        <v>58.3</v>
      </c>
      <c r="R18">
        <v>1</v>
      </c>
    </row>
    <row r="19" spans="1:18" x14ac:dyDescent="0.25">
      <c r="A19">
        <v>2019</v>
      </c>
      <c r="B19">
        <v>3</v>
      </c>
      <c r="C19" s="2">
        <v>9</v>
      </c>
      <c r="D19" s="1">
        <v>6</v>
      </c>
      <c r="E19">
        <v>12</v>
      </c>
      <c r="F19">
        <v>7</v>
      </c>
      <c r="G19">
        <v>28.5</v>
      </c>
      <c r="H19">
        <v>40</v>
      </c>
      <c r="I19">
        <v>25</v>
      </c>
      <c r="J19">
        <v>32</v>
      </c>
      <c r="K19">
        <v>11</v>
      </c>
      <c r="L19">
        <v>10</v>
      </c>
      <c r="M19">
        <v>34.6</v>
      </c>
      <c r="N19">
        <v>0</v>
      </c>
      <c r="O19">
        <v>0</v>
      </c>
      <c r="P19">
        <v>11</v>
      </c>
      <c r="Q19">
        <v>47.8</v>
      </c>
      <c r="R19">
        <v>0</v>
      </c>
    </row>
    <row r="20" spans="1:18" x14ac:dyDescent="0.25">
      <c r="A20">
        <v>2019</v>
      </c>
      <c r="B20">
        <v>4</v>
      </c>
      <c r="C20" s="2">
        <v>10</v>
      </c>
      <c r="D20" s="1">
        <v>3</v>
      </c>
      <c r="E20">
        <v>13</v>
      </c>
      <c r="F20">
        <v>2</v>
      </c>
      <c r="G20">
        <v>0</v>
      </c>
      <c r="H20">
        <v>44</v>
      </c>
      <c r="I20">
        <v>29.5</v>
      </c>
      <c r="J20">
        <v>35</v>
      </c>
      <c r="K20">
        <v>15</v>
      </c>
      <c r="L20">
        <v>9</v>
      </c>
      <c r="M20">
        <v>53.8</v>
      </c>
      <c r="N20">
        <v>0</v>
      </c>
      <c r="O20">
        <v>0</v>
      </c>
      <c r="P20">
        <v>13</v>
      </c>
      <c r="Q20">
        <v>59</v>
      </c>
      <c r="R20">
        <v>1</v>
      </c>
    </row>
    <row r="21" spans="1:18" x14ac:dyDescent="0.25">
      <c r="A21">
        <v>2019</v>
      </c>
      <c r="B21">
        <v>4</v>
      </c>
      <c r="C21" s="2">
        <v>10</v>
      </c>
      <c r="D21" s="1">
        <v>6</v>
      </c>
      <c r="E21">
        <v>11</v>
      </c>
      <c r="F21">
        <v>6</v>
      </c>
      <c r="G21">
        <v>33.299999999999997</v>
      </c>
      <c r="H21">
        <v>39</v>
      </c>
      <c r="I21">
        <v>23</v>
      </c>
      <c r="J21">
        <v>36</v>
      </c>
      <c r="K21">
        <v>20</v>
      </c>
      <c r="L21">
        <v>5</v>
      </c>
      <c r="M21">
        <v>46.1</v>
      </c>
      <c r="N21">
        <v>0</v>
      </c>
      <c r="O21">
        <v>0</v>
      </c>
      <c r="P21">
        <v>13</v>
      </c>
      <c r="Q21">
        <v>50</v>
      </c>
      <c r="R21">
        <v>0</v>
      </c>
    </row>
    <row r="22" spans="1:18" x14ac:dyDescent="0.25">
      <c r="A22">
        <v>2019</v>
      </c>
      <c r="B22">
        <v>4</v>
      </c>
      <c r="C22" s="2">
        <v>11</v>
      </c>
      <c r="D22" s="1">
        <v>1</v>
      </c>
      <c r="E22">
        <v>15</v>
      </c>
      <c r="F22">
        <v>9</v>
      </c>
      <c r="G22">
        <v>33.299999999999997</v>
      </c>
      <c r="H22">
        <v>52</v>
      </c>
      <c r="I22">
        <v>23</v>
      </c>
      <c r="J22">
        <v>25</v>
      </c>
      <c r="K22">
        <v>10</v>
      </c>
      <c r="L22">
        <v>9</v>
      </c>
      <c r="M22">
        <v>30.4</v>
      </c>
      <c r="N22">
        <v>1</v>
      </c>
      <c r="O22">
        <v>16.600000000000001</v>
      </c>
      <c r="P22">
        <v>12</v>
      </c>
      <c r="Q22">
        <v>57.1</v>
      </c>
      <c r="R22">
        <v>1</v>
      </c>
    </row>
    <row r="23" spans="1:18" x14ac:dyDescent="0.25">
      <c r="A23">
        <v>2019</v>
      </c>
      <c r="B23">
        <v>4</v>
      </c>
      <c r="C23" s="2">
        <v>11</v>
      </c>
      <c r="D23" s="1">
        <v>5</v>
      </c>
      <c r="E23">
        <v>10</v>
      </c>
      <c r="F23">
        <v>6</v>
      </c>
      <c r="G23">
        <v>16.600000000000001</v>
      </c>
      <c r="H23">
        <v>37</v>
      </c>
      <c r="I23">
        <v>24.3</v>
      </c>
      <c r="J23">
        <v>30</v>
      </c>
      <c r="K23">
        <v>15</v>
      </c>
      <c r="L23">
        <v>0</v>
      </c>
      <c r="M23">
        <v>69.5</v>
      </c>
      <c r="N23">
        <v>0</v>
      </c>
      <c r="O23">
        <v>0</v>
      </c>
      <c r="P23">
        <v>17</v>
      </c>
      <c r="Q23">
        <v>58.6</v>
      </c>
      <c r="R23">
        <v>0</v>
      </c>
    </row>
    <row r="24" spans="1:18" x14ac:dyDescent="0.25">
      <c r="A24">
        <v>2019</v>
      </c>
      <c r="B24">
        <v>4</v>
      </c>
      <c r="C24" s="2">
        <v>12</v>
      </c>
      <c r="D24" s="1">
        <v>2</v>
      </c>
      <c r="E24">
        <v>14</v>
      </c>
      <c r="F24">
        <v>7</v>
      </c>
      <c r="G24">
        <v>28.5</v>
      </c>
      <c r="H24">
        <v>37</v>
      </c>
      <c r="I24">
        <v>32.4</v>
      </c>
      <c r="J24">
        <v>28</v>
      </c>
      <c r="K24">
        <v>25</v>
      </c>
      <c r="L24">
        <v>2</v>
      </c>
      <c r="M24">
        <v>53.5</v>
      </c>
      <c r="N24">
        <v>2</v>
      </c>
      <c r="O24">
        <v>50</v>
      </c>
      <c r="P24">
        <v>21</v>
      </c>
      <c r="Q24">
        <v>63.6</v>
      </c>
      <c r="R24">
        <v>1</v>
      </c>
    </row>
    <row r="25" spans="1:18" x14ac:dyDescent="0.25">
      <c r="A25">
        <v>2019</v>
      </c>
      <c r="B25">
        <v>4</v>
      </c>
      <c r="C25" s="2">
        <v>12</v>
      </c>
      <c r="D25" s="1">
        <v>4</v>
      </c>
      <c r="E25">
        <v>13</v>
      </c>
      <c r="F25">
        <v>6</v>
      </c>
      <c r="G25">
        <v>16.600000000000001</v>
      </c>
      <c r="H25">
        <v>46</v>
      </c>
      <c r="I25">
        <v>26</v>
      </c>
      <c r="J25">
        <v>36</v>
      </c>
      <c r="K25">
        <v>17</v>
      </c>
      <c r="L25">
        <v>16</v>
      </c>
      <c r="M25">
        <v>46.4</v>
      </c>
      <c r="N25">
        <v>2</v>
      </c>
      <c r="O25">
        <v>66.599999999999994</v>
      </c>
      <c r="P25">
        <v>10</v>
      </c>
      <c r="Q25">
        <v>45</v>
      </c>
      <c r="R25">
        <v>0</v>
      </c>
    </row>
    <row r="26" spans="1:18" x14ac:dyDescent="0.25">
      <c r="A26">
        <v>2019</v>
      </c>
      <c r="B26">
        <v>5</v>
      </c>
      <c r="C26" s="2">
        <v>13</v>
      </c>
      <c r="D26" s="1">
        <v>4</v>
      </c>
      <c r="E26">
        <v>12</v>
      </c>
      <c r="F26">
        <v>6</v>
      </c>
      <c r="G26">
        <v>16.600000000000001</v>
      </c>
      <c r="H26">
        <v>33</v>
      </c>
      <c r="I26">
        <v>33.299999999999997</v>
      </c>
      <c r="J26">
        <v>19</v>
      </c>
      <c r="K26">
        <v>11</v>
      </c>
      <c r="L26">
        <v>8</v>
      </c>
      <c r="M26">
        <v>28.5</v>
      </c>
      <c r="N26">
        <v>4</v>
      </c>
      <c r="O26">
        <v>80</v>
      </c>
      <c r="P26">
        <v>9</v>
      </c>
      <c r="Q26">
        <v>40.9</v>
      </c>
      <c r="R26">
        <v>0</v>
      </c>
    </row>
    <row r="27" spans="1:18" x14ac:dyDescent="0.25">
      <c r="A27">
        <v>2019</v>
      </c>
      <c r="B27">
        <v>5</v>
      </c>
      <c r="C27" s="2">
        <v>13</v>
      </c>
      <c r="D27" s="1">
        <v>5</v>
      </c>
      <c r="E27">
        <v>13</v>
      </c>
      <c r="F27">
        <v>3</v>
      </c>
      <c r="G27">
        <v>0</v>
      </c>
      <c r="H27">
        <v>38</v>
      </c>
      <c r="I27">
        <v>34.200000000000003</v>
      </c>
      <c r="J27">
        <v>25</v>
      </c>
      <c r="K27">
        <v>14</v>
      </c>
      <c r="L27">
        <v>5</v>
      </c>
      <c r="M27">
        <v>71.400000000000006</v>
      </c>
      <c r="N27">
        <v>0</v>
      </c>
      <c r="O27">
        <v>0</v>
      </c>
      <c r="P27">
        <v>11</v>
      </c>
      <c r="Q27">
        <v>50</v>
      </c>
      <c r="R27">
        <v>1</v>
      </c>
    </row>
    <row r="28" spans="1:18" x14ac:dyDescent="0.25">
      <c r="A28">
        <v>2019</v>
      </c>
      <c r="B28">
        <v>5</v>
      </c>
      <c r="C28" s="2">
        <v>14</v>
      </c>
      <c r="D28" s="1">
        <v>2</v>
      </c>
      <c r="E28">
        <v>15</v>
      </c>
      <c r="F28">
        <v>4</v>
      </c>
      <c r="G28">
        <v>25</v>
      </c>
      <c r="H28">
        <v>44</v>
      </c>
      <c r="I28">
        <v>31.8</v>
      </c>
      <c r="J28">
        <v>33</v>
      </c>
      <c r="K28">
        <v>16</v>
      </c>
      <c r="L28">
        <v>6</v>
      </c>
      <c r="M28">
        <v>62.5</v>
      </c>
      <c r="N28">
        <v>2</v>
      </c>
      <c r="O28">
        <v>50</v>
      </c>
      <c r="P28">
        <v>14</v>
      </c>
      <c r="Q28">
        <v>50</v>
      </c>
      <c r="R28">
        <v>1</v>
      </c>
    </row>
    <row r="29" spans="1:18" x14ac:dyDescent="0.25">
      <c r="A29">
        <v>2019</v>
      </c>
      <c r="B29">
        <v>5</v>
      </c>
      <c r="C29" s="2">
        <v>14</v>
      </c>
      <c r="D29" s="1">
        <v>6</v>
      </c>
      <c r="E29">
        <v>14</v>
      </c>
      <c r="F29">
        <v>2</v>
      </c>
      <c r="G29">
        <v>0</v>
      </c>
      <c r="H29">
        <v>47</v>
      </c>
      <c r="I29">
        <v>29.7</v>
      </c>
      <c r="J29">
        <v>34</v>
      </c>
      <c r="K29">
        <v>13</v>
      </c>
      <c r="L29">
        <v>6</v>
      </c>
      <c r="M29">
        <v>37.5</v>
      </c>
      <c r="N29">
        <v>2</v>
      </c>
      <c r="O29">
        <v>100</v>
      </c>
      <c r="P29">
        <v>16</v>
      </c>
      <c r="Q29">
        <v>53</v>
      </c>
      <c r="R29">
        <v>0</v>
      </c>
    </row>
    <row r="30" spans="1:18" x14ac:dyDescent="0.25">
      <c r="A30">
        <v>2019</v>
      </c>
      <c r="B30">
        <v>5</v>
      </c>
      <c r="C30" s="2">
        <v>15</v>
      </c>
      <c r="D30" s="1">
        <v>1</v>
      </c>
      <c r="E30">
        <v>11</v>
      </c>
      <c r="F30">
        <v>5</v>
      </c>
      <c r="G30">
        <v>20</v>
      </c>
      <c r="H30">
        <v>50</v>
      </c>
      <c r="I30">
        <v>20</v>
      </c>
      <c r="J30">
        <v>40</v>
      </c>
      <c r="K30">
        <v>14</v>
      </c>
      <c r="L30">
        <v>5</v>
      </c>
      <c r="M30">
        <v>77.7</v>
      </c>
      <c r="N30">
        <v>0</v>
      </c>
      <c r="O30">
        <v>0</v>
      </c>
      <c r="P30">
        <v>13</v>
      </c>
      <c r="Q30">
        <v>48.1</v>
      </c>
      <c r="R30">
        <v>0</v>
      </c>
    </row>
    <row r="31" spans="1:18" x14ac:dyDescent="0.25">
      <c r="A31">
        <v>2019</v>
      </c>
      <c r="B31">
        <v>5</v>
      </c>
      <c r="C31" s="2">
        <v>15</v>
      </c>
      <c r="D31" s="1">
        <v>3</v>
      </c>
      <c r="E31">
        <v>14</v>
      </c>
      <c r="F31">
        <v>4</v>
      </c>
      <c r="G31">
        <v>0</v>
      </c>
      <c r="H31">
        <v>43</v>
      </c>
      <c r="I31">
        <v>32.5</v>
      </c>
      <c r="J31">
        <v>24</v>
      </c>
      <c r="K31">
        <v>11</v>
      </c>
      <c r="L31">
        <v>8</v>
      </c>
      <c r="M31">
        <v>22.2</v>
      </c>
      <c r="N31">
        <v>1</v>
      </c>
      <c r="O31">
        <v>16.600000000000001</v>
      </c>
      <c r="P31">
        <v>17</v>
      </c>
      <c r="Q31">
        <v>62.9</v>
      </c>
      <c r="R31">
        <v>1</v>
      </c>
    </row>
    <row r="32" spans="1:18" x14ac:dyDescent="0.25">
      <c r="A32">
        <v>2019</v>
      </c>
      <c r="B32">
        <v>6</v>
      </c>
      <c r="C32" s="2">
        <v>16</v>
      </c>
      <c r="D32" s="1">
        <v>3</v>
      </c>
      <c r="E32">
        <v>9</v>
      </c>
      <c r="F32">
        <v>3</v>
      </c>
      <c r="G32">
        <v>0</v>
      </c>
      <c r="H32">
        <v>37</v>
      </c>
      <c r="I32">
        <v>24.3</v>
      </c>
      <c r="J32">
        <v>24</v>
      </c>
      <c r="K32">
        <v>19</v>
      </c>
      <c r="L32">
        <v>8</v>
      </c>
      <c r="M32">
        <v>14.2</v>
      </c>
      <c r="N32">
        <v>0</v>
      </c>
      <c r="O32">
        <v>0</v>
      </c>
      <c r="P32">
        <v>14</v>
      </c>
      <c r="Q32">
        <v>63.6</v>
      </c>
      <c r="R32">
        <v>1</v>
      </c>
    </row>
    <row r="33" spans="1:18" x14ac:dyDescent="0.25">
      <c r="A33">
        <v>2019</v>
      </c>
      <c r="B33">
        <v>6</v>
      </c>
      <c r="C33" s="2">
        <v>16</v>
      </c>
      <c r="D33" s="1">
        <v>4</v>
      </c>
      <c r="E33">
        <v>8</v>
      </c>
      <c r="F33">
        <v>2</v>
      </c>
      <c r="G33">
        <v>0</v>
      </c>
      <c r="H33">
        <v>44</v>
      </c>
      <c r="I33">
        <v>18.100000000000001</v>
      </c>
      <c r="J33">
        <v>35</v>
      </c>
      <c r="K33">
        <v>22</v>
      </c>
      <c r="L33">
        <v>8</v>
      </c>
      <c r="M33">
        <v>85.7</v>
      </c>
      <c r="N33">
        <v>1</v>
      </c>
      <c r="O33">
        <v>50</v>
      </c>
      <c r="P33">
        <v>12</v>
      </c>
      <c r="Q33">
        <v>57.1</v>
      </c>
      <c r="R33">
        <v>0</v>
      </c>
    </row>
    <row r="34" spans="1:18" x14ac:dyDescent="0.25">
      <c r="A34">
        <v>2019</v>
      </c>
      <c r="B34">
        <v>6</v>
      </c>
      <c r="C34" s="2">
        <v>17</v>
      </c>
      <c r="D34" s="1">
        <v>1</v>
      </c>
      <c r="E34">
        <v>11</v>
      </c>
      <c r="F34">
        <v>4</v>
      </c>
      <c r="G34">
        <v>0</v>
      </c>
      <c r="H34">
        <v>40</v>
      </c>
      <c r="I34">
        <v>27.5</v>
      </c>
      <c r="J34">
        <v>21</v>
      </c>
      <c r="K34">
        <v>11</v>
      </c>
      <c r="L34">
        <v>3</v>
      </c>
      <c r="M34">
        <v>45.4</v>
      </c>
      <c r="N34">
        <v>0</v>
      </c>
      <c r="O34">
        <v>0</v>
      </c>
      <c r="P34">
        <v>14</v>
      </c>
      <c r="Q34">
        <v>60.8</v>
      </c>
      <c r="R34">
        <v>1</v>
      </c>
    </row>
    <row r="35" spans="1:18" x14ac:dyDescent="0.25">
      <c r="A35">
        <v>2019</v>
      </c>
      <c r="B35">
        <v>6</v>
      </c>
      <c r="C35" s="2">
        <v>17</v>
      </c>
      <c r="D35" s="1">
        <v>5</v>
      </c>
      <c r="E35">
        <v>9</v>
      </c>
      <c r="F35">
        <v>7</v>
      </c>
      <c r="G35">
        <v>0</v>
      </c>
      <c r="H35">
        <v>44</v>
      </c>
      <c r="I35">
        <v>20.399999999999999</v>
      </c>
      <c r="J35">
        <v>24</v>
      </c>
      <c r="K35">
        <v>13</v>
      </c>
      <c r="L35">
        <v>3</v>
      </c>
      <c r="M35">
        <v>54.5</v>
      </c>
      <c r="N35">
        <v>0</v>
      </c>
      <c r="O35">
        <v>0</v>
      </c>
      <c r="P35">
        <v>17</v>
      </c>
      <c r="Q35">
        <v>60.7</v>
      </c>
      <c r="R35">
        <v>0</v>
      </c>
    </row>
    <row r="36" spans="1:18" x14ac:dyDescent="0.25">
      <c r="A36">
        <v>2019</v>
      </c>
      <c r="B36">
        <v>6</v>
      </c>
      <c r="C36" s="2">
        <v>18</v>
      </c>
      <c r="D36" s="1">
        <v>2</v>
      </c>
      <c r="E36">
        <v>11</v>
      </c>
      <c r="F36">
        <v>2</v>
      </c>
      <c r="G36">
        <v>0</v>
      </c>
      <c r="H36">
        <v>38</v>
      </c>
      <c r="I36">
        <v>28.9</v>
      </c>
      <c r="J36">
        <v>30</v>
      </c>
      <c r="K36">
        <v>15</v>
      </c>
      <c r="L36">
        <v>8</v>
      </c>
      <c r="M36">
        <v>47</v>
      </c>
      <c r="N36">
        <v>0</v>
      </c>
      <c r="O36">
        <v>0</v>
      </c>
      <c r="P36">
        <v>18</v>
      </c>
      <c r="Q36">
        <v>48.6</v>
      </c>
      <c r="R36">
        <v>0</v>
      </c>
    </row>
    <row r="37" spans="1:18" x14ac:dyDescent="0.25">
      <c r="A37">
        <v>2019</v>
      </c>
      <c r="B37">
        <v>6</v>
      </c>
      <c r="C37" s="2">
        <v>18</v>
      </c>
      <c r="D37" s="1">
        <v>6</v>
      </c>
      <c r="E37">
        <v>19</v>
      </c>
      <c r="F37">
        <v>1</v>
      </c>
      <c r="G37">
        <v>0</v>
      </c>
      <c r="H37">
        <v>44</v>
      </c>
      <c r="I37">
        <v>43.1</v>
      </c>
      <c r="J37">
        <v>43</v>
      </c>
      <c r="K37">
        <v>13</v>
      </c>
      <c r="L37">
        <v>9</v>
      </c>
      <c r="M37">
        <v>52.9</v>
      </c>
      <c r="N37">
        <v>1</v>
      </c>
      <c r="O37">
        <v>20</v>
      </c>
      <c r="P37">
        <v>9</v>
      </c>
      <c r="Q37">
        <v>45</v>
      </c>
      <c r="R37">
        <v>1</v>
      </c>
    </row>
    <row r="38" spans="1:18" x14ac:dyDescent="0.25">
      <c r="A38">
        <v>2019</v>
      </c>
      <c r="B38">
        <v>7</v>
      </c>
      <c r="C38" s="2">
        <v>19</v>
      </c>
      <c r="D38" s="1">
        <v>3</v>
      </c>
      <c r="E38">
        <v>15</v>
      </c>
      <c r="F38">
        <v>1</v>
      </c>
      <c r="G38">
        <v>0</v>
      </c>
      <c r="H38">
        <v>39</v>
      </c>
      <c r="I38">
        <v>38.4</v>
      </c>
      <c r="J38">
        <v>21</v>
      </c>
      <c r="K38">
        <v>10</v>
      </c>
      <c r="L38">
        <v>3</v>
      </c>
      <c r="M38">
        <v>36.299999999999997</v>
      </c>
      <c r="N38">
        <v>1</v>
      </c>
      <c r="O38">
        <v>50</v>
      </c>
      <c r="P38">
        <v>10</v>
      </c>
      <c r="Q38">
        <v>40</v>
      </c>
      <c r="R38">
        <v>0</v>
      </c>
    </row>
    <row r="39" spans="1:18" x14ac:dyDescent="0.25">
      <c r="A39">
        <v>2019</v>
      </c>
      <c r="B39">
        <v>7</v>
      </c>
      <c r="C39" s="2">
        <v>19</v>
      </c>
      <c r="D39" s="1">
        <v>5</v>
      </c>
      <c r="E39">
        <v>18</v>
      </c>
      <c r="F39">
        <v>9</v>
      </c>
      <c r="G39">
        <v>33.299999999999997</v>
      </c>
      <c r="H39">
        <v>38</v>
      </c>
      <c r="I39">
        <v>39.4</v>
      </c>
      <c r="J39">
        <v>25</v>
      </c>
      <c r="K39">
        <v>12</v>
      </c>
      <c r="L39">
        <v>5</v>
      </c>
      <c r="M39">
        <v>63.6</v>
      </c>
      <c r="N39">
        <v>4</v>
      </c>
      <c r="O39">
        <v>80</v>
      </c>
      <c r="P39">
        <v>12</v>
      </c>
      <c r="Q39">
        <v>44.4</v>
      </c>
      <c r="R39">
        <v>1</v>
      </c>
    </row>
    <row r="40" spans="1:18" x14ac:dyDescent="0.25">
      <c r="A40">
        <v>2019</v>
      </c>
      <c r="B40">
        <v>7</v>
      </c>
      <c r="C40" s="2">
        <v>20</v>
      </c>
      <c r="D40" s="1">
        <v>1</v>
      </c>
      <c r="E40">
        <v>12</v>
      </c>
      <c r="F40">
        <v>8</v>
      </c>
      <c r="G40">
        <v>0</v>
      </c>
      <c r="H40">
        <v>43</v>
      </c>
      <c r="I40">
        <v>27.9</v>
      </c>
      <c r="J40">
        <v>27</v>
      </c>
      <c r="K40">
        <v>13</v>
      </c>
      <c r="L40">
        <v>7</v>
      </c>
      <c r="M40">
        <v>53.5</v>
      </c>
      <c r="N40">
        <v>0</v>
      </c>
      <c r="O40">
        <v>0</v>
      </c>
      <c r="P40">
        <v>18</v>
      </c>
      <c r="Q40">
        <v>60</v>
      </c>
      <c r="R40">
        <v>0</v>
      </c>
    </row>
    <row r="41" spans="1:18" x14ac:dyDescent="0.25">
      <c r="A41">
        <v>2019</v>
      </c>
      <c r="B41">
        <v>7</v>
      </c>
      <c r="C41" s="2">
        <v>20</v>
      </c>
      <c r="D41" s="1">
        <v>2</v>
      </c>
      <c r="E41">
        <v>13</v>
      </c>
      <c r="F41">
        <v>6</v>
      </c>
      <c r="G41">
        <v>16.600000000000001</v>
      </c>
      <c r="H41">
        <v>39</v>
      </c>
      <c r="I41">
        <v>30.7</v>
      </c>
      <c r="J41">
        <v>31</v>
      </c>
      <c r="K41">
        <v>17</v>
      </c>
      <c r="L41">
        <v>11</v>
      </c>
      <c r="M41">
        <v>46.4</v>
      </c>
      <c r="N41">
        <v>0</v>
      </c>
      <c r="O41">
        <v>0</v>
      </c>
      <c r="P41">
        <v>17</v>
      </c>
      <c r="Q41">
        <v>58.6</v>
      </c>
      <c r="R41">
        <v>1</v>
      </c>
    </row>
    <row r="42" spans="1:18" x14ac:dyDescent="0.25">
      <c r="A42">
        <v>2019</v>
      </c>
      <c r="B42">
        <v>7</v>
      </c>
      <c r="C42" s="2">
        <v>21</v>
      </c>
      <c r="D42" s="1">
        <v>4</v>
      </c>
      <c r="E42">
        <v>9</v>
      </c>
      <c r="F42">
        <v>7</v>
      </c>
      <c r="G42">
        <v>28.5</v>
      </c>
      <c r="H42">
        <v>40</v>
      </c>
      <c r="I42">
        <v>17.5</v>
      </c>
      <c r="J42">
        <v>25</v>
      </c>
      <c r="K42">
        <v>12</v>
      </c>
      <c r="L42">
        <v>3</v>
      </c>
      <c r="M42">
        <v>43.7</v>
      </c>
      <c r="N42">
        <v>0</v>
      </c>
      <c r="O42">
        <v>0</v>
      </c>
      <c r="P42">
        <v>19</v>
      </c>
      <c r="Q42">
        <v>73</v>
      </c>
      <c r="R42">
        <v>1</v>
      </c>
    </row>
    <row r="43" spans="1:18" x14ac:dyDescent="0.25">
      <c r="A43">
        <v>2019</v>
      </c>
      <c r="B43">
        <v>7</v>
      </c>
      <c r="C43" s="2">
        <v>21</v>
      </c>
      <c r="D43" s="1">
        <v>6</v>
      </c>
      <c r="E43">
        <v>7</v>
      </c>
      <c r="F43">
        <v>4</v>
      </c>
      <c r="G43">
        <v>0</v>
      </c>
      <c r="H43">
        <v>54</v>
      </c>
      <c r="I43">
        <v>12.9</v>
      </c>
      <c r="J43">
        <v>35</v>
      </c>
      <c r="K43">
        <v>9</v>
      </c>
      <c r="L43">
        <v>5</v>
      </c>
      <c r="M43">
        <v>56.2</v>
      </c>
      <c r="N43">
        <v>0</v>
      </c>
      <c r="O43">
        <v>0</v>
      </c>
      <c r="P43">
        <v>12</v>
      </c>
      <c r="Q43">
        <v>63.1</v>
      </c>
      <c r="R43">
        <v>0</v>
      </c>
    </row>
    <row r="44" spans="1:18" x14ac:dyDescent="0.25">
      <c r="A44">
        <v>2019</v>
      </c>
      <c r="B44">
        <v>8</v>
      </c>
      <c r="C44" s="2">
        <v>22</v>
      </c>
      <c r="D44" s="1">
        <v>2</v>
      </c>
      <c r="E44">
        <v>13</v>
      </c>
      <c r="F44">
        <v>10</v>
      </c>
      <c r="G44">
        <v>30</v>
      </c>
      <c r="H44">
        <v>42</v>
      </c>
      <c r="I44">
        <v>23.8</v>
      </c>
      <c r="J44">
        <v>33</v>
      </c>
      <c r="K44">
        <v>21</v>
      </c>
      <c r="L44">
        <v>6</v>
      </c>
      <c r="M44">
        <v>72.7</v>
      </c>
      <c r="N44">
        <v>0</v>
      </c>
      <c r="O44">
        <v>0</v>
      </c>
      <c r="P44">
        <v>12</v>
      </c>
      <c r="Q44">
        <v>57.1</v>
      </c>
      <c r="R44">
        <v>1</v>
      </c>
    </row>
    <row r="45" spans="1:18" x14ac:dyDescent="0.25">
      <c r="A45">
        <v>2019</v>
      </c>
      <c r="B45">
        <v>8</v>
      </c>
      <c r="C45" s="2">
        <v>22</v>
      </c>
      <c r="D45" s="1">
        <v>3</v>
      </c>
      <c r="E45">
        <v>10</v>
      </c>
      <c r="F45">
        <v>6</v>
      </c>
      <c r="G45">
        <v>0</v>
      </c>
      <c r="H45">
        <v>45</v>
      </c>
      <c r="I45">
        <v>22.2</v>
      </c>
      <c r="J45">
        <v>25</v>
      </c>
      <c r="K45">
        <v>18</v>
      </c>
      <c r="L45">
        <v>7</v>
      </c>
      <c r="M45">
        <v>27.2</v>
      </c>
      <c r="N45">
        <v>0</v>
      </c>
      <c r="O45">
        <v>0</v>
      </c>
      <c r="P45">
        <v>12</v>
      </c>
      <c r="Q45">
        <v>52.1</v>
      </c>
      <c r="R45">
        <v>0</v>
      </c>
    </row>
    <row r="46" spans="1:18" x14ac:dyDescent="0.25">
      <c r="A46">
        <v>2019</v>
      </c>
      <c r="B46">
        <v>8</v>
      </c>
      <c r="C46" s="2">
        <v>23</v>
      </c>
      <c r="D46" s="1">
        <v>1</v>
      </c>
      <c r="E46">
        <v>16</v>
      </c>
      <c r="F46">
        <v>11</v>
      </c>
      <c r="G46">
        <v>27.2</v>
      </c>
      <c r="H46">
        <v>45</v>
      </c>
      <c r="I46">
        <v>28.8</v>
      </c>
      <c r="J46">
        <v>33</v>
      </c>
      <c r="K46">
        <v>14</v>
      </c>
      <c r="L46">
        <v>11</v>
      </c>
      <c r="M46">
        <v>41.1</v>
      </c>
      <c r="N46">
        <v>0</v>
      </c>
      <c r="O46">
        <v>0</v>
      </c>
      <c r="P46">
        <v>6</v>
      </c>
      <c r="Q46">
        <v>17.600000000000001</v>
      </c>
      <c r="R46">
        <v>0</v>
      </c>
    </row>
    <row r="47" spans="1:18" x14ac:dyDescent="0.25">
      <c r="A47">
        <v>2019</v>
      </c>
      <c r="B47">
        <v>8</v>
      </c>
      <c r="C47" s="2">
        <v>23</v>
      </c>
      <c r="D47" s="1">
        <v>6</v>
      </c>
      <c r="E47">
        <v>20</v>
      </c>
      <c r="F47">
        <v>4</v>
      </c>
      <c r="G47">
        <v>50</v>
      </c>
      <c r="H47">
        <v>42</v>
      </c>
      <c r="I47">
        <v>42.8</v>
      </c>
      <c r="J47">
        <v>36</v>
      </c>
      <c r="K47">
        <v>17</v>
      </c>
      <c r="L47">
        <v>8</v>
      </c>
      <c r="M47">
        <v>58.8</v>
      </c>
      <c r="N47">
        <v>0</v>
      </c>
      <c r="O47">
        <v>0</v>
      </c>
      <c r="P47">
        <v>9</v>
      </c>
      <c r="Q47">
        <v>40.9</v>
      </c>
      <c r="R47">
        <v>1</v>
      </c>
    </row>
    <row r="48" spans="1:18" x14ac:dyDescent="0.25">
      <c r="A48">
        <v>2019</v>
      </c>
      <c r="B48">
        <v>8</v>
      </c>
      <c r="C48" s="2">
        <v>24</v>
      </c>
      <c r="D48" s="1">
        <v>4</v>
      </c>
      <c r="E48">
        <v>15</v>
      </c>
      <c r="F48">
        <v>2</v>
      </c>
      <c r="G48">
        <v>0</v>
      </c>
      <c r="H48">
        <v>48</v>
      </c>
      <c r="I48">
        <v>31.2</v>
      </c>
      <c r="J48">
        <v>26</v>
      </c>
      <c r="K48">
        <v>11</v>
      </c>
      <c r="L48">
        <v>4</v>
      </c>
      <c r="M48">
        <v>43.3</v>
      </c>
      <c r="N48">
        <v>1</v>
      </c>
      <c r="O48">
        <v>20</v>
      </c>
      <c r="P48">
        <v>17</v>
      </c>
      <c r="Q48">
        <v>60.7</v>
      </c>
      <c r="R48">
        <v>1</v>
      </c>
    </row>
    <row r="49" spans="1:18" x14ac:dyDescent="0.25">
      <c r="A49">
        <v>2019</v>
      </c>
      <c r="B49">
        <v>8</v>
      </c>
      <c r="C49" s="2">
        <v>24</v>
      </c>
      <c r="D49" s="1">
        <v>5</v>
      </c>
      <c r="E49">
        <v>11</v>
      </c>
      <c r="F49">
        <v>9</v>
      </c>
      <c r="G49">
        <v>0</v>
      </c>
      <c r="H49">
        <v>46</v>
      </c>
      <c r="I49">
        <v>23.9</v>
      </c>
      <c r="J49">
        <v>39</v>
      </c>
      <c r="K49">
        <v>14</v>
      </c>
      <c r="L49">
        <v>8</v>
      </c>
      <c r="M49">
        <v>56.6</v>
      </c>
      <c r="N49">
        <v>1</v>
      </c>
      <c r="O49">
        <v>33.299999999999997</v>
      </c>
      <c r="P49">
        <v>13</v>
      </c>
      <c r="Q49">
        <v>48.1</v>
      </c>
      <c r="R49">
        <v>0</v>
      </c>
    </row>
    <row r="50" spans="1:18" x14ac:dyDescent="0.25">
      <c r="A50">
        <v>2019</v>
      </c>
      <c r="B50">
        <v>9</v>
      </c>
      <c r="C50" s="2">
        <v>25</v>
      </c>
      <c r="D50" s="1">
        <v>2</v>
      </c>
      <c r="E50">
        <v>11</v>
      </c>
      <c r="F50">
        <v>5</v>
      </c>
      <c r="G50">
        <v>0</v>
      </c>
      <c r="H50">
        <v>38</v>
      </c>
      <c r="I50">
        <v>28.9</v>
      </c>
      <c r="J50">
        <v>25</v>
      </c>
      <c r="K50">
        <v>17</v>
      </c>
      <c r="L50">
        <v>5</v>
      </c>
      <c r="M50">
        <v>36</v>
      </c>
      <c r="N50">
        <v>1</v>
      </c>
      <c r="O50">
        <v>50</v>
      </c>
      <c r="P50">
        <v>15</v>
      </c>
      <c r="Q50">
        <v>60</v>
      </c>
      <c r="R50">
        <v>1</v>
      </c>
    </row>
    <row r="51" spans="1:18" x14ac:dyDescent="0.25">
      <c r="A51">
        <v>2019</v>
      </c>
      <c r="B51">
        <v>9</v>
      </c>
      <c r="C51" s="2">
        <v>25</v>
      </c>
      <c r="D51" s="1">
        <v>4</v>
      </c>
      <c r="E51">
        <v>10</v>
      </c>
      <c r="F51">
        <v>9</v>
      </c>
      <c r="G51">
        <v>0</v>
      </c>
      <c r="H51">
        <v>54</v>
      </c>
      <c r="I51">
        <v>18.5</v>
      </c>
      <c r="J51">
        <v>36</v>
      </c>
      <c r="K51">
        <v>13</v>
      </c>
      <c r="L51">
        <v>5</v>
      </c>
      <c r="M51">
        <v>64</v>
      </c>
      <c r="N51">
        <v>0</v>
      </c>
      <c r="O51">
        <v>0</v>
      </c>
      <c r="P51">
        <v>11</v>
      </c>
      <c r="Q51">
        <v>50</v>
      </c>
      <c r="R51">
        <v>0</v>
      </c>
    </row>
    <row r="52" spans="1:18" x14ac:dyDescent="0.25">
      <c r="A52">
        <v>2019</v>
      </c>
      <c r="B52">
        <v>9</v>
      </c>
      <c r="C52" s="2">
        <v>26</v>
      </c>
      <c r="D52" s="1">
        <v>5</v>
      </c>
      <c r="E52">
        <v>17</v>
      </c>
      <c r="F52">
        <v>6</v>
      </c>
      <c r="G52">
        <v>33.299999999999997</v>
      </c>
      <c r="H52">
        <v>43</v>
      </c>
      <c r="I52">
        <v>34.799999999999997</v>
      </c>
      <c r="J52">
        <v>30</v>
      </c>
      <c r="K52">
        <v>13</v>
      </c>
      <c r="L52">
        <v>8</v>
      </c>
      <c r="M52">
        <v>54.5</v>
      </c>
      <c r="N52">
        <v>1</v>
      </c>
      <c r="O52">
        <v>100</v>
      </c>
      <c r="P52">
        <v>9</v>
      </c>
      <c r="Q52">
        <v>39.1</v>
      </c>
      <c r="R52">
        <v>1</v>
      </c>
    </row>
    <row r="53" spans="1:18" x14ac:dyDescent="0.25">
      <c r="A53">
        <v>2019</v>
      </c>
      <c r="B53">
        <v>9</v>
      </c>
      <c r="C53" s="2">
        <v>26</v>
      </c>
      <c r="D53" s="1">
        <v>6</v>
      </c>
      <c r="E53">
        <v>14</v>
      </c>
      <c r="F53">
        <v>3</v>
      </c>
      <c r="G53">
        <v>0</v>
      </c>
      <c r="H53">
        <v>32</v>
      </c>
      <c r="I53">
        <v>43.7</v>
      </c>
      <c r="J53">
        <v>25</v>
      </c>
      <c r="K53">
        <v>15</v>
      </c>
      <c r="L53">
        <v>4</v>
      </c>
      <c r="M53">
        <v>45.4</v>
      </c>
      <c r="N53">
        <v>1</v>
      </c>
      <c r="O53">
        <v>33.299999999999997</v>
      </c>
      <c r="P53">
        <v>12</v>
      </c>
      <c r="Q53">
        <v>44.4</v>
      </c>
      <c r="R53">
        <v>0</v>
      </c>
    </row>
    <row r="54" spans="1:18" x14ac:dyDescent="0.25">
      <c r="A54">
        <v>2019</v>
      </c>
      <c r="B54">
        <v>9</v>
      </c>
      <c r="C54" s="2">
        <v>27</v>
      </c>
      <c r="D54" s="1">
        <v>1</v>
      </c>
      <c r="E54">
        <v>17</v>
      </c>
      <c r="F54">
        <v>6</v>
      </c>
      <c r="G54">
        <v>16.600000000000001</v>
      </c>
      <c r="H54">
        <v>43</v>
      </c>
      <c r="I54">
        <v>37.200000000000003</v>
      </c>
      <c r="J54">
        <v>29</v>
      </c>
      <c r="K54">
        <v>14</v>
      </c>
      <c r="L54">
        <v>6</v>
      </c>
      <c r="M54">
        <v>50</v>
      </c>
      <c r="N54">
        <v>0</v>
      </c>
      <c r="O54">
        <v>0</v>
      </c>
      <c r="P54">
        <v>11</v>
      </c>
      <c r="Q54">
        <v>73.3</v>
      </c>
      <c r="R54">
        <v>1</v>
      </c>
    </row>
    <row r="55" spans="1:18" x14ac:dyDescent="0.25">
      <c r="A55">
        <v>2019</v>
      </c>
      <c r="B55">
        <v>9</v>
      </c>
      <c r="C55" s="2">
        <v>27</v>
      </c>
      <c r="D55" s="1">
        <v>3</v>
      </c>
      <c r="E55">
        <v>4</v>
      </c>
      <c r="F55">
        <v>3</v>
      </c>
      <c r="G55">
        <v>0</v>
      </c>
      <c r="H55">
        <v>37</v>
      </c>
      <c r="I55">
        <v>10.8</v>
      </c>
      <c r="J55">
        <v>29</v>
      </c>
      <c r="K55">
        <v>17</v>
      </c>
      <c r="L55">
        <v>6</v>
      </c>
      <c r="M55">
        <v>50</v>
      </c>
      <c r="N55">
        <v>2</v>
      </c>
      <c r="O55">
        <v>66.599999999999994</v>
      </c>
      <c r="P55">
        <v>9</v>
      </c>
      <c r="Q55">
        <v>36</v>
      </c>
      <c r="R55">
        <v>0</v>
      </c>
    </row>
    <row r="56" spans="1:18" x14ac:dyDescent="0.25">
      <c r="A56">
        <v>2019</v>
      </c>
      <c r="B56">
        <v>10</v>
      </c>
      <c r="C56" s="2">
        <v>28</v>
      </c>
      <c r="D56" s="1">
        <v>2</v>
      </c>
      <c r="E56">
        <v>9</v>
      </c>
      <c r="F56">
        <v>7</v>
      </c>
      <c r="G56">
        <v>14.2</v>
      </c>
      <c r="H56">
        <v>41</v>
      </c>
      <c r="I56">
        <v>19.5</v>
      </c>
      <c r="J56">
        <v>25</v>
      </c>
      <c r="K56">
        <v>14</v>
      </c>
      <c r="L56">
        <v>11</v>
      </c>
      <c r="M56">
        <v>47.8</v>
      </c>
      <c r="N56">
        <v>1</v>
      </c>
      <c r="O56">
        <v>20</v>
      </c>
      <c r="P56">
        <v>13</v>
      </c>
      <c r="Q56">
        <v>52</v>
      </c>
      <c r="R56">
        <v>0</v>
      </c>
    </row>
    <row r="57" spans="1:18" x14ac:dyDescent="0.25">
      <c r="A57">
        <v>2019</v>
      </c>
      <c r="B57">
        <v>10</v>
      </c>
      <c r="C57" s="2">
        <v>28</v>
      </c>
      <c r="D57" s="1">
        <v>5</v>
      </c>
      <c r="E57">
        <v>12</v>
      </c>
      <c r="F57">
        <v>7</v>
      </c>
      <c r="G57">
        <v>0</v>
      </c>
      <c r="H57">
        <v>41</v>
      </c>
      <c r="I57">
        <v>29.2</v>
      </c>
      <c r="J57">
        <v>31</v>
      </c>
      <c r="K57">
        <v>17</v>
      </c>
      <c r="L57">
        <v>5</v>
      </c>
      <c r="M57">
        <v>52.1</v>
      </c>
      <c r="N57">
        <v>1</v>
      </c>
      <c r="O57">
        <v>20</v>
      </c>
      <c r="P57">
        <v>18</v>
      </c>
      <c r="Q57">
        <v>69.2</v>
      </c>
      <c r="R57">
        <v>1</v>
      </c>
    </row>
    <row r="58" spans="1:18" x14ac:dyDescent="0.25">
      <c r="A58">
        <v>2019</v>
      </c>
      <c r="B58">
        <v>10</v>
      </c>
      <c r="C58" s="2">
        <v>29</v>
      </c>
      <c r="D58" s="1">
        <v>3</v>
      </c>
      <c r="E58">
        <v>18</v>
      </c>
      <c r="F58">
        <v>9</v>
      </c>
      <c r="G58">
        <v>11.1</v>
      </c>
      <c r="H58">
        <v>52</v>
      </c>
      <c r="I58">
        <v>32.6</v>
      </c>
      <c r="J58">
        <v>36</v>
      </c>
      <c r="K58">
        <v>14</v>
      </c>
      <c r="L58">
        <v>8</v>
      </c>
      <c r="M58">
        <v>51.8</v>
      </c>
      <c r="N58">
        <v>4</v>
      </c>
      <c r="O58">
        <v>66.599999999999994</v>
      </c>
      <c r="P58">
        <v>9</v>
      </c>
      <c r="Q58">
        <v>56.2</v>
      </c>
      <c r="R58">
        <v>1</v>
      </c>
    </row>
    <row r="59" spans="1:18" x14ac:dyDescent="0.25">
      <c r="A59">
        <v>2019</v>
      </c>
      <c r="B59">
        <v>10</v>
      </c>
      <c r="C59" s="2">
        <v>29</v>
      </c>
      <c r="D59" s="1">
        <v>6</v>
      </c>
      <c r="E59">
        <v>7</v>
      </c>
      <c r="F59">
        <v>7</v>
      </c>
      <c r="G59">
        <v>0</v>
      </c>
      <c r="H59">
        <v>30</v>
      </c>
      <c r="I59">
        <v>23.3</v>
      </c>
      <c r="J59">
        <v>32</v>
      </c>
      <c r="K59">
        <v>18</v>
      </c>
      <c r="L59">
        <v>8</v>
      </c>
      <c r="M59">
        <v>48.1</v>
      </c>
      <c r="N59">
        <v>0</v>
      </c>
      <c r="O59">
        <v>0</v>
      </c>
      <c r="P59">
        <v>20</v>
      </c>
      <c r="Q59">
        <v>54</v>
      </c>
      <c r="R59">
        <v>0</v>
      </c>
    </row>
    <row r="60" spans="1:18" x14ac:dyDescent="0.25">
      <c r="A60">
        <v>2019</v>
      </c>
      <c r="B60">
        <v>10</v>
      </c>
      <c r="C60" s="2">
        <v>30</v>
      </c>
      <c r="D60" s="1">
        <v>1</v>
      </c>
      <c r="E60">
        <v>8</v>
      </c>
      <c r="F60">
        <v>3</v>
      </c>
      <c r="G60">
        <v>33.299999999999997</v>
      </c>
      <c r="H60">
        <v>48</v>
      </c>
      <c r="I60">
        <v>14.5</v>
      </c>
      <c r="J60">
        <v>21</v>
      </c>
      <c r="K60">
        <v>15</v>
      </c>
      <c r="L60">
        <v>5</v>
      </c>
      <c r="M60">
        <v>55</v>
      </c>
      <c r="N60">
        <v>1</v>
      </c>
      <c r="O60">
        <v>50</v>
      </c>
      <c r="P60">
        <v>14</v>
      </c>
      <c r="Q60">
        <v>58.3</v>
      </c>
      <c r="R60">
        <v>0</v>
      </c>
    </row>
    <row r="61" spans="1:18" x14ac:dyDescent="0.25">
      <c r="A61">
        <v>2019</v>
      </c>
      <c r="B61">
        <v>10</v>
      </c>
      <c r="C61" s="2">
        <v>30</v>
      </c>
      <c r="D61" s="1">
        <v>4</v>
      </c>
      <c r="E61">
        <v>11</v>
      </c>
      <c r="F61">
        <v>6</v>
      </c>
      <c r="G61">
        <v>16.600000000000001</v>
      </c>
      <c r="H61">
        <v>36</v>
      </c>
      <c r="I61">
        <v>27.7</v>
      </c>
      <c r="J61">
        <v>28</v>
      </c>
      <c r="K61">
        <v>15</v>
      </c>
      <c r="L61">
        <v>0</v>
      </c>
      <c r="M61">
        <v>45</v>
      </c>
      <c r="N61">
        <v>2</v>
      </c>
      <c r="O61">
        <v>100</v>
      </c>
      <c r="P61">
        <v>11</v>
      </c>
      <c r="Q61">
        <v>61</v>
      </c>
      <c r="R61">
        <v>1</v>
      </c>
    </row>
    <row r="62" spans="1:18" x14ac:dyDescent="0.25">
      <c r="A62">
        <v>2020</v>
      </c>
      <c r="B62">
        <v>1</v>
      </c>
      <c r="C62" s="2">
        <v>31</v>
      </c>
      <c r="D62" s="1">
        <v>1</v>
      </c>
      <c r="E62">
        <v>13</v>
      </c>
      <c r="F62">
        <v>5</v>
      </c>
      <c r="G62">
        <v>0</v>
      </c>
      <c r="H62">
        <v>31</v>
      </c>
      <c r="I62">
        <f>0.419354838709677*100</f>
        <v>41.935483870967701</v>
      </c>
      <c r="J62">
        <v>31</v>
      </c>
      <c r="K62">
        <v>17</v>
      </c>
      <c r="L62">
        <v>3</v>
      </c>
      <c r="M62">
        <v>0.65217391304347827</v>
      </c>
      <c r="N62">
        <v>0</v>
      </c>
      <c r="O62">
        <v>0</v>
      </c>
      <c r="P62">
        <v>15</v>
      </c>
      <c r="Q62">
        <v>68.2</v>
      </c>
      <c r="R62">
        <v>1</v>
      </c>
    </row>
    <row r="63" spans="1:18" x14ac:dyDescent="0.25">
      <c r="A63">
        <v>2020</v>
      </c>
      <c r="B63">
        <v>1</v>
      </c>
      <c r="C63" s="2">
        <v>31</v>
      </c>
      <c r="D63" s="1">
        <v>3</v>
      </c>
      <c r="E63">
        <v>9</v>
      </c>
      <c r="F63">
        <v>2</v>
      </c>
      <c r="G63">
        <v>100</v>
      </c>
      <c r="H63">
        <v>29</v>
      </c>
      <c r="I63">
        <f>0.172413793103448*100</f>
        <v>17.241379310344801</v>
      </c>
      <c r="J63">
        <v>20</v>
      </c>
      <c r="K63">
        <v>10</v>
      </c>
      <c r="L63">
        <v>9</v>
      </c>
      <c r="M63">
        <v>0.34782608695652167</v>
      </c>
      <c r="N63">
        <v>1</v>
      </c>
      <c r="O63">
        <f>0.5*100</f>
        <v>50</v>
      </c>
      <c r="P63">
        <v>7</v>
      </c>
      <c r="Q63">
        <v>53.8</v>
      </c>
      <c r="R63">
        <v>0</v>
      </c>
    </row>
    <row r="64" spans="1:18" x14ac:dyDescent="0.25">
      <c r="A64">
        <v>2020</v>
      </c>
      <c r="B64">
        <v>1</v>
      </c>
      <c r="C64" s="2">
        <v>32</v>
      </c>
      <c r="D64" s="1">
        <v>6</v>
      </c>
      <c r="E64">
        <v>13</v>
      </c>
      <c r="F64">
        <v>4</v>
      </c>
      <c r="G64">
        <v>0</v>
      </c>
      <c r="H64">
        <v>49</v>
      </c>
      <c r="I64">
        <v>27</v>
      </c>
      <c r="J64">
        <v>31</v>
      </c>
      <c r="K64">
        <v>14</v>
      </c>
      <c r="L64">
        <v>9</v>
      </c>
      <c r="M64">
        <v>72</v>
      </c>
      <c r="N64">
        <v>1</v>
      </c>
      <c r="O64">
        <v>100</v>
      </c>
      <c r="P64">
        <v>12</v>
      </c>
      <c r="Q64">
        <v>57</v>
      </c>
      <c r="R64">
        <v>1</v>
      </c>
    </row>
    <row r="65" spans="1:18" x14ac:dyDescent="0.25">
      <c r="A65">
        <v>2020</v>
      </c>
      <c r="B65">
        <v>1</v>
      </c>
      <c r="C65" s="2">
        <v>32</v>
      </c>
      <c r="D65" s="1">
        <v>2</v>
      </c>
      <c r="E65">
        <v>9</v>
      </c>
      <c r="F65">
        <v>5</v>
      </c>
      <c r="G65">
        <v>0</v>
      </c>
      <c r="H65">
        <v>29</v>
      </c>
      <c r="I65">
        <v>31</v>
      </c>
      <c r="J65">
        <v>20</v>
      </c>
      <c r="K65">
        <v>15</v>
      </c>
      <c r="L65">
        <v>5</v>
      </c>
      <c r="M65">
        <v>28</v>
      </c>
      <c r="N65">
        <v>0</v>
      </c>
      <c r="O65">
        <v>0</v>
      </c>
      <c r="P65">
        <v>10</v>
      </c>
      <c r="Q65">
        <v>43</v>
      </c>
      <c r="R65">
        <v>0</v>
      </c>
    </row>
    <row r="66" spans="1:18" x14ac:dyDescent="0.25">
      <c r="A66">
        <v>2020</v>
      </c>
      <c r="B66">
        <v>1</v>
      </c>
      <c r="C66" s="2">
        <v>33</v>
      </c>
      <c r="D66" s="1">
        <v>5</v>
      </c>
      <c r="E66">
        <v>11</v>
      </c>
      <c r="F66">
        <v>7</v>
      </c>
      <c r="G66">
        <v>0</v>
      </c>
      <c r="H66">
        <v>34</v>
      </c>
      <c r="I66">
        <f>0.323529411764706*100</f>
        <v>32.352941176470601</v>
      </c>
      <c r="J66">
        <v>26</v>
      </c>
      <c r="K66">
        <v>14</v>
      </c>
      <c r="L66">
        <v>6</v>
      </c>
      <c r="M66">
        <f>0.44*100</f>
        <v>44</v>
      </c>
      <c r="N66">
        <v>0</v>
      </c>
      <c r="O66">
        <v>0</v>
      </c>
      <c r="P66">
        <v>15</v>
      </c>
      <c r="Q66">
        <f>0.6*100</f>
        <v>60</v>
      </c>
      <c r="R66">
        <v>1</v>
      </c>
    </row>
    <row r="67" spans="1:18" x14ac:dyDescent="0.25">
      <c r="A67">
        <v>2020</v>
      </c>
      <c r="B67">
        <v>1</v>
      </c>
      <c r="C67" s="2">
        <v>33</v>
      </c>
      <c r="D67" s="1">
        <v>7</v>
      </c>
      <c r="E67">
        <v>10</v>
      </c>
      <c r="F67">
        <v>0</v>
      </c>
      <c r="G67">
        <v>0</v>
      </c>
      <c r="H67">
        <v>36</v>
      </c>
      <c r="I67">
        <f>0.277777777777778*100</f>
        <v>27.7777777777778</v>
      </c>
      <c r="J67">
        <v>25</v>
      </c>
      <c r="K67">
        <v>17</v>
      </c>
      <c r="L67">
        <v>7</v>
      </c>
      <c r="M67">
        <f>0.56*100</f>
        <v>56.000000000000007</v>
      </c>
      <c r="N67">
        <v>2</v>
      </c>
      <c r="O67">
        <f>0.666666666666667*100</f>
        <v>66.6666666666667</v>
      </c>
      <c r="P67">
        <v>12</v>
      </c>
      <c r="Q67">
        <f>0.521739130434783*100</f>
        <v>52.173913043478301</v>
      </c>
      <c r="R67">
        <v>0</v>
      </c>
    </row>
    <row r="68" spans="1:18" x14ac:dyDescent="0.25">
      <c r="A68">
        <v>2020</v>
      </c>
      <c r="B68">
        <v>1</v>
      </c>
      <c r="C68" s="2">
        <v>34</v>
      </c>
      <c r="D68" s="1">
        <v>4</v>
      </c>
      <c r="E68">
        <v>11</v>
      </c>
      <c r="F68">
        <v>2</v>
      </c>
      <c r="G68">
        <v>0</v>
      </c>
      <c r="H68">
        <v>32</v>
      </c>
      <c r="I68">
        <f>0.34375*100</f>
        <v>34.375</v>
      </c>
      <c r="J68">
        <v>17</v>
      </c>
      <c r="K68">
        <v>14</v>
      </c>
      <c r="L68">
        <v>5</v>
      </c>
      <c r="M68">
        <f>0.416666666666667*100</f>
        <v>41.6666666666667</v>
      </c>
      <c r="N68">
        <v>0</v>
      </c>
      <c r="O68">
        <v>0</v>
      </c>
      <c r="P68">
        <v>8</v>
      </c>
      <c r="Q68">
        <f>0.470588235294118*100</f>
        <v>47.058823529411796</v>
      </c>
      <c r="R68">
        <v>1</v>
      </c>
    </row>
    <row r="69" spans="1:18" x14ac:dyDescent="0.25">
      <c r="A69">
        <v>2020</v>
      </c>
      <c r="B69">
        <v>1</v>
      </c>
      <c r="C69" s="2">
        <v>34</v>
      </c>
      <c r="D69" s="1">
        <v>5</v>
      </c>
      <c r="E69">
        <v>10</v>
      </c>
      <c r="F69">
        <v>3</v>
      </c>
      <c r="G69">
        <f>0.333333333333333*100</f>
        <v>33.3333333333333</v>
      </c>
      <c r="H69">
        <v>42</v>
      </c>
      <c r="I69">
        <f>0.19047619047619*100</f>
        <v>19.047619047618998</v>
      </c>
      <c r="J69">
        <v>21</v>
      </c>
      <c r="K69">
        <v>16</v>
      </c>
      <c r="L69">
        <v>6</v>
      </c>
      <c r="M69">
        <f>0.583333333333333*100</f>
        <v>58.3333333333333</v>
      </c>
      <c r="N69">
        <v>1</v>
      </c>
      <c r="O69">
        <v>100</v>
      </c>
      <c r="P69">
        <v>11</v>
      </c>
      <c r="Q69">
        <f>0.5*100</f>
        <v>50</v>
      </c>
      <c r="R69">
        <v>0</v>
      </c>
    </row>
    <row r="70" spans="1:18" x14ac:dyDescent="0.25">
      <c r="A70">
        <v>2020</v>
      </c>
      <c r="B70">
        <v>1</v>
      </c>
      <c r="C70" s="2">
        <v>35</v>
      </c>
      <c r="D70" s="1">
        <v>7</v>
      </c>
      <c r="E70">
        <v>7</v>
      </c>
      <c r="F70">
        <v>3</v>
      </c>
      <c r="G70">
        <v>0</v>
      </c>
      <c r="H70">
        <v>33</v>
      </c>
      <c r="I70">
        <f>0.212121212121212*100</f>
        <v>21.2121212121212</v>
      </c>
      <c r="J70">
        <v>26</v>
      </c>
      <c r="K70">
        <v>14</v>
      </c>
      <c r="L70">
        <v>9</v>
      </c>
      <c r="M70">
        <f>0.526315789473684*100</f>
        <v>52.631578947368396</v>
      </c>
      <c r="N70">
        <v>0</v>
      </c>
      <c r="O70">
        <v>0</v>
      </c>
      <c r="P70">
        <v>8</v>
      </c>
      <c r="Q70">
        <f>0.470588235294118*100</f>
        <v>47.058823529411796</v>
      </c>
      <c r="R70">
        <v>0</v>
      </c>
    </row>
    <row r="71" spans="1:18" x14ac:dyDescent="0.25">
      <c r="A71">
        <v>2020</v>
      </c>
      <c r="B71">
        <v>1</v>
      </c>
      <c r="C71" s="2">
        <v>35</v>
      </c>
      <c r="D71" s="1">
        <v>4</v>
      </c>
      <c r="E71">
        <v>9</v>
      </c>
      <c r="F71">
        <v>1</v>
      </c>
      <c r="G71">
        <v>0</v>
      </c>
      <c r="H71">
        <v>22</v>
      </c>
      <c r="I71">
        <f>0.409090909090909*100</f>
        <v>40.909090909090899</v>
      </c>
      <c r="J71">
        <v>14</v>
      </c>
      <c r="K71">
        <v>15</v>
      </c>
      <c r="L71">
        <v>3</v>
      </c>
      <c r="M71">
        <f>0.473684210526316*100</f>
        <v>47.368421052631597</v>
      </c>
      <c r="N71">
        <v>1</v>
      </c>
      <c r="O71">
        <f>0.5*100</f>
        <v>50</v>
      </c>
      <c r="P71">
        <v>13</v>
      </c>
      <c r="Q71">
        <f>0.65*100</f>
        <v>65</v>
      </c>
      <c r="R71">
        <v>1</v>
      </c>
    </row>
    <row r="72" spans="1:18" x14ac:dyDescent="0.25">
      <c r="A72">
        <v>2020</v>
      </c>
      <c r="B72">
        <v>1</v>
      </c>
      <c r="C72" s="2">
        <v>36</v>
      </c>
      <c r="D72" s="1">
        <v>3</v>
      </c>
      <c r="E72">
        <v>9</v>
      </c>
      <c r="F72">
        <v>6</v>
      </c>
      <c r="G72">
        <f>0.166666666666667*100</f>
        <v>16.6666666666667</v>
      </c>
      <c r="H72">
        <v>26</v>
      </c>
      <c r="I72">
        <f>0.269230769230769*100</f>
        <v>26.923076923076898</v>
      </c>
      <c r="J72">
        <v>25</v>
      </c>
      <c r="K72">
        <v>15</v>
      </c>
      <c r="L72">
        <v>9</v>
      </c>
      <c r="M72">
        <f>0.5*100</f>
        <v>50</v>
      </c>
      <c r="N72">
        <v>0</v>
      </c>
      <c r="O72">
        <v>0</v>
      </c>
      <c r="P72">
        <v>11</v>
      </c>
      <c r="Q72">
        <f>0.5*100</f>
        <v>50</v>
      </c>
      <c r="R72">
        <v>0</v>
      </c>
    </row>
    <row r="73" spans="1:18" x14ac:dyDescent="0.25">
      <c r="A73">
        <v>2020</v>
      </c>
      <c r="B73">
        <v>1</v>
      </c>
      <c r="C73" s="2">
        <v>36</v>
      </c>
      <c r="D73" s="1">
        <v>6</v>
      </c>
      <c r="E73">
        <v>12</v>
      </c>
      <c r="F73">
        <v>3</v>
      </c>
      <c r="G73">
        <f>0.333333333333333*100</f>
        <v>33.3333333333333</v>
      </c>
      <c r="H73">
        <v>28</v>
      </c>
      <c r="I73">
        <f>0.357142857142857*100</f>
        <v>35.714285714285701</v>
      </c>
      <c r="J73">
        <v>19</v>
      </c>
      <c r="K73">
        <v>18</v>
      </c>
      <c r="L73">
        <v>4</v>
      </c>
      <c r="M73">
        <f>0.5*100</f>
        <v>50</v>
      </c>
      <c r="N73">
        <v>2</v>
      </c>
      <c r="O73">
        <f>0.5*100</f>
        <v>50</v>
      </c>
      <c r="P73">
        <v>8</v>
      </c>
      <c r="Q73">
        <f>0.5*100</f>
        <v>50</v>
      </c>
      <c r="R73">
        <v>1</v>
      </c>
    </row>
    <row r="74" spans="1:18" x14ac:dyDescent="0.25">
      <c r="A74">
        <v>2020</v>
      </c>
      <c r="B74">
        <v>1</v>
      </c>
      <c r="C74" s="2">
        <v>37</v>
      </c>
      <c r="D74" s="1">
        <v>2</v>
      </c>
      <c r="E74">
        <v>7</v>
      </c>
      <c r="F74">
        <v>5</v>
      </c>
      <c r="G74">
        <f>0.2*100</f>
        <v>20</v>
      </c>
      <c r="H74">
        <v>25</v>
      </c>
      <c r="I74">
        <f>0.2*100</f>
        <v>20</v>
      </c>
      <c r="J74">
        <v>26</v>
      </c>
      <c r="K74">
        <v>14</v>
      </c>
      <c r="L74">
        <v>9</v>
      </c>
      <c r="M74">
        <f>0.6875*100</f>
        <v>68.75</v>
      </c>
      <c r="N74">
        <v>1</v>
      </c>
      <c r="O74">
        <v>100</v>
      </c>
      <c r="P74">
        <v>17</v>
      </c>
      <c r="Q74">
        <f>0.739130434782609*100</f>
        <v>73.913043478260903</v>
      </c>
      <c r="R74">
        <v>0</v>
      </c>
    </row>
    <row r="75" spans="1:18" x14ac:dyDescent="0.25">
      <c r="A75">
        <v>2020</v>
      </c>
      <c r="B75">
        <v>1</v>
      </c>
      <c r="C75" s="2">
        <v>37</v>
      </c>
      <c r="D75" s="1">
        <v>3</v>
      </c>
      <c r="E75">
        <v>8</v>
      </c>
      <c r="F75">
        <v>7</v>
      </c>
      <c r="G75">
        <f>0.142857142857143*100</f>
        <v>14.285714285714299</v>
      </c>
      <c r="H75">
        <v>44</v>
      </c>
      <c r="I75">
        <f>0.113636363636364*100</f>
        <v>11.363636363636399</v>
      </c>
      <c r="J75">
        <v>13</v>
      </c>
      <c r="K75">
        <v>12</v>
      </c>
      <c r="L75">
        <v>5</v>
      </c>
      <c r="M75">
        <f>0.3125*100</f>
        <v>31.25</v>
      </c>
      <c r="N75">
        <v>2</v>
      </c>
      <c r="O75">
        <f>0.333333333333333*100</f>
        <v>33.3333333333333</v>
      </c>
      <c r="P75">
        <v>17</v>
      </c>
      <c r="Q75">
        <f>0.739130434782609*100</f>
        <v>73.913043478260903</v>
      </c>
      <c r="R75">
        <v>1</v>
      </c>
    </row>
    <row r="76" spans="1:18" x14ac:dyDescent="0.25">
      <c r="A76">
        <v>2020</v>
      </c>
      <c r="B76">
        <v>1</v>
      </c>
      <c r="C76" s="2">
        <v>38</v>
      </c>
      <c r="D76" s="1">
        <v>5</v>
      </c>
      <c r="E76">
        <v>6</v>
      </c>
      <c r="F76">
        <v>6</v>
      </c>
      <c r="G76">
        <v>0</v>
      </c>
      <c r="H76">
        <v>35</v>
      </c>
      <c r="I76">
        <f>0.0857142857142857*100</f>
        <v>8.5714285714285694</v>
      </c>
      <c r="J76">
        <v>27</v>
      </c>
      <c r="K76">
        <v>12</v>
      </c>
      <c r="L76">
        <v>12</v>
      </c>
      <c r="M76">
        <f>0.25*100</f>
        <v>25</v>
      </c>
      <c r="N76">
        <v>0</v>
      </c>
      <c r="O76">
        <v>0</v>
      </c>
      <c r="P76">
        <v>15</v>
      </c>
      <c r="Q76">
        <f>0.52*100</f>
        <v>52</v>
      </c>
      <c r="R76">
        <v>0</v>
      </c>
    </row>
    <row r="77" spans="1:18" x14ac:dyDescent="0.25">
      <c r="A77">
        <v>2020</v>
      </c>
      <c r="B77">
        <v>1</v>
      </c>
      <c r="C77" s="2">
        <v>38</v>
      </c>
      <c r="D77" s="1">
        <v>1</v>
      </c>
      <c r="E77">
        <v>15</v>
      </c>
      <c r="F77">
        <v>3</v>
      </c>
      <c r="G77">
        <f>0.333333333333333*100</f>
        <v>33.3333333333333</v>
      </c>
      <c r="H77">
        <v>35</v>
      </c>
      <c r="I77">
        <f>0.285714285714286*100</f>
        <v>28.571428571428598</v>
      </c>
      <c r="J77">
        <v>43</v>
      </c>
      <c r="K77">
        <v>16</v>
      </c>
      <c r="L77">
        <v>6</v>
      </c>
      <c r="M77">
        <f>0.75*100</f>
        <v>75</v>
      </c>
      <c r="N77">
        <v>1</v>
      </c>
      <c r="O77">
        <f>0.333333333333333*100</f>
        <v>33.3333333333333</v>
      </c>
      <c r="P77">
        <v>15</v>
      </c>
      <c r="Q77">
        <f>0.71*100</f>
        <v>71</v>
      </c>
      <c r="R77">
        <v>1</v>
      </c>
    </row>
    <row r="78" spans="1:18" x14ac:dyDescent="0.25">
      <c r="A78">
        <v>2020</v>
      </c>
      <c r="B78">
        <v>1</v>
      </c>
      <c r="C78" s="2">
        <v>40</v>
      </c>
      <c r="D78" s="1">
        <v>2</v>
      </c>
      <c r="E78">
        <v>7</v>
      </c>
      <c r="F78">
        <v>2</v>
      </c>
      <c r="G78">
        <v>0</v>
      </c>
      <c r="H78">
        <v>32</v>
      </c>
      <c r="I78">
        <f>0.21875*100</f>
        <v>21.875</v>
      </c>
      <c r="J78">
        <v>9</v>
      </c>
      <c r="K78">
        <v>5</v>
      </c>
      <c r="L78">
        <v>1</v>
      </c>
      <c r="M78">
        <f>0.19047619047619*100</f>
        <v>19.047619047618998</v>
      </c>
      <c r="N78">
        <v>0</v>
      </c>
      <c r="O78">
        <v>0</v>
      </c>
      <c r="P78">
        <v>13</v>
      </c>
      <c r="Q78">
        <f>0.565217391304348*100</f>
        <v>56.521739130434803</v>
      </c>
      <c r="R78">
        <v>0</v>
      </c>
    </row>
    <row r="79" spans="1:18" x14ac:dyDescent="0.25">
      <c r="A79">
        <v>2020</v>
      </c>
      <c r="B79">
        <v>1</v>
      </c>
      <c r="C79" s="2">
        <v>40</v>
      </c>
      <c r="D79" s="1">
        <v>1</v>
      </c>
      <c r="E79">
        <v>11</v>
      </c>
      <c r="F79">
        <v>5</v>
      </c>
      <c r="G79">
        <f>0.2*100</f>
        <v>20</v>
      </c>
      <c r="H79">
        <v>38</v>
      </c>
      <c r="I79">
        <f>0.236842105263158*100</f>
        <v>23.684210526315798</v>
      </c>
      <c r="J79">
        <v>17</v>
      </c>
      <c r="K79">
        <v>7</v>
      </c>
      <c r="L79">
        <v>2</v>
      </c>
      <c r="M79">
        <f>0.80952380952381*100</f>
        <v>80.952380952380992</v>
      </c>
      <c r="N79">
        <v>1</v>
      </c>
      <c r="O79">
        <f>0.5*100</f>
        <v>50</v>
      </c>
      <c r="P79">
        <v>11</v>
      </c>
      <c r="Q79">
        <f>0.611111111111111*100</f>
        <v>61.111111111111107</v>
      </c>
      <c r="R79">
        <v>1</v>
      </c>
    </row>
    <row r="80" spans="1:18" x14ac:dyDescent="0.25">
      <c r="A80">
        <v>2020</v>
      </c>
      <c r="B80">
        <v>1</v>
      </c>
      <c r="C80" s="2">
        <v>41</v>
      </c>
      <c r="D80" s="1">
        <v>6</v>
      </c>
      <c r="E80">
        <v>13</v>
      </c>
      <c r="F80">
        <v>4</v>
      </c>
      <c r="G80">
        <f>0.25*100</f>
        <v>25</v>
      </c>
      <c r="H80">
        <v>31</v>
      </c>
      <c r="I80">
        <f>0.354838709677419*100</f>
        <v>35.4838709677419</v>
      </c>
      <c r="J80">
        <v>17</v>
      </c>
      <c r="K80">
        <v>19</v>
      </c>
      <c r="L80">
        <v>0</v>
      </c>
      <c r="M80">
        <f>0.461538461538462*100</f>
        <v>46.153846153846203</v>
      </c>
      <c r="N80">
        <v>0</v>
      </c>
      <c r="O80">
        <v>0</v>
      </c>
      <c r="P80">
        <v>14</v>
      </c>
      <c r="Q80">
        <f>0.583333333333333*100</f>
        <v>58.3333333333333</v>
      </c>
      <c r="R80">
        <v>1</v>
      </c>
    </row>
    <row r="81" spans="1:18" x14ac:dyDescent="0.25">
      <c r="A81">
        <v>2020</v>
      </c>
      <c r="B81">
        <v>1</v>
      </c>
      <c r="C81" s="2">
        <v>41</v>
      </c>
      <c r="D81" s="1">
        <v>7</v>
      </c>
      <c r="E81">
        <v>12</v>
      </c>
      <c r="F81">
        <v>6</v>
      </c>
      <c r="G81">
        <f>0.333333333333333*100</f>
        <v>33.3333333333333</v>
      </c>
      <c r="H81">
        <v>27</v>
      </c>
      <c r="I81">
        <f>0.296296296296296*100</f>
        <v>29.629629629629601</v>
      </c>
      <c r="J81">
        <v>29</v>
      </c>
      <c r="K81">
        <v>11</v>
      </c>
      <c r="L81">
        <v>9</v>
      </c>
      <c r="M81">
        <f>0.538461538461538*100</f>
        <v>53.846153846153797</v>
      </c>
      <c r="N81">
        <v>0</v>
      </c>
      <c r="O81">
        <v>0</v>
      </c>
      <c r="P81">
        <v>8</v>
      </c>
      <c r="Q81">
        <f>0.4*100</f>
        <v>40</v>
      </c>
      <c r="R81">
        <v>0</v>
      </c>
    </row>
    <row r="82" spans="1:18" x14ac:dyDescent="0.25">
      <c r="A82">
        <v>2020</v>
      </c>
      <c r="B82">
        <v>1</v>
      </c>
      <c r="C82" s="2">
        <v>42</v>
      </c>
      <c r="D82" s="1">
        <v>3</v>
      </c>
      <c r="E82">
        <v>11</v>
      </c>
      <c r="F82">
        <v>6</v>
      </c>
      <c r="G82">
        <f>0.6*100</f>
        <v>60</v>
      </c>
      <c r="H82">
        <v>31</v>
      </c>
      <c r="I82">
        <f>0.103448275862069*100</f>
        <v>10.3448275862069</v>
      </c>
      <c r="J82">
        <v>25</v>
      </c>
      <c r="K82">
        <v>20</v>
      </c>
      <c r="L82">
        <v>13</v>
      </c>
      <c r="M82">
        <f>0.25*100</f>
        <v>25</v>
      </c>
      <c r="N82">
        <v>2</v>
      </c>
      <c r="O82">
        <f>0.333333333333333*100</f>
        <v>33.3333333333333</v>
      </c>
      <c r="P82">
        <v>11</v>
      </c>
      <c r="Q82">
        <f>0.55*100</f>
        <v>55.000000000000007</v>
      </c>
      <c r="R82">
        <v>1</v>
      </c>
    </row>
    <row r="83" spans="1:18" x14ac:dyDescent="0.25">
      <c r="A83">
        <v>2020</v>
      </c>
      <c r="B83">
        <v>1</v>
      </c>
      <c r="C83" s="2">
        <v>42</v>
      </c>
      <c r="D83" s="1">
        <v>5</v>
      </c>
      <c r="E83">
        <v>10</v>
      </c>
      <c r="F83">
        <v>8</v>
      </c>
      <c r="G83">
        <f>0.125*100</f>
        <v>12.5</v>
      </c>
      <c r="H83">
        <v>31</v>
      </c>
      <c r="I83">
        <f>0.285714285714286*100</f>
        <v>28.571428571428598</v>
      </c>
      <c r="J83">
        <v>30</v>
      </c>
      <c r="K83">
        <v>21</v>
      </c>
      <c r="L83">
        <v>7</v>
      </c>
      <c r="M83">
        <f>0.75*100</f>
        <v>75</v>
      </c>
      <c r="N83">
        <v>2</v>
      </c>
      <c r="O83">
        <f>0.4*100</f>
        <v>40</v>
      </c>
      <c r="P83">
        <v>13</v>
      </c>
      <c r="Q83">
        <f>0.65*100</f>
        <v>65</v>
      </c>
      <c r="R83">
        <v>0</v>
      </c>
    </row>
    <row r="84" spans="1:18" x14ac:dyDescent="0.25">
      <c r="A84">
        <v>2020</v>
      </c>
      <c r="B84">
        <v>1</v>
      </c>
      <c r="C84" s="2">
        <v>43</v>
      </c>
      <c r="D84" s="1">
        <v>2</v>
      </c>
      <c r="E84">
        <v>9</v>
      </c>
      <c r="F84">
        <v>6</v>
      </c>
      <c r="G84">
        <v>0</v>
      </c>
      <c r="H84">
        <v>29</v>
      </c>
      <c r="I84">
        <f>0.31*100</f>
        <v>31</v>
      </c>
      <c r="J84">
        <v>24</v>
      </c>
      <c r="K84">
        <v>20</v>
      </c>
      <c r="L84">
        <v>10</v>
      </c>
      <c r="M84">
        <f>0.18*100</f>
        <v>18</v>
      </c>
      <c r="N84">
        <v>0</v>
      </c>
      <c r="O84">
        <v>0</v>
      </c>
      <c r="P84">
        <v>21</v>
      </c>
      <c r="Q84">
        <f>0.7*100</f>
        <v>70</v>
      </c>
      <c r="R84">
        <v>0</v>
      </c>
    </row>
    <row r="85" spans="1:18" x14ac:dyDescent="0.25">
      <c r="A85">
        <v>2020</v>
      </c>
      <c r="B85">
        <v>1</v>
      </c>
      <c r="C85" s="2">
        <v>43</v>
      </c>
      <c r="D85" s="1">
        <v>7</v>
      </c>
      <c r="E85">
        <v>10</v>
      </c>
      <c r="F85">
        <v>4</v>
      </c>
      <c r="G85">
        <f>0.25*100</f>
        <v>25</v>
      </c>
      <c r="H85">
        <v>37</v>
      </c>
      <c r="I85">
        <f>0.216216216216216*100</f>
        <v>21.6216216216216</v>
      </c>
      <c r="J85">
        <v>47</v>
      </c>
      <c r="K85">
        <v>18</v>
      </c>
      <c r="L85">
        <v>10</v>
      </c>
      <c r="M85">
        <f>0.82*100</f>
        <v>82</v>
      </c>
      <c r="N85">
        <v>0</v>
      </c>
      <c r="O85">
        <v>0</v>
      </c>
      <c r="P85">
        <v>11</v>
      </c>
      <c r="Q85">
        <f>0.578947368421053*100</f>
        <v>57.894736842105296</v>
      </c>
      <c r="R85">
        <v>1</v>
      </c>
    </row>
    <row r="86" spans="1:18" x14ac:dyDescent="0.25">
      <c r="A86">
        <v>2020</v>
      </c>
      <c r="B86">
        <v>1</v>
      </c>
      <c r="C86" s="2">
        <v>44</v>
      </c>
      <c r="D86" s="1">
        <v>1</v>
      </c>
      <c r="E86">
        <v>17</v>
      </c>
      <c r="F86">
        <v>3</v>
      </c>
      <c r="G86">
        <v>0</v>
      </c>
      <c r="H86">
        <v>43</v>
      </c>
      <c r="I86">
        <f>0.380952380952381*100</f>
        <v>38.095238095238102</v>
      </c>
      <c r="J86">
        <v>19</v>
      </c>
      <c r="K86">
        <v>14</v>
      </c>
      <c r="L86">
        <v>4</v>
      </c>
      <c r="M86">
        <f>0.71*100</f>
        <v>71</v>
      </c>
      <c r="N86">
        <v>2</v>
      </c>
      <c r="O86">
        <v>100</v>
      </c>
      <c r="P86">
        <v>9</v>
      </c>
      <c r="Q86">
        <f>0.45*100</f>
        <v>45</v>
      </c>
      <c r="R86">
        <v>1</v>
      </c>
    </row>
    <row r="87" spans="1:18" x14ac:dyDescent="0.25">
      <c r="A87">
        <v>2020</v>
      </c>
      <c r="B87">
        <v>1</v>
      </c>
      <c r="C87" s="2">
        <v>44</v>
      </c>
      <c r="D87" s="1">
        <v>4</v>
      </c>
      <c r="E87">
        <v>11</v>
      </c>
      <c r="F87">
        <v>1</v>
      </c>
      <c r="G87">
        <v>0</v>
      </c>
      <c r="H87">
        <v>31</v>
      </c>
      <c r="I87">
        <f>0.333333333333333*100</f>
        <v>33.3333333333333</v>
      </c>
      <c r="J87">
        <v>18</v>
      </c>
      <c r="K87">
        <v>11</v>
      </c>
      <c r="L87">
        <v>7</v>
      </c>
      <c r="M87">
        <f>0.29*100</f>
        <v>28.999999999999996</v>
      </c>
      <c r="N87">
        <v>0</v>
      </c>
      <c r="O87">
        <v>0</v>
      </c>
      <c r="P87">
        <v>15</v>
      </c>
      <c r="Q87">
        <f>0.47*100</f>
        <v>47</v>
      </c>
      <c r="R87">
        <v>0</v>
      </c>
    </row>
    <row r="88" spans="1:18" x14ac:dyDescent="0.25">
      <c r="A88">
        <v>2020</v>
      </c>
      <c r="B88">
        <v>2</v>
      </c>
      <c r="C88" s="2">
        <v>45</v>
      </c>
      <c r="D88" s="1">
        <v>6</v>
      </c>
      <c r="E88">
        <v>14</v>
      </c>
      <c r="F88">
        <v>7</v>
      </c>
      <c r="G88">
        <v>0</v>
      </c>
      <c r="H88">
        <v>30</v>
      </c>
      <c r="I88">
        <f>0.466666666666667*100</f>
        <v>46.6666666666667</v>
      </c>
      <c r="J88">
        <v>39</v>
      </c>
      <c r="K88">
        <v>23</v>
      </c>
      <c r="L88">
        <v>5</v>
      </c>
      <c r="M88">
        <f>0.764705882352941*100</f>
        <v>76.470588235294102</v>
      </c>
      <c r="N88">
        <v>2</v>
      </c>
      <c r="O88">
        <v>100</v>
      </c>
      <c r="P88">
        <v>12</v>
      </c>
      <c r="Q88">
        <f>0.413793103448276*100</f>
        <v>41.379310344827601</v>
      </c>
      <c r="R88">
        <v>0</v>
      </c>
    </row>
    <row r="89" spans="1:18" x14ac:dyDescent="0.25">
      <c r="A89">
        <v>2020</v>
      </c>
      <c r="B89">
        <v>2</v>
      </c>
      <c r="C89" s="2">
        <v>45</v>
      </c>
      <c r="D89" s="1">
        <v>2</v>
      </c>
      <c r="E89">
        <v>19</v>
      </c>
      <c r="F89">
        <v>4</v>
      </c>
      <c r="G89">
        <v>50</v>
      </c>
      <c r="H89">
        <v>32</v>
      </c>
      <c r="I89">
        <f>0.46875*100</f>
        <v>46.875</v>
      </c>
      <c r="J89">
        <v>25</v>
      </c>
      <c r="K89">
        <v>10</v>
      </c>
      <c r="L89">
        <v>6</v>
      </c>
      <c r="M89">
        <f>0.235294117647059*100</f>
        <v>23.529411764705898</v>
      </c>
      <c r="N89">
        <v>2</v>
      </c>
      <c r="O89">
        <v>100</v>
      </c>
      <c r="P89">
        <v>13</v>
      </c>
      <c r="Q89">
        <f>0.481481481481482*100</f>
        <v>48.148148148148202</v>
      </c>
      <c r="R89">
        <v>1</v>
      </c>
    </row>
    <row r="90" spans="1:18" x14ac:dyDescent="0.25">
      <c r="A90">
        <v>2020</v>
      </c>
      <c r="B90">
        <v>2</v>
      </c>
      <c r="C90" s="2">
        <v>46</v>
      </c>
      <c r="D90" s="1">
        <v>3</v>
      </c>
      <c r="E90">
        <v>11</v>
      </c>
      <c r="F90">
        <v>5</v>
      </c>
      <c r="G90">
        <f>0.2*100</f>
        <v>20</v>
      </c>
      <c r="H90">
        <v>33</v>
      </c>
      <c r="I90">
        <f>0.272727272727273*100</f>
        <v>27.272727272727298</v>
      </c>
      <c r="J90">
        <v>33</v>
      </c>
      <c r="K90">
        <v>12</v>
      </c>
      <c r="L90">
        <v>3</v>
      </c>
      <c r="M90">
        <f>0.65*100</f>
        <v>65</v>
      </c>
      <c r="N90">
        <v>2</v>
      </c>
      <c r="O90">
        <v>100</v>
      </c>
      <c r="P90">
        <v>11</v>
      </c>
      <c r="Q90">
        <f>0.647058823529412*100</f>
        <v>64.705882352941202</v>
      </c>
      <c r="R90">
        <v>1</v>
      </c>
    </row>
    <row r="91" spans="1:18" x14ac:dyDescent="0.25">
      <c r="A91">
        <v>2020</v>
      </c>
      <c r="B91">
        <v>2</v>
      </c>
      <c r="C91" s="2">
        <v>46</v>
      </c>
      <c r="D91" s="1">
        <v>7</v>
      </c>
      <c r="E91">
        <v>8</v>
      </c>
      <c r="F91">
        <v>9</v>
      </c>
      <c r="G91">
        <f>0.222222222222222*100</f>
        <v>22.2222222222222</v>
      </c>
      <c r="H91">
        <v>26</v>
      </c>
      <c r="I91">
        <f>0.153846153846154*100</f>
        <v>15.384615384615399</v>
      </c>
      <c r="J91">
        <v>22</v>
      </c>
      <c r="K91">
        <v>10</v>
      </c>
      <c r="L91">
        <v>5</v>
      </c>
      <c r="M91">
        <f>0.35*100</f>
        <v>35</v>
      </c>
      <c r="N91">
        <v>2</v>
      </c>
      <c r="O91">
        <v>50</v>
      </c>
      <c r="P91">
        <v>13</v>
      </c>
      <c r="Q91">
        <f>0.565217391304348*100</f>
        <v>56.521739130434803</v>
      </c>
      <c r="R91">
        <v>0</v>
      </c>
    </row>
    <row r="92" spans="1:18" x14ac:dyDescent="0.25">
      <c r="A92">
        <v>2020</v>
      </c>
      <c r="B92">
        <v>2</v>
      </c>
      <c r="C92" s="2">
        <v>47</v>
      </c>
      <c r="D92" s="1">
        <v>5</v>
      </c>
      <c r="E92">
        <v>9</v>
      </c>
      <c r="F92">
        <v>5</v>
      </c>
      <c r="G92">
        <v>20</v>
      </c>
      <c r="H92">
        <v>28</v>
      </c>
      <c r="I92">
        <f>0.25*100</f>
        <v>25</v>
      </c>
      <c r="J92">
        <v>33</v>
      </c>
      <c r="K92">
        <v>18</v>
      </c>
      <c r="L92">
        <v>8</v>
      </c>
      <c r="M92">
        <f>0.608695652173913*100</f>
        <v>60.869565217391298</v>
      </c>
      <c r="N92">
        <v>0</v>
      </c>
      <c r="O92">
        <v>0</v>
      </c>
      <c r="P92">
        <v>8</v>
      </c>
      <c r="Q92">
        <f>0.421052631578947*100</f>
        <v>42.105263157894704</v>
      </c>
      <c r="R92">
        <v>0</v>
      </c>
    </row>
    <row r="93" spans="1:18" x14ac:dyDescent="0.25">
      <c r="A93">
        <v>2020</v>
      </c>
      <c r="B93">
        <v>2</v>
      </c>
      <c r="C93" s="2">
        <v>47</v>
      </c>
      <c r="D93" s="1">
        <v>4</v>
      </c>
      <c r="E93">
        <v>11</v>
      </c>
      <c r="F93">
        <v>3</v>
      </c>
      <c r="G93">
        <v>0</v>
      </c>
      <c r="H93">
        <v>28</v>
      </c>
      <c r="I93">
        <f>0.392857142857143*100</f>
        <v>39.285714285714299</v>
      </c>
      <c r="J93">
        <v>32</v>
      </c>
      <c r="K93">
        <v>15</v>
      </c>
      <c r="L93">
        <v>4</v>
      </c>
      <c r="M93">
        <f>0.391304347826087*100</f>
        <v>39.130434782608695</v>
      </c>
      <c r="N93">
        <v>0</v>
      </c>
      <c r="O93">
        <v>0</v>
      </c>
      <c r="P93">
        <v>12</v>
      </c>
      <c r="Q93">
        <v>60</v>
      </c>
      <c r="R93">
        <v>1</v>
      </c>
    </row>
    <row r="94" spans="1:18" x14ac:dyDescent="0.25">
      <c r="A94">
        <v>2020</v>
      </c>
      <c r="B94">
        <v>2</v>
      </c>
      <c r="C94" s="2">
        <v>48</v>
      </c>
      <c r="D94" s="1">
        <v>2</v>
      </c>
      <c r="E94">
        <v>13</v>
      </c>
      <c r="F94">
        <v>0</v>
      </c>
      <c r="G94">
        <v>0</v>
      </c>
      <c r="H94">
        <v>36</v>
      </c>
      <c r="I94">
        <f>0.361111111111111*100</f>
        <v>36.1111111111111</v>
      </c>
      <c r="J94">
        <v>34</v>
      </c>
      <c r="K94">
        <v>15</v>
      </c>
      <c r="L94">
        <v>9</v>
      </c>
      <c r="M94">
        <f>0.538461538461538*100</f>
        <v>53.846153846153797</v>
      </c>
      <c r="N94">
        <v>1</v>
      </c>
      <c r="O94">
        <v>100</v>
      </c>
      <c r="P94">
        <v>17</v>
      </c>
      <c r="Q94">
        <f>0.653846153846154*100</f>
        <v>65.384615384615401</v>
      </c>
      <c r="R94">
        <v>1</v>
      </c>
    </row>
    <row r="95" spans="1:18" x14ac:dyDescent="0.25">
      <c r="A95">
        <v>2020</v>
      </c>
      <c r="B95">
        <v>2</v>
      </c>
      <c r="C95" s="2">
        <v>48</v>
      </c>
      <c r="D95" s="1">
        <v>4</v>
      </c>
      <c r="E95">
        <v>9</v>
      </c>
      <c r="F95">
        <v>6</v>
      </c>
      <c r="G95">
        <v>0</v>
      </c>
      <c r="H95">
        <v>31</v>
      </c>
      <c r="I95">
        <f>0.290322580645161*100</f>
        <v>29.032258064516096</v>
      </c>
      <c r="J95">
        <v>36</v>
      </c>
      <c r="K95">
        <v>13</v>
      </c>
      <c r="L95">
        <v>9</v>
      </c>
      <c r="M95">
        <f>0.461538461538462*100</f>
        <v>46.153846153846203</v>
      </c>
      <c r="N95">
        <v>1</v>
      </c>
      <c r="O95">
        <v>100</v>
      </c>
      <c r="P95">
        <v>10</v>
      </c>
      <c r="Q95">
        <f>0.434782608695652*100</f>
        <v>43.478260869565197</v>
      </c>
      <c r="R95">
        <v>0</v>
      </c>
    </row>
    <row r="96" spans="1:18" x14ac:dyDescent="0.25">
      <c r="A96">
        <v>2020</v>
      </c>
      <c r="B96">
        <v>2</v>
      </c>
      <c r="C96" s="2">
        <v>49</v>
      </c>
      <c r="D96" s="1">
        <v>1</v>
      </c>
      <c r="E96">
        <v>13</v>
      </c>
      <c r="F96">
        <v>8</v>
      </c>
      <c r="G96">
        <v>25</v>
      </c>
      <c r="H96">
        <v>30</v>
      </c>
      <c r="I96">
        <v>30</v>
      </c>
      <c r="J96">
        <v>43</v>
      </c>
      <c r="K96">
        <v>20</v>
      </c>
      <c r="L96">
        <v>8</v>
      </c>
      <c r="M96">
        <f>0.64*100</f>
        <v>64</v>
      </c>
      <c r="N96">
        <v>0</v>
      </c>
      <c r="O96">
        <v>0</v>
      </c>
      <c r="P96">
        <v>12</v>
      </c>
      <c r="Q96">
        <v>50</v>
      </c>
      <c r="R96">
        <v>1</v>
      </c>
    </row>
    <row r="97" spans="1:18" x14ac:dyDescent="0.25">
      <c r="A97">
        <v>2020</v>
      </c>
      <c r="B97">
        <v>2</v>
      </c>
      <c r="C97" s="2">
        <v>49</v>
      </c>
      <c r="D97" s="1">
        <v>3</v>
      </c>
      <c r="E97">
        <v>12</v>
      </c>
      <c r="F97">
        <v>4</v>
      </c>
      <c r="G97">
        <v>0</v>
      </c>
      <c r="H97">
        <v>35</v>
      </c>
      <c r="I97">
        <f>0.342857142857143*100</f>
        <v>34.285714285714306</v>
      </c>
      <c r="J97">
        <v>24</v>
      </c>
      <c r="K97">
        <v>11</v>
      </c>
      <c r="L97">
        <v>12</v>
      </c>
      <c r="M97">
        <f>0.36*100</f>
        <v>36</v>
      </c>
      <c r="N97">
        <v>0</v>
      </c>
      <c r="O97">
        <v>0</v>
      </c>
      <c r="P97">
        <v>11</v>
      </c>
      <c r="Q97">
        <v>50</v>
      </c>
      <c r="R97">
        <v>0</v>
      </c>
    </row>
    <row r="98" spans="1:18" x14ac:dyDescent="0.25">
      <c r="A98">
        <v>2020</v>
      </c>
      <c r="B98">
        <v>2</v>
      </c>
      <c r="C98" s="2">
        <v>50</v>
      </c>
      <c r="D98" s="1">
        <v>1</v>
      </c>
      <c r="E98">
        <v>12</v>
      </c>
      <c r="F98">
        <v>2</v>
      </c>
      <c r="G98">
        <v>0</v>
      </c>
      <c r="H98">
        <v>40</v>
      </c>
      <c r="I98">
        <v>30</v>
      </c>
      <c r="J98">
        <v>30</v>
      </c>
      <c r="K98">
        <v>15</v>
      </c>
      <c r="L98">
        <v>9</v>
      </c>
      <c r="M98">
        <f>0.545454545454545*100</f>
        <v>54.545454545454497</v>
      </c>
      <c r="N98">
        <v>0</v>
      </c>
      <c r="O98">
        <v>0</v>
      </c>
      <c r="P98">
        <v>15</v>
      </c>
      <c r="Q98">
        <f>0.714285714285714*100</f>
        <v>71.428571428571402</v>
      </c>
      <c r="R98">
        <v>1</v>
      </c>
    </row>
    <row r="99" spans="1:18" x14ac:dyDescent="0.25">
      <c r="A99">
        <v>2020</v>
      </c>
      <c r="B99">
        <v>2</v>
      </c>
      <c r="C99" s="2">
        <v>50</v>
      </c>
      <c r="D99" s="1">
        <v>2</v>
      </c>
      <c r="E99">
        <v>6</v>
      </c>
      <c r="F99">
        <v>3</v>
      </c>
      <c r="G99">
        <v>0</v>
      </c>
      <c r="H99">
        <v>33</v>
      </c>
      <c r="I99">
        <f>0.181818181818182*100</f>
        <v>18.181818181818198</v>
      </c>
      <c r="J99">
        <v>27</v>
      </c>
      <c r="K99">
        <v>16</v>
      </c>
      <c r="L99">
        <v>4</v>
      </c>
      <c r="M99">
        <f>0.454545454545454*100</f>
        <v>45.454545454545396</v>
      </c>
      <c r="N99">
        <v>0</v>
      </c>
      <c r="O99">
        <v>0</v>
      </c>
      <c r="P99">
        <v>16</v>
      </c>
      <c r="Q99">
        <f>0.571428571428571*100</f>
        <v>57.142857142857096</v>
      </c>
      <c r="R99">
        <v>0</v>
      </c>
    </row>
  </sheetData>
  <sortState xmlns:xlrd2="http://schemas.microsoft.com/office/spreadsheetml/2017/richdata2" ref="B3:R61">
    <sortCondition ref="B2:B61"/>
    <sortCondition ref="C2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8842-D490-4E60-A7B5-B4411737EEF7}">
  <dimension ref="A1:L15"/>
  <sheetViews>
    <sheetView workbookViewId="0">
      <selection activeCell="I19" sqref="I19"/>
    </sheetView>
  </sheetViews>
  <sheetFormatPr defaultRowHeight="15" x14ac:dyDescent="0.25"/>
  <sheetData>
    <row r="1" spans="1:1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5">
      <c r="B2" t="s">
        <v>23</v>
      </c>
    </row>
    <row r="3" spans="1:12" x14ac:dyDescent="0.25">
      <c r="A3" s="1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4</v>
      </c>
      <c r="H3">
        <v>5</v>
      </c>
      <c r="I3">
        <v>5</v>
      </c>
      <c r="J3">
        <v>5</v>
      </c>
      <c r="K3">
        <v>6</v>
      </c>
      <c r="L3">
        <v>6</v>
      </c>
    </row>
    <row r="4" spans="1:12" x14ac:dyDescent="0.25">
      <c r="A4" s="1">
        <v>2</v>
      </c>
      <c r="B4">
        <v>0</v>
      </c>
      <c r="C4">
        <v>0</v>
      </c>
      <c r="D4">
        <v>1</v>
      </c>
      <c r="E4">
        <v>2</v>
      </c>
      <c r="F4">
        <v>3</v>
      </c>
      <c r="G4">
        <v>4</v>
      </c>
      <c r="H4">
        <v>4</v>
      </c>
      <c r="I4">
        <v>5</v>
      </c>
      <c r="J4">
        <v>6</v>
      </c>
      <c r="K4">
        <v>7</v>
      </c>
      <c r="L4">
        <v>7</v>
      </c>
    </row>
    <row r="5" spans="1:12" x14ac:dyDescent="0.25">
      <c r="A5" s="1">
        <v>3</v>
      </c>
      <c r="B5">
        <v>0</v>
      </c>
      <c r="C5">
        <v>1</v>
      </c>
      <c r="D5">
        <v>1</v>
      </c>
      <c r="E5">
        <v>1</v>
      </c>
      <c r="F5">
        <v>2</v>
      </c>
      <c r="G5">
        <v>3</v>
      </c>
      <c r="H5">
        <v>4</v>
      </c>
      <c r="I5">
        <v>4</v>
      </c>
      <c r="J5">
        <v>4</v>
      </c>
      <c r="K5">
        <v>4</v>
      </c>
      <c r="L5">
        <v>5</v>
      </c>
    </row>
    <row r="6" spans="1:12" x14ac:dyDescent="0.25">
      <c r="A6" s="1">
        <v>4</v>
      </c>
      <c r="B6">
        <v>0</v>
      </c>
      <c r="C6">
        <v>1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J6">
        <v>4</v>
      </c>
      <c r="K6">
        <v>4</v>
      </c>
      <c r="L6">
        <v>5</v>
      </c>
    </row>
    <row r="7" spans="1:12" x14ac:dyDescent="0.25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2</v>
      </c>
      <c r="H7">
        <v>2</v>
      </c>
      <c r="I7">
        <v>3</v>
      </c>
      <c r="J7">
        <v>3</v>
      </c>
      <c r="K7">
        <v>4</v>
      </c>
      <c r="L7">
        <v>5</v>
      </c>
    </row>
    <row r="8" spans="1:12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</row>
    <row r="9" spans="1:12" x14ac:dyDescent="0.25">
      <c r="B9" t="s">
        <v>24</v>
      </c>
    </row>
    <row r="10" spans="1:12" x14ac:dyDescent="0.25">
      <c r="A10" s="1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2</v>
      </c>
      <c r="J10">
        <v>3</v>
      </c>
      <c r="K10">
        <v>3</v>
      </c>
      <c r="L10">
        <v>4</v>
      </c>
    </row>
    <row r="11" spans="1:12" x14ac:dyDescent="0.25">
      <c r="A11" s="1">
        <v>2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2</v>
      </c>
      <c r="J11">
        <v>2</v>
      </c>
      <c r="K11">
        <v>2</v>
      </c>
      <c r="L11">
        <v>3</v>
      </c>
    </row>
    <row r="12" spans="1:12" x14ac:dyDescent="0.25">
      <c r="A12" s="1">
        <v>3</v>
      </c>
      <c r="B12">
        <v>0</v>
      </c>
      <c r="C12">
        <v>0</v>
      </c>
      <c r="D12">
        <v>1</v>
      </c>
      <c r="E12">
        <v>2</v>
      </c>
      <c r="F12">
        <v>2</v>
      </c>
      <c r="G12">
        <v>2</v>
      </c>
      <c r="H12">
        <v>2</v>
      </c>
      <c r="I12">
        <v>3</v>
      </c>
      <c r="J12">
        <v>4</v>
      </c>
      <c r="K12">
        <v>5</v>
      </c>
      <c r="L12">
        <v>5</v>
      </c>
    </row>
    <row r="13" spans="1:12" x14ac:dyDescent="0.25">
      <c r="A13" s="1">
        <v>4</v>
      </c>
      <c r="B13">
        <v>0</v>
      </c>
      <c r="C13">
        <v>0</v>
      </c>
      <c r="D13">
        <v>0</v>
      </c>
      <c r="E13">
        <v>1</v>
      </c>
      <c r="F13">
        <v>2</v>
      </c>
      <c r="G13">
        <v>3</v>
      </c>
      <c r="H13">
        <v>4</v>
      </c>
      <c r="I13">
        <v>4</v>
      </c>
      <c r="J13">
        <v>4</v>
      </c>
      <c r="K13">
        <v>5</v>
      </c>
      <c r="L13">
        <v>5</v>
      </c>
    </row>
    <row r="14" spans="1:12" x14ac:dyDescent="0.25">
      <c r="A14" s="1">
        <v>5</v>
      </c>
      <c r="B14">
        <v>0</v>
      </c>
      <c r="C14">
        <v>1</v>
      </c>
      <c r="D14">
        <v>2</v>
      </c>
      <c r="E14">
        <v>2</v>
      </c>
      <c r="F14">
        <v>3</v>
      </c>
      <c r="G14">
        <v>3</v>
      </c>
      <c r="H14">
        <v>4</v>
      </c>
      <c r="I14">
        <v>4</v>
      </c>
      <c r="J14">
        <v>5</v>
      </c>
      <c r="K14">
        <v>5</v>
      </c>
      <c r="L14">
        <v>5</v>
      </c>
    </row>
    <row r="15" spans="1:12" x14ac:dyDescent="0.25">
      <c r="A15" s="1">
        <v>6</v>
      </c>
      <c r="B15">
        <v>0</v>
      </c>
      <c r="C15">
        <v>1</v>
      </c>
      <c r="D15">
        <v>2</v>
      </c>
      <c r="E15">
        <v>3</v>
      </c>
      <c r="F15">
        <v>4</v>
      </c>
      <c r="G15">
        <v>4</v>
      </c>
      <c r="H15">
        <v>5</v>
      </c>
      <c r="I15">
        <v>6</v>
      </c>
      <c r="J15">
        <v>6</v>
      </c>
      <c r="K15">
        <v>7</v>
      </c>
      <c r="L15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5"/>
  <sheetViews>
    <sheetView tabSelected="1" workbookViewId="0">
      <pane ySplit="1" topLeftCell="A2" activePane="bottomLeft" state="frozen"/>
      <selection pane="bottomLeft" sqref="A1:W85"/>
    </sheetView>
  </sheetViews>
  <sheetFormatPr defaultRowHeight="15" x14ac:dyDescent="0.25"/>
  <cols>
    <col min="3" max="3" width="10.42578125" customWidth="1"/>
    <col min="4" max="4" width="13.140625" customWidth="1"/>
    <col min="5" max="5" width="7.85546875" customWidth="1"/>
    <col min="6" max="6" width="6.140625" customWidth="1"/>
    <col min="7" max="7" width="8.5703125" customWidth="1"/>
    <col min="8" max="8" width="7.85546875" customWidth="1"/>
    <col min="9" max="9" width="6.140625" customWidth="1"/>
    <col min="10" max="10" width="6.42578125" customWidth="1"/>
    <col min="11" max="12" width="6" customWidth="1"/>
    <col min="13" max="13" width="13.5703125" customWidth="1"/>
    <col min="14" max="14" width="5.7109375" customWidth="1"/>
    <col min="15" max="15" width="9" customWidth="1"/>
    <col min="16" max="16" width="7.28515625" customWidth="1"/>
    <col min="17" max="17" width="15.28515625" customWidth="1"/>
  </cols>
  <sheetData>
    <row r="1" spans="1:23" x14ac:dyDescent="0.25">
      <c r="B1" s="18" t="s">
        <v>48</v>
      </c>
      <c r="C1" s="18" t="s">
        <v>8</v>
      </c>
      <c r="D1" s="18" t="s">
        <v>9</v>
      </c>
      <c r="E1" s="18" t="s">
        <v>0</v>
      </c>
      <c r="F1" s="18" t="s">
        <v>49</v>
      </c>
      <c r="G1" s="18" t="s">
        <v>50</v>
      </c>
      <c r="H1" s="18" t="s">
        <v>51</v>
      </c>
      <c r="I1" s="18" t="s">
        <v>52</v>
      </c>
      <c r="J1" s="18" t="s">
        <v>53</v>
      </c>
      <c r="K1" s="18" t="s">
        <v>54</v>
      </c>
      <c r="L1" s="18" t="s">
        <v>55</v>
      </c>
      <c r="M1" s="18" t="s">
        <v>56</v>
      </c>
      <c r="N1" s="18" t="s">
        <v>17</v>
      </c>
      <c r="O1" s="18" t="s">
        <v>57</v>
      </c>
      <c r="P1" s="18" t="s">
        <v>19</v>
      </c>
      <c r="Q1" s="18" t="s">
        <v>58</v>
      </c>
      <c r="R1" s="18" t="s">
        <v>21</v>
      </c>
      <c r="S1" s="18" t="s">
        <v>33</v>
      </c>
      <c r="T1" s="18" t="s">
        <v>34</v>
      </c>
      <c r="U1" s="18" t="s">
        <v>35</v>
      </c>
      <c r="V1" s="18" t="s">
        <v>36</v>
      </c>
      <c r="W1" s="18" t="s">
        <v>22</v>
      </c>
    </row>
    <row r="2" spans="1:23" x14ac:dyDescent="0.25">
      <c r="A2" s="18">
        <v>6</v>
      </c>
      <c r="B2">
        <v>2019</v>
      </c>
      <c r="C2">
        <v>2</v>
      </c>
      <c r="D2">
        <v>4</v>
      </c>
      <c r="E2">
        <v>1</v>
      </c>
      <c r="F2">
        <v>15</v>
      </c>
      <c r="G2">
        <v>3</v>
      </c>
      <c r="H2">
        <v>0</v>
      </c>
      <c r="I2">
        <v>55</v>
      </c>
      <c r="J2">
        <v>0.27200000000000002</v>
      </c>
      <c r="K2">
        <v>35</v>
      </c>
      <c r="L2">
        <v>14</v>
      </c>
      <c r="M2">
        <v>6</v>
      </c>
      <c r="N2">
        <v>0.625</v>
      </c>
      <c r="O2">
        <v>0</v>
      </c>
      <c r="P2">
        <v>0</v>
      </c>
      <c r="Q2">
        <v>12</v>
      </c>
      <c r="R2">
        <v>0.48</v>
      </c>
      <c r="S2">
        <v>1</v>
      </c>
      <c r="T2">
        <v>1</v>
      </c>
      <c r="U2">
        <v>0</v>
      </c>
      <c r="V2">
        <v>14</v>
      </c>
      <c r="W2">
        <v>1</v>
      </c>
    </row>
    <row r="3" spans="1:23" x14ac:dyDescent="0.25">
      <c r="A3" s="18">
        <v>7</v>
      </c>
      <c r="B3">
        <v>2019</v>
      </c>
      <c r="C3">
        <v>2</v>
      </c>
      <c r="D3">
        <v>4</v>
      </c>
      <c r="E3">
        <v>6</v>
      </c>
      <c r="F3">
        <v>12</v>
      </c>
      <c r="G3">
        <v>5</v>
      </c>
      <c r="H3">
        <v>0</v>
      </c>
      <c r="I3">
        <v>45</v>
      </c>
      <c r="J3">
        <v>0.26600000000000001</v>
      </c>
      <c r="K3">
        <v>39</v>
      </c>
      <c r="L3">
        <v>19</v>
      </c>
      <c r="M3">
        <v>6</v>
      </c>
      <c r="N3">
        <v>0.64200000000000013</v>
      </c>
      <c r="O3">
        <v>0</v>
      </c>
      <c r="P3">
        <v>0</v>
      </c>
      <c r="Q3">
        <v>8</v>
      </c>
      <c r="R3">
        <v>0.4</v>
      </c>
      <c r="S3">
        <v>-1</v>
      </c>
      <c r="T3">
        <v>-1</v>
      </c>
      <c r="U3">
        <v>0</v>
      </c>
      <c r="V3">
        <v>13</v>
      </c>
      <c r="W3">
        <v>0</v>
      </c>
    </row>
    <row r="4" spans="1:23" x14ac:dyDescent="0.25">
      <c r="A4" s="18">
        <v>8</v>
      </c>
      <c r="B4">
        <v>2019</v>
      </c>
      <c r="C4">
        <v>2</v>
      </c>
      <c r="D4">
        <v>5</v>
      </c>
      <c r="E4">
        <v>3</v>
      </c>
      <c r="F4">
        <v>11</v>
      </c>
      <c r="G4">
        <v>1</v>
      </c>
      <c r="H4">
        <v>0</v>
      </c>
      <c r="I4">
        <v>56</v>
      </c>
      <c r="J4">
        <v>0.19600000000000001</v>
      </c>
      <c r="K4">
        <v>31</v>
      </c>
      <c r="L4">
        <v>9</v>
      </c>
      <c r="M4">
        <v>8</v>
      </c>
      <c r="N4">
        <v>0.45800000000000002</v>
      </c>
      <c r="O4">
        <v>1</v>
      </c>
      <c r="P4">
        <v>0.33300000000000002</v>
      </c>
      <c r="Q4">
        <v>17</v>
      </c>
      <c r="R4">
        <v>0.65300000000000002</v>
      </c>
      <c r="S4">
        <v>2</v>
      </c>
      <c r="T4">
        <v>1</v>
      </c>
      <c r="U4">
        <v>0</v>
      </c>
      <c r="V4">
        <v>9</v>
      </c>
      <c r="W4">
        <v>0</v>
      </c>
    </row>
    <row r="5" spans="1:23" x14ac:dyDescent="0.25">
      <c r="A5" s="18">
        <v>9</v>
      </c>
      <c r="B5">
        <v>2019</v>
      </c>
      <c r="C5">
        <v>2</v>
      </c>
      <c r="D5">
        <v>5</v>
      </c>
      <c r="E5">
        <v>4</v>
      </c>
      <c r="F5">
        <v>13</v>
      </c>
      <c r="G5">
        <v>2</v>
      </c>
      <c r="H5">
        <v>0.5</v>
      </c>
      <c r="I5">
        <v>36</v>
      </c>
      <c r="J5">
        <v>0.33300000000000002</v>
      </c>
      <c r="K5">
        <v>29</v>
      </c>
      <c r="L5">
        <v>19</v>
      </c>
      <c r="M5">
        <v>8</v>
      </c>
      <c r="N5">
        <v>0.35699999999999998</v>
      </c>
      <c r="O5">
        <v>1</v>
      </c>
      <c r="P5">
        <v>0.33300000000000002</v>
      </c>
      <c r="Q5">
        <v>11</v>
      </c>
      <c r="R5">
        <v>0.47799999999999998</v>
      </c>
      <c r="S5">
        <v>1</v>
      </c>
      <c r="T5">
        <v>1</v>
      </c>
      <c r="U5">
        <v>0</v>
      </c>
      <c r="V5">
        <v>12</v>
      </c>
      <c r="W5">
        <v>1</v>
      </c>
    </row>
    <row r="6" spans="1:23" x14ac:dyDescent="0.25">
      <c r="A6" s="18">
        <v>10</v>
      </c>
      <c r="B6">
        <v>2019</v>
      </c>
      <c r="C6">
        <v>2</v>
      </c>
      <c r="D6">
        <v>6</v>
      </c>
      <c r="E6">
        <v>2</v>
      </c>
      <c r="F6">
        <v>14</v>
      </c>
      <c r="G6">
        <v>7</v>
      </c>
      <c r="H6">
        <v>0.14199999999999999</v>
      </c>
      <c r="I6">
        <v>35</v>
      </c>
      <c r="J6">
        <v>0.371</v>
      </c>
      <c r="K6">
        <v>34</v>
      </c>
      <c r="L6">
        <v>12</v>
      </c>
      <c r="M6">
        <v>11</v>
      </c>
      <c r="N6">
        <v>0.375</v>
      </c>
      <c r="O6">
        <v>1</v>
      </c>
      <c r="P6">
        <v>0.5</v>
      </c>
      <c r="Q6">
        <v>14</v>
      </c>
      <c r="R6">
        <v>0.48199999999999998</v>
      </c>
      <c r="S6">
        <v>-1</v>
      </c>
      <c r="T6">
        <v>-1</v>
      </c>
      <c r="U6">
        <v>0</v>
      </c>
      <c r="V6">
        <v>15</v>
      </c>
      <c r="W6">
        <v>1</v>
      </c>
    </row>
    <row r="7" spans="1:23" x14ac:dyDescent="0.25">
      <c r="A7" s="18">
        <v>11</v>
      </c>
      <c r="B7">
        <v>2019</v>
      </c>
      <c r="C7">
        <v>2</v>
      </c>
      <c r="D7">
        <v>6</v>
      </c>
      <c r="E7">
        <v>5</v>
      </c>
      <c r="F7">
        <v>9</v>
      </c>
      <c r="G7">
        <v>7</v>
      </c>
      <c r="H7">
        <v>0</v>
      </c>
      <c r="I7">
        <v>41</v>
      </c>
      <c r="J7">
        <v>0.219</v>
      </c>
      <c r="K7">
        <v>23</v>
      </c>
      <c r="L7">
        <v>15</v>
      </c>
      <c r="M7">
        <v>6</v>
      </c>
      <c r="N7">
        <v>0.54100000000000004</v>
      </c>
      <c r="O7">
        <v>0</v>
      </c>
      <c r="P7">
        <v>0</v>
      </c>
      <c r="Q7">
        <v>20</v>
      </c>
      <c r="R7">
        <v>0.64500000000000002</v>
      </c>
      <c r="S7">
        <v>-2</v>
      </c>
      <c r="T7">
        <v>-1</v>
      </c>
      <c r="U7">
        <v>0</v>
      </c>
      <c r="V7">
        <v>11</v>
      </c>
      <c r="W7">
        <v>0</v>
      </c>
    </row>
    <row r="8" spans="1:23" x14ac:dyDescent="0.25">
      <c r="A8" s="18">
        <v>12</v>
      </c>
      <c r="B8">
        <v>2019</v>
      </c>
      <c r="C8">
        <v>3</v>
      </c>
      <c r="D8">
        <v>7</v>
      </c>
      <c r="E8">
        <v>2</v>
      </c>
      <c r="F8">
        <v>16</v>
      </c>
      <c r="G8">
        <v>7</v>
      </c>
      <c r="H8">
        <v>0.28499999999999998</v>
      </c>
      <c r="I8">
        <v>38.5</v>
      </c>
      <c r="J8">
        <v>0.36336363636363628</v>
      </c>
      <c r="K8">
        <v>30.5</v>
      </c>
      <c r="L8">
        <v>12</v>
      </c>
      <c r="M8">
        <v>7</v>
      </c>
      <c r="N8">
        <v>0.34772058823529411</v>
      </c>
      <c r="O8">
        <v>1</v>
      </c>
      <c r="P8">
        <v>0.5</v>
      </c>
      <c r="Q8">
        <v>15</v>
      </c>
      <c r="R8">
        <v>0.52570100598497393</v>
      </c>
      <c r="S8">
        <v>4</v>
      </c>
      <c r="T8">
        <v>1</v>
      </c>
      <c r="U8">
        <v>0</v>
      </c>
      <c r="V8">
        <v>14</v>
      </c>
      <c r="W8">
        <v>1</v>
      </c>
    </row>
    <row r="9" spans="1:23" x14ac:dyDescent="0.25">
      <c r="A9" s="18">
        <v>13</v>
      </c>
      <c r="B9">
        <v>2019</v>
      </c>
      <c r="C9">
        <v>3</v>
      </c>
      <c r="D9">
        <v>7</v>
      </c>
      <c r="E9">
        <v>3</v>
      </c>
      <c r="F9">
        <v>10</v>
      </c>
      <c r="G9">
        <v>3.5</v>
      </c>
      <c r="H9">
        <v>0</v>
      </c>
      <c r="I9">
        <v>47.5</v>
      </c>
      <c r="J9">
        <v>0.20995789473684209</v>
      </c>
      <c r="K9">
        <v>26.5</v>
      </c>
      <c r="L9">
        <v>11.5</v>
      </c>
      <c r="M9">
        <v>7.5</v>
      </c>
      <c r="N9">
        <v>0.51036170212765952</v>
      </c>
      <c r="O9">
        <v>1</v>
      </c>
      <c r="P9">
        <v>0.28559176672384218</v>
      </c>
      <c r="Q9">
        <v>14.5</v>
      </c>
      <c r="R9">
        <v>0.60351236769779548</v>
      </c>
      <c r="S9">
        <v>1</v>
      </c>
      <c r="T9">
        <v>-2</v>
      </c>
      <c r="U9">
        <v>0</v>
      </c>
      <c r="V9">
        <v>9.5</v>
      </c>
      <c r="W9">
        <v>0</v>
      </c>
    </row>
    <row r="10" spans="1:23" x14ac:dyDescent="0.25">
      <c r="A10" s="18">
        <v>14</v>
      </c>
      <c r="B10">
        <v>2019</v>
      </c>
      <c r="C10">
        <v>3</v>
      </c>
      <c r="D10">
        <v>8</v>
      </c>
      <c r="E10">
        <v>1</v>
      </c>
      <c r="F10">
        <v>13.5</v>
      </c>
      <c r="G10">
        <v>4.5</v>
      </c>
      <c r="H10">
        <v>0.1106666666666667</v>
      </c>
      <c r="I10">
        <v>51</v>
      </c>
      <c r="J10">
        <v>0.25449019607843137</v>
      </c>
      <c r="K10">
        <v>28.5</v>
      </c>
      <c r="L10">
        <v>13.5</v>
      </c>
      <c r="M10">
        <v>6</v>
      </c>
      <c r="N10">
        <v>0.50575000000000003</v>
      </c>
      <c r="O10">
        <v>1</v>
      </c>
      <c r="P10">
        <v>0.4</v>
      </c>
      <c r="Q10">
        <v>12.5</v>
      </c>
      <c r="R10">
        <v>0.52073732718894006</v>
      </c>
      <c r="S10">
        <v>2</v>
      </c>
      <c r="T10">
        <v>2</v>
      </c>
      <c r="U10">
        <v>0</v>
      </c>
      <c r="V10">
        <v>12.5</v>
      </c>
      <c r="W10">
        <v>1</v>
      </c>
    </row>
    <row r="11" spans="1:23" x14ac:dyDescent="0.25">
      <c r="A11" s="18">
        <v>15</v>
      </c>
      <c r="B11">
        <v>2019</v>
      </c>
      <c r="C11">
        <v>3</v>
      </c>
      <c r="D11">
        <v>8</v>
      </c>
      <c r="E11">
        <v>4</v>
      </c>
      <c r="F11">
        <v>11.5</v>
      </c>
      <c r="G11">
        <v>1.5</v>
      </c>
      <c r="H11">
        <v>0.33333333333333331</v>
      </c>
      <c r="I11">
        <v>36</v>
      </c>
      <c r="J11">
        <v>0.30499999999999999</v>
      </c>
      <c r="K11">
        <v>26.5</v>
      </c>
      <c r="L11">
        <v>16</v>
      </c>
      <c r="M11">
        <v>6.5</v>
      </c>
      <c r="N11">
        <v>0.39105769230769227</v>
      </c>
      <c r="O11">
        <v>0.5</v>
      </c>
      <c r="P11">
        <v>0.33300000000000002</v>
      </c>
      <c r="Q11">
        <v>12.5</v>
      </c>
      <c r="R11">
        <v>0.54301943198804192</v>
      </c>
      <c r="S11">
        <v>2</v>
      </c>
      <c r="T11">
        <v>2</v>
      </c>
      <c r="U11">
        <v>0</v>
      </c>
      <c r="V11">
        <v>10.5</v>
      </c>
      <c r="W11">
        <v>0</v>
      </c>
    </row>
    <row r="12" spans="1:23" x14ac:dyDescent="0.25">
      <c r="A12" s="18">
        <v>16</v>
      </c>
      <c r="B12">
        <v>2019</v>
      </c>
      <c r="C12">
        <v>3</v>
      </c>
      <c r="D12">
        <v>9</v>
      </c>
      <c r="E12">
        <v>5</v>
      </c>
      <c r="F12">
        <v>11</v>
      </c>
      <c r="G12">
        <v>7.5</v>
      </c>
      <c r="H12">
        <v>6.6666666666666666E-2</v>
      </c>
      <c r="I12">
        <v>41</v>
      </c>
      <c r="J12">
        <v>0.2555</v>
      </c>
      <c r="K12">
        <v>31</v>
      </c>
      <c r="L12">
        <v>14.5</v>
      </c>
      <c r="M12">
        <v>4</v>
      </c>
      <c r="N12">
        <v>0.6216779661016949</v>
      </c>
      <c r="O12">
        <v>1</v>
      </c>
      <c r="P12">
        <v>0.5</v>
      </c>
      <c r="Q12">
        <v>14.5</v>
      </c>
      <c r="R12">
        <v>0.52719842164599773</v>
      </c>
      <c r="S12">
        <v>-7</v>
      </c>
      <c r="T12">
        <v>-2</v>
      </c>
      <c r="U12">
        <v>0</v>
      </c>
      <c r="V12">
        <v>14.5</v>
      </c>
      <c r="W12">
        <v>1</v>
      </c>
    </row>
    <row r="13" spans="1:23" x14ac:dyDescent="0.25">
      <c r="A13" s="18">
        <v>17</v>
      </c>
      <c r="B13">
        <v>2019</v>
      </c>
      <c r="C13">
        <v>3</v>
      </c>
      <c r="D13">
        <v>9</v>
      </c>
      <c r="E13">
        <v>6</v>
      </c>
      <c r="F13">
        <v>11.5</v>
      </c>
      <c r="G13">
        <v>5.5</v>
      </c>
      <c r="H13">
        <v>9.054545454545454E-2</v>
      </c>
      <c r="I13">
        <v>44</v>
      </c>
      <c r="J13">
        <v>0.2493863636363636</v>
      </c>
      <c r="K13">
        <v>35.5</v>
      </c>
      <c r="L13">
        <v>19</v>
      </c>
      <c r="M13">
        <v>6.5</v>
      </c>
      <c r="N13">
        <v>0.64103571428571438</v>
      </c>
      <c r="O13">
        <v>0</v>
      </c>
      <c r="P13">
        <v>0</v>
      </c>
      <c r="Q13">
        <v>12.5</v>
      </c>
      <c r="R13">
        <v>0.52076183939601917</v>
      </c>
      <c r="S13">
        <v>-2</v>
      </c>
      <c r="T13">
        <v>-2</v>
      </c>
      <c r="U13">
        <v>0</v>
      </c>
      <c r="V13">
        <v>12.5</v>
      </c>
      <c r="W13">
        <v>0</v>
      </c>
    </row>
    <row r="14" spans="1:23" x14ac:dyDescent="0.25">
      <c r="A14" s="18">
        <v>18</v>
      </c>
      <c r="B14">
        <v>2019</v>
      </c>
      <c r="C14">
        <v>4</v>
      </c>
      <c r="D14">
        <v>10</v>
      </c>
      <c r="E14">
        <v>3</v>
      </c>
      <c r="F14">
        <v>10.33333333333333</v>
      </c>
      <c r="G14">
        <v>4.666666666666667</v>
      </c>
      <c r="H14">
        <v>7.0999999999999994E-2</v>
      </c>
      <c r="I14">
        <v>47.666666666666657</v>
      </c>
      <c r="J14">
        <v>0.20930069930069931</v>
      </c>
      <c r="K14">
        <v>26.666666666666671</v>
      </c>
      <c r="L14">
        <v>12.33333333333333</v>
      </c>
      <c r="M14">
        <v>6.333333333333333</v>
      </c>
      <c r="N14">
        <v>0.53431081081081078</v>
      </c>
      <c r="O14">
        <v>1</v>
      </c>
      <c r="P14">
        <v>0.29981992797118839</v>
      </c>
      <c r="Q14">
        <v>11</v>
      </c>
      <c r="R14">
        <v>0.51520607883427894</v>
      </c>
      <c r="S14">
        <v>0</v>
      </c>
      <c r="T14">
        <v>-3</v>
      </c>
      <c r="U14">
        <v>0</v>
      </c>
      <c r="V14">
        <v>10.33333333333333</v>
      </c>
      <c r="W14">
        <v>1</v>
      </c>
    </row>
    <row r="15" spans="1:23" x14ac:dyDescent="0.25">
      <c r="A15" s="18">
        <v>19</v>
      </c>
      <c r="B15">
        <v>2019</v>
      </c>
      <c r="C15">
        <v>4</v>
      </c>
      <c r="D15">
        <v>10</v>
      </c>
      <c r="E15">
        <v>6</v>
      </c>
      <c r="F15">
        <v>11.66666666666667</v>
      </c>
      <c r="G15">
        <v>6</v>
      </c>
      <c r="H15">
        <v>0.16616666666666671</v>
      </c>
      <c r="I15">
        <v>42.666666666666657</v>
      </c>
      <c r="J15">
        <v>0.24957812500000001</v>
      </c>
      <c r="K15">
        <v>34.333333333333343</v>
      </c>
      <c r="L15">
        <v>16.333333333333329</v>
      </c>
      <c r="M15">
        <v>7.666666666666667</v>
      </c>
      <c r="N15">
        <v>0.54037647058823535</v>
      </c>
      <c r="O15">
        <v>0</v>
      </c>
      <c r="P15">
        <v>0</v>
      </c>
      <c r="Q15">
        <v>12</v>
      </c>
      <c r="R15">
        <v>0.50690558829695542</v>
      </c>
      <c r="S15">
        <v>-3</v>
      </c>
      <c r="T15">
        <v>-3</v>
      </c>
      <c r="U15">
        <v>0</v>
      </c>
      <c r="V15">
        <v>12.66666666666667</v>
      </c>
      <c r="W15">
        <v>0</v>
      </c>
    </row>
    <row r="16" spans="1:23" x14ac:dyDescent="0.25">
      <c r="A16" s="18">
        <v>20</v>
      </c>
      <c r="B16">
        <v>2019</v>
      </c>
      <c r="C16">
        <v>4</v>
      </c>
      <c r="D16">
        <v>11</v>
      </c>
      <c r="E16">
        <v>1</v>
      </c>
      <c r="F16">
        <v>12.66666666666667</v>
      </c>
      <c r="G16">
        <v>5.333333333333333</v>
      </c>
      <c r="H16">
        <v>0.18693750000000001</v>
      </c>
      <c r="I16">
        <v>45.333333333333343</v>
      </c>
      <c r="J16">
        <v>0.25686764705882348</v>
      </c>
      <c r="K16">
        <v>30.333333333333329</v>
      </c>
      <c r="L16">
        <v>15.33333333333333</v>
      </c>
      <c r="M16">
        <v>4.333333333333333</v>
      </c>
      <c r="N16">
        <v>0.54405882352941171</v>
      </c>
      <c r="O16">
        <v>0.66666666666666663</v>
      </c>
      <c r="P16">
        <v>0.4</v>
      </c>
      <c r="Q16">
        <v>15</v>
      </c>
      <c r="R16">
        <v>0.57663564927933519</v>
      </c>
      <c r="S16">
        <v>3</v>
      </c>
      <c r="T16">
        <v>3</v>
      </c>
      <c r="U16">
        <v>0</v>
      </c>
      <c r="V16">
        <v>11.66666666666667</v>
      </c>
      <c r="W16">
        <v>1</v>
      </c>
    </row>
    <row r="17" spans="1:23" x14ac:dyDescent="0.25">
      <c r="A17" s="18">
        <v>21</v>
      </c>
      <c r="B17">
        <v>2019</v>
      </c>
      <c r="C17">
        <v>4</v>
      </c>
      <c r="D17">
        <v>11</v>
      </c>
      <c r="E17">
        <v>5</v>
      </c>
      <c r="F17">
        <v>11.66666666666667</v>
      </c>
      <c r="G17">
        <v>5.666666666666667</v>
      </c>
      <c r="H17">
        <v>0.1176470588235294</v>
      </c>
      <c r="I17">
        <v>38.666666666666657</v>
      </c>
      <c r="J17">
        <v>0.28378448275862073</v>
      </c>
      <c r="K17">
        <v>31.333333333333329</v>
      </c>
      <c r="L17">
        <v>15.33333333333333</v>
      </c>
      <c r="M17">
        <v>4</v>
      </c>
      <c r="N17">
        <v>0.63200000000000001</v>
      </c>
      <c r="O17">
        <v>1</v>
      </c>
      <c r="P17">
        <v>0.42838765008576318</v>
      </c>
      <c r="Q17">
        <v>14.33333333333333</v>
      </c>
      <c r="R17">
        <v>0.54415588305371998</v>
      </c>
      <c r="S17">
        <v>-6</v>
      </c>
      <c r="T17">
        <v>1</v>
      </c>
      <c r="U17">
        <v>0</v>
      </c>
      <c r="V17">
        <v>13.66666666666667</v>
      </c>
      <c r="W17">
        <v>0</v>
      </c>
    </row>
    <row r="18" spans="1:23" x14ac:dyDescent="0.25">
      <c r="A18" s="18">
        <v>22</v>
      </c>
      <c r="B18">
        <v>2019</v>
      </c>
      <c r="C18">
        <v>4</v>
      </c>
      <c r="D18">
        <v>12</v>
      </c>
      <c r="E18">
        <v>2</v>
      </c>
      <c r="F18">
        <v>14.66666666666667</v>
      </c>
      <c r="G18">
        <v>5.666666666666667</v>
      </c>
      <c r="H18">
        <v>0.23470588235294121</v>
      </c>
      <c r="I18">
        <v>34.666666666666657</v>
      </c>
      <c r="J18">
        <v>0.38429807692307688</v>
      </c>
      <c r="K18">
        <v>29.666666666666671</v>
      </c>
      <c r="L18">
        <v>13</v>
      </c>
      <c r="M18">
        <v>5.333333333333333</v>
      </c>
      <c r="N18">
        <v>0.36911578947368417</v>
      </c>
      <c r="O18">
        <v>1.333333333333333</v>
      </c>
      <c r="P18">
        <v>0.66666666666666663</v>
      </c>
      <c r="Q18">
        <v>15.33333333333333</v>
      </c>
      <c r="R18">
        <v>0.5605199554602186</v>
      </c>
      <c r="S18">
        <v>5</v>
      </c>
      <c r="T18">
        <v>2</v>
      </c>
      <c r="U18">
        <v>0</v>
      </c>
      <c r="V18">
        <v>13</v>
      </c>
      <c r="W18">
        <v>1</v>
      </c>
    </row>
    <row r="19" spans="1:23" x14ac:dyDescent="0.25">
      <c r="A19" s="18">
        <v>23</v>
      </c>
      <c r="B19">
        <v>2019</v>
      </c>
      <c r="C19">
        <v>4</v>
      </c>
      <c r="D19">
        <v>12</v>
      </c>
      <c r="E19">
        <v>4</v>
      </c>
      <c r="F19">
        <v>11</v>
      </c>
      <c r="G19">
        <v>2.333333333333333</v>
      </c>
      <c r="H19">
        <v>0.14285714285714279</v>
      </c>
      <c r="I19">
        <v>39.333333333333343</v>
      </c>
      <c r="J19">
        <v>0.27069491525423728</v>
      </c>
      <c r="K19">
        <v>25.666666666666671</v>
      </c>
      <c r="L19">
        <v>15.33333333333333</v>
      </c>
      <c r="M19">
        <v>5.666666666666667</v>
      </c>
      <c r="N19">
        <v>0.38194805194805193</v>
      </c>
      <c r="O19">
        <v>1</v>
      </c>
      <c r="P19">
        <v>0.33300000000000002</v>
      </c>
      <c r="Q19">
        <v>12.33333333333333</v>
      </c>
      <c r="R19">
        <v>0.55178889285505017</v>
      </c>
      <c r="S19">
        <v>1</v>
      </c>
      <c r="T19">
        <v>-2</v>
      </c>
      <c r="U19">
        <v>0</v>
      </c>
      <c r="V19">
        <v>10.66666666666667</v>
      </c>
      <c r="W19">
        <v>0</v>
      </c>
    </row>
    <row r="20" spans="1:23" x14ac:dyDescent="0.25">
      <c r="A20" s="18">
        <v>24</v>
      </c>
      <c r="B20">
        <v>2019</v>
      </c>
      <c r="C20">
        <v>5</v>
      </c>
      <c r="D20">
        <v>13</v>
      </c>
      <c r="E20">
        <v>4</v>
      </c>
      <c r="F20">
        <v>11.5</v>
      </c>
      <c r="G20">
        <v>3.25</v>
      </c>
      <c r="H20">
        <v>0.15353846153846151</v>
      </c>
      <c r="I20">
        <v>41</v>
      </c>
      <c r="J20">
        <v>0.26769512195121947</v>
      </c>
      <c r="K20">
        <v>28.25</v>
      </c>
      <c r="L20">
        <v>15.75</v>
      </c>
      <c r="M20">
        <v>8.25</v>
      </c>
      <c r="N20">
        <v>0.40550000000000003</v>
      </c>
      <c r="O20">
        <v>1.25</v>
      </c>
      <c r="P20">
        <v>0.41625000000000001</v>
      </c>
      <c r="Q20">
        <v>11.75</v>
      </c>
      <c r="R20">
        <v>0.52645225359523684</v>
      </c>
      <c r="S20">
        <v>0</v>
      </c>
      <c r="T20">
        <v>-3</v>
      </c>
      <c r="U20">
        <v>0</v>
      </c>
      <c r="V20">
        <v>11.5</v>
      </c>
      <c r="W20">
        <v>0</v>
      </c>
    </row>
    <row r="21" spans="1:23" x14ac:dyDescent="0.25">
      <c r="A21" s="18">
        <v>25</v>
      </c>
      <c r="B21">
        <v>2019</v>
      </c>
      <c r="C21">
        <v>5</v>
      </c>
      <c r="D21">
        <v>13</v>
      </c>
      <c r="E21">
        <v>5</v>
      </c>
      <c r="F21">
        <v>11.25</v>
      </c>
      <c r="G21">
        <v>5.75</v>
      </c>
      <c r="H21">
        <v>0.1302608695652174</v>
      </c>
      <c r="I21">
        <v>38.25</v>
      </c>
      <c r="J21">
        <v>0.27392156862745098</v>
      </c>
      <c r="K21">
        <v>31</v>
      </c>
      <c r="L21">
        <v>15.25</v>
      </c>
      <c r="M21">
        <v>3</v>
      </c>
      <c r="N21">
        <v>0.64761538461538459</v>
      </c>
      <c r="O21">
        <v>0.75</v>
      </c>
      <c r="P21">
        <v>0.42838765008576318</v>
      </c>
      <c r="Q21">
        <v>15</v>
      </c>
      <c r="R21">
        <v>0.55539247086757448</v>
      </c>
      <c r="S21">
        <v>-11</v>
      </c>
      <c r="T21">
        <v>-2</v>
      </c>
      <c r="U21">
        <v>0</v>
      </c>
      <c r="V21">
        <v>14</v>
      </c>
      <c r="W21">
        <v>1</v>
      </c>
    </row>
    <row r="22" spans="1:23" x14ac:dyDescent="0.25">
      <c r="A22" s="18">
        <v>26</v>
      </c>
      <c r="B22">
        <v>2019</v>
      </c>
      <c r="C22">
        <v>5</v>
      </c>
      <c r="D22">
        <v>14</v>
      </c>
      <c r="E22">
        <v>2</v>
      </c>
      <c r="F22">
        <v>14.5</v>
      </c>
      <c r="G22">
        <v>6</v>
      </c>
      <c r="H22">
        <v>0.24937500000000001</v>
      </c>
      <c r="I22">
        <v>35.25</v>
      </c>
      <c r="J22">
        <v>0.36847517730496449</v>
      </c>
      <c r="K22">
        <v>29.25</v>
      </c>
      <c r="L22">
        <v>16</v>
      </c>
      <c r="M22">
        <v>4.5</v>
      </c>
      <c r="N22">
        <v>0.40992857142857148</v>
      </c>
      <c r="O22">
        <v>1.5</v>
      </c>
      <c r="P22">
        <v>0.6</v>
      </c>
      <c r="Q22">
        <v>16.75</v>
      </c>
      <c r="R22">
        <v>0.58217572478266488</v>
      </c>
      <c r="S22">
        <v>6</v>
      </c>
      <c r="T22">
        <v>3</v>
      </c>
      <c r="U22">
        <v>0</v>
      </c>
      <c r="V22">
        <v>13</v>
      </c>
      <c r="W22">
        <v>1</v>
      </c>
    </row>
    <row r="23" spans="1:23" x14ac:dyDescent="0.25">
      <c r="A23" s="18">
        <v>27</v>
      </c>
      <c r="B23">
        <v>2019</v>
      </c>
      <c r="C23">
        <v>5</v>
      </c>
      <c r="D23">
        <v>14</v>
      </c>
      <c r="E23">
        <v>6</v>
      </c>
      <c r="F23">
        <v>11.5</v>
      </c>
      <c r="G23">
        <v>6</v>
      </c>
      <c r="H23">
        <v>0.20787499999999989</v>
      </c>
      <c r="I23">
        <v>41.75</v>
      </c>
      <c r="J23">
        <v>0.2450059880239521</v>
      </c>
      <c r="K23">
        <v>34.75</v>
      </c>
      <c r="L23">
        <v>17.25</v>
      </c>
      <c r="M23">
        <v>7</v>
      </c>
      <c r="N23">
        <v>0.52070796460176993</v>
      </c>
      <c r="O23">
        <v>0</v>
      </c>
      <c r="P23">
        <v>0</v>
      </c>
      <c r="Q23">
        <v>12.25</v>
      </c>
      <c r="R23">
        <v>0.50505497106969033</v>
      </c>
      <c r="S23">
        <v>-5</v>
      </c>
      <c r="T23">
        <v>-4</v>
      </c>
      <c r="U23">
        <v>0</v>
      </c>
      <c r="V23">
        <v>12.75</v>
      </c>
      <c r="W23">
        <v>0</v>
      </c>
    </row>
    <row r="24" spans="1:23" x14ac:dyDescent="0.25">
      <c r="A24" s="18">
        <v>28</v>
      </c>
      <c r="B24">
        <v>2019</v>
      </c>
      <c r="C24">
        <v>5</v>
      </c>
      <c r="D24">
        <v>15</v>
      </c>
      <c r="E24">
        <v>1</v>
      </c>
      <c r="F24">
        <v>13.25</v>
      </c>
      <c r="G24">
        <v>6.25</v>
      </c>
      <c r="H24">
        <v>0.23952000000000001</v>
      </c>
      <c r="I24">
        <v>47</v>
      </c>
      <c r="J24">
        <v>0.24943617021276601</v>
      </c>
      <c r="K24">
        <v>29</v>
      </c>
      <c r="L24">
        <v>14</v>
      </c>
      <c r="M24">
        <v>5.5</v>
      </c>
      <c r="N24">
        <v>0.48299122807017542</v>
      </c>
      <c r="O24">
        <v>0.75</v>
      </c>
      <c r="P24">
        <v>0.27213114754098361</v>
      </c>
      <c r="Q24">
        <v>14.25</v>
      </c>
      <c r="R24">
        <v>0.57543997120429857</v>
      </c>
      <c r="S24">
        <v>8</v>
      </c>
      <c r="T24">
        <v>4</v>
      </c>
      <c r="U24">
        <v>0</v>
      </c>
      <c r="V24">
        <v>11.25</v>
      </c>
      <c r="W24">
        <v>0</v>
      </c>
    </row>
    <row r="25" spans="1:23" x14ac:dyDescent="0.25">
      <c r="A25" s="18">
        <v>29</v>
      </c>
      <c r="B25">
        <v>2019</v>
      </c>
      <c r="C25">
        <v>5</v>
      </c>
      <c r="D25">
        <v>15</v>
      </c>
      <c r="E25">
        <v>3</v>
      </c>
      <c r="F25">
        <v>11</v>
      </c>
      <c r="G25">
        <v>4</v>
      </c>
      <c r="H25">
        <v>6.2124999999999993E-2</v>
      </c>
      <c r="I25">
        <v>46.75</v>
      </c>
      <c r="J25">
        <v>0.22946524064171131</v>
      </c>
      <c r="K25">
        <v>28.75</v>
      </c>
      <c r="L25">
        <v>13</v>
      </c>
      <c r="M25">
        <v>7</v>
      </c>
      <c r="N25">
        <v>0.53532352941176475</v>
      </c>
      <c r="O25">
        <v>0.75</v>
      </c>
      <c r="P25">
        <v>0.29981992797118839</v>
      </c>
      <c r="Q25">
        <v>11.5</v>
      </c>
      <c r="R25">
        <v>0.53434975896357007</v>
      </c>
      <c r="S25">
        <v>2</v>
      </c>
      <c r="T25">
        <v>1</v>
      </c>
      <c r="U25">
        <v>0</v>
      </c>
      <c r="V25">
        <v>10.5</v>
      </c>
      <c r="W25">
        <v>1</v>
      </c>
    </row>
    <row r="26" spans="1:23" x14ac:dyDescent="0.25">
      <c r="A26" s="18">
        <v>30</v>
      </c>
      <c r="B26">
        <v>2019</v>
      </c>
      <c r="C26">
        <v>6</v>
      </c>
      <c r="D26">
        <v>16</v>
      </c>
      <c r="E26">
        <v>3</v>
      </c>
      <c r="F26">
        <v>11.6</v>
      </c>
      <c r="G26">
        <v>4</v>
      </c>
      <c r="H26">
        <v>4.9699999999999987E-2</v>
      </c>
      <c r="I26">
        <v>46</v>
      </c>
      <c r="J26">
        <v>0.24732608695652181</v>
      </c>
      <c r="K26">
        <v>27.8</v>
      </c>
      <c r="L26">
        <v>12.6</v>
      </c>
      <c r="M26">
        <v>7.2</v>
      </c>
      <c r="N26">
        <v>0.46596183206106873</v>
      </c>
      <c r="O26">
        <v>0.8</v>
      </c>
      <c r="P26">
        <v>0.2495305333862988</v>
      </c>
      <c r="Q26">
        <v>12.6</v>
      </c>
      <c r="R26">
        <v>0.55696533297248518</v>
      </c>
      <c r="S26">
        <v>5</v>
      </c>
      <c r="T26">
        <v>2</v>
      </c>
      <c r="U26">
        <v>0</v>
      </c>
      <c r="V26">
        <v>10.6</v>
      </c>
      <c r="W26">
        <v>1</v>
      </c>
    </row>
    <row r="27" spans="1:23" x14ac:dyDescent="0.25">
      <c r="A27" s="18">
        <v>31</v>
      </c>
      <c r="B27">
        <v>2019</v>
      </c>
      <c r="C27">
        <v>6</v>
      </c>
      <c r="D27">
        <v>16</v>
      </c>
      <c r="E27">
        <v>4</v>
      </c>
      <c r="F27">
        <v>11.6</v>
      </c>
      <c r="G27">
        <v>3.8</v>
      </c>
      <c r="H27">
        <v>0.15747368421052629</v>
      </c>
      <c r="I27">
        <v>39.4</v>
      </c>
      <c r="J27">
        <v>0.27863451776649739</v>
      </c>
      <c r="K27">
        <v>26.4</v>
      </c>
      <c r="L27">
        <v>14.8</v>
      </c>
      <c r="M27">
        <v>8.1999999999999993</v>
      </c>
      <c r="N27">
        <v>0.37999270072992702</v>
      </c>
      <c r="O27">
        <v>1.8</v>
      </c>
      <c r="P27">
        <v>0.52903795233892315</v>
      </c>
      <c r="Q27">
        <v>11.2</v>
      </c>
      <c r="R27">
        <v>0.50322720455536896</v>
      </c>
      <c r="S27">
        <v>-1</v>
      </c>
      <c r="T27">
        <v>-4</v>
      </c>
      <c r="U27">
        <v>0</v>
      </c>
      <c r="V27">
        <v>11.8</v>
      </c>
      <c r="W27">
        <v>0</v>
      </c>
    </row>
    <row r="28" spans="1:23" x14ac:dyDescent="0.25">
      <c r="A28" s="18">
        <v>32</v>
      </c>
      <c r="B28">
        <v>2019</v>
      </c>
      <c r="C28">
        <v>6</v>
      </c>
      <c r="D28">
        <v>17</v>
      </c>
      <c r="E28">
        <v>1</v>
      </c>
      <c r="F28">
        <v>12.8</v>
      </c>
      <c r="G28">
        <v>6</v>
      </c>
      <c r="H28">
        <v>0.2329333333333333</v>
      </c>
      <c r="I28">
        <v>47.6</v>
      </c>
      <c r="J28">
        <v>0.23905042016806721</v>
      </c>
      <c r="K28">
        <v>31.2</v>
      </c>
      <c r="L28">
        <v>14</v>
      </c>
      <c r="M28">
        <v>5.4</v>
      </c>
      <c r="N28">
        <v>0.54261538461538461</v>
      </c>
      <c r="O28">
        <v>0.6</v>
      </c>
      <c r="P28">
        <v>0.27213114754098361</v>
      </c>
      <c r="Q28">
        <v>14</v>
      </c>
      <c r="R28">
        <v>0.55519569869558749</v>
      </c>
      <c r="S28">
        <v>5</v>
      </c>
      <c r="T28">
        <v>-2</v>
      </c>
      <c r="U28">
        <v>0</v>
      </c>
      <c r="V28">
        <v>11.8</v>
      </c>
      <c r="W28">
        <v>1</v>
      </c>
    </row>
    <row r="29" spans="1:23" x14ac:dyDescent="0.25">
      <c r="A29" s="18">
        <v>33</v>
      </c>
      <c r="B29">
        <v>2019</v>
      </c>
      <c r="C29">
        <v>6</v>
      </c>
      <c r="D29">
        <v>17</v>
      </c>
      <c r="E29">
        <v>5</v>
      </c>
      <c r="F29">
        <v>11.6</v>
      </c>
      <c r="G29">
        <v>5.2</v>
      </c>
      <c r="H29">
        <v>0.11523076923076921</v>
      </c>
      <c r="I29">
        <v>38.200000000000003</v>
      </c>
      <c r="J29">
        <v>0.28746596858638751</v>
      </c>
      <c r="K29">
        <v>29.8</v>
      </c>
      <c r="L29">
        <v>15</v>
      </c>
      <c r="M29">
        <v>3.4</v>
      </c>
      <c r="N29">
        <v>0.66080136986301374</v>
      </c>
      <c r="O29">
        <v>0.6</v>
      </c>
      <c r="P29">
        <v>0.42838765008576318</v>
      </c>
      <c r="Q29">
        <v>14.2</v>
      </c>
      <c r="R29">
        <v>0.54602064663157523</v>
      </c>
      <c r="S29">
        <v>-10</v>
      </c>
      <c r="T29">
        <v>1</v>
      </c>
      <c r="U29">
        <v>0</v>
      </c>
      <c r="V29">
        <v>13.6</v>
      </c>
      <c r="W29">
        <v>0</v>
      </c>
    </row>
    <row r="30" spans="1:23" x14ac:dyDescent="0.25">
      <c r="A30" s="18">
        <v>34</v>
      </c>
      <c r="B30">
        <v>2019</v>
      </c>
      <c r="C30">
        <v>6</v>
      </c>
      <c r="D30">
        <v>18</v>
      </c>
      <c r="E30">
        <v>2</v>
      </c>
      <c r="F30">
        <v>14.6</v>
      </c>
      <c r="G30">
        <v>5.6</v>
      </c>
      <c r="H30">
        <v>0.24946428571428569</v>
      </c>
      <c r="I30">
        <v>37</v>
      </c>
      <c r="J30">
        <v>0.35647027027027028</v>
      </c>
      <c r="K30">
        <v>30</v>
      </c>
      <c r="L30">
        <v>16</v>
      </c>
      <c r="M30">
        <v>4.8</v>
      </c>
      <c r="N30">
        <v>0.45456603773584908</v>
      </c>
      <c r="O30">
        <v>1.6</v>
      </c>
      <c r="P30">
        <v>0.5714285714285714</v>
      </c>
      <c r="Q30">
        <v>16.2</v>
      </c>
      <c r="R30">
        <v>0.56609499079976866</v>
      </c>
      <c r="S30">
        <v>7</v>
      </c>
      <c r="T30">
        <v>4</v>
      </c>
      <c r="U30">
        <v>0</v>
      </c>
      <c r="V30">
        <v>13.2</v>
      </c>
      <c r="W30">
        <v>0</v>
      </c>
    </row>
    <row r="31" spans="1:23" x14ac:dyDescent="0.25">
      <c r="A31" s="18">
        <v>35</v>
      </c>
      <c r="B31">
        <v>2019</v>
      </c>
      <c r="C31">
        <v>6</v>
      </c>
      <c r="D31">
        <v>18</v>
      </c>
      <c r="E31">
        <v>6</v>
      </c>
      <c r="F31">
        <v>12</v>
      </c>
      <c r="G31">
        <v>5.2</v>
      </c>
      <c r="H31">
        <v>0.19188461538461529</v>
      </c>
      <c r="I31">
        <v>42.8</v>
      </c>
      <c r="J31">
        <v>0.25642523364485981</v>
      </c>
      <c r="K31">
        <v>34.6</v>
      </c>
      <c r="L31">
        <v>16.399999999999999</v>
      </c>
      <c r="M31">
        <v>6.8</v>
      </c>
      <c r="N31">
        <v>0.48777397260273969</v>
      </c>
      <c r="O31">
        <v>0.4</v>
      </c>
      <c r="P31">
        <v>1</v>
      </c>
      <c r="Q31">
        <v>13</v>
      </c>
      <c r="R31">
        <v>0.51097487024926858</v>
      </c>
      <c r="S31">
        <v>-6</v>
      </c>
      <c r="T31">
        <v>-5</v>
      </c>
      <c r="U31">
        <v>0</v>
      </c>
      <c r="V31">
        <v>13.2</v>
      </c>
      <c r="W31">
        <v>1</v>
      </c>
    </row>
    <row r="32" spans="1:23" x14ac:dyDescent="0.25">
      <c r="A32" s="18">
        <v>36</v>
      </c>
      <c r="B32">
        <v>2019</v>
      </c>
      <c r="C32">
        <v>7</v>
      </c>
      <c r="D32">
        <v>19</v>
      </c>
      <c r="E32">
        <v>3</v>
      </c>
      <c r="F32">
        <v>11.16666666666667</v>
      </c>
      <c r="G32">
        <v>3.833333333333333</v>
      </c>
      <c r="H32">
        <v>4.3217391304347819E-2</v>
      </c>
      <c r="I32">
        <v>44.5</v>
      </c>
      <c r="J32">
        <v>0.24672659176029971</v>
      </c>
      <c r="K32">
        <v>27.166666666666671</v>
      </c>
      <c r="L32">
        <v>13.66666666666667</v>
      </c>
      <c r="M32">
        <v>7.333333333333333</v>
      </c>
      <c r="N32">
        <v>0.42120394736842109</v>
      </c>
      <c r="O32">
        <v>0.66666666666666663</v>
      </c>
      <c r="P32">
        <v>0.2495305333862988</v>
      </c>
      <c r="Q32">
        <v>12.83333333333333</v>
      </c>
      <c r="R32">
        <v>0.56984044732735295</v>
      </c>
      <c r="S32">
        <v>6</v>
      </c>
      <c r="T32">
        <v>3</v>
      </c>
      <c r="U32">
        <v>0</v>
      </c>
      <c r="V32">
        <v>10.16666666666667</v>
      </c>
      <c r="W32">
        <v>0</v>
      </c>
    </row>
    <row r="33" spans="1:23" x14ac:dyDescent="0.25">
      <c r="A33" s="18">
        <v>37</v>
      </c>
      <c r="B33">
        <v>2019</v>
      </c>
      <c r="C33">
        <v>7</v>
      </c>
      <c r="D33">
        <v>19</v>
      </c>
      <c r="E33">
        <v>5</v>
      </c>
      <c r="F33">
        <v>11.16666666666667</v>
      </c>
      <c r="G33">
        <v>5.5</v>
      </c>
      <c r="H33">
        <v>9.0787878787878792E-2</v>
      </c>
      <c r="I33">
        <v>39.166666666666657</v>
      </c>
      <c r="J33">
        <v>0.27183829787234037</v>
      </c>
      <c r="K33">
        <v>28.833333333333329</v>
      </c>
      <c r="L33">
        <v>14.66666666666667</v>
      </c>
      <c r="M33">
        <v>3.333333333333333</v>
      </c>
      <c r="N33">
        <v>0.64445294117647056</v>
      </c>
      <c r="O33">
        <v>0.5</v>
      </c>
      <c r="P33">
        <v>0.42838765008576318</v>
      </c>
      <c r="Q33">
        <v>14.66666666666667</v>
      </c>
      <c r="R33">
        <v>0.55682703790118715</v>
      </c>
      <c r="S33">
        <v>-12</v>
      </c>
      <c r="T33">
        <v>-2</v>
      </c>
      <c r="U33">
        <v>0</v>
      </c>
      <c r="V33">
        <v>13.16666666666667</v>
      </c>
      <c r="W33">
        <v>1</v>
      </c>
    </row>
    <row r="34" spans="1:23" x14ac:dyDescent="0.25">
      <c r="A34" s="18">
        <v>38</v>
      </c>
      <c r="B34">
        <v>2019</v>
      </c>
      <c r="C34">
        <v>7</v>
      </c>
      <c r="D34">
        <v>20</v>
      </c>
      <c r="E34">
        <v>1</v>
      </c>
      <c r="F34">
        <v>12.5</v>
      </c>
      <c r="G34">
        <v>5.666666666666667</v>
      </c>
      <c r="H34">
        <v>0.2055294117647059</v>
      </c>
      <c r="I34">
        <v>46.333333333333343</v>
      </c>
      <c r="J34">
        <v>0.24422302158273379</v>
      </c>
      <c r="K34">
        <v>29.5</v>
      </c>
      <c r="L34">
        <v>13.5</v>
      </c>
      <c r="M34">
        <v>5</v>
      </c>
      <c r="N34">
        <v>0.52988023952095809</v>
      </c>
      <c r="O34">
        <v>0.5</v>
      </c>
      <c r="P34">
        <v>0.27213114754098361</v>
      </c>
      <c r="Q34">
        <v>14</v>
      </c>
      <c r="R34">
        <v>0.56335011459218876</v>
      </c>
      <c r="S34">
        <v>7</v>
      </c>
      <c r="T34">
        <v>1</v>
      </c>
      <c r="U34">
        <v>0</v>
      </c>
      <c r="V34">
        <v>11.33333333333333</v>
      </c>
      <c r="W34">
        <v>0</v>
      </c>
    </row>
    <row r="35" spans="1:23" x14ac:dyDescent="0.25">
      <c r="A35" s="18">
        <v>39</v>
      </c>
      <c r="B35">
        <v>2019</v>
      </c>
      <c r="C35">
        <v>7</v>
      </c>
      <c r="D35">
        <v>20</v>
      </c>
      <c r="E35">
        <v>2</v>
      </c>
      <c r="F35">
        <v>14</v>
      </c>
      <c r="G35">
        <v>5</v>
      </c>
      <c r="H35">
        <v>0.23283333333333331</v>
      </c>
      <c r="I35">
        <v>37.166666666666657</v>
      </c>
      <c r="J35">
        <v>0.34497309417040362</v>
      </c>
      <c r="K35">
        <v>30</v>
      </c>
      <c r="L35">
        <v>15.83333333333333</v>
      </c>
      <c r="M35">
        <v>5.333333333333333</v>
      </c>
      <c r="N35">
        <v>0.4572849740932643</v>
      </c>
      <c r="O35">
        <v>1.333333333333333</v>
      </c>
      <c r="P35">
        <v>0.5714285714285714</v>
      </c>
      <c r="Q35">
        <v>16.5</v>
      </c>
      <c r="R35">
        <v>0.54962575409292658</v>
      </c>
      <c r="S35">
        <v>-1</v>
      </c>
      <c r="T35">
        <v>-2</v>
      </c>
      <c r="U35">
        <v>0</v>
      </c>
      <c r="V35">
        <v>14.16666666666667</v>
      </c>
      <c r="W35">
        <v>1</v>
      </c>
    </row>
    <row r="36" spans="1:23" x14ac:dyDescent="0.25">
      <c r="A36" s="18">
        <v>40</v>
      </c>
      <c r="B36">
        <v>2019</v>
      </c>
      <c r="C36">
        <v>7</v>
      </c>
      <c r="D36">
        <v>21</v>
      </c>
      <c r="E36">
        <v>4</v>
      </c>
      <c r="F36">
        <v>11</v>
      </c>
      <c r="G36">
        <v>3.5</v>
      </c>
      <c r="H36">
        <v>0.14247619047619051</v>
      </c>
      <c r="I36">
        <v>40.166666666666657</v>
      </c>
      <c r="J36">
        <v>0.26080912863070538</v>
      </c>
      <c r="K36">
        <v>27.833333333333329</v>
      </c>
      <c r="L36">
        <v>16</v>
      </c>
      <c r="M36">
        <v>8.1666666666666661</v>
      </c>
      <c r="N36">
        <v>0.44339240506329108</v>
      </c>
      <c r="O36">
        <v>1.666666666666667</v>
      </c>
      <c r="P36">
        <v>0.52598325698941706</v>
      </c>
      <c r="Q36">
        <v>11.33333333333333</v>
      </c>
      <c r="R36">
        <v>0.51399306849617965</v>
      </c>
      <c r="S36">
        <v>-2</v>
      </c>
      <c r="T36">
        <v>-5</v>
      </c>
      <c r="U36">
        <v>0</v>
      </c>
      <c r="V36">
        <v>11.33333333333333</v>
      </c>
      <c r="W36">
        <v>1</v>
      </c>
    </row>
    <row r="37" spans="1:23" x14ac:dyDescent="0.25">
      <c r="A37" s="18">
        <v>41</v>
      </c>
      <c r="B37">
        <v>2019</v>
      </c>
      <c r="C37">
        <v>7</v>
      </c>
      <c r="D37">
        <v>21</v>
      </c>
      <c r="E37">
        <v>6</v>
      </c>
      <c r="F37">
        <v>13.16666666666667</v>
      </c>
      <c r="G37">
        <v>4.5</v>
      </c>
      <c r="H37">
        <v>0.18477777777777771</v>
      </c>
      <c r="I37">
        <v>43</v>
      </c>
      <c r="J37">
        <v>0.28619767441860472</v>
      </c>
      <c r="K37">
        <v>36</v>
      </c>
      <c r="L37">
        <v>15.83333333333333</v>
      </c>
      <c r="M37">
        <v>7.166666666666667</v>
      </c>
      <c r="N37">
        <v>0.49556111111111117</v>
      </c>
      <c r="O37">
        <v>0.5</v>
      </c>
      <c r="P37">
        <v>0.42857142857142849</v>
      </c>
      <c r="Q37">
        <v>12.33333333333333</v>
      </c>
      <c r="R37">
        <v>0.50269068131183459</v>
      </c>
      <c r="S37">
        <v>2</v>
      </c>
      <c r="T37">
        <v>1</v>
      </c>
      <c r="U37">
        <v>0</v>
      </c>
      <c r="V37">
        <v>12.83333333333333</v>
      </c>
      <c r="W37">
        <v>0</v>
      </c>
    </row>
    <row r="38" spans="1:23" x14ac:dyDescent="0.25">
      <c r="A38" s="18">
        <v>42</v>
      </c>
      <c r="B38">
        <v>2019</v>
      </c>
      <c r="C38">
        <v>8</v>
      </c>
      <c r="D38">
        <v>22</v>
      </c>
      <c r="E38">
        <v>2</v>
      </c>
      <c r="F38">
        <v>13.857142857142859</v>
      </c>
      <c r="G38">
        <v>5.1428571428571432</v>
      </c>
      <c r="H38">
        <v>0.22169444444444439</v>
      </c>
      <c r="I38">
        <v>37.428571428571431</v>
      </c>
      <c r="J38">
        <v>0.33932061068702291</v>
      </c>
      <c r="K38">
        <v>30.142857142857139</v>
      </c>
      <c r="L38">
        <v>16</v>
      </c>
      <c r="M38">
        <v>6.1428571428571432</v>
      </c>
      <c r="N38">
        <v>0.45816216216216232</v>
      </c>
      <c r="O38">
        <v>1.142857142857143</v>
      </c>
      <c r="P38">
        <v>0.5714285714285714</v>
      </c>
      <c r="Q38">
        <v>16.571428571428569</v>
      </c>
      <c r="R38">
        <v>0.55467147408427142</v>
      </c>
      <c r="S38">
        <v>0</v>
      </c>
      <c r="T38">
        <v>1</v>
      </c>
      <c r="U38">
        <v>0</v>
      </c>
      <c r="V38">
        <v>13.857142857142859</v>
      </c>
      <c r="W38">
        <v>1</v>
      </c>
    </row>
    <row r="39" spans="1:23" x14ac:dyDescent="0.25">
      <c r="A39" s="18">
        <v>43</v>
      </c>
      <c r="B39">
        <v>2019</v>
      </c>
      <c r="C39">
        <v>8</v>
      </c>
      <c r="D39">
        <v>22</v>
      </c>
      <c r="E39">
        <v>3</v>
      </c>
      <c r="F39">
        <v>11.71428571428571</v>
      </c>
      <c r="G39">
        <v>3.4285714285714279</v>
      </c>
      <c r="H39">
        <v>4.1416666666666657E-2</v>
      </c>
      <c r="I39">
        <v>43.714285714285722</v>
      </c>
      <c r="J39">
        <v>0.26422222222222219</v>
      </c>
      <c r="K39">
        <v>26.285714285714281</v>
      </c>
      <c r="L39">
        <v>13.142857142857141</v>
      </c>
      <c r="M39">
        <v>6.7142857142857144</v>
      </c>
      <c r="N39">
        <v>0.40980952380952379</v>
      </c>
      <c r="O39">
        <v>0.7142857142857143</v>
      </c>
      <c r="P39">
        <v>0.27731401028226049</v>
      </c>
      <c r="Q39">
        <v>12.428571428571431</v>
      </c>
      <c r="R39">
        <v>0.54332368368357054</v>
      </c>
      <c r="S39">
        <v>3</v>
      </c>
      <c r="T39">
        <v>-2</v>
      </c>
      <c r="U39">
        <v>0</v>
      </c>
      <c r="V39">
        <v>11.28571428571429</v>
      </c>
      <c r="W39">
        <v>0</v>
      </c>
    </row>
    <row r="40" spans="1:23" x14ac:dyDescent="0.25">
      <c r="A40" s="18">
        <v>44</v>
      </c>
      <c r="B40">
        <v>2019</v>
      </c>
      <c r="C40">
        <v>8</v>
      </c>
      <c r="D40">
        <v>23</v>
      </c>
      <c r="E40">
        <v>1</v>
      </c>
      <c r="F40">
        <v>12.428571428571431</v>
      </c>
      <c r="G40">
        <v>6</v>
      </c>
      <c r="H40">
        <v>0.16638095238095241</v>
      </c>
      <c r="I40">
        <v>45.857142857142847</v>
      </c>
      <c r="J40">
        <v>0.2488816199376947</v>
      </c>
      <c r="K40">
        <v>29.142857142857139</v>
      </c>
      <c r="L40">
        <v>13.428571428571431</v>
      </c>
      <c r="M40">
        <v>5.2857142857142856</v>
      </c>
      <c r="N40">
        <v>0.53063775510204081</v>
      </c>
      <c r="O40">
        <v>0.42857142857142849</v>
      </c>
      <c r="P40">
        <v>0.27213114754098361</v>
      </c>
      <c r="Q40">
        <v>14.571428571428569</v>
      </c>
      <c r="R40">
        <v>0.56948885021019757</v>
      </c>
      <c r="S40">
        <v>6</v>
      </c>
      <c r="T40">
        <v>-2</v>
      </c>
      <c r="U40">
        <v>0</v>
      </c>
      <c r="V40">
        <v>11.571428571428569</v>
      </c>
      <c r="W40">
        <v>0</v>
      </c>
    </row>
    <row r="41" spans="1:23" x14ac:dyDescent="0.25">
      <c r="A41" s="18">
        <v>45</v>
      </c>
      <c r="B41">
        <v>2019</v>
      </c>
      <c r="C41">
        <v>8</v>
      </c>
      <c r="D41">
        <v>23</v>
      </c>
      <c r="E41">
        <v>6</v>
      </c>
      <c r="F41">
        <v>12.28571428571429</v>
      </c>
      <c r="G41">
        <v>4.4285714285714288</v>
      </c>
      <c r="H41">
        <v>0.1609354838709677</v>
      </c>
      <c r="I41">
        <v>44.571428571428569</v>
      </c>
      <c r="J41">
        <v>0.25899038461538459</v>
      </c>
      <c r="K41">
        <v>35.857142857142847</v>
      </c>
      <c r="L41">
        <v>14.857142857142859</v>
      </c>
      <c r="M41">
        <v>6.8571428571428568</v>
      </c>
      <c r="N41">
        <v>0.50220500000000001</v>
      </c>
      <c r="O41">
        <v>0.42857142857142849</v>
      </c>
      <c r="P41">
        <v>0.42857142857142849</v>
      </c>
      <c r="Q41">
        <v>12.28571428571429</v>
      </c>
      <c r="R41">
        <v>0.51737024273630505</v>
      </c>
      <c r="S41">
        <v>0</v>
      </c>
      <c r="T41">
        <v>-2</v>
      </c>
      <c r="U41">
        <v>0</v>
      </c>
      <c r="V41">
        <v>12.28571428571429</v>
      </c>
      <c r="W41">
        <v>1</v>
      </c>
    </row>
    <row r="42" spans="1:23" x14ac:dyDescent="0.25">
      <c r="A42" s="18">
        <v>46</v>
      </c>
      <c r="B42">
        <v>2019</v>
      </c>
      <c r="C42">
        <v>8</v>
      </c>
      <c r="D42">
        <v>24</v>
      </c>
      <c r="E42">
        <v>4</v>
      </c>
      <c r="F42">
        <v>10.71428571428571</v>
      </c>
      <c r="G42">
        <v>4</v>
      </c>
      <c r="H42">
        <v>0.17810714285714291</v>
      </c>
      <c r="I42">
        <v>40.142857142857153</v>
      </c>
      <c r="J42">
        <v>0.24859430604982199</v>
      </c>
      <c r="K42">
        <v>27.428571428571431</v>
      </c>
      <c r="L42">
        <v>15.428571428571431</v>
      </c>
      <c r="M42">
        <v>7.4285714285714288</v>
      </c>
      <c r="N42">
        <v>0.44267415730337067</v>
      </c>
      <c r="O42">
        <v>1.428571428571429</v>
      </c>
      <c r="P42">
        <v>0.52598325698941706</v>
      </c>
      <c r="Q42">
        <v>12.428571428571431</v>
      </c>
      <c r="R42">
        <v>0.54950294833764768</v>
      </c>
      <c r="S42">
        <v>0</v>
      </c>
      <c r="T42">
        <v>1</v>
      </c>
      <c r="U42">
        <v>0</v>
      </c>
      <c r="V42">
        <v>10.71428571428571</v>
      </c>
      <c r="W42">
        <v>1</v>
      </c>
    </row>
    <row r="43" spans="1:23" x14ac:dyDescent="0.25">
      <c r="A43" s="18">
        <v>47</v>
      </c>
      <c r="B43">
        <v>2019</v>
      </c>
      <c r="C43">
        <v>8</v>
      </c>
      <c r="D43">
        <v>24</v>
      </c>
      <c r="E43">
        <v>5</v>
      </c>
      <c r="F43">
        <v>12.142857142857141</v>
      </c>
      <c r="G43">
        <v>6</v>
      </c>
      <c r="H43">
        <v>0.1426904761904762</v>
      </c>
      <c r="I43">
        <v>39</v>
      </c>
      <c r="J43">
        <v>0.28884249084249092</v>
      </c>
      <c r="K43">
        <v>28.285714285714281</v>
      </c>
      <c r="L43">
        <v>14.28571428571429</v>
      </c>
      <c r="M43">
        <v>3.5714285714285721</v>
      </c>
      <c r="N43">
        <v>0.64294202898550723</v>
      </c>
      <c r="O43">
        <v>1</v>
      </c>
      <c r="P43">
        <v>0.58318739054290714</v>
      </c>
      <c r="Q43">
        <v>14.28571428571429</v>
      </c>
      <c r="R43">
        <v>0.54034972469364495</v>
      </c>
      <c r="S43">
        <v>-9</v>
      </c>
      <c r="T43">
        <v>1</v>
      </c>
      <c r="U43">
        <v>0</v>
      </c>
      <c r="V43">
        <v>13.428571428571431</v>
      </c>
      <c r="W43">
        <v>0</v>
      </c>
    </row>
    <row r="44" spans="1:23" x14ac:dyDescent="0.25">
      <c r="A44" s="18">
        <v>48</v>
      </c>
      <c r="B44">
        <v>2019</v>
      </c>
      <c r="C44">
        <v>9</v>
      </c>
      <c r="D44">
        <v>25</v>
      </c>
      <c r="E44">
        <v>2</v>
      </c>
      <c r="F44">
        <v>13.75</v>
      </c>
      <c r="G44">
        <v>5.75</v>
      </c>
      <c r="H44">
        <v>0.2387173913043478</v>
      </c>
      <c r="I44">
        <v>38</v>
      </c>
      <c r="J44">
        <v>0.32532236842105261</v>
      </c>
      <c r="K44">
        <v>30.5</v>
      </c>
      <c r="L44">
        <v>16.625</v>
      </c>
      <c r="M44">
        <v>6.125</v>
      </c>
      <c r="N44">
        <v>0.48731325301204831</v>
      </c>
      <c r="O44">
        <v>1</v>
      </c>
      <c r="P44">
        <v>0.5714285714285714</v>
      </c>
      <c r="Q44">
        <v>16</v>
      </c>
      <c r="R44">
        <v>0.55616249538230222</v>
      </c>
      <c r="S44">
        <v>3</v>
      </c>
      <c r="T44">
        <v>2</v>
      </c>
      <c r="U44">
        <v>0</v>
      </c>
      <c r="V44">
        <v>13.375</v>
      </c>
      <c r="W44">
        <v>1</v>
      </c>
    </row>
    <row r="45" spans="1:23" x14ac:dyDescent="0.25">
      <c r="A45" s="18">
        <v>49</v>
      </c>
      <c r="B45">
        <v>2019</v>
      </c>
      <c r="C45">
        <v>9</v>
      </c>
      <c r="D45">
        <v>25</v>
      </c>
      <c r="E45">
        <v>4</v>
      </c>
      <c r="F45">
        <v>11.25</v>
      </c>
      <c r="G45">
        <v>3.75</v>
      </c>
      <c r="H45">
        <v>0.16623333333333329</v>
      </c>
      <c r="I45">
        <v>41.125</v>
      </c>
      <c r="J45">
        <v>0.25784498480243162</v>
      </c>
      <c r="K45">
        <v>27.25</v>
      </c>
      <c r="L45">
        <v>14.875</v>
      </c>
      <c r="M45">
        <v>7</v>
      </c>
      <c r="N45">
        <v>0.4412788461538461</v>
      </c>
      <c r="O45">
        <v>1.375</v>
      </c>
      <c r="P45">
        <v>0.45810405202601301</v>
      </c>
      <c r="Q45">
        <v>13</v>
      </c>
      <c r="R45">
        <v>0.55814505349848775</v>
      </c>
      <c r="S45">
        <v>4</v>
      </c>
      <c r="T45">
        <v>2</v>
      </c>
      <c r="U45">
        <v>0</v>
      </c>
      <c r="V45">
        <v>10.75</v>
      </c>
      <c r="W45">
        <v>0</v>
      </c>
    </row>
    <row r="46" spans="1:23" x14ac:dyDescent="0.25">
      <c r="A46" s="18">
        <v>50</v>
      </c>
      <c r="B46">
        <v>2019</v>
      </c>
      <c r="C46">
        <v>9</v>
      </c>
      <c r="D46">
        <v>26</v>
      </c>
      <c r="E46">
        <v>5</v>
      </c>
      <c r="F46">
        <v>12</v>
      </c>
      <c r="G46">
        <v>6.375</v>
      </c>
      <c r="H46">
        <v>0.1175098039215686</v>
      </c>
      <c r="I46">
        <v>39.875</v>
      </c>
      <c r="J46">
        <v>0.28165517241379312</v>
      </c>
      <c r="K46">
        <v>29.625</v>
      </c>
      <c r="L46">
        <v>14.25</v>
      </c>
      <c r="M46">
        <v>4.125</v>
      </c>
      <c r="N46">
        <v>0.63320253164556961</v>
      </c>
      <c r="O46">
        <v>1</v>
      </c>
      <c r="P46">
        <v>0.5331198719231538</v>
      </c>
      <c r="Q46">
        <v>14.125</v>
      </c>
      <c r="R46">
        <v>0.53278676185308071</v>
      </c>
      <c r="S46">
        <v>-13</v>
      </c>
      <c r="T46">
        <v>-2</v>
      </c>
      <c r="U46">
        <v>0</v>
      </c>
      <c r="V46">
        <v>13.625</v>
      </c>
      <c r="W46">
        <v>1</v>
      </c>
    </row>
    <row r="47" spans="1:23" x14ac:dyDescent="0.25">
      <c r="A47" s="18">
        <v>51</v>
      </c>
      <c r="B47">
        <v>2019</v>
      </c>
      <c r="C47">
        <v>9</v>
      </c>
      <c r="D47">
        <v>26</v>
      </c>
      <c r="E47">
        <v>6</v>
      </c>
      <c r="F47">
        <v>13.25</v>
      </c>
      <c r="G47">
        <v>4.375</v>
      </c>
      <c r="H47">
        <v>0.19968571428571419</v>
      </c>
      <c r="I47">
        <v>44.25</v>
      </c>
      <c r="J47">
        <v>0.27904237288135592</v>
      </c>
      <c r="K47">
        <v>35.875</v>
      </c>
      <c r="L47">
        <v>15.125</v>
      </c>
      <c r="M47">
        <v>7</v>
      </c>
      <c r="N47">
        <v>0.51650416666666665</v>
      </c>
      <c r="O47">
        <v>0.375</v>
      </c>
      <c r="P47">
        <v>0.42857142857142849</v>
      </c>
      <c r="Q47">
        <v>11.875</v>
      </c>
      <c r="R47">
        <v>0.50470130874976815</v>
      </c>
      <c r="S47">
        <v>4</v>
      </c>
      <c r="T47">
        <v>1</v>
      </c>
      <c r="U47">
        <v>0</v>
      </c>
      <c r="V47">
        <v>12.75</v>
      </c>
      <c r="W47">
        <v>0</v>
      </c>
    </row>
    <row r="48" spans="1:23" x14ac:dyDescent="0.25">
      <c r="A48" s="18">
        <v>52</v>
      </c>
      <c r="B48">
        <v>2019</v>
      </c>
      <c r="C48">
        <v>9</v>
      </c>
      <c r="D48">
        <v>27</v>
      </c>
      <c r="E48">
        <v>1</v>
      </c>
      <c r="F48">
        <v>12.875</v>
      </c>
      <c r="G48">
        <v>6.625</v>
      </c>
      <c r="H48">
        <v>0.1883018867924528</v>
      </c>
      <c r="I48">
        <v>45.75</v>
      </c>
      <c r="J48">
        <v>0.25369125683060112</v>
      </c>
      <c r="K48">
        <v>29.625</v>
      </c>
      <c r="L48">
        <v>13.5</v>
      </c>
      <c r="M48">
        <v>6</v>
      </c>
      <c r="N48">
        <v>0.51036016949152541</v>
      </c>
      <c r="O48">
        <v>0.375</v>
      </c>
      <c r="P48">
        <v>0.27213114754098361</v>
      </c>
      <c r="Q48">
        <v>13.5</v>
      </c>
      <c r="R48">
        <v>0.50656923363930406</v>
      </c>
      <c r="S48">
        <v>2</v>
      </c>
      <c r="T48">
        <v>-3</v>
      </c>
      <c r="U48">
        <v>0</v>
      </c>
      <c r="V48">
        <v>12.625</v>
      </c>
      <c r="W48">
        <v>1</v>
      </c>
    </row>
    <row r="49" spans="1:23" x14ac:dyDescent="0.25">
      <c r="A49" s="18">
        <v>53</v>
      </c>
      <c r="B49">
        <v>2019</v>
      </c>
      <c r="C49">
        <v>9</v>
      </c>
      <c r="D49">
        <v>27</v>
      </c>
      <c r="E49">
        <v>3</v>
      </c>
      <c r="F49">
        <v>11.5</v>
      </c>
      <c r="G49">
        <v>3.75</v>
      </c>
      <c r="H49">
        <v>3.3133333333333327E-2</v>
      </c>
      <c r="I49">
        <v>43.875</v>
      </c>
      <c r="J49">
        <v>0.25880911680911678</v>
      </c>
      <c r="K49">
        <v>26.125</v>
      </c>
      <c r="L49">
        <v>13.75</v>
      </c>
      <c r="M49">
        <v>6.75</v>
      </c>
      <c r="N49">
        <v>0.39258333333333328</v>
      </c>
      <c r="O49">
        <v>0.625</v>
      </c>
      <c r="P49">
        <v>0.27731401028226049</v>
      </c>
      <c r="Q49">
        <v>12.375</v>
      </c>
      <c r="R49">
        <v>0.54051642081981044</v>
      </c>
      <c r="S49">
        <v>0</v>
      </c>
      <c r="T49">
        <v>-3</v>
      </c>
      <c r="U49">
        <v>0</v>
      </c>
      <c r="V49">
        <v>11.5</v>
      </c>
      <c r="W49">
        <v>0</v>
      </c>
    </row>
    <row r="50" spans="1:23" x14ac:dyDescent="0.25">
      <c r="A50" s="18">
        <v>54</v>
      </c>
      <c r="B50">
        <v>2019</v>
      </c>
      <c r="C50">
        <v>10</v>
      </c>
      <c r="D50">
        <v>28</v>
      </c>
      <c r="E50">
        <v>2</v>
      </c>
      <c r="F50">
        <v>13.444444444444439</v>
      </c>
      <c r="G50">
        <v>5.666666666666667</v>
      </c>
      <c r="H50">
        <v>0.21531372549019609</v>
      </c>
      <c r="I50">
        <v>38</v>
      </c>
      <c r="J50">
        <v>0.32128654970760229</v>
      </c>
      <c r="K50">
        <v>29.888888888888889</v>
      </c>
      <c r="L50">
        <v>16.666666666666671</v>
      </c>
      <c r="M50">
        <v>6</v>
      </c>
      <c r="N50">
        <v>0.47569708029197078</v>
      </c>
      <c r="O50">
        <v>1</v>
      </c>
      <c r="P50">
        <v>0.5625</v>
      </c>
      <c r="Q50">
        <v>15.888888888888889</v>
      </c>
      <c r="R50">
        <v>0.56045778748842967</v>
      </c>
      <c r="S50">
        <v>4</v>
      </c>
      <c r="T50">
        <v>3</v>
      </c>
      <c r="U50">
        <v>0</v>
      </c>
      <c r="V50">
        <v>13</v>
      </c>
      <c r="W50">
        <v>0</v>
      </c>
    </row>
    <row r="51" spans="1:23" x14ac:dyDescent="0.25">
      <c r="A51" s="18">
        <v>55</v>
      </c>
      <c r="B51">
        <v>2019</v>
      </c>
      <c r="C51">
        <v>10</v>
      </c>
      <c r="D51">
        <v>28</v>
      </c>
      <c r="E51">
        <v>5</v>
      </c>
      <c r="F51">
        <v>12.555555555555561</v>
      </c>
      <c r="G51">
        <v>6.333333333333333</v>
      </c>
      <c r="H51">
        <v>0.14019298245614031</v>
      </c>
      <c r="I51">
        <v>40.222222222222221</v>
      </c>
      <c r="J51">
        <v>0.28953591160220993</v>
      </c>
      <c r="K51">
        <v>29.666666666666671</v>
      </c>
      <c r="L51">
        <v>14.111111111111111</v>
      </c>
      <c r="M51">
        <v>4.5555555555555554</v>
      </c>
      <c r="N51">
        <v>0.62185294117647061</v>
      </c>
      <c r="O51">
        <v>1</v>
      </c>
      <c r="P51">
        <v>0.56228893058161344</v>
      </c>
      <c r="Q51">
        <v>13.555555555555561</v>
      </c>
      <c r="R51">
        <v>0.51890547096539719</v>
      </c>
      <c r="S51">
        <v>-10</v>
      </c>
      <c r="T51">
        <v>1</v>
      </c>
      <c r="U51">
        <v>0</v>
      </c>
      <c r="V51">
        <v>13.66666666666667</v>
      </c>
      <c r="W51">
        <v>1</v>
      </c>
    </row>
    <row r="52" spans="1:23" x14ac:dyDescent="0.25">
      <c r="A52" s="18">
        <v>56</v>
      </c>
      <c r="B52">
        <v>2019</v>
      </c>
      <c r="C52">
        <v>10</v>
      </c>
      <c r="D52">
        <v>29</v>
      </c>
      <c r="E52">
        <v>3</v>
      </c>
      <c r="F52">
        <v>10.66666666666667</v>
      </c>
      <c r="G52">
        <v>3.666666666666667</v>
      </c>
      <c r="H52">
        <v>3.0121212121212122E-2</v>
      </c>
      <c r="I52">
        <v>43.111111111111107</v>
      </c>
      <c r="J52">
        <v>0.24442783505154639</v>
      </c>
      <c r="K52">
        <v>26.444444444444439</v>
      </c>
      <c r="L52">
        <v>14.111111111111111</v>
      </c>
      <c r="M52">
        <v>6.666666666666667</v>
      </c>
      <c r="N52">
        <v>0.4037261410788382</v>
      </c>
      <c r="O52">
        <v>0.77777777777777779</v>
      </c>
      <c r="P52">
        <v>0.33280867797169961</v>
      </c>
      <c r="Q52">
        <v>12</v>
      </c>
      <c r="R52">
        <v>0.51883622224763126</v>
      </c>
      <c r="S52">
        <v>-13</v>
      </c>
      <c r="T52">
        <v>-4</v>
      </c>
      <c r="U52">
        <v>0</v>
      </c>
      <c r="V52">
        <v>12.111111111111111</v>
      </c>
      <c r="W52">
        <v>1</v>
      </c>
    </row>
    <row r="53" spans="1:23" x14ac:dyDescent="0.25">
      <c r="A53" s="18">
        <v>57</v>
      </c>
      <c r="B53">
        <v>2019</v>
      </c>
      <c r="C53">
        <v>10</v>
      </c>
      <c r="D53">
        <v>29</v>
      </c>
      <c r="E53">
        <v>6</v>
      </c>
      <c r="F53">
        <v>13.33333333333333</v>
      </c>
      <c r="G53">
        <v>4.2222222222222223</v>
      </c>
      <c r="H53">
        <v>0.1839210526315789</v>
      </c>
      <c r="I53">
        <v>42.888888888888893</v>
      </c>
      <c r="J53">
        <v>0.29213730569948182</v>
      </c>
      <c r="K53">
        <v>34.666666666666657</v>
      </c>
      <c r="L53">
        <v>15.111111111111111</v>
      </c>
      <c r="M53">
        <v>6.666666666666667</v>
      </c>
      <c r="N53">
        <v>0.50854909090909095</v>
      </c>
      <c r="O53">
        <v>0.44444444444444442</v>
      </c>
      <c r="P53">
        <v>0.39987991594115879</v>
      </c>
      <c r="Q53">
        <v>11.888888888888889</v>
      </c>
      <c r="R53">
        <v>0.49707983948732681</v>
      </c>
      <c r="S53">
        <v>1</v>
      </c>
      <c r="T53">
        <v>-2</v>
      </c>
      <c r="U53">
        <v>0</v>
      </c>
      <c r="V53">
        <v>13.22222222222222</v>
      </c>
      <c r="W53">
        <v>0</v>
      </c>
    </row>
    <row r="54" spans="1:23" x14ac:dyDescent="0.25">
      <c r="A54" s="18">
        <v>58</v>
      </c>
      <c r="B54">
        <v>2019</v>
      </c>
      <c r="C54">
        <v>10</v>
      </c>
      <c r="D54">
        <v>30</v>
      </c>
      <c r="E54">
        <v>1</v>
      </c>
      <c r="F54">
        <v>13.33333333333333</v>
      </c>
      <c r="G54">
        <v>6.5555555555555554</v>
      </c>
      <c r="H54">
        <v>0.18603389830508479</v>
      </c>
      <c r="I54">
        <v>45.444444444444443</v>
      </c>
      <c r="J54">
        <v>0.26612958435207829</v>
      </c>
      <c r="K54">
        <v>29.555555555555561</v>
      </c>
      <c r="L54">
        <v>13.555555555555561</v>
      </c>
      <c r="M54">
        <v>6</v>
      </c>
      <c r="N54">
        <v>0.50936781609195403</v>
      </c>
      <c r="O54">
        <v>0.33333333333333331</v>
      </c>
      <c r="P54">
        <v>0.27213114754098361</v>
      </c>
      <c r="Q54">
        <v>13.22222222222222</v>
      </c>
      <c r="R54">
        <v>0.52145933422064594</v>
      </c>
      <c r="S54">
        <v>15</v>
      </c>
      <c r="T54">
        <v>1</v>
      </c>
      <c r="U54">
        <v>0</v>
      </c>
      <c r="V54">
        <v>11.66666666666667</v>
      </c>
      <c r="W54">
        <v>0</v>
      </c>
    </row>
    <row r="55" spans="1:23" x14ac:dyDescent="0.25">
      <c r="A55" s="18">
        <v>59</v>
      </c>
      <c r="B55">
        <v>2019</v>
      </c>
      <c r="C55">
        <v>10</v>
      </c>
      <c r="D55">
        <v>30</v>
      </c>
      <c r="E55">
        <v>4</v>
      </c>
      <c r="F55">
        <v>11.111111111111111</v>
      </c>
      <c r="G55">
        <v>4.333333333333333</v>
      </c>
      <c r="H55">
        <v>0.1278717948717949</v>
      </c>
      <c r="I55">
        <v>42.555555555555557</v>
      </c>
      <c r="J55">
        <v>0.24757441253263701</v>
      </c>
      <c r="K55">
        <v>28.222222222222221</v>
      </c>
      <c r="L55">
        <v>14.66666666666667</v>
      </c>
      <c r="M55">
        <v>6.7777777777777777</v>
      </c>
      <c r="N55">
        <v>0.46260085836909859</v>
      </c>
      <c r="O55">
        <v>1.2222222222222221</v>
      </c>
      <c r="P55">
        <v>0.45810405202601301</v>
      </c>
      <c r="Q55">
        <v>12.77777777777778</v>
      </c>
      <c r="R55">
        <v>0.55200488154961103</v>
      </c>
      <c r="S55">
        <v>3</v>
      </c>
      <c r="T55">
        <v>-2</v>
      </c>
      <c r="U55">
        <v>0</v>
      </c>
      <c r="V55">
        <v>10.77777777777778</v>
      </c>
      <c r="W55">
        <v>1</v>
      </c>
    </row>
    <row r="56" spans="1:23" x14ac:dyDescent="0.25">
      <c r="A56" s="18">
        <v>68</v>
      </c>
      <c r="B56">
        <v>2020</v>
      </c>
      <c r="C56">
        <v>1</v>
      </c>
      <c r="D56">
        <v>35</v>
      </c>
      <c r="E56">
        <v>7</v>
      </c>
      <c r="F56">
        <v>10</v>
      </c>
      <c r="G56">
        <v>0</v>
      </c>
      <c r="H56">
        <v>0</v>
      </c>
      <c r="I56">
        <v>36</v>
      </c>
      <c r="J56">
        <v>0.27777777777777801</v>
      </c>
      <c r="K56">
        <v>25</v>
      </c>
      <c r="L56">
        <v>17</v>
      </c>
      <c r="M56">
        <v>7</v>
      </c>
      <c r="N56">
        <v>0.56000000000000005</v>
      </c>
      <c r="O56">
        <v>2</v>
      </c>
      <c r="P56">
        <v>0.66666666666666696</v>
      </c>
      <c r="Q56">
        <v>12</v>
      </c>
      <c r="R56">
        <v>0.52173913043478304</v>
      </c>
      <c r="S56">
        <v>-1</v>
      </c>
      <c r="T56">
        <v>-1</v>
      </c>
      <c r="U56">
        <v>0</v>
      </c>
      <c r="V56">
        <v>11</v>
      </c>
      <c r="W56">
        <v>0</v>
      </c>
    </row>
    <row r="57" spans="1:23" x14ac:dyDescent="0.25">
      <c r="A57" s="18">
        <v>69</v>
      </c>
      <c r="B57">
        <v>2020</v>
      </c>
      <c r="C57">
        <v>1</v>
      </c>
      <c r="D57">
        <v>35</v>
      </c>
      <c r="E57">
        <v>4</v>
      </c>
      <c r="F57">
        <v>11</v>
      </c>
      <c r="G57">
        <v>2</v>
      </c>
      <c r="H57">
        <v>0</v>
      </c>
      <c r="I57">
        <v>32</v>
      </c>
      <c r="J57">
        <v>0.34375</v>
      </c>
      <c r="K57">
        <v>17</v>
      </c>
      <c r="L57">
        <v>14</v>
      </c>
      <c r="M57">
        <v>5</v>
      </c>
      <c r="N57">
        <v>0.41666666666666702</v>
      </c>
      <c r="O57">
        <v>0</v>
      </c>
      <c r="P57">
        <v>0</v>
      </c>
      <c r="Q57">
        <v>8</v>
      </c>
      <c r="R57">
        <v>0.47058823529411792</v>
      </c>
      <c r="S57">
        <v>1</v>
      </c>
      <c r="T57">
        <v>1</v>
      </c>
      <c r="U57">
        <v>0</v>
      </c>
      <c r="V57">
        <v>10</v>
      </c>
      <c r="W57">
        <v>1</v>
      </c>
    </row>
    <row r="58" spans="1:23" x14ac:dyDescent="0.25">
      <c r="A58" s="18">
        <v>70</v>
      </c>
      <c r="B58">
        <v>2020</v>
      </c>
      <c r="C58">
        <v>1</v>
      </c>
      <c r="D58">
        <v>36</v>
      </c>
      <c r="E58">
        <v>3</v>
      </c>
      <c r="F58">
        <v>9</v>
      </c>
      <c r="G58">
        <v>2</v>
      </c>
      <c r="H58">
        <v>1</v>
      </c>
      <c r="I58">
        <v>29</v>
      </c>
      <c r="J58">
        <v>0.17241379310344801</v>
      </c>
      <c r="K58">
        <v>20</v>
      </c>
      <c r="L58">
        <v>10</v>
      </c>
      <c r="M58">
        <v>9</v>
      </c>
      <c r="N58">
        <v>3.4782608695652158E-3</v>
      </c>
      <c r="O58">
        <v>1</v>
      </c>
      <c r="P58">
        <v>0.5</v>
      </c>
      <c r="Q58">
        <v>7</v>
      </c>
      <c r="R58">
        <v>0.53799999999999992</v>
      </c>
      <c r="S58">
        <v>-4</v>
      </c>
      <c r="T58">
        <v>-1</v>
      </c>
      <c r="U58">
        <v>0</v>
      </c>
      <c r="V58">
        <v>13</v>
      </c>
      <c r="W58">
        <v>0</v>
      </c>
    </row>
    <row r="59" spans="1:23" x14ac:dyDescent="0.25">
      <c r="A59" s="18">
        <v>71</v>
      </c>
      <c r="B59">
        <v>2020</v>
      </c>
      <c r="C59">
        <v>1</v>
      </c>
      <c r="D59">
        <v>36</v>
      </c>
      <c r="E59">
        <v>6</v>
      </c>
      <c r="F59">
        <v>13</v>
      </c>
      <c r="G59">
        <v>4</v>
      </c>
      <c r="H59">
        <v>0</v>
      </c>
      <c r="I59">
        <v>49</v>
      </c>
      <c r="J59">
        <v>0.27</v>
      </c>
      <c r="K59">
        <v>31</v>
      </c>
      <c r="L59">
        <v>14</v>
      </c>
      <c r="M59">
        <v>9</v>
      </c>
      <c r="N59">
        <v>0.72</v>
      </c>
      <c r="O59">
        <v>1</v>
      </c>
      <c r="P59">
        <v>1</v>
      </c>
      <c r="Q59">
        <v>12</v>
      </c>
      <c r="R59">
        <v>0.56999999999999995</v>
      </c>
      <c r="S59">
        <v>4</v>
      </c>
      <c r="T59">
        <v>1</v>
      </c>
      <c r="U59">
        <v>0</v>
      </c>
      <c r="V59">
        <v>9</v>
      </c>
      <c r="W59">
        <v>1</v>
      </c>
    </row>
    <row r="60" spans="1:23" x14ac:dyDescent="0.25">
      <c r="A60" s="18">
        <v>72</v>
      </c>
      <c r="B60">
        <v>2020</v>
      </c>
      <c r="C60">
        <v>1</v>
      </c>
      <c r="D60">
        <v>37</v>
      </c>
      <c r="E60">
        <v>2</v>
      </c>
      <c r="F60">
        <v>9</v>
      </c>
      <c r="G60">
        <v>5</v>
      </c>
      <c r="H60">
        <v>0</v>
      </c>
      <c r="I60">
        <v>29</v>
      </c>
      <c r="J60">
        <v>0.31</v>
      </c>
      <c r="K60">
        <v>20</v>
      </c>
      <c r="L60">
        <v>15</v>
      </c>
      <c r="M60">
        <v>5</v>
      </c>
      <c r="N60">
        <v>0.28000000000000003</v>
      </c>
      <c r="O60">
        <v>0</v>
      </c>
      <c r="P60">
        <v>0</v>
      </c>
      <c r="Q60">
        <v>10</v>
      </c>
      <c r="R60">
        <v>0.43</v>
      </c>
      <c r="S60">
        <v>-4</v>
      </c>
      <c r="T60">
        <v>-1</v>
      </c>
      <c r="U60">
        <v>0</v>
      </c>
      <c r="V60">
        <v>13</v>
      </c>
      <c r="W60">
        <v>0</v>
      </c>
    </row>
    <row r="61" spans="1:23" x14ac:dyDescent="0.25">
      <c r="A61" s="18">
        <v>73</v>
      </c>
      <c r="B61">
        <v>2020</v>
      </c>
      <c r="C61">
        <v>1</v>
      </c>
      <c r="D61">
        <v>37</v>
      </c>
      <c r="E61">
        <v>3</v>
      </c>
      <c r="F61">
        <v>9</v>
      </c>
      <c r="G61">
        <v>4</v>
      </c>
      <c r="H61">
        <v>0.37500000000000022</v>
      </c>
      <c r="I61">
        <v>27.5</v>
      </c>
      <c r="J61">
        <v>0.21818181818181789</v>
      </c>
      <c r="K61">
        <v>22.5</v>
      </c>
      <c r="L61">
        <v>12.5</v>
      </c>
      <c r="M61">
        <v>9</v>
      </c>
      <c r="N61">
        <v>0.2468712702472293</v>
      </c>
      <c r="O61">
        <v>0.5</v>
      </c>
      <c r="P61">
        <v>0.5</v>
      </c>
      <c r="Q61">
        <v>9</v>
      </c>
      <c r="R61">
        <v>0.51412189424506261</v>
      </c>
      <c r="S61">
        <v>-7</v>
      </c>
      <c r="T61">
        <v>-2</v>
      </c>
      <c r="U61">
        <v>0</v>
      </c>
      <c r="V61">
        <v>12.5</v>
      </c>
      <c r="W61">
        <v>1</v>
      </c>
    </row>
    <row r="62" spans="1:23" x14ac:dyDescent="0.25">
      <c r="A62" s="18">
        <v>74</v>
      </c>
      <c r="B62">
        <v>2020</v>
      </c>
      <c r="C62">
        <v>1</v>
      </c>
      <c r="D62">
        <v>38</v>
      </c>
      <c r="E62">
        <v>5</v>
      </c>
      <c r="F62">
        <v>10.5</v>
      </c>
      <c r="G62">
        <v>5</v>
      </c>
      <c r="H62">
        <v>9.9999999999999895E-2</v>
      </c>
      <c r="I62">
        <v>38</v>
      </c>
      <c r="J62">
        <v>0.24999999999999981</v>
      </c>
      <c r="K62">
        <v>23.5</v>
      </c>
      <c r="L62">
        <v>15</v>
      </c>
      <c r="M62">
        <v>6</v>
      </c>
      <c r="N62">
        <v>0.51166666666666649</v>
      </c>
      <c r="O62">
        <v>0.5</v>
      </c>
      <c r="P62">
        <v>1</v>
      </c>
      <c r="Q62">
        <v>13</v>
      </c>
      <c r="R62">
        <v>0.55319148936170215</v>
      </c>
      <c r="S62">
        <v>0</v>
      </c>
      <c r="T62">
        <v>-2</v>
      </c>
      <c r="U62">
        <v>0</v>
      </c>
      <c r="V62">
        <v>10.5</v>
      </c>
      <c r="W62">
        <v>0</v>
      </c>
    </row>
    <row r="63" spans="1:23" x14ac:dyDescent="0.25">
      <c r="A63" s="18">
        <v>75</v>
      </c>
      <c r="B63">
        <v>2020</v>
      </c>
      <c r="C63">
        <v>1</v>
      </c>
      <c r="D63">
        <v>38</v>
      </c>
      <c r="E63">
        <v>1</v>
      </c>
      <c r="F63">
        <v>13</v>
      </c>
      <c r="G63">
        <v>5</v>
      </c>
      <c r="H63">
        <v>0</v>
      </c>
      <c r="I63">
        <v>31</v>
      </c>
      <c r="J63">
        <v>0.41935483870967699</v>
      </c>
      <c r="K63">
        <v>31</v>
      </c>
      <c r="L63">
        <v>17</v>
      </c>
      <c r="M63">
        <v>3</v>
      </c>
      <c r="N63">
        <v>6.5217391304347831E-3</v>
      </c>
      <c r="O63">
        <v>0</v>
      </c>
      <c r="P63">
        <v>0</v>
      </c>
      <c r="Q63">
        <v>15</v>
      </c>
      <c r="R63">
        <v>0.68200000000000005</v>
      </c>
      <c r="S63">
        <v>4</v>
      </c>
      <c r="T63">
        <v>1</v>
      </c>
      <c r="U63">
        <v>0</v>
      </c>
      <c r="V63">
        <v>9</v>
      </c>
      <c r="W63">
        <v>1</v>
      </c>
    </row>
    <row r="64" spans="1:23" x14ac:dyDescent="0.25">
      <c r="A64" s="18">
        <v>76</v>
      </c>
      <c r="B64">
        <v>2020</v>
      </c>
      <c r="C64">
        <v>1</v>
      </c>
      <c r="D64">
        <v>40</v>
      </c>
      <c r="E64">
        <v>2</v>
      </c>
      <c r="F64">
        <v>8</v>
      </c>
      <c r="G64">
        <v>5</v>
      </c>
      <c r="H64">
        <v>0.1</v>
      </c>
      <c r="I64">
        <v>27</v>
      </c>
      <c r="J64">
        <v>0.25907407407407412</v>
      </c>
      <c r="K64">
        <v>23</v>
      </c>
      <c r="L64">
        <v>14.5</v>
      </c>
      <c r="M64">
        <v>7</v>
      </c>
      <c r="N64">
        <v>0.4520555555555556</v>
      </c>
      <c r="O64">
        <v>0.5</v>
      </c>
      <c r="P64">
        <v>1</v>
      </c>
      <c r="Q64">
        <v>13.5</v>
      </c>
      <c r="R64">
        <v>0.58371040723981915</v>
      </c>
      <c r="S64">
        <v>-5</v>
      </c>
      <c r="T64">
        <v>-2</v>
      </c>
      <c r="U64">
        <v>0</v>
      </c>
      <c r="V64">
        <v>10.5</v>
      </c>
      <c r="W64">
        <v>0</v>
      </c>
    </row>
    <row r="65" spans="1:23" x14ac:dyDescent="0.25">
      <c r="A65" s="18">
        <v>77</v>
      </c>
      <c r="B65">
        <v>2020</v>
      </c>
      <c r="C65">
        <v>1</v>
      </c>
      <c r="D65">
        <v>40</v>
      </c>
      <c r="E65">
        <v>1</v>
      </c>
      <c r="F65">
        <v>14</v>
      </c>
      <c r="G65">
        <v>4</v>
      </c>
      <c r="H65">
        <v>0.1249999999999999</v>
      </c>
      <c r="I65">
        <v>33</v>
      </c>
      <c r="J65">
        <v>0.34848484848484851</v>
      </c>
      <c r="K65">
        <v>37</v>
      </c>
      <c r="L65">
        <v>16.5</v>
      </c>
      <c r="M65">
        <v>4.5</v>
      </c>
      <c r="N65">
        <v>0.37097186700767271</v>
      </c>
      <c r="O65">
        <v>0.5</v>
      </c>
      <c r="P65">
        <v>0.33333333333333298</v>
      </c>
      <c r="Q65">
        <v>15</v>
      </c>
      <c r="R65">
        <v>0.69571839080459774</v>
      </c>
      <c r="S65">
        <v>13</v>
      </c>
      <c r="T65">
        <v>2</v>
      </c>
      <c r="U65">
        <v>0</v>
      </c>
      <c r="V65">
        <v>7.5</v>
      </c>
      <c r="W65">
        <v>1</v>
      </c>
    </row>
    <row r="66" spans="1:23" x14ac:dyDescent="0.25">
      <c r="A66" s="18">
        <v>78</v>
      </c>
      <c r="B66">
        <v>2020</v>
      </c>
      <c r="C66">
        <v>1</v>
      </c>
      <c r="D66">
        <v>41</v>
      </c>
      <c r="E66">
        <v>6</v>
      </c>
      <c r="F66">
        <v>12.5</v>
      </c>
      <c r="G66">
        <v>3.5</v>
      </c>
      <c r="H66">
        <v>0.14285714285714271</v>
      </c>
      <c r="I66">
        <v>38.5</v>
      </c>
      <c r="J66">
        <v>0.30168831168831173</v>
      </c>
      <c r="K66">
        <v>25</v>
      </c>
      <c r="L66">
        <v>16</v>
      </c>
      <c r="M66">
        <v>6.5</v>
      </c>
      <c r="N66">
        <v>0.61215686274509806</v>
      </c>
      <c r="O66">
        <v>1.5</v>
      </c>
      <c r="P66">
        <v>0.6</v>
      </c>
      <c r="Q66">
        <v>10</v>
      </c>
      <c r="R66">
        <v>0.53977272727272729</v>
      </c>
      <c r="S66">
        <v>7</v>
      </c>
      <c r="T66">
        <v>2</v>
      </c>
      <c r="U66">
        <v>0</v>
      </c>
      <c r="V66">
        <v>9</v>
      </c>
      <c r="W66">
        <v>1</v>
      </c>
    </row>
    <row r="67" spans="1:23" x14ac:dyDescent="0.25">
      <c r="A67" s="18">
        <v>79</v>
      </c>
      <c r="B67">
        <v>2020</v>
      </c>
      <c r="C67">
        <v>1</v>
      </c>
      <c r="D67">
        <v>41</v>
      </c>
      <c r="E67">
        <v>7</v>
      </c>
      <c r="F67">
        <v>8.5</v>
      </c>
      <c r="G67">
        <v>1.5</v>
      </c>
      <c r="H67">
        <v>0</v>
      </c>
      <c r="I67">
        <v>34.5</v>
      </c>
      <c r="J67">
        <v>0.24637681159420299</v>
      </c>
      <c r="K67">
        <v>25.5</v>
      </c>
      <c r="L67">
        <v>15.5</v>
      </c>
      <c r="M67">
        <v>8</v>
      </c>
      <c r="N67">
        <v>0.54502923976608186</v>
      </c>
      <c r="O67">
        <v>1</v>
      </c>
      <c r="P67">
        <v>0.66666666666666696</v>
      </c>
      <c r="Q67">
        <v>10</v>
      </c>
      <c r="R67">
        <v>0.50000000000000033</v>
      </c>
      <c r="S67">
        <v>-3</v>
      </c>
      <c r="T67">
        <v>-2</v>
      </c>
      <c r="U67">
        <v>0</v>
      </c>
      <c r="V67">
        <v>10</v>
      </c>
      <c r="W67">
        <v>0</v>
      </c>
    </row>
    <row r="68" spans="1:23" x14ac:dyDescent="0.25">
      <c r="A68" s="18">
        <v>80</v>
      </c>
      <c r="B68">
        <v>2020</v>
      </c>
      <c r="C68">
        <v>1</v>
      </c>
      <c r="D68">
        <v>42</v>
      </c>
      <c r="E68">
        <v>3</v>
      </c>
      <c r="F68">
        <v>8.6666666666666661</v>
      </c>
      <c r="G68">
        <v>5</v>
      </c>
      <c r="H68">
        <v>0.26666666666666677</v>
      </c>
      <c r="I68">
        <v>33</v>
      </c>
      <c r="J68">
        <v>0.17171717171717171</v>
      </c>
      <c r="K68">
        <v>19.333333333333329</v>
      </c>
      <c r="L68">
        <v>12.33333333333333</v>
      </c>
      <c r="M68">
        <v>7.666666666666667</v>
      </c>
      <c r="N68">
        <v>0.26468478260869571</v>
      </c>
      <c r="O68">
        <v>1</v>
      </c>
      <c r="P68">
        <v>0.37499999999999972</v>
      </c>
      <c r="Q68">
        <v>11.66666666666667</v>
      </c>
      <c r="R68">
        <v>0.6033322652995835</v>
      </c>
      <c r="S68">
        <v>-6</v>
      </c>
      <c r="T68">
        <v>1</v>
      </c>
      <c r="U68">
        <v>0</v>
      </c>
      <c r="V68">
        <v>10.66666666666667</v>
      </c>
      <c r="W68">
        <v>1</v>
      </c>
    </row>
    <row r="69" spans="1:23" x14ac:dyDescent="0.25">
      <c r="A69" s="18">
        <v>81</v>
      </c>
      <c r="B69">
        <v>2020</v>
      </c>
      <c r="C69">
        <v>1</v>
      </c>
      <c r="D69">
        <v>42</v>
      </c>
      <c r="E69">
        <v>5</v>
      </c>
      <c r="F69">
        <v>9</v>
      </c>
      <c r="G69">
        <v>5.333333333333333</v>
      </c>
      <c r="H69">
        <v>6.2499999999999931E-2</v>
      </c>
      <c r="I69">
        <v>37</v>
      </c>
      <c r="J69">
        <v>0.19819819819819801</v>
      </c>
      <c r="K69">
        <v>24.666666666666671</v>
      </c>
      <c r="L69">
        <v>14</v>
      </c>
      <c r="M69">
        <v>8</v>
      </c>
      <c r="N69">
        <v>0.42444444444444429</v>
      </c>
      <c r="O69">
        <v>0.33333333333333331</v>
      </c>
      <c r="P69">
        <v>1</v>
      </c>
      <c r="Q69">
        <v>13.66666666666667</v>
      </c>
      <c r="R69">
        <v>0.54056795131845847</v>
      </c>
      <c r="S69">
        <v>-9</v>
      </c>
      <c r="T69">
        <v>-3</v>
      </c>
      <c r="U69">
        <v>0</v>
      </c>
      <c r="V69">
        <v>12</v>
      </c>
      <c r="W69">
        <v>0</v>
      </c>
    </row>
    <row r="70" spans="1:23" x14ac:dyDescent="0.25">
      <c r="A70" s="18">
        <v>82</v>
      </c>
      <c r="B70">
        <v>2020</v>
      </c>
      <c r="C70">
        <v>1</v>
      </c>
      <c r="D70">
        <v>43</v>
      </c>
      <c r="E70">
        <v>2</v>
      </c>
      <c r="F70">
        <v>7.666666666666667</v>
      </c>
      <c r="G70">
        <v>4</v>
      </c>
      <c r="H70">
        <v>8.3333333333333329E-2</v>
      </c>
      <c r="I70">
        <v>28.666666666666671</v>
      </c>
      <c r="J70">
        <v>0.24406976744186051</v>
      </c>
      <c r="K70">
        <v>18.333333333333329</v>
      </c>
      <c r="L70">
        <v>11.33333333333333</v>
      </c>
      <c r="M70">
        <v>5</v>
      </c>
      <c r="N70">
        <v>0.36616382373845052</v>
      </c>
      <c r="O70">
        <v>0.33333333333333331</v>
      </c>
      <c r="P70">
        <v>1</v>
      </c>
      <c r="Q70">
        <v>13.33333333333333</v>
      </c>
      <c r="R70">
        <v>0.57756883814640714</v>
      </c>
      <c r="S70">
        <v>-9</v>
      </c>
      <c r="T70">
        <v>-3</v>
      </c>
      <c r="U70">
        <v>0</v>
      </c>
      <c r="V70">
        <v>10.66666666666667</v>
      </c>
      <c r="W70">
        <v>0</v>
      </c>
    </row>
    <row r="71" spans="1:23" x14ac:dyDescent="0.25">
      <c r="A71" s="18">
        <v>83</v>
      </c>
      <c r="B71">
        <v>2020</v>
      </c>
      <c r="C71">
        <v>1</v>
      </c>
      <c r="D71">
        <v>43</v>
      </c>
      <c r="E71">
        <v>7</v>
      </c>
      <c r="F71">
        <v>9.6666666666666661</v>
      </c>
      <c r="G71">
        <v>3</v>
      </c>
      <c r="H71">
        <v>0.22222222222222199</v>
      </c>
      <c r="I71">
        <v>32</v>
      </c>
      <c r="J71">
        <v>0.26041666666666669</v>
      </c>
      <c r="K71">
        <v>26.666666666666671</v>
      </c>
      <c r="L71">
        <v>14</v>
      </c>
      <c r="M71">
        <v>8.3333333333333339</v>
      </c>
      <c r="N71">
        <v>0.54245541087646332</v>
      </c>
      <c r="O71">
        <v>0.66666666666666663</v>
      </c>
      <c r="P71">
        <v>0.66666666666666696</v>
      </c>
      <c r="Q71">
        <v>9.3333333333333339</v>
      </c>
      <c r="R71">
        <v>0.4666666666666669</v>
      </c>
      <c r="S71">
        <v>-4</v>
      </c>
      <c r="T71">
        <v>-3</v>
      </c>
      <c r="U71">
        <v>0</v>
      </c>
      <c r="V71">
        <v>11</v>
      </c>
      <c r="W71">
        <v>1</v>
      </c>
    </row>
    <row r="72" spans="1:23" x14ac:dyDescent="0.25">
      <c r="A72" s="18">
        <v>84</v>
      </c>
      <c r="B72">
        <v>2020</v>
      </c>
      <c r="C72">
        <v>1</v>
      </c>
      <c r="D72">
        <v>44</v>
      </c>
      <c r="E72">
        <v>1</v>
      </c>
      <c r="F72">
        <v>13</v>
      </c>
      <c r="G72">
        <v>4.333333333333333</v>
      </c>
      <c r="H72">
        <v>0.1538461538461538</v>
      </c>
      <c r="I72">
        <v>34.666666666666657</v>
      </c>
      <c r="J72">
        <v>0.30769230769230771</v>
      </c>
      <c r="K72">
        <v>30.333333333333329</v>
      </c>
      <c r="L72">
        <v>13.33333333333333</v>
      </c>
      <c r="M72">
        <v>3.666666666666667</v>
      </c>
      <c r="N72">
        <v>0.50313820584815228</v>
      </c>
      <c r="O72">
        <v>0.66666666666666663</v>
      </c>
      <c r="P72">
        <v>0.39999999999999969</v>
      </c>
      <c r="Q72">
        <v>13.66666666666667</v>
      </c>
      <c r="R72">
        <v>0.6708016905010008</v>
      </c>
      <c r="S72">
        <v>17</v>
      </c>
      <c r="T72">
        <v>3</v>
      </c>
      <c r="U72">
        <v>0</v>
      </c>
      <c r="V72">
        <v>7.333333333333333</v>
      </c>
      <c r="W72">
        <v>1</v>
      </c>
    </row>
    <row r="73" spans="1:23" x14ac:dyDescent="0.25">
      <c r="A73" s="18">
        <v>85</v>
      </c>
      <c r="B73">
        <v>2020</v>
      </c>
      <c r="C73">
        <v>1</v>
      </c>
      <c r="D73">
        <v>44</v>
      </c>
      <c r="E73">
        <v>4</v>
      </c>
      <c r="F73">
        <v>10</v>
      </c>
      <c r="G73">
        <v>1.5</v>
      </c>
      <c r="H73">
        <v>0</v>
      </c>
      <c r="I73">
        <v>27</v>
      </c>
      <c r="J73">
        <v>0.37037037037037029</v>
      </c>
      <c r="K73">
        <v>15.5</v>
      </c>
      <c r="L73">
        <v>14.5</v>
      </c>
      <c r="M73">
        <v>4</v>
      </c>
      <c r="N73">
        <v>0.4420077972709554</v>
      </c>
      <c r="O73">
        <v>0.5</v>
      </c>
      <c r="P73">
        <v>0.5</v>
      </c>
      <c r="Q73">
        <v>10.5</v>
      </c>
      <c r="R73">
        <v>0.56756756756756777</v>
      </c>
      <c r="S73">
        <v>3</v>
      </c>
      <c r="T73">
        <v>2</v>
      </c>
      <c r="U73">
        <v>0</v>
      </c>
      <c r="V73">
        <v>8.5</v>
      </c>
      <c r="W73">
        <v>0</v>
      </c>
    </row>
    <row r="74" spans="1:23" x14ac:dyDescent="0.25">
      <c r="A74" s="18">
        <v>86</v>
      </c>
      <c r="B74">
        <v>2020</v>
      </c>
      <c r="C74">
        <v>2</v>
      </c>
      <c r="D74">
        <v>45</v>
      </c>
      <c r="E74">
        <v>6</v>
      </c>
      <c r="F74">
        <v>12.66666666666667</v>
      </c>
      <c r="G74">
        <v>3.666666666666667</v>
      </c>
      <c r="H74">
        <v>0.18181818181818171</v>
      </c>
      <c r="I74">
        <v>36</v>
      </c>
      <c r="J74">
        <v>0.31694444444444442</v>
      </c>
      <c r="K74">
        <v>22.333333333333329</v>
      </c>
      <c r="L74">
        <v>17</v>
      </c>
      <c r="M74">
        <v>4.333333333333333</v>
      </c>
      <c r="N74">
        <v>0.55755769230769248</v>
      </c>
      <c r="O74">
        <v>1</v>
      </c>
      <c r="P74">
        <v>0.6</v>
      </c>
      <c r="Q74">
        <v>11.33333333333333</v>
      </c>
      <c r="R74">
        <v>0.55689655172413777</v>
      </c>
      <c r="S74">
        <v>8</v>
      </c>
      <c r="T74">
        <v>3</v>
      </c>
      <c r="U74">
        <v>0</v>
      </c>
      <c r="V74">
        <v>10</v>
      </c>
      <c r="W74">
        <v>0</v>
      </c>
    </row>
    <row r="75" spans="1:23" x14ac:dyDescent="0.25">
      <c r="A75" s="18">
        <v>87</v>
      </c>
      <c r="B75">
        <v>2020</v>
      </c>
      <c r="C75">
        <v>2</v>
      </c>
      <c r="D75">
        <v>45</v>
      </c>
      <c r="E75">
        <v>2</v>
      </c>
      <c r="F75">
        <v>8</v>
      </c>
      <c r="G75">
        <v>4.5</v>
      </c>
      <c r="H75">
        <v>5.5555555555555552E-2</v>
      </c>
      <c r="I75">
        <v>28.75</v>
      </c>
      <c r="J75">
        <v>0.26069565217391311</v>
      </c>
      <c r="K75">
        <v>19.75</v>
      </c>
      <c r="L75">
        <v>13.5</v>
      </c>
      <c r="M75">
        <v>6.25</v>
      </c>
      <c r="N75">
        <v>0.31858862433862423</v>
      </c>
      <c r="O75">
        <v>0.25</v>
      </c>
      <c r="P75">
        <v>1</v>
      </c>
      <c r="Q75">
        <v>15.25</v>
      </c>
      <c r="R75">
        <v>0.61457357075913788</v>
      </c>
      <c r="S75">
        <v>-10</v>
      </c>
      <c r="T75">
        <v>-4</v>
      </c>
      <c r="U75">
        <v>0</v>
      </c>
      <c r="V75">
        <v>10.5</v>
      </c>
      <c r="W75">
        <v>1</v>
      </c>
    </row>
    <row r="76" spans="1:23" x14ac:dyDescent="0.25">
      <c r="A76" s="18">
        <v>88</v>
      </c>
      <c r="B76">
        <v>2020</v>
      </c>
      <c r="C76">
        <v>2</v>
      </c>
      <c r="D76">
        <v>46</v>
      </c>
      <c r="E76">
        <v>3</v>
      </c>
      <c r="F76">
        <v>9.25</v>
      </c>
      <c r="G76">
        <v>5.25</v>
      </c>
      <c r="H76">
        <v>0.36190476190476201</v>
      </c>
      <c r="I76">
        <v>32.5</v>
      </c>
      <c r="J76">
        <v>0.15543766578249341</v>
      </c>
      <c r="K76">
        <v>20.75</v>
      </c>
      <c r="L76">
        <v>14.25</v>
      </c>
      <c r="M76">
        <v>9</v>
      </c>
      <c r="N76">
        <v>0.26082036613272308</v>
      </c>
      <c r="O76">
        <v>1.25</v>
      </c>
      <c r="P76">
        <v>0.35714285714285682</v>
      </c>
      <c r="Q76">
        <v>11.5</v>
      </c>
      <c r="R76">
        <v>0.58965928043840843</v>
      </c>
      <c r="S76">
        <v>-5</v>
      </c>
      <c r="T76">
        <v>2</v>
      </c>
      <c r="U76">
        <v>0</v>
      </c>
      <c r="V76">
        <v>10.5</v>
      </c>
      <c r="W76">
        <v>1</v>
      </c>
    </row>
    <row r="77" spans="1:23" x14ac:dyDescent="0.25">
      <c r="A77" s="18">
        <v>89</v>
      </c>
      <c r="B77">
        <v>2020</v>
      </c>
      <c r="C77">
        <v>2</v>
      </c>
      <c r="D77">
        <v>46</v>
      </c>
      <c r="E77">
        <v>7</v>
      </c>
      <c r="F77">
        <v>9.75</v>
      </c>
      <c r="G77">
        <v>3.25</v>
      </c>
      <c r="H77">
        <v>0.23076923076923059</v>
      </c>
      <c r="I77">
        <v>33.25</v>
      </c>
      <c r="J77">
        <v>0.24812030075187971</v>
      </c>
      <c r="K77">
        <v>31.75</v>
      </c>
      <c r="L77">
        <v>15</v>
      </c>
      <c r="M77">
        <v>8.75</v>
      </c>
      <c r="N77">
        <v>0.60826495262740499</v>
      </c>
      <c r="O77">
        <v>0.5</v>
      </c>
      <c r="P77">
        <v>0.66666666666666696</v>
      </c>
      <c r="Q77">
        <v>9.75</v>
      </c>
      <c r="R77">
        <v>0.49367088607594961</v>
      </c>
      <c r="S77">
        <v>-3</v>
      </c>
      <c r="T77">
        <v>1</v>
      </c>
      <c r="U77">
        <v>0</v>
      </c>
      <c r="V77">
        <v>10.5</v>
      </c>
      <c r="W77">
        <v>0</v>
      </c>
    </row>
    <row r="78" spans="1:23" x14ac:dyDescent="0.25">
      <c r="A78" s="18">
        <v>90</v>
      </c>
      <c r="B78">
        <v>2020</v>
      </c>
      <c r="C78">
        <v>2</v>
      </c>
      <c r="D78">
        <v>47</v>
      </c>
      <c r="E78">
        <v>5</v>
      </c>
      <c r="F78">
        <v>9.25</v>
      </c>
      <c r="G78">
        <v>6</v>
      </c>
      <c r="H78">
        <v>8.3333333333333287E-2</v>
      </c>
      <c r="I78">
        <v>35.5</v>
      </c>
      <c r="J78">
        <v>0.21730382293762571</v>
      </c>
      <c r="K78">
        <v>26</v>
      </c>
      <c r="L78">
        <v>15.75</v>
      </c>
      <c r="M78">
        <v>7.75</v>
      </c>
      <c r="N78">
        <v>0.50583333333333325</v>
      </c>
      <c r="O78">
        <v>0.75</v>
      </c>
      <c r="P78">
        <v>0.5</v>
      </c>
      <c r="Q78">
        <v>13.5</v>
      </c>
      <c r="R78">
        <v>0.5634028892455859</v>
      </c>
      <c r="S78">
        <v>-10</v>
      </c>
      <c r="T78">
        <v>-4</v>
      </c>
      <c r="U78">
        <v>0</v>
      </c>
      <c r="V78">
        <v>11.75</v>
      </c>
      <c r="W78">
        <v>0</v>
      </c>
    </row>
    <row r="79" spans="1:23" x14ac:dyDescent="0.25">
      <c r="A79" s="18">
        <v>91</v>
      </c>
      <c r="B79">
        <v>2020</v>
      </c>
      <c r="C79">
        <v>2</v>
      </c>
      <c r="D79">
        <v>47</v>
      </c>
      <c r="E79">
        <v>4</v>
      </c>
      <c r="F79">
        <v>10.33333333333333</v>
      </c>
      <c r="G79">
        <v>1.333333333333333</v>
      </c>
      <c r="H79">
        <v>0</v>
      </c>
      <c r="I79">
        <v>28.333333333333329</v>
      </c>
      <c r="J79">
        <v>0.35686274509803911</v>
      </c>
      <c r="K79">
        <v>16.333333333333329</v>
      </c>
      <c r="L79">
        <v>13.33333333333333</v>
      </c>
      <c r="M79">
        <v>5</v>
      </c>
      <c r="N79">
        <v>0.37883572567783108</v>
      </c>
      <c r="O79">
        <v>0.33333333333333331</v>
      </c>
      <c r="P79">
        <v>0.5</v>
      </c>
      <c r="Q79">
        <v>12</v>
      </c>
      <c r="R79">
        <v>0.52238345168261824</v>
      </c>
      <c r="S79">
        <v>-3</v>
      </c>
      <c r="T79">
        <v>-2</v>
      </c>
      <c r="U79">
        <v>0</v>
      </c>
      <c r="V79">
        <v>11.33333333333333</v>
      </c>
      <c r="W79">
        <v>1</v>
      </c>
    </row>
    <row r="80" spans="1:23" x14ac:dyDescent="0.25">
      <c r="A80" s="18">
        <v>92</v>
      </c>
      <c r="B80">
        <v>2020</v>
      </c>
      <c r="C80">
        <v>2</v>
      </c>
      <c r="D80">
        <v>48</v>
      </c>
      <c r="E80">
        <v>2</v>
      </c>
      <c r="F80">
        <v>10.199999999999999</v>
      </c>
      <c r="G80">
        <v>4.4000000000000004</v>
      </c>
      <c r="H80">
        <v>0.13636363636363641</v>
      </c>
      <c r="I80">
        <v>29.4</v>
      </c>
      <c r="J80">
        <v>0.30598639455782323</v>
      </c>
      <c r="K80">
        <v>20.8</v>
      </c>
      <c r="L80">
        <v>12.8</v>
      </c>
      <c r="M80">
        <v>6.2</v>
      </c>
      <c r="N80">
        <v>0.29432172081431002</v>
      </c>
      <c r="O80">
        <v>0.6</v>
      </c>
      <c r="P80">
        <v>1</v>
      </c>
      <c r="Q80">
        <v>14.8</v>
      </c>
      <c r="R80">
        <v>0.58611162276662387</v>
      </c>
      <c r="S80">
        <v>-5</v>
      </c>
      <c r="T80">
        <v>1</v>
      </c>
      <c r="U80">
        <v>0</v>
      </c>
      <c r="V80">
        <v>11.2</v>
      </c>
      <c r="W80">
        <v>1</v>
      </c>
    </row>
    <row r="81" spans="1:23" x14ac:dyDescent="0.25">
      <c r="A81" s="18">
        <v>93</v>
      </c>
      <c r="B81">
        <v>2020</v>
      </c>
      <c r="C81">
        <v>2</v>
      </c>
      <c r="D81">
        <v>48</v>
      </c>
      <c r="E81">
        <v>4</v>
      </c>
      <c r="F81">
        <v>10.5</v>
      </c>
      <c r="G81">
        <v>1.75</v>
      </c>
      <c r="H81">
        <v>0</v>
      </c>
      <c r="I81">
        <v>28.25</v>
      </c>
      <c r="J81">
        <v>0.36578171091445422</v>
      </c>
      <c r="K81">
        <v>20.25</v>
      </c>
      <c r="L81">
        <v>13.75</v>
      </c>
      <c r="M81">
        <v>4.75</v>
      </c>
      <c r="N81">
        <v>0.38179856658434741</v>
      </c>
      <c r="O81">
        <v>0.25</v>
      </c>
      <c r="P81">
        <v>0.5</v>
      </c>
      <c r="Q81">
        <v>12</v>
      </c>
      <c r="R81">
        <v>0.53984206748025854</v>
      </c>
      <c r="S81">
        <v>-1</v>
      </c>
      <c r="T81">
        <v>1</v>
      </c>
      <c r="U81">
        <v>0</v>
      </c>
      <c r="V81">
        <v>10.75</v>
      </c>
      <c r="W81">
        <v>0</v>
      </c>
    </row>
    <row r="82" spans="1:23" x14ac:dyDescent="0.25">
      <c r="A82" s="18">
        <v>94</v>
      </c>
      <c r="B82">
        <v>2020</v>
      </c>
      <c r="C82">
        <v>2</v>
      </c>
      <c r="D82">
        <v>49</v>
      </c>
      <c r="E82">
        <v>1</v>
      </c>
      <c r="F82">
        <v>14</v>
      </c>
      <c r="G82">
        <v>4</v>
      </c>
      <c r="H82">
        <v>0.1249999999999999</v>
      </c>
      <c r="I82">
        <v>36.75</v>
      </c>
      <c r="J82">
        <v>0.32912212504049237</v>
      </c>
      <c r="K82">
        <v>27.5</v>
      </c>
      <c r="L82">
        <v>13.5</v>
      </c>
      <c r="M82">
        <v>3.75</v>
      </c>
      <c r="N82">
        <v>0.56618180025633447</v>
      </c>
      <c r="O82">
        <v>1</v>
      </c>
      <c r="P82">
        <v>0.57142857142857117</v>
      </c>
      <c r="Q82">
        <v>12.5</v>
      </c>
      <c r="R82">
        <v>0.61636400481054654</v>
      </c>
      <c r="S82">
        <v>23</v>
      </c>
      <c r="T82">
        <v>4</v>
      </c>
      <c r="U82">
        <v>0</v>
      </c>
      <c r="V82">
        <v>8.25</v>
      </c>
      <c r="W82">
        <v>1</v>
      </c>
    </row>
    <row r="83" spans="1:23" x14ac:dyDescent="0.25">
      <c r="A83" s="18">
        <v>95</v>
      </c>
      <c r="B83">
        <v>2020</v>
      </c>
      <c r="C83">
        <v>2</v>
      </c>
      <c r="D83">
        <v>49</v>
      </c>
      <c r="E83">
        <v>3</v>
      </c>
      <c r="F83">
        <v>9.6</v>
      </c>
      <c r="G83">
        <v>5.2</v>
      </c>
      <c r="H83">
        <v>0.33076923076923082</v>
      </c>
      <c r="I83">
        <v>32.6</v>
      </c>
      <c r="J83">
        <v>0.17918341442775551</v>
      </c>
      <c r="K83">
        <v>23.2</v>
      </c>
      <c r="L83">
        <v>13.8</v>
      </c>
      <c r="M83">
        <v>7.8</v>
      </c>
      <c r="N83">
        <v>0.33667741341193808</v>
      </c>
      <c r="O83">
        <v>1.4</v>
      </c>
      <c r="P83">
        <v>0.43749999999999961</v>
      </c>
      <c r="Q83">
        <v>11.4</v>
      </c>
      <c r="R83">
        <v>0.599929571953987</v>
      </c>
      <c r="S83">
        <v>-2</v>
      </c>
      <c r="T83">
        <v>3</v>
      </c>
      <c r="U83">
        <v>0</v>
      </c>
      <c r="V83">
        <v>10</v>
      </c>
      <c r="W83">
        <v>0</v>
      </c>
    </row>
    <row r="84" spans="1:23" x14ac:dyDescent="0.25">
      <c r="A84" s="18">
        <v>96</v>
      </c>
      <c r="B84">
        <v>2020</v>
      </c>
      <c r="C84">
        <v>2</v>
      </c>
      <c r="D84">
        <v>50</v>
      </c>
      <c r="E84">
        <v>1</v>
      </c>
      <c r="F84">
        <v>13.8</v>
      </c>
      <c r="G84">
        <v>4.8</v>
      </c>
      <c r="H84">
        <v>0.1666666666666666</v>
      </c>
      <c r="I84">
        <v>35.4</v>
      </c>
      <c r="J84">
        <v>0.32418617164379882</v>
      </c>
      <c r="K84">
        <v>30.6</v>
      </c>
      <c r="L84">
        <v>14.8</v>
      </c>
      <c r="M84">
        <v>4.5999999999999996</v>
      </c>
      <c r="N84">
        <v>0.58215738079787405</v>
      </c>
      <c r="O84">
        <v>0.8</v>
      </c>
      <c r="P84">
        <v>0.57142857142857117</v>
      </c>
      <c r="Q84">
        <v>12.4</v>
      </c>
      <c r="R84">
        <v>0.58979710673369268</v>
      </c>
      <c r="S84">
        <v>24</v>
      </c>
      <c r="T84">
        <v>5</v>
      </c>
      <c r="U84">
        <v>0</v>
      </c>
      <c r="V84">
        <v>9</v>
      </c>
      <c r="W84">
        <v>1</v>
      </c>
    </row>
    <row r="85" spans="1:23" x14ac:dyDescent="0.25">
      <c r="A85" s="18">
        <v>97</v>
      </c>
      <c r="B85">
        <v>2020</v>
      </c>
      <c r="C85">
        <v>2</v>
      </c>
      <c r="D85">
        <v>50</v>
      </c>
      <c r="E85">
        <v>2</v>
      </c>
      <c r="F85">
        <v>10.66666666666667</v>
      </c>
      <c r="G85">
        <v>3.666666666666667</v>
      </c>
      <c r="H85">
        <v>0.13636363636363641</v>
      </c>
      <c r="I85">
        <v>30.5</v>
      </c>
      <c r="J85">
        <v>0.31683060109289618</v>
      </c>
      <c r="K85">
        <v>23</v>
      </c>
      <c r="L85">
        <v>13.16666666666667</v>
      </c>
      <c r="M85">
        <v>6.666666666666667</v>
      </c>
      <c r="N85">
        <v>0.33580953296351213</v>
      </c>
      <c r="O85">
        <v>0.66666666666666663</v>
      </c>
      <c r="P85">
        <v>1</v>
      </c>
      <c r="Q85">
        <v>15.16666666666667</v>
      </c>
      <c r="R85">
        <v>0.59767832595081738</v>
      </c>
      <c r="S85">
        <v>-1</v>
      </c>
      <c r="T85">
        <v>2</v>
      </c>
      <c r="U85">
        <v>0</v>
      </c>
      <c r="V85">
        <v>10.83333333333333</v>
      </c>
      <c r="W85">
        <v>0</v>
      </c>
    </row>
  </sheetData>
  <sortState xmlns:xlrd2="http://schemas.microsoft.com/office/spreadsheetml/2017/richdata2" ref="A2:U55">
    <sortCondition ref="B2:B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8EA6-9D06-46FE-AF8A-FC2C4313C384}">
  <dimension ref="A1:U7"/>
  <sheetViews>
    <sheetView workbookViewId="0">
      <selection activeCell="U7" sqref="A1:U7"/>
    </sheetView>
  </sheetViews>
  <sheetFormatPr defaultRowHeight="15" x14ac:dyDescent="0.25"/>
  <cols>
    <col min="21" max="21" width="15.85546875" customWidth="1"/>
  </cols>
  <sheetData>
    <row r="1" spans="1:21" x14ac:dyDescent="0.25">
      <c r="A1" t="s">
        <v>8</v>
      </c>
      <c r="B1" t="s">
        <v>9</v>
      </c>
      <c r="C1" t="s">
        <v>0</v>
      </c>
      <c r="D1" t="s">
        <v>25</v>
      </c>
      <c r="E1" t="s">
        <v>26</v>
      </c>
      <c r="F1" t="s">
        <v>12</v>
      </c>
      <c r="G1" t="s">
        <v>27</v>
      </c>
      <c r="H1" t="s">
        <v>13</v>
      </c>
      <c r="I1" t="s">
        <v>28</v>
      </c>
      <c r="J1" t="s">
        <v>29</v>
      </c>
      <c r="K1" t="s">
        <v>30</v>
      </c>
      <c r="L1" t="s">
        <v>17</v>
      </c>
      <c r="M1" t="s">
        <v>31</v>
      </c>
      <c r="N1" t="s">
        <v>19</v>
      </c>
      <c r="O1" t="s">
        <v>32</v>
      </c>
      <c r="P1" t="s">
        <v>21</v>
      </c>
      <c r="Q1" t="s">
        <v>33</v>
      </c>
      <c r="R1" t="s">
        <v>34</v>
      </c>
      <c r="S1" t="s">
        <v>35</v>
      </c>
      <c r="T1" t="s">
        <v>36</v>
      </c>
      <c r="U1" t="s">
        <v>38</v>
      </c>
    </row>
    <row r="2" spans="1:21" x14ac:dyDescent="0.25">
      <c r="A2">
        <v>11</v>
      </c>
      <c r="B2" s="2">
        <v>33</v>
      </c>
      <c r="C2" s="1">
        <v>1</v>
      </c>
      <c r="D2">
        <v>12.8</v>
      </c>
      <c r="E2">
        <v>6.2</v>
      </c>
      <c r="F2">
        <v>0.19314516129032261</v>
      </c>
      <c r="G2">
        <v>45.7</v>
      </c>
      <c r="H2">
        <v>0.25340700218818379</v>
      </c>
      <c r="I2">
        <v>28.7</v>
      </c>
      <c r="J2">
        <v>13.7</v>
      </c>
      <c r="K2">
        <v>5.9</v>
      </c>
      <c r="L2">
        <v>0.51265845070422533</v>
      </c>
      <c r="M2">
        <v>0.4</v>
      </c>
      <c r="N2">
        <v>0.30712303422756698</v>
      </c>
      <c r="O2">
        <v>13.3</v>
      </c>
      <c r="P2">
        <v>0.52731859894154487</v>
      </c>
      <c r="Q2">
        <v>12</v>
      </c>
      <c r="R2">
        <v>-2</v>
      </c>
      <c r="S2">
        <v>0</v>
      </c>
      <c r="T2">
        <v>11.6</v>
      </c>
      <c r="U2">
        <v>0</v>
      </c>
    </row>
    <row r="3" spans="1:21" x14ac:dyDescent="0.25">
      <c r="A3">
        <v>11</v>
      </c>
      <c r="B3" s="2">
        <v>33</v>
      </c>
      <c r="C3" s="1">
        <v>2</v>
      </c>
      <c r="D3">
        <v>13</v>
      </c>
      <c r="E3">
        <v>5.8</v>
      </c>
      <c r="F3">
        <v>0.20646551724137929</v>
      </c>
      <c r="G3">
        <v>38.299999999999997</v>
      </c>
      <c r="H3">
        <v>0.30776762402088781</v>
      </c>
      <c r="I3">
        <v>29.4</v>
      </c>
      <c r="J3">
        <v>16.399999999999999</v>
      </c>
      <c r="K3">
        <v>6.5</v>
      </c>
      <c r="L3">
        <v>0.4758896321070234</v>
      </c>
      <c r="M3">
        <v>1</v>
      </c>
      <c r="N3">
        <v>0.47619047619047622</v>
      </c>
      <c r="O3">
        <v>15.6</v>
      </c>
      <c r="P3">
        <v>0.55684740066159455</v>
      </c>
      <c r="Q3">
        <v>1</v>
      </c>
      <c r="R3">
        <v>-2</v>
      </c>
      <c r="S3">
        <v>0</v>
      </c>
      <c r="T3">
        <v>12.9</v>
      </c>
      <c r="U3">
        <v>1</v>
      </c>
    </row>
    <row r="4" spans="1:21" x14ac:dyDescent="0.25">
      <c r="A4">
        <v>11</v>
      </c>
      <c r="B4" s="2">
        <v>31</v>
      </c>
      <c r="C4" s="1">
        <v>3</v>
      </c>
      <c r="D4">
        <v>11.4</v>
      </c>
      <c r="E4">
        <v>4.2</v>
      </c>
      <c r="F4">
        <v>4.7452380952380947E-2</v>
      </c>
      <c r="G4">
        <v>44</v>
      </c>
      <c r="H4">
        <v>0.2540681818181818</v>
      </c>
      <c r="I4">
        <v>27.4</v>
      </c>
      <c r="J4">
        <v>14.1</v>
      </c>
      <c r="K4">
        <v>6.8</v>
      </c>
      <c r="L4">
        <v>0.41599999999999998</v>
      </c>
      <c r="M4">
        <v>1.1000000000000001</v>
      </c>
      <c r="N4">
        <v>0.40681810274923919</v>
      </c>
      <c r="O4">
        <v>11.7</v>
      </c>
      <c r="P4">
        <v>0.52191971892877276</v>
      </c>
      <c r="Q4">
        <v>-2</v>
      </c>
      <c r="R4">
        <v>1</v>
      </c>
      <c r="S4">
        <v>0</v>
      </c>
      <c r="T4">
        <v>11.6</v>
      </c>
      <c r="U4">
        <v>1</v>
      </c>
    </row>
    <row r="5" spans="1:21" x14ac:dyDescent="0.25">
      <c r="A5">
        <v>11</v>
      </c>
      <c r="B5" s="2">
        <v>31</v>
      </c>
      <c r="C5" s="1">
        <v>4</v>
      </c>
      <c r="D5">
        <v>11.1</v>
      </c>
      <c r="E5">
        <v>4.5</v>
      </c>
      <c r="F5">
        <v>0.1329555555555556</v>
      </c>
      <c r="G5">
        <v>41.9</v>
      </c>
      <c r="H5">
        <v>0.25010262529832927</v>
      </c>
      <c r="I5">
        <v>28.2</v>
      </c>
      <c r="J5">
        <v>14.7</v>
      </c>
      <c r="K5">
        <v>6.1</v>
      </c>
      <c r="L5">
        <v>0.46146874999999993</v>
      </c>
      <c r="M5">
        <v>1.3</v>
      </c>
      <c r="N5">
        <v>0.49976910644193018</v>
      </c>
      <c r="O5">
        <v>12.6</v>
      </c>
      <c r="P5">
        <v>0.55662492858740076</v>
      </c>
      <c r="Q5">
        <v>6</v>
      </c>
      <c r="R5">
        <v>1</v>
      </c>
      <c r="S5">
        <v>0</v>
      </c>
      <c r="T5">
        <v>10.5</v>
      </c>
      <c r="U5">
        <v>0</v>
      </c>
    </row>
    <row r="6" spans="1:21" x14ac:dyDescent="0.25">
      <c r="A6">
        <v>11</v>
      </c>
      <c r="B6" s="2">
        <v>32</v>
      </c>
      <c r="C6" s="1">
        <v>5</v>
      </c>
      <c r="D6">
        <v>12.5</v>
      </c>
      <c r="E6">
        <v>6.4</v>
      </c>
      <c r="F6">
        <v>0.12485937499999999</v>
      </c>
      <c r="G6">
        <v>40.299999999999997</v>
      </c>
      <c r="H6">
        <v>0.28978660049627791</v>
      </c>
      <c r="I6">
        <v>29.8</v>
      </c>
      <c r="J6">
        <v>14.4</v>
      </c>
      <c r="K6">
        <v>4.5999999999999996</v>
      </c>
      <c r="L6">
        <v>0.61336363636363644</v>
      </c>
      <c r="M6">
        <v>1</v>
      </c>
      <c r="N6">
        <v>0.47605432451751251</v>
      </c>
      <c r="O6">
        <v>14</v>
      </c>
      <c r="P6">
        <v>0.5361482231881346</v>
      </c>
      <c r="Q6">
        <v>-7</v>
      </c>
      <c r="R6">
        <v>2</v>
      </c>
      <c r="S6">
        <v>0</v>
      </c>
      <c r="T6">
        <v>13.2</v>
      </c>
      <c r="U6">
        <v>1</v>
      </c>
    </row>
    <row r="7" spans="1:21" x14ac:dyDescent="0.25">
      <c r="A7">
        <v>11</v>
      </c>
      <c r="B7" s="2">
        <v>32</v>
      </c>
      <c r="C7" s="1">
        <v>6</v>
      </c>
      <c r="D7">
        <v>12.7</v>
      </c>
      <c r="E7">
        <v>4.5</v>
      </c>
      <c r="F7">
        <v>0.15531111111111109</v>
      </c>
      <c r="G7">
        <v>41.6</v>
      </c>
      <c r="H7">
        <v>0.28787259615384608</v>
      </c>
      <c r="I7">
        <v>34.4</v>
      </c>
      <c r="J7">
        <v>15.4</v>
      </c>
      <c r="K7">
        <v>6.8</v>
      </c>
      <c r="L7">
        <v>0.50592105263157894</v>
      </c>
      <c r="M7">
        <v>0.4</v>
      </c>
      <c r="N7">
        <v>0.39987991594115879</v>
      </c>
      <c r="O7">
        <v>12.7</v>
      </c>
      <c r="P7">
        <v>0.50338056112112028</v>
      </c>
      <c r="Q7">
        <v>-10</v>
      </c>
      <c r="R7">
        <v>-3</v>
      </c>
      <c r="S7">
        <v>0</v>
      </c>
      <c r="T7">
        <v>13.7</v>
      </c>
      <c r="U7">
        <v>0</v>
      </c>
    </row>
  </sheetData>
  <sortState xmlns:xlrd2="http://schemas.microsoft.com/office/spreadsheetml/2017/richdata2" ref="A2:U7">
    <sortCondition ref="C2:C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705F-E665-4F39-BE54-60E44BB07E94}">
  <dimension ref="A1:U5"/>
  <sheetViews>
    <sheetView workbookViewId="0">
      <selection activeCell="U5" sqref="A2:U5"/>
    </sheetView>
  </sheetViews>
  <sheetFormatPr defaultRowHeight="15" x14ac:dyDescent="0.25"/>
  <sheetData>
    <row r="1" spans="1:21" x14ac:dyDescent="0.25">
      <c r="A1" t="s">
        <v>8</v>
      </c>
      <c r="B1" t="s">
        <v>9</v>
      </c>
      <c r="C1" t="s">
        <v>0</v>
      </c>
      <c r="D1" t="s">
        <v>25</v>
      </c>
      <c r="E1" t="s">
        <v>26</v>
      </c>
      <c r="F1" t="s">
        <v>12</v>
      </c>
      <c r="G1" t="s">
        <v>27</v>
      </c>
      <c r="H1" t="s">
        <v>13</v>
      </c>
      <c r="I1" t="s">
        <v>28</v>
      </c>
      <c r="J1" t="s">
        <v>29</v>
      </c>
      <c r="K1" t="s">
        <v>30</v>
      </c>
      <c r="L1" t="s">
        <v>17</v>
      </c>
      <c r="M1" t="s">
        <v>31</v>
      </c>
      <c r="N1" t="s">
        <v>19</v>
      </c>
      <c r="O1" t="s">
        <v>32</v>
      </c>
      <c r="P1" t="s">
        <v>21</v>
      </c>
      <c r="Q1" t="s">
        <v>33</v>
      </c>
      <c r="R1" t="s">
        <v>34</v>
      </c>
      <c r="S1" t="s">
        <v>35</v>
      </c>
      <c r="T1" t="s">
        <v>36</v>
      </c>
      <c r="U1" t="s">
        <v>38</v>
      </c>
    </row>
    <row r="2" spans="1:21" x14ac:dyDescent="0.25">
      <c r="A2">
        <v>12</v>
      </c>
      <c r="B2" s="2">
        <v>34</v>
      </c>
      <c r="C2" s="1">
        <v>1</v>
      </c>
      <c r="D2">
        <v>12.8</v>
      </c>
      <c r="E2">
        <v>6.2</v>
      </c>
      <c r="F2">
        <v>0.19314516129032261</v>
      </c>
      <c r="G2">
        <v>45.7</v>
      </c>
      <c r="H2">
        <v>0.25340700218818379</v>
      </c>
      <c r="I2">
        <v>28.7</v>
      </c>
      <c r="J2">
        <v>13.7</v>
      </c>
      <c r="K2">
        <v>5.9</v>
      </c>
      <c r="L2">
        <v>0.51265845070422533</v>
      </c>
      <c r="M2">
        <v>0.4</v>
      </c>
      <c r="N2">
        <v>0.30712303422756698</v>
      </c>
      <c r="O2">
        <v>13.3</v>
      </c>
      <c r="P2">
        <v>0.52731859894154487</v>
      </c>
      <c r="Q2">
        <v>12</v>
      </c>
      <c r="R2">
        <v>-2</v>
      </c>
      <c r="S2">
        <v>0</v>
      </c>
      <c r="T2">
        <v>11.6</v>
      </c>
      <c r="U2">
        <v>0</v>
      </c>
    </row>
    <row r="3" spans="1:21" x14ac:dyDescent="0.25">
      <c r="A3">
        <v>12</v>
      </c>
      <c r="B3" s="2">
        <v>34</v>
      </c>
      <c r="C3" s="1">
        <v>3</v>
      </c>
      <c r="D3">
        <v>11.4</v>
      </c>
      <c r="E3">
        <v>4.2</v>
      </c>
      <c r="F3">
        <v>4.7452380952380947E-2</v>
      </c>
      <c r="G3">
        <v>44</v>
      </c>
      <c r="H3">
        <v>0.2540681818181818</v>
      </c>
      <c r="I3">
        <v>27.4</v>
      </c>
      <c r="J3">
        <v>14.1</v>
      </c>
      <c r="K3">
        <v>6.8</v>
      </c>
      <c r="L3">
        <v>0.41599999999999998</v>
      </c>
      <c r="M3">
        <v>1.1000000000000001</v>
      </c>
      <c r="N3">
        <v>0.40681810274923919</v>
      </c>
      <c r="O3">
        <v>11.7</v>
      </c>
      <c r="P3">
        <v>0.52191971892877276</v>
      </c>
      <c r="Q3">
        <v>-2</v>
      </c>
      <c r="R3">
        <v>1</v>
      </c>
      <c r="S3">
        <v>0</v>
      </c>
      <c r="T3">
        <v>11.6</v>
      </c>
      <c r="U3">
        <v>1</v>
      </c>
    </row>
    <row r="4" spans="1:21" x14ac:dyDescent="0.25">
      <c r="A4">
        <v>12</v>
      </c>
      <c r="B4" s="2">
        <v>35</v>
      </c>
      <c r="C4" s="1">
        <v>4</v>
      </c>
      <c r="D4">
        <v>11.1</v>
      </c>
      <c r="E4">
        <v>4.5</v>
      </c>
      <c r="F4">
        <v>0.1329555555555556</v>
      </c>
      <c r="G4">
        <v>41.9</v>
      </c>
      <c r="H4">
        <v>0.25010262529832927</v>
      </c>
      <c r="I4">
        <v>28.2</v>
      </c>
      <c r="J4">
        <v>14.7</v>
      </c>
      <c r="K4">
        <v>6.1</v>
      </c>
      <c r="L4">
        <v>0.46146874999999993</v>
      </c>
      <c r="M4">
        <v>1.3</v>
      </c>
      <c r="N4">
        <v>0.49976910644193018</v>
      </c>
      <c r="O4">
        <v>12.6</v>
      </c>
      <c r="P4">
        <v>0.55662492858740076</v>
      </c>
      <c r="Q4">
        <v>6</v>
      </c>
      <c r="R4">
        <v>1</v>
      </c>
      <c r="S4">
        <v>0</v>
      </c>
      <c r="T4">
        <v>10.5</v>
      </c>
      <c r="U4">
        <v>1</v>
      </c>
    </row>
    <row r="5" spans="1:21" x14ac:dyDescent="0.25">
      <c r="A5">
        <v>12</v>
      </c>
      <c r="B5" s="2">
        <v>35</v>
      </c>
      <c r="C5" s="1">
        <v>6</v>
      </c>
      <c r="D5">
        <v>12.7</v>
      </c>
      <c r="E5">
        <v>4.5</v>
      </c>
      <c r="F5">
        <v>0.15531111111111109</v>
      </c>
      <c r="G5">
        <v>41.6</v>
      </c>
      <c r="H5">
        <v>0.28787259615384608</v>
      </c>
      <c r="I5">
        <v>34.4</v>
      </c>
      <c r="J5">
        <v>15.4</v>
      </c>
      <c r="K5">
        <v>6.8</v>
      </c>
      <c r="L5">
        <v>0.50592105263157894</v>
      </c>
      <c r="M5">
        <v>0.4</v>
      </c>
      <c r="N5">
        <v>0.39987991594115879</v>
      </c>
      <c r="O5">
        <v>12.7</v>
      </c>
      <c r="P5">
        <v>0.50338056112112028</v>
      </c>
      <c r="Q5">
        <v>-10</v>
      </c>
      <c r="R5">
        <v>-3</v>
      </c>
      <c r="S5">
        <v>0</v>
      </c>
      <c r="T5">
        <v>13.7</v>
      </c>
      <c r="U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22B5-40A1-4F6B-9972-55370C96DD62}">
  <dimension ref="A1:U5"/>
  <sheetViews>
    <sheetView workbookViewId="0">
      <selection activeCell="U5" sqref="A4:U5"/>
    </sheetView>
  </sheetViews>
  <sheetFormatPr defaultRowHeight="15" x14ac:dyDescent="0.25"/>
  <sheetData>
    <row r="1" spans="1:21" x14ac:dyDescent="0.25">
      <c r="A1" t="s">
        <v>8</v>
      </c>
      <c r="B1" t="s">
        <v>9</v>
      </c>
      <c r="C1" t="s">
        <v>0</v>
      </c>
      <c r="D1" t="s">
        <v>25</v>
      </c>
      <c r="E1" t="s">
        <v>26</v>
      </c>
      <c r="F1" t="s">
        <v>12</v>
      </c>
      <c r="G1" t="s">
        <v>27</v>
      </c>
      <c r="H1" t="s">
        <v>13</v>
      </c>
      <c r="I1" t="s">
        <v>28</v>
      </c>
      <c r="J1" t="s">
        <v>29</v>
      </c>
      <c r="K1" t="s">
        <v>30</v>
      </c>
      <c r="L1" t="s">
        <v>17</v>
      </c>
      <c r="M1" t="s">
        <v>31</v>
      </c>
      <c r="N1" t="s">
        <v>19</v>
      </c>
      <c r="O1" t="s">
        <v>32</v>
      </c>
      <c r="P1" t="s">
        <v>21</v>
      </c>
      <c r="Q1" t="s">
        <v>33</v>
      </c>
      <c r="R1" t="s">
        <v>34</v>
      </c>
      <c r="S1" t="s">
        <v>35</v>
      </c>
      <c r="T1" t="s">
        <v>36</v>
      </c>
      <c r="U1" t="s">
        <v>38</v>
      </c>
    </row>
    <row r="2" spans="1:21" x14ac:dyDescent="0.25">
      <c r="A2">
        <v>13</v>
      </c>
      <c r="B2" s="2">
        <v>36</v>
      </c>
      <c r="C2" s="1">
        <v>2</v>
      </c>
      <c r="D2">
        <v>13</v>
      </c>
      <c r="E2">
        <v>5.8</v>
      </c>
      <c r="F2">
        <v>0.20646551724137929</v>
      </c>
      <c r="G2">
        <v>38.299999999999997</v>
      </c>
      <c r="H2">
        <v>0.30776762402088781</v>
      </c>
      <c r="I2">
        <v>29.4</v>
      </c>
      <c r="J2">
        <v>16.399999999999999</v>
      </c>
      <c r="K2">
        <v>6.5</v>
      </c>
      <c r="L2">
        <v>0.4758896321070234</v>
      </c>
      <c r="M2">
        <v>1</v>
      </c>
      <c r="N2">
        <v>0.47619047619047622</v>
      </c>
      <c r="O2">
        <v>15.6</v>
      </c>
      <c r="P2">
        <v>0.55684740066159455</v>
      </c>
      <c r="Q2">
        <v>1</v>
      </c>
      <c r="R2">
        <v>-2</v>
      </c>
      <c r="S2">
        <v>0</v>
      </c>
      <c r="T2">
        <v>12.9</v>
      </c>
      <c r="U2">
        <v>1</v>
      </c>
    </row>
    <row r="3" spans="1:21" x14ac:dyDescent="0.25">
      <c r="A3">
        <v>13</v>
      </c>
      <c r="B3" s="2">
        <v>36</v>
      </c>
      <c r="C3" s="1">
        <v>3</v>
      </c>
      <c r="D3">
        <v>11.4</v>
      </c>
      <c r="E3">
        <v>4.2</v>
      </c>
      <c r="F3">
        <v>4.7452380952380947E-2</v>
      </c>
      <c r="G3">
        <v>44</v>
      </c>
      <c r="H3">
        <v>0.2540681818181818</v>
      </c>
      <c r="I3">
        <v>27.4</v>
      </c>
      <c r="J3">
        <v>14.1</v>
      </c>
      <c r="K3">
        <v>6.8</v>
      </c>
      <c r="L3">
        <v>0.41599999999999998</v>
      </c>
      <c r="M3">
        <v>1.1000000000000001</v>
      </c>
      <c r="N3">
        <v>0.40681810274923919</v>
      </c>
      <c r="O3">
        <v>11.7</v>
      </c>
      <c r="P3">
        <v>0.52191971892877276</v>
      </c>
      <c r="Q3">
        <v>-2</v>
      </c>
      <c r="R3">
        <v>1</v>
      </c>
      <c r="S3">
        <v>0</v>
      </c>
      <c r="T3">
        <v>11.6</v>
      </c>
      <c r="U3">
        <v>0</v>
      </c>
    </row>
    <row r="4" spans="1:21" x14ac:dyDescent="0.25">
      <c r="A4">
        <v>13</v>
      </c>
      <c r="B4" s="2">
        <v>37</v>
      </c>
      <c r="C4" s="1">
        <v>4</v>
      </c>
      <c r="D4">
        <v>11.1</v>
      </c>
      <c r="E4">
        <v>4.5</v>
      </c>
      <c r="F4">
        <v>0.1329555555555556</v>
      </c>
      <c r="G4">
        <v>41.9</v>
      </c>
      <c r="H4">
        <v>0.25010262529832927</v>
      </c>
      <c r="I4">
        <v>28.2</v>
      </c>
      <c r="J4">
        <v>14.7</v>
      </c>
      <c r="K4">
        <v>6.1</v>
      </c>
      <c r="L4">
        <v>0.46146874999999993</v>
      </c>
      <c r="M4">
        <v>1.3</v>
      </c>
      <c r="N4">
        <v>0.49976910644193018</v>
      </c>
      <c r="O4">
        <v>12.6</v>
      </c>
      <c r="P4">
        <v>0.55662492858740076</v>
      </c>
      <c r="Q4">
        <v>6</v>
      </c>
      <c r="R4">
        <v>1</v>
      </c>
      <c r="S4">
        <v>0</v>
      </c>
      <c r="T4">
        <v>10.5</v>
      </c>
      <c r="U4">
        <v>1</v>
      </c>
    </row>
    <row r="5" spans="1:21" x14ac:dyDescent="0.25">
      <c r="A5">
        <v>13</v>
      </c>
      <c r="B5" s="2">
        <v>37</v>
      </c>
      <c r="C5" s="1">
        <v>5</v>
      </c>
      <c r="D5">
        <v>12.5</v>
      </c>
      <c r="E5">
        <v>6.4</v>
      </c>
      <c r="F5">
        <v>0.12485937499999999</v>
      </c>
      <c r="G5">
        <v>40.299999999999997</v>
      </c>
      <c r="H5">
        <v>0.28978660049627791</v>
      </c>
      <c r="I5">
        <v>29.8</v>
      </c>
      <c r="J5">
        <v>14.4</v>
      </c>
      <c r="K5">
        <v>4.5999999999999996</v>
      </c>
      <c r="L5">
        <v>0.61336363636363644</v>
      </c>
      <c r="M5">
        <v>1</v>
      </c>
      <c r="N5">
        <v>0.47605432451751251</v>
      </c>
      <c r="O5">
        <v>14</v>
      </c>
      <c r="P5">
        <v>0.5361482231881346</v>
      </c>
      <c r="Q5">
        <v>-7</v>
      </c>
      <c r="R5">
        <v>2</v>
      </c>
      <c r="S5">
        <v>0</v>
      </c>
      <c r="T5">
        <v>13.2</v>
      </c>
      <c r="U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2536-2EDB-4B32-BB06-D50C788B830C}">
  <dimension ref="A1:V25"/>
  <sheetViews>
    <sheetView workbookViewId="0">
      <pane ySplit="1" topLeftCell="A11" activePane="bottomLeft" state="frozen"/>
      <selection pane="bottomLeft" activeCell="A24" sqref="A24:U25"/>
    </sheetView>
  </sheetViews>
  <sheetFormatPr defaultRowHeight="15" x14ac:dyDescent="0.25"/>
  <sheetData>
    <row r="1" spans="1:22" x14ac:dyDescent="0.25">
      <c r="A1" t="s">
        <v>8</v>
      </c>
      <c r="B1" t="s">
        <v>9</v>
      </c>
      <c r="C1" t="s">
        <v>0</v>
      </c>
      <c r="D1" t="s">
        <v>25</v>
      </c>
      <c r="E1" t="s">
        <v>26</v>
      </c>
      <c r="F1" t="s">
        <v>12</v>
      </c>
      <c r="G1" t="s">
        <v>45</v>
      </c>
      <c r="H1" t="s">
        <v>13</v>
      </c>
      <c r="I1" t="s">
        <v>28</v>
      </c>
      <c r="J1" t="s">
        <v>29</v>
      </c>
      <c r="K1" t="s">
        <v>30</v>
      </c>
      <c r="L1" t="s">
        <v>17</v>
      </c>
      <c r="M1" t="s">
        <v>31</v>
      </c>
      <c r="N1" t="s">
        <v>19</v>
      </c>
      <c r="O1" t="s">
        <v>32</v>
      </c>
      <c r="P1" t="s">
        <v>21</v>
      </c>
      <c r="Q1" t="s">
        <v>33</v>
      </c>
      <c r="R1" t="s">
        <v>34</v>
      </c>
      <c r="S1" t="s">
        <v>35</v>
      </c>
      <c r="T1" t="s">
        <v>36</v>
      </c>
      <c r="U1" t="s">
        <v>38</v>
      </c>
    </row>
    <row r="2" spans="1:22" x14ac:dyDescent="0.25">
      <c r="A2">
        <v>13</v>
      </c>
      <c r="B2" s="2">
        <v>36</v>
      </c>
      <c r="C2" s="1">
        <v>2</v>
      </c>
      <c r="D2">
        <v>13</v>
      </c>
      <c r="E2">
        <v>5.8</v>
      </c>
      <c r="F2">
        <v>0.20646551724137929</v>
      </c>
      <c r="G2">
        <v>38.299999999999997</v>
      </c>
      <c r="H2">
        <v>0.30776762402088781</v>
      </c>
      <c r="I2">
        <v>29.4</v>
      </c>
      <c r="J2">
        <v>16.399999999999999</v>
      </c>
      <c r="K2">
        <v>6.5</v>
      </c>
      <c r="L2">
        <v>0.4758896321070234</v>
      </c>
      <c r="M2">
        <v>1</v>
      </c>
      <c r="N2">
        <v>0.47619047619047622</v>
      </c>
      <c r="O2">
        <v>15.6</v>
      </c>
      <c r="P2">
        <v>0.55684740066159455</v>
      </c>
      <c r="Q2">
        <v>1</v>
      </c>
      <c r="R2">
        <v>-2</v>
      </c>
      <c r="S2">
        <v>0</v>
      </c>
      <c r="T2">
        <v>12.9</v>
      </c>
      <c r="U2">
        <v>1</v>
      </c>
    </row>
    <row r="3" spans="1:22" x14ac:dyDescent="0.25">
      <c r="A3">
        <v>13</v>
      </c>
      <c r="B3" s="2">
        <v>36</v>
      </c>
      <c r="C3" s="1">
        <v>3</v>
      </c>
      <c r="D3">
        <v>11.4</v>
      </c>
      <c r="E3">
        <v>4.2</v>
      </c>
      <c r="F3">
        <v>4.7452380952380947E-2</v>
      </c>
      <c r="G3">
        <v>44</v>
      </c>
      <c r="H3">
        <v>0.2540681818181818</v>
      </c>
      <c r="I3">
        <v>27.4</v>
      </c>
      <c r="J3">
        <v>14.1</v>
      </c>
      <c r="K3">
        <v>6.8</v>
      </c>
      <c r="L3">
        <v>0.41599999999999998</v>
      </c>
      <c r="M3">
        <v>1.1000000000000001</v>
      </c>
      <c r="N3">
        <v>0.40681810274923919</v>
      </c>
      <c r="O3">
        <v>11.7</v>
      </c>
      <c r="P3">
        <v>0.52191971892877276</v>
      </c>
      <c r="Q3">
        <v>-2</v>
      </c>
      <c r="R3">
        <v>1</v>
      </c>
      <c r="S3">
        <v>0</v>
      </c>
      <c r="T3">
        <v>11.6</v>
      </c>
      <c r="U3">
        <v>0</v>
      </c>
    </row>
    <row r="4" spans="1:22" x14ac:dyDescent="0.25">
      <c r="A4">
        <v>13</v>
      </c>
      <c r="B4" s="2">
        <v>37</v>
      </c>
      <c r="C4" s="1">
        <v>2</v>
      </c>
      <c r="D4">
        <v>13</v>
      </c>
      <c r="E4">
        <v>5.8</v>
      </c>
      <c r="F4">
        <v>0.20646551724137929</v>
      </c>
      <c r="G4">
        <v>38.299999999999997</v>
      </c>
      <c r="H4">
        <v>0.30776762402088781</v>
      </c>
      <c r="I4">
        <v>29.4</v>
      </c>
      <c r="J4">
        <v>16.399999999999999</v>
      </c>
      <c r="K4">
        <v>6.5</v>
      </c>
      <c r="L4">
        <v>0.4758896321070234</v>
      </c>
      <c r="M4">
        <v>1</v>
      </c>
      <c r="N4">
        <v>0.47619047619047622</v>
      </c>
      <c r="O4">
        <v>15.6</v>
      </c>
      <c r="P4">
        <v>0.55684740066159455</v>
      </c>
      <c r="Q4">
        <v>1</v>
      </c>
      <c r="R4">
        <v>-2</v>
      </c>
      <c r="S4">
        <v>0</v>
      </c>
      <c r="T4">
        <v>12.9</v>
      </c>
      <c r="U4">
        <v>1</v>
      </c>
    </row>
    <row r="5" spans="1:22" x14ac:dyDescent="0.25">
      <c r="A5">
        <v>13</v>
      </c>
      <c r="B5" s="2">
        <v>37</v>
      </c>
      <c r="C5" s="1">
        <v>2</v>
      </c>
      <c r="D5">
        <v>13</v>
      </c>
      <c r="E5">
        <v>5.8</v>
      </c>
      <c r="F5">
        <v>0.20646551724137929</v>
      </c>
      <c r="G5">
        <v>38.299999999999997</v>
      </c>
      <c r="H5">
        <v>0.30776762402088781</v>
      </c>
      <c r="I5">
        <v>29.4</v>
      </c>
      <c r="J5">
        <v>16.399999999999999</v>
      </c>
      <c r="K5">
        <v>6.5</v>
      </c>
      <c r="L5">
        <v>0.4758896321070234</v>
      </c>
      <c r="M5">
        <v>1</v>
      </c>
      <c r="N5">
        <v>0.47619047619047622</v>
      </c>
      <c r="O5">
        <v>15.6</v>
      </c>
      <c r="P5">
        <v>0.55684740066159455</v>
      </c>
      <c r="Q5">
        <v>1</v>
      </c>
      <c r="R5">
        <v>-2</v>
      </c>
      <c r="S5">
        <v>0</v>
      </c>
      <c r="T5">
        <v>12.9</v>
      </c>
      <c r="U5">
        <v>0</v>
      </c>
    </row>
    <row r="6" spans="1:22" x14ac:dyDescent="0.25">
      <c r="A6">
        <v>11</v>
      </c>
      <c r="B6" s="2">
        <v>38</v>
      </c>
      <c r="C6" s="1">
        <v>1</v>
      </c>
      <c r="D6">
        <v>12.8</v>
      </c>
      <c r="E6">
        <v>6.2</v>
      </c>
      <c r="F6">
        <v>0.19314516129032261</v>
      </c>
      <c r="G6">
        <v>45.7</v>
      </c>
      <c r="H6">
        <v>0.25340700218818379</v>
      </c>
      <c r="I6">
        <v>28.7</v>
      </c>
      <c r="J6">
        <v>13.7</v>
      </c>
      <c r="K6">
        <v>5.9</v>
      </c>
      <c r="L6">
        <v>0.51265845070422533</v>
      </c>
      <c r="M6">
        <v>0.4</v>
      </c>
      <c r="N6">
        <v>0.30712303422756698</v>
      </c>
      <c r="O6">
        <v>13.3</v>
      </c>
      <c r="P6">
        <v>0.52731859894154487</v>
      </c>
      <c r="Q6">
        <v>12</v>
      </c>
      <c r="R6">
        <v>-2</v>
      </c>
      <c r="S6">
        <v>0</v>
      </c>
      <c r="T6">
        <v>11.6</v>
      </c>
      <c r="U6">
        <v>0</v>
      </c>
    </row>
    <row r="7" spans="1:22" x14ac:dyDescent="0.25">
      <c r="A7">
        <v>11</v>
      </c>
      <c r="B7" s="2">
        <v>38</v>
      </c>
      <c r="C7" s="1">
        <v>2</v>
      </c>
      <c r="D7">
        <v>13</v>
      </c>
      <c r="E7">
        <v>5.8</v>
      </c>
      <c r="F7">
        <v>0.20646551724137929</v>
      </c>
      <c r="G7">
        <v>38.299999999999997</v>
      </c>
      <c r="H7">
        <v>0.30776762402088781</v>
      </c>
      <c r="I7">
        <v>29.4</v>
      </c>
      <c r="J7">
        <v>16.399999999999999</v>
      </c>
      <c r="K7">
        <v>6.5</v>
      </c>
      <c r="L7">
        <v>0.4758896321070234</v>
      </c>
      <c r="M7">
        <v>1</v>
      </c>
      <c r="N7">
        <v>0.47619047619047622</v>
      </c>
      <c r="O7">
        <v>15.6</v>
      </c>
      <c r="P7">
        <v>0.55684740066159455</v>
      </c>
      <c r="Q7">
        <v>1</v>
      </c>
      <c r="R7">
        <v>-2</v>
      </c>
      <c r="S7">
        <v>0</v>
      </c>
      <c r="T7">
        <v>12.9</v>
      </c>
      <c r="U7">
        <v>1</v>
      </c>
    </row>
    <row r="8" spans="1:22" x14ac:dyDescent="0.25">
      <c r="A8">
        <v>11</v>
      </c>
      <c r="B8" s="2">
        <v>39</v>
      </c>
      <c r="C8" s="1">
        <v>3</v>
      </c>
      <c r="D8">
        <v>11.4</v>
      </c>
      <c r="E8">
        <v>4.2</v>
      </c>
      <c r="F8">
        <v>4.7452380952380947E-2</v>
      </c>
      <c r="G8">
        <v>44</v>
      </c>
      <c r="H8">
        <v>0.2540681818181818</v>
      </c>
      <c r="I8">
        <v>27.4</v>
      </c>
      <c r="J8">
        <v>14.1</v>
      </c>
      <c r="K8">
        <v>6.8</v>
      </c>
      <c r="L8">
        <v>0.41599999999999998</v>
      </c>
      <c r="M8">
        <v>1.1000000000000001</v>
      </c>
      <c r="N8">
        <v>0.40681810274923919</v>
      </c>
      <c r="O8">
        <v>11.7</v>
      </c>
      <c r="P8">
        <v>0.52191971892877276</v>
      </c>
      <c r="Q8">
        <v>-2</v>
      </c>
      <c r="R8">
        <v>1</v>
      </c>
      <c r="S8">
        <v>0</v>
      </c>
      <c r="T8">
        <v>11.6</v>
      </c>
      <c r="U8">
        <v>1</v>
      </c>
      <c r="V8" s="14"/>
    </row>
    <row r="9" spans="1:22" x14ac:dyDescent="0.25">
      <c r="A9">
        <v>11</v>
      </c>
      <c r="B9" s="2">
        <v>39</v>
      </c>
      <c r="C9" s="1">
        <v>4</v>
      </c>
      <c r="D9">
        <v>11.1</v>
      </c>
      <c r="E9">
        <v>4.5</v>
      </c>
      <c r="F9">
        <v>0.1329555555555556</v>
      </c>
      <c r="G9">
        <v>41.9</v>
      </c>
      <c r="H9">
        <v>0.25010262529832927</v>
      </c>
      <c r="I9">
        <v>28.2</v>
      </c>
      <c r="J9">
        <v>14.7</v>
      </c>
      <c r="K9">
        <v>6.1</v>
      </c>
      <c r="L9">
        <v>0.46146874999999993</v>
      </c>
      <c r="M9">
        <v>1.3</v>
      </c>
      <c r="N9">
        <v>0.49976910644193018</v>
      </c>
      <c r="O9">
        <v>12.6</v>
      </c>
      <c r="P9">
        <v>0.55662492858740076</v>
      </c>
      <c r="Q9">
        <v>6</v>
      </c>
      <c r="R9">
        <v>1</v>
      </c>
      <c r="S9">
        <v>0</v>
      </c>
      <c r="T9">
        <v>10.5</v>
      </c>
      <c r="U9">
        <v>0</v>
      </c>
    </row>
    <row r="10" spans="1:22" x14ac:dyDescent="0.25">
      <c r="A10">
        <v>11</v>
      </c>
      <c r="B10" s="2">
        <v>40</v>
      </c>
      <c r="C10" s="1">
        <v>5</v>
      </c>
      <c r="D10">
        <v>12.5</v>
      </c>
      <c r="E10">
        <v>6.4</v>
      </c>
      <c r="F10">
        <v>0.12485937499999999</v>
      </c>
      <c r="G10">
        <v>40.299999999999997</v>
      </c>
      <c r="H10">
        <v>0.28978660049627791</v>
      </c>
      <c r="I10">
        <v>29.8</v>
      </c>
      <c r="J10">
        <v>14.4</v>
      </c>
      <c r="K10">
        <v>4.5999999999999996</v>
      </c>
      <c r="L10">
        <v>0.61336363636363644</v>
      </c>
      <c r="M10">
        <v>1</v>
      </c>
      <c r="N10">
        <v>0.47605432451751251</v>
      </c>
      <c r="O10">
        <v>14</v>
      </c>
      <c r="P10">
        <v>0.5361482231881346</v>
      </c>
      <c r="Q10">
        <v>-7</v>
      </c>
      <c r="R10">
        <v>2</v>
      </c>
      <c r="S10">
        <v>0</v>
      </c>
      <c r="T10">
        <v>13.2</v>
      </c>
      <c r="U10">
        <v>1</v>
      </c>
    </row>
    <row r="11" spans="1:22" x14ac:dyDescent="0.25">
      <c r="A11">
        <v>11</v>
      </c>
      <c r="B11" s="2">
        <v>40</v>
      </c>
      <c r="C11" s="1">
        <v>6</v>
      </c>
      <c r="D11">
        <v>12.7</v>
      </c>
      <c r="E11">
        <v>4.5</v>
      </c>
      <c r="F11">
        <v>0.15531111111111109</v>
      </c>
      <c r="G11">
        <v>41.6</v>
      </c>
      <c r="H11">
        <v>0.28787259615384608</v>
      </c>
      <c r="I11">
        <v>34.4</v>
      </c>
      <c r="J11">
        <v>15.4</v>
      </c>
      <c r="K11">
        <v>6.8</v>
      </c>
      <c r="L11">
        <v>0.50592105263157894</v>
      </c>
      <c r="M11">
        <v>0.4</v>
      </c>
      <c r="N11">
        <v>0.39987991594115879</v>
      </c>
      <c r="O11">
        <v>12.7</v>
      </c>
      <c r="P11">
        <v>0.50338056112112028</v>
      </c>
      <c r="Q11">
        <v>-10</v>
      </c>
      <c r="R11">
        <v>-3</v>
      </c>
      <c r="S11">
        <v>0</v>
      </c>
      <c r="T11">
        <v>13.7</v>
      </c>
      <c r="U11">
        <v>0</v>
      </c>
    </row>
    <row r="12" spans="1:22" x14ac:dyDescent="0.25">
      <c r="A12">
        <v>12</v>
      </c>
      <c r="B12" s="2">
        <v>41</v>
      </c>
      <c r="C12" s="1">
        <v>1</v>
      </c>
      <c r="D12">
        <v>12.8</v>
      </c>
      <c r="E12">
        <v>6.2</v>
      </c>
      <c r="F12">
        <v>0.19314516129032261</v>
      </c>
      <c r="G12">
        <v>45.7</v>
      </c>
      <c r="H12">
        <v>0.25340700218818379</v>
      </c>
      <c r="I12">
        <v>28.7</v>
      </c>
      <c r="J12">
        <v>13.7</v>
      </c>
      <c r="K12">
        <v>5.9</v>
      </c>
      <c r="L12">
        <v>0.51265845070422533</v>
      </c>
      <c r="M12">
        <v>0.4</v>
      </c>
      <c r="N12">
        <v>0.30712303422756698</v>
      </c>
      <c r="O12">
        <v>13.3</v>
      </c>
      <c r="P12">
        <v>0.52731859894154487</v>
      </c>
      <c r="Q12">
        <v>12</v>
      </c>
      <c r="R12">
        <v>-2</v>
      </c>
      <c r="S12">
        <v>0</v>
      </c>
      <c r="T12">
        <v>11.6</v>
      </c>
      <c r="U12">
        <v>0</v>
      </c>
    </row>
    <row r="13" spans="1:22" x14ac:dyDescent="0.25">
      <c r="A13">
        <v>12</v>
      </c>
      <c r="B13" s="2">
        <v>41</v>
      </c>
      <c r="C13" s="1">
        <v>3</v>
      </c>
      <c r="D13">
        <v>11.4</v>
      </c>
      <c r="E13">
        <v>4.2</v>
      </c>
      <c r="F13">
        <v>4.7452380952380947E-2</v>
      </c>
      <c r="G13">
        <v>44</v>
      </c>
      <c r="H13">
        <v>0.2540681818181818</v>
      </c>
      <c r="I13">
        <v>27.4</v>
      </c>
      <c r="J13">
        <v>14.1</v>
      </c>
      <c r="K13">
        <v>6.8</v>
      </c>
      <c r="L13">
        <v>0.41599999999999998</v>
      </c>
      <c r="M13">
        <v>1.1000000000000001</v>
      </c>
      <c r="N13">
        <v>0.40681810274923919</v>
      </c>
      <c r="O13">
        <v>11.7</v>
      </c>
      <c r="P13">
        <v>0.52191971892877276</v>
      </c>
      <c r="Q13">
        <v>-2</v>
      </c>
      <c r="R13">
        <v>1</v>
      </c>
      <c r="S13">
        <v>0</v>
      </c>
      <c r="T13">
        <v>11.6</v>
      </c>
      <c r="U13">
        <v>1</v>
      </c>
    </row>
    <row r="14" spans="1:22" x14ac:dyDescent="0.25">
      <c r="A14">
        <v>12</v>
      </c>
      <c r="B14" s="2">
        <v>42</v>
      </c>
      <c r="C14" s="1">
        <v>4</v>
      </c>
      <c r="D14">
        <v>11.1</v>
      </c>
      <c r="E14">
        <v>4.5</v>
      </c>
      <c r="F14">
        <v>0.1329555555555556</v>
      </c>
      <c r="G14">
        <v>41.9</v>
      </c>
      <c r="H14">
        <v>0.25010262529832927</v>
      </c>
      <c r="I14">
        <v>28.2</v>
      </c>
      <c r="J14">
        <v>14.7</v>
      </c>
      <c r="K14">
        <v>6.1</v>
      </c>
      <c r="L14">
        <v>0.46146874999999993</v>
      </c>
      <c r="M14">
        <v>1.3</v>
      </c>
      <c r="N14">
        <v>0.49976910644193018</v>
      </c>
      <c r="O14">
        <v>12.6</v>
      </c>
      <c r="P14">
        <v>0.55662492858740076</v>
      </c>
      <c r="Q14">
        <v>6</v>
      </c>
      <c r="R14">
        <v>1</v>
      </c>
      <c r="S14">
        <v>0</v>
      </c>
      <c r="T14">
        <v>10.5</v>
      </c>
      <c r="U14">
        <v>1</v>
      </c>
    </row>
    <row r="15" spans="1:22" x14ac:dyDescent="0.25">
      <c r="A15">
        <v>12</v>
      </c>
      <c r="B15" s="2">
        <v>42</v>
      </c>
      <c r="C15" s="1">
        <v>6</v>
      </c>
      <c r="D15">
        <v>12.7</v>
      </c>
      <c r="E15">
        <v>4.5</v>
      </c>
      <c r="F15">
        <v>0.15531111111111109</v>
      </c>
      <c r="G15">
        <v>41.6</v>
      </c>
      <c r="H15">
        <v>0.28787259615384608</v>
      </c>
      <c r="I15">
        <v>34.4</v>
      </c>
      <c r="J15">
        <v>15.4</v>
      </c>
      <c r="K15">
        <v>6.8</v>
      </c>
      <c r="L15">
        <v>0.50592105263157894</v>
      </c>
      <c r="M15">
        <v>0.4</v>
      </c>
      <c r="N15">
        <v>0.39987991594115879</v>
      </c>
      <c r="O15">
        <v>12.7</v>
      </c>
      <c r="P15">
        <v>0.50338056112112028</v>
      </c>
      <c r="Q15">
        <v>-10</v>
      </c>
      <c r="R15">
        <v>-3</v>
      </c>
      <c r="S15">
        <v>0</v>
      </c>
      <c r="T15">
        <v>13.7</v>
      </c>
      <c r="U15">
        <v>0</v>
      </c>
    </row>
    <row r="16" spans="1:22" x14ac:dyDescent="0.25">
      <c r="A16">
        <v>13</v>
      </c>
      <c r="B16" s="2">
        <v>43</v>
      </c>
      <c r="C16" s="1">
        <v>4</v>
      </c>
      <c r="D16">
        <v>11.1</v>
      </c>
      <c r="E16">
        <v>4.5</v>
      </c>
      <c r="F16">
        <v>0.1329555555555556</v>
      </c>
      <c r="G16">
        <v>41.9</v>
      </c>
      <c r="H16">
        <v>0.25010262529832927</v>
      </c>
      <c r="I16">
        <v>28.2</v>
      </c>
      <c r="J16">
        <v>14.7</v>
      </c>
      <c r="K16">
        <v>6.1</v>
      </c>
      <c r="L16">
        <v>0.46146874999999993</v>
      </c>
      <c r="M16">
        <v>1.3</v>
      </c>
      <c r="N16">
        <v>0.49976910644193018</v>
      </c>
      <c r="O16">
        <v>12.6</v>
      </c>
      <c r="P16">
        <v>0.55662492858740076</v>
      </c>
      <c r="Q16">
        <v>6</v>
      </c>
      <c r="R16">
        <v>1</v>
      </c>
      <c r="S16">
        <v>0</v>
      </c>
      <c r="T16">
        <v>10.5</v>
      </c>
      <c r="U16">
        <v>1</v>
      </c>
    </row>
    <row r="17" spans="1:21" x14ac:dyDescent="0.25">
      <c r="A17">
        <v>13</v>
      </c>
      <c r="B17" s="2">
        <v>43</v>
      </c>
      <c r="C17" s="1">
        <v>5</v>
      </c>
      <c r="D17">
        <v>12.5</v>
      </c>
      <c r="E17">
        <v>6.4</v>
      </c>
      <c r="F17">
        <v>0.12485937499999999</v>
      </c>
      <c r="G17">
        <v>40.299999999999997</v>
      </c>
      <c r="H17">
        <v>0.28978660049627791</v>
      </c>
      <c r="I17">
        <v>29.8</v>
      </c>
      <c r="J17">
        <v>14.4</v>
      </c>
      <c r="K17">
        <v>4.5999999999999996</v>
      </c>
      <c r="L17">
        <v>0.61336363636363644</v>
      </c>
      <c r="M17">
        <v>1</v>
      </c>
      <c r="N17">
        <v>0.47605432451751251</v>
      </c>
      <c r="O17">
        <v>14</v>
      </c>
      <c r="P17">
        <v>0.5361482231881346</v>
      </c>
      <c r="Q17">
        <v>-7</v>
      </c>
      <c r="R17">
        <v>2</v>
      </c>
      <c r="S17">
        <v>0</v>
      </c>
      <c r="T17">
        <v>13.2</v>
      </c>
      <c r="U17">
        <v>0</v>
      </c>
    </row>
    <row r="18" spans="1:21" x14ac:dyDescent="0.25">
      <c r="A18">
        <v>14</v>
      </c>
      <c r="B18" s="2">
        <v>44</v>
      </c>
      <c r="C18" s="1">
        <v>0</v>
      </c>
      <c r="D18">
        <v>1</v>
      </c>
      <c r="E18">
        <v>0</v>
      </c>
      <c r="F18">
        <v>0</v>
      </c>
      <c r="G18">
        <v>3</v>
      </c>
      <c r="H18">
        <v>0.33</v>
      </c>
      <c r="I18">
        <v>2</v>
      </c>
      <c r="J18">
        <v>1</v>
      </c>
      <c r="K18">
        <v>1</v>
      </c>
      <c r="L18">
        <v>0.6</v>
      </c>
      <c r="M18">
        <v>0</v>
      </c>
      <c r="N18">
        <v>0</v>
      </c>
      <c r="O18">
        <v>2</v>
      </c>
      <c r="P18">
        <v>1</v>
      </c>
      <c r="T18">
        <v>0</v>
      </c>
      <c r="U18">
        <v>1</v>
      </c>
    </row>
    <row r="19" spans="1:21" x14ac:dyDescent="0.25">
      <c r="A19">
        <v>14</v>
      </c>
      <c r="B19" s="2">
        <v>44</v>
      </c>
      <c r="C19" s="1">
        <v>7</v>
      </c>
      <c r="D19">
        <v>0</v>
      </c>
      <c r="E19">
        <v>0</v>
      </c>
      <c r="F19">
        <v>0</v>
      </c>
      <c r="G19">
        <v>2</v>
      </c>
      <c r="H19">
        <v>0</v>
      </c>
      <c r="I19">
        <v>4</v>
      </c>
      <c r="J19">
        <v>2</v>
      </c>
      <c r="K19">
        <v>0</v>
      </c>
      <c r="L19">
        <v>0.4</v>
      </c>
      <c r="M19">
        <v>0</v>
      </c>
      <c r="N19">
        <v>0</v>
      </c>
      <c r="O19">
        <v>1</v>
      </c>
      <c r="P19">
        <v>0.5</v>
      </c>
      <c r="T19">
        <v>1</v>
      </c>
      <c r="U19">
        <v>0</v>
      </c>
    </row>
    <row r="20" spans="1:21" x14ac:dyDescent="0.25">
      <c r="A20">
        <v>15</v>
      </c>
      <c r="B20" s="2">
        <v>45</v>
      </c>
      <c r="C20" s="1">
        <v>0</v>
      </c>
      <c r="D20">
        <v>1</v>
      </c>
      <c r="E20">
        <v>0</v>
      </c>
      <c r="F20">
        <v>0</v>
      </c>
      <c r="G20">
        <v>10</v>
      </c>
      <c r="H20">
        <v>0.1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T20">
        <v>3</v>
      </c>
      <c r="U20">
        <v>0</v>
      </c>
    </row>
    <row r="21" spans="1:21" x14ac:dyDescent="0.25">
      <c r="A21">
        <v>15</v>
      </c>
      <c r="B21" s="2">
        <v>45</v>
      </c>
      <c r="C21" s="1">
        <v>7</v>
      </c>
      <c r="D21">
        <v>16</v>
      </c>
      <c r="E21">
        <v>1</v>
      </c>
      <c r="F21">
        <v>0</v>
      </c>
      <c r="G21">
        <v>16</v>
      </c>
      <c r="H21">
        <v>1</v>
      </c>
      <c r="I21">
        <v>40</v>
      </c>
      <c r="J21">
        <v>5</v>
      </c>
      <c r="K21">
        <v>6</v>
      </c>
      <c r="L21">
        <v>1</v>
      </c>
      <c r="M21">
        <v>0</v>
      </c>
      <c r="N21">
        <v>0</v>
      </c>
      <c r="O21">
        <v>1</v>
      </c>
      <c r="P21">
        <v>0.5</v>
      </c>
      <c r="T21">
        <v>1</v>
      </c>
      <c r="U21">
        <v>1</v>
      </c>
    </row>
    <row r="22" spans="1:21" x14ac:dyDescent="0.25">
      <c r="A22">
        <v>16</v>
      </c>
      <c r="B22" s="2">
        <v>46</v>
      </c>
      <c r="C22" s="1">
        <v>4</v>
      </c>
      <c r="D22">
        <v>11.1</v>
      </c>
      <c r="E22">
        <v>4.5</v>
      </c>
      <c r="F22">
        <v>0.1329555555555556</v>
      </c>
      <c r="G22">
        <v>41.9</v>
      </c>
      <c r="H22">
        <v>0.25010262529832927</v>
      </c>
      <c r="I22">
        <v>28.2</v>
      </c>
      <c r="J22">
        <v>14.7</v>
      </c>
      <c r="K22">
        <v>6.1</v>
      </c>
      <c r="L22">
        <v>0.46146874999999993</v>
      </c>
      <c r="M22">
        <v>1.3</v>
      </c>
      <c r="N22">
        <v>0.49976910644193018</v>
      </c>
      <c r="O22">
        <v>12.6</v>
      </c>
      <c r="P22">
        <v>0.33</v>
      </c>
      <c r="Q22">
        <v>6</v>
      </c>
      <c r="R22">
        <v>1</v>
      </c>
      <c r="S22">
        <v>0</v>
      </c>
      <c r="T22">
        <v>10.5</v>
      </c>
      <c r="U22">
        <v>1</v>
      </c>
    </row>
    <row r="23" spans="1:21" x14ac:dyDescent="0.25">
      <c r="A23">
        <v>16</v>
      </c>
      <c r="B23" s="2">
        <v>46</v>
      </c>
      <c r="C23" s="1">
        <v>5</v>
      </c>
      <c r="D23">
        <v>37</v>
      </c>
      <c r="E23">
        <v>10</v>
      </c>
      <c r="F23">
        <v>0.12485937499999999</v>
      </c>
      <c r="G23">
        <v>80</v>
      </c>
      <c r="H23">
        <v>0.95</v>
      </c>
      <c r="I23">
        <v>56</v>
      </c>
      <c r="J23">
        <v>2</v>
      </c>
      <c r="K23">
        <v>4.5999999999999996</v>
      </c>
      <c r="L23">
        <v>0.61336363636363644</v>
      </c>
      <c r="M23">
        <v>3</v>
      </c>
      <c r="N23">
        <v>1</v>
      </c>
      <c r="O23">
        <v>25</v>
      </c>
      <c r="P23">
        <v>0.5361482231881346</v>
      </c>
      <c r="Q23">
        <v>-7</v>
      </c>
      <c r="R23">
        <v>2</v>
      </c>
      <c r="S23">
        <v>0</v>
      </c>
      <c r="T23">
        <v>13.2</v>
      </c>
      <c r="U23">
        <v>0</v>
      </c>
    </row>
    <row r="24" spans="1:21" x14ac:dyDescent="0.25">
      <c r="A24">
        <v>16</v>
      </c>
      <c r="B24" s="2">
        <v>47</v>
      </c>
      <c r="C24" s="1">
        <v>5</v>
      </c>
      <c r="D24">
        <v>37</v>
      </c>
      <c r="E24">
        <v>10</v>
      </c>
      <c r="F24">
        <v>0.12485937499999999</v>
      </c>
      <c r="G24">
        <v>80</v>
      </c>
      <c r="H24">
        <v>0.95</v>
      </c>
      <c r="I24">
        <v>56</v>
      </c>
      <c r="J24">
        <v>2</v>
      </c>
      <c r="K24">
        <v>4.5999999999999996</v>
      </c>
      <c r="L24">
        <v>0.61336363636363644</v>
      </c>
      <c r="M24">
        <v>3</v>
      </c>
      <c r="N24">
        <v>1</v>
      </c>
      <c r="O24">
        <v>25</v>
      </c>
      <c r="P24">
        <v>0.5361482231881346</v>
      </c>
      <c r="Q24">
        <v>-7</v>
      </c>
      <c r="R24">
        <v>2</v>
      </c>
      <c r="S24">
        <v>0</v>
      </c>
      <c r="T24">
        <v>13.2</v>
      </c>
      <c r="U24">
        <v>0</v>
      </c>
    </row>
    <row r="25" spans="1:21" x14ac:dyDescent="0.25">
      <c r="A25">
        <v>16</v>
      </c>
      <c r="B25" s="2">
        <v>47</v>
      </c>
      <c r="C25" s="1">
        <v>4</v>
      </c>
      <c r="D25">
        <v>11.1</v>
      </c>
      <c r="E25">
        <v>4.5</v>
      </c>
      <c r="F25">
        <v>0.1329555555555556</v>
      </c>
      <c r="G25">
        <v>41.9</v>
      </c>
      <c r="H25">
        <v>0.25010262529832927</v>
      </c>
      <c r="I25">
        <v>28.2</v>
      </c>
      <c r="J25">
        <v>14.7</v>
      </c>
      <c r="K25">
        <v>6.1</v>
      </c>
      <c r="L25">
        <v>0.46146874999999993</v>
      </c>
      <c r="M25">
        <v>1.3</v>
      </c>
      <c r="N25">
        <v>0.49976910644193018</v>
      </c>
      <c r="O25">
        <v>12.6</v>
      </c>
      <c r="P25">
        <v>0.33</v>
      </c>
      <c r="Q25">
        <v>6</v>
      </c>
      <c r="R25">
        <v>1</v>
      </c>
      <c r="S25">
        <v>0</v>
      </c>
      <c r="T25">
        <v>10.5</v>
      </c>
      <c r="U25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7D69-9FAB-4C59-8CBB-6F7C466EB888}">
  <dimension ref="A1:G12"/>
  <sheetViews>
    <sheetView workbookViewId="0">
      <selection activeCell="G13" sqref="G13"/>
    </sheetView>
  </sheetViews>
  <sheetFormatPr defaultRowHeight="15" x14ac:dyDescent="0.25"/>
  <cols>
    <col min="1" max="1" width="12.42578125" customWidth="1"/>
    <col min="3" max="3" width="10.28515625" customWidth="1"/>
    <col min="5" max="5" width="10" customWidth="1"/>
    <col min="7" max="7" width="10.28515625" customWidth="1"/>
  </cols>
  <sheetData>
    <row r="1" spans="1:7" x14ac:dyDescent="0.25">
      <c r="A1" s="15" t="s">
        <v>39</v>
      </c>
      <c r="B1" s="16"/>
      <c r="C1" s="16"/>
      <c r="D1" s="16"/>
      <c r="E1" s="16"/>
      <c r="F1" s="16"/>
      <c r="G1" s="17"/>
    </row>
    <row r="2" spans="1:7" x14ac:dyDescent="0.25">
      <c r="A2" s="3" t="s">
        <v>40</v>
      </c>
      <c r="B2" s="13"/>
      <c r="C2" s="3" t="s">
        <v>41</v>
      </c>
      <c r="D2" s="13"/>
      <c r="E2" s="3" t="s">
        <v>42</v>
      </c>
      <c r="F2" s="13"/>
      <c r="G2" s="3" t="s">
        <v>44</v>
      </c>
    </row>
    <row r="3" spans="1:7" x14ac:dyDescent="0.25">
      <c r="A3" s="12" t="s">
        <v>2</v>
      </c>
      <c r="B3" s="9"/>
      <c r="C3" s="9"/>
      <c r="D3" s="9"/>
      <c r="E3" s="9"/>
      <c r="F3" s="9"/>
      <c r="G3" s="10"/>
    </row>
    <row r="4" spans="1:7" x14ac:dyDescent="0.25">
      <c r="A4" s="3" t="s">
        <v>3</v>
      </c>
      <c r="B4" s="9"/>
      <c r="C4" s="9"/>
      <c r="D4" s="9"/>
      <c r="E4" s="9"/>
      <c r="F4" s="9"/>
      <c r="G4" s="10"/>
    </row>
    <row r="5" spans="1:7" x14ac:dyDescent="0.25">
      <c r="A5" s="8"/>
      <c r="B5" s="4"/>
      <c r="C5" s="3" t="s">
        <v>43</v>
      </c>
      <c r="D5" s="9"/>
      <c r="E5" s="3" t="s">
        <v>3</v>
      </c>
      <c r="F5" s="9"/>
      <c r="G5" s="3" t="s">
        <v>4</v>
      </c>
    </row>
    <row r="6" spans="1:7" x14ac:dyDescent="0.25">
      <c r="A6" s="8"/>
      <c r="B6" s="5"/>
      <c r="C6" s="3" t="s">
        <v>4</v>
      </c>
      <c r="D6" s="6"/>
      <c r="E6" s="3" t="s">
        <v>4</v>
      </c>
      <c r="F6" s="7"/>
      <c r="G6" s="10"/>
    </row>
    <row r="7" spans="1:7" x14ac:dyDescent="0.25">
      <c r="A7" s="3" t="s">
        <v>4</v>
      </c>
      <c r="B7" s="9"/>
      <c r="C7" s="9"/>
      <c r="D7" s="9"/>
      <c r="E7" s="9"/>
      <c r="F7" s="9"/>
      <c r="G7" s="10"/>
    </row>
    <row r="8" spans="1:7" x14ac:dyDescent="0.25">
      <c r="A8" s="3" t="s">
        <v>5</v>
      </c>
      <c r="B8" s="9"/>
      <c r="C8" s="9"/>
      <c r="D8" s="9"/>
      <c r="E8" s="9"/>
      <c r="F8" s="9"/>
      <c r="G8" s="10"/>
    </row>
    <row r="9" spans="1:7" x14ac:dyDescent="0.25">
      <c r="A9" s="8"/>
      <c r="B9" s="9"/>
      <c r="C9" s="9"/>
      <c r="D9" s="9"/>
      <c r="E9" s="9"/>
      <c r="F9" s="9"/>
      <c r="G9" s="10"/>
    </row>
    <row r="10" spans="1:7" x14ac:dyDescent="0.25">
      <c r="A10" s="8"/>
      <c r="B10" s="9"/>
      <c r="C10" s="9"/>
      <c r="D10" s="9"/>
      <c r="E10" s="9"/>
      <c r="F10" s="9"/>
      <c r="G10" s="10"/>
    </row>
    <row r="11" spans="1:7" x14ac:dyDescent="0.25">
      <c r="A11" s="3" t="s">
        <v>6</v>
      </c>
      <c r="B11" s="9"/>
      <c r="C11" s="3" t="s">
        <v>5</v>
      </c>
      <c r="D11" s="9"/>
      <c r="E11" s="3" t="s">
        <v>5</v>
      </c>
      <c r="F11" s="9"/>
      <c r="G11" s="3" t="s">
        <v>5</v>
      </c>
    </row>
    <row r="12" spans="1:7" x14ac:dyDescent="0.25">
      <c r="A12" s="3" t="s">
        <v>7</v>
      </c>
      <c r="B12" s="3"/>
      <c r="C12" s="3" t="s">
        <v>7</v>
      </c>
      <c r="D12" s="3"/>
      <c r="E12" s="3" t="s">
        <v>6</v>
      </c>
      <c r="F12" s="11"/>
      <c r="G12" s="5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PLL_Data</vt:lpstr>
      <vt:lpstr>Weekly Results</vt:lpstr>
      <vt:lpstr>Weekly Records</vt:lpstr>
      <vt:lpstr>Weekly Aggregates</vt:lpstr>
      <vt:lpstr>Playoff Round 1 Games</vt:lpstr>
      <vt:lpstr>Round 2 Games</vt:lpstr>
      <vt:lpstr>Round 3 Games</vt:lpstr>
      <vt:lpstr>test</vt:lpstr>
      <vt:lpstr>Final Bracket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BrianAndrews</dc:creator>
  <cp:keywords/>
  <dc:description/>
  <cp:lastModifiedBy>Andrews,Brian</cp:lastModifiedBy>
  <cp:revision/>
  <dcterms:created xsi:type="dcterms:W3CDTF">2019-08-26T23:28:44Z</dcterms:created>
  <dcterms:modified xsi:type="dcterms:W3CDTF">2021-05-21T15:57:31Z</dcterms:modified>
  <cp:category/>
  <cp:contentStatus/>
</cp:coreProperties>
</file>