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-15" yWindow="120" windowWidth="28830" windowHeight="5940"/>
  </bookViews>
  <sheets>
    <sheet name="Форма ТП 2" sheetId="1" r:id="rId1"/>
    <sheet name="Лист1" sheetId="12" state="hidden" r:id="rId2"/>
  </sheets>
  <definedNames>
    <definedName name="_xlnm.Print_Area" localSheetId="0">'Форма ТП 2'!$B$3:$M$83</definedName>
  </definedNames>
  <calcPr calcId="145621" calcMode="manual" calcCompleted="0"/>
</workbook>
</file>

<file path=xl/calcChain.xml><?xml version="1.0" encoding="utf-8"?>
<calcChain xmlns="http://schemas.openxmlformats.org/spreadsheetml/2006/main">
  <c r="D91" i="1" l="1"/>
  <c r="D100" i="1"/>
  <c r="D99" i="1"/>
  <c r="D98" i="1"/>
  <c r="D97" i="1"/>
  <c r="D96" i="1"/>
  <c r="D95" i="1"/>
  <c r="D94" i="1"/>
  <c r="D93" i="1"/>
  <c r="D92" i="1"/>
  <c r="E91" i="1" l="1"/>
  <c r="F91" i="1"/>
  <c r="G91" i="1" l="1"/>
  <c r="I91" i="1" l="1"/>
  <c r="J91" i="1"/>
  <c r="H91" i="1"/>
  <c r="K91" i="1" l="1"/>
  <c r="L91" i="1" l="1"/>
  <c r="M91" i="1" l="1"/>
  <c r="N91" i="1" s="1"/>
  <c r="O91" i="1" l="1"/>
  <c r="P91" i="1"/>
  <c r="Q91" i="1"/>
  <c r="U91" i="1" s="1"/>
  <c r="R91" i="1"/>
  <c r="T91" i="1" s="1"/>
  <c r="V91" i="1" l="1"/>
  <c r="A93" i="1" l="1"/>
  <c r="A94" i="1"/>
  <c r="A95" i="1"/>
  <c r="A96" i="1"/>
  <c r="A97" i="1"/>
  <c r="A98" i="1"/>
  <c r="A99" i="1"/>
  <c r="A100" i="1"/>
  <c r="A92" i="1"/>
  <c r="Z90" i="1" l="1"/>
  <c r="Z89" i="1"/>
  <c r="Z92" i="1" s="1"/>
  <c r="Z88" i="1"/>
  <c r="Z87" i="1"/>
  <c r="Z91" i="1" s="1"/>
  <c r="V99" i="1" l="1"/>
  <c r="V97" i="1"/>
  <c r="V95" i="1"/>
  <c r="V93" i="1"/>
  <c r="V100" i="1"/>
  <c r="V98" i="1"/>
  <c r="V96" i="1"/>
  <c r="V94" i="1"/>
  <c r="V92" i="1"/>
  <c r="U99" i="1"/>
  <c r="U97" i="1"/>
  <c r="U95" i="1"/>
  <c r="U93" i="1"/>
  <c r="U98" i="1"/>
  <c r="U94" i="1"/>
  <c r="U100" i="1"/>
  <c r="U96" i="1"/>
  <c r="U92" i="1"/>
  <c r="H75" i="1" l="1"/>
  <c r="H76" i="1"/>
  <c r="H77" i="1"/>
  <c r="H78" i="1"/>
  <c r="H79" i="1"/>
  <c r="H80" i="1"/>
  <c r="H81" i="1"/>
  <c r="H82" i="1"/>
  <c r="H74" i="1"/>
  <c r="H58" i="1"/>
  <c r="H59" i="1"/>
  <c r="H60" i="1"/>
  <c r="H61" i="1"/>
  <c r="H62" i="1"/>
  <c r="H63" i="1"/>
  <c r="H64" i="1"/>
  <c r="H65" i="1"/>
  <c r="H66" i="1"/>
  <c r="H42" i="1"/>
  <c r="H43" i="1"/>
  <c r="H44" i="1"/>
  <c r="H45" i="1"/>
  <c r="H46" i="1"/>
  <c r="H47" i="1"/>
  <c r="H48" i="1"/>
  <c r="H49" i="1"/>
  <c r="H50" i="1"/>
  <c r="S82" i="1" l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R74" i="1" s="1"/>
  <c r="S75" i="1"/>
  <c r="R75" i="1"/>
  <c r="Q74" i="1"/>
  <c r="P74" i="1"/>
  <c r="O74" i="1"/>
  <c r="M74" i="1"/>
  <c r="L74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Q58" i="1"/>
  <c r="P58" i="1"/>
  <c r="O58" i="1"/>
  <c r="M58" i="1"/>
  <c r="L58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Q42" i="1"/>
  <c r="P42" i="1"/>
  <c r="O42" i="1"/>
  <c r="M42" i="1"/>
  <c r="L42" i="1"/>
  <c r="R58" i="1" l="1"/>
  <c r="S74" i="1"/>
  <c r="S42" i="1"/>
  <c r="R42" i="1"/>
  <c r="S58" i="1"/>
  <c r="K80" i="1"/>
  <c r="J80" i="1"/>
  <c r="K64" i="1"/>
  <c r="J64" i="1"/>
  <c r="K48" i="1"/>
  <c r="J48" i="1"/>
  <c r="K82" i="1" l="1"/>
  <c r="J82" i="1"/>
  <c r="K81" i="1"/>
  <c r="J81" i="1"/>
  <c r="K79" i="1"/>
  <c r="J79" i="1"/>
  <c r="K78" i="1"/>
  <c r="J78" i="1"/>
  <c r="K77" i="1"/>
  <c r="J77" i="1"/>
  <c r="K76" i="1"/>
  <c r="J76" i="1"/>
  <c r="K75" i="1"/>
  <c r="J75" i="1"/>
  <c r="K74" i="1"/>
  <c r="J74" i="1"/>
  <c r="K66" i="1"/>
  <c r="J66" i="1"/>
  <c r="K65" i="1"/>
  <c r="J65" i="1"/>
  <c r="K63" i="1"/>
  <c r="J63" i="1"/>
  <c r="K62" i="1"/>
  <c r="J62" i="1"/>
  <c r="K61" i="1"/>
  <c r="J61" i="1"/>
  <c r="K60" i="1"/>
  <c r="J60" i="1"/>
  <c r="K59" i="1"/>
  <c r="J59" i="1"/>
  <c r="K58" i="1"/>
  <c r="J58" i="1"/>
  <c r="K50" i="1"/>
  <c r="J50" i="1"/>
  <c r="K49" i="1"/>
  <c r="J49" i="1"/>
  <c r="K47" i="1"/>
  <c r="J47" i="1"/>
  <c r="K46" i="1"/>
  <c r="J46" i="1"/>
  <c r="K45" i="1"/>
  <c r="J45" i="1"/>
  <c r="K44" i="1"/>
  <c r="J44" i="1"/>
  <c r="K43" i="1"/>
  <c r="J43" i="1"/>
  <c r="K42" i="1"/>
  <c r="J42" i="1"/>
  <c r="E26" i="1"/>
  <c r="D26" i="1"/>
</calcChain>
</file>

<file path=xl/sharedStrings.xml><?xml version="1.0" encoding="utf-8"?>
<sst xmlns="http://schemas.openxmlformats.org/spreadsheetml/2006/main" count="235" uniqueCount="104">
  <si>
    <t>Форма ТП 2</t>
  </si>
  <si>
    <t>Информация по факту исполнения договоров с работами</t>
  </si>
  <si>
    <t>таблица 1.1</t>
  </si>
  <si>
    <t>Всего исполнено</t>
  </si>
  <si>
    <t>в т.ч. АТП</t>
  </si>
  <si>
    <t>в т.ч. ДС о готовности СО</t>
  </si>
  <si>
    <t>в т.ч. расторгнуто</t>
  </si>
  <si>
    <t>в т.ч.
прет.-иск.
работа</t>
  </si>
  <si>
    <t>в т.ч.
работы вып.,
увед. напр.</t>
  </si>
  <si>
    <t>Всего</t>
  </si>
  <si>
    <t>хоз.
способ</t>
  </si>
  <si>
    <t>подряд</t>
  </si>
  <si>
    <t>не заполнен
способ исп.</t>
  </si>
  <si>
    <t>шт.</t>
  </si>
  <si>
    <t>ПАО "Ленэнерго"</t>
  </si>
  <si>
    <t>Кабельная сеть</t>
  </si>
  <si>
    <t>Выборгские ЭС</t>
  </si>
  <si>
    <t>Гатчинские ЭС</t>
  </si>
  <si>
    <t>Кингисеппские ЭС</t>
  </si>
  <si>
    <t>Новоладожские ЭС</t>
  </si>
  <si>
    <t>Пригородные ЭС</t>
  </si>
  <si>
    <t>Тихвинские ЭС</t>
  </si>
  <si>
    <t>Структура действующих договоров с работами к исполнению</t>
  </si>
  <si>
    <t>таблица 1.2</t>
  </si>
  <si>
    <t>в т.ч.
СОУ 2019+</t>
  </si>
  <si>
    <t>таблица 2</t>
  </si>
  <si>
    <t>Факт за неделю</t>
  </si>
  <si>
    <t>Среднее
за 3 недели</t>
  </si>
  <si>
    <t>Отклонение
от среднего</t>
  </si>
  <si>
    <t>По сравнению с планом</t>
  </si>
  <si>
    <t>%</t>
  </si>
  <si>
    <t>таблица 2.1</t>
  </si>
  <si>
    <t>Расчетное ожидаемое</t>
  </si>
  <si>
    <t>в т.ч. 
без продления</t>
  </si>
  <si>
    <t>Действующие на 23.11.2017</t>
  </si>
  <si>
    <t>в т.ч. просроченные на 23.11.2017</t>
  </si>
  <si>
    <t>продлено
за период 
16.11-22.11</t>
  </si>
  <si>
    <t>Прогноз на 31.12.2017 (6 недель)</t>
  </si>
  <si>
    <t>за 09.11-15.11</t>
  </si>
  <si>
    <t xml:space="preserve"> за 16.11-22.11</t>
  </si>
  <si>
    <t>таблица 2.2</t>
  </si>
  <si>
    <t>Снижение
(увеличение)
за период 
16.11-22.11</t>
  </si>
  <si>
    <t>Необходимое недельное снижение
(19 недель)</t>
  </si>
  <si>
    <t>на 16.11.2017</t>
  </si>
  <si>
    <t>за период 16.11-22.11</t>
  </si>
  <si>
    <t>на 23.11.2017</t>
  </si>
  <si>
    <t>Договоров без указания способа выполенния работ: 5</t>
  </si>
  <si>
    <t>перевод в б/р
(перевод в с/р)
(заключено)</t>
  </si>
  <si>
    <t>Исполнено
со стороны СО</t>
  </si>
  <si>
    <t>Продлено 
на 2-4 кв. 2018</t>
  </si>
  <si>
    <t>Санкт-Петербургские ВЭС</t>
  </si>
  <si>
    <t>Анализ снижения остатка на 2018 год</t>
  </si>
  <si>
    <t>Анализ снижения остатка договоров с работами, выполняемыми подрядным способом, на 2018 год</t>
  </si>
  <si>
    <t>Анализ снижения остатка договоров с работами на 2-4 кв. 2018 за неделю</t>
  </si>
  <si>
    <t>Действующие договоры ТП с работами к исполнению: срок оказания услуги</t>
  </si>
  <si>
    <t>таблица 3</t>
  </si>
  <si>
    <t>в т.ч. по сроку оказания услуги</t>
  </si>
  <si>
    <t>2019
и позднее</t>
  </si>
  <si>
    <t>Всего
2018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</si>
  <si>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</si>
  <si>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</si>
  <si>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</si>
  <si>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</si>
  <si>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</si>
  <si>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</si>
  <si>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</si>
  <si>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</si>
  <si>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</si>
  <si>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Май и ранее</t>
  </si>
  <si>
    <t>январь</t>
  </si>
  <si>
    <t>февраль</t>
  </si>
  <si>
    <t>март</t>
  </si>
  <si>
    <t>Справочно:</t>
  </si>
  <si>
    <t>среднемес. исполнение</t>
  </si>
  <si>
    <t>Прогноз исполнения</t>
  </si>
  <si>
    <t>до конца месяца</t>
  </si>
  <si>
    <t>до конца года</t>
  </si>
  <si>
    <t>Дата отчёта</t>
  </si>
  <si>
    <t>08.05.2018</t>
  </si>
  <si>
    <t>начало мес.</t>
  </si>
  <si>
    <t>конец мес.</t>
  </si>
  <si>
    <t>начало года</t>
  </si>
  <si>
    <t>конец года</t>
  </si>
  <si>
    <t>остаток мес. %</t>
  </si>
  <si>
    <t>остаток год %</t>
  </si>
  <si>
    <t>в т.ч. исполнено за 2018 год</t>
  </si>
  <si>
    <t>Факт исполнения на 08.05.2018</t>
  </si>
  <si>
    <t>Действующие
на 01.01.2017
и заключ. в 2018</t>
  </si>
  <si>
    <t>Действующие на 08.05.2018</t>
  </si>
  <si>
    <t>Очистить</t>
  </si>
  <si>
    <t>Перешло в факт</t>
  </si>
  <si>
    <t>Восстановлено в остаток</t>
  </si>
  <si>
    <t>Заактировано</t>
  </si>
  <si>
    <t>Построено</t>
  </si>
  <si>
    <t>Продлено</t>
  </si>
  <si>
    <t>Наступил СОУ</t>
  </si>
  <si>
    <t>Изменена работность</t>
  </si>
  <si>
    <t>Неформатные преобразования</t>
  </si>
  <si>
    <t>в т.ч.
СОУ 4 кв. 2018</t>
  </si>
  <si>
    <t>в т.ч. СОУ 3 кв. 2018 и ранее</t>
  </si>
  <si>
    <t>Остаток плана до конца
3 кв. 2018</t>
  </si>
  <si>
    <t>Остаток плана на 3 кв. 2018</t>
  </si>
  <si>
    <t>Остаток плана на 4 кв. 2018</t>
  </si>
  <si>
    <t>Продлено 
на 4 кв.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</si>
</sst>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0%;\-0%"/>
    <numFmt numFmtId="165" formatCode="#,##0;\(#,##0\)"/>
  </numFmts>
  <fonts count="31" x14ac:knownFonts="1">
    <font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11"/>
      <color rgb="FF000000"/>
      <name val="Calibri"/>
      <family val="2"/>
      <scheme val="minor"/>
    </font>
    <font>
      <sz val="9"/>
      <name val="Arial Cyr"/>
      <charset val="204"/>
    </font>
    <font>
      <sz val="11"/>
      <color theme="1"/>
      <name val="Calibri"/>
      <family val="2"/>
      <scheme val="minor"/>
    </font>
    <font>
      <b/>
      <i/>
      <sz val="1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1.5"/>
      <color theme="1"/>
      <name val="Arial"/>
      <family val="2"/>
      <charset val="204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b/>
      <sz val="9"/>
      <name val="Arial Cyr"/>
      <charset val="204"/>
    </font>
    <font>
      <sz val="9"/>
      <color theme="0"/>
      <name val="Cambria"/>
      <family val="1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9"/>
      <color theme="0"/>
      <name val="Arial"/>
      <family val="2"/>
      <charset val="204"/>
    </font>
    <font>
      <sz val="11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411">
    <xf numFmtId="0" fontId="0" fillId="0" borderId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17" fillId="0" borderId="0"/>
    <xf numFmtId="0" fontId="8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>
      <alignment vertical="center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6" fillId="0" borderId="0"/>
    <xf numFmtId="0" fontId="18" fillId="0" borderId="0">
      <alignment vertical="center" wrapText="1"/>
    </xf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7">
    <xf numFmtId="0" fontId="0" fillId="0" borderId="0" xfId="0"/>
    <xf numFmtId="3" fontId="14" fillId="0" borderId="4" xfId="0" applyNumberFormat="1" applyFont="1" applyFill="1" applyBorder="1" applyAlignment="1">
      <alignment horizontal="center" vertical="center"/>
    </xf>
    <xf numFmtId="0" fontId="12" fillId="0" borderId="8" xfId="89" applyFont="1" applyFill="1" applyBorder="1" applyAlignment="1">
      <alignment horizontal="center" vertical="center" wrapText="1"/>
    </xf>
    <xf numFmtId="0" fontId="18" fillId="0" borderId="0" xfId="89" applyAlignment="1"/>
    <xf numFmtId="0" fontId="9" fillId="0" borderId="0" xfId="89" applyFont="1" applyAlignment="1">
      <alignment horizontal="right" vertical="center"/>
    </xf>
    <xf numFmtId="0" fontId="22" fillId="0" borderId="0" xfId="89" applyFont="1" applyAlignment="1">
      <alignment horizontal="left" vertical="center"/>
    </xf>
    <xf numFmtId="0" fontId="18" fillId="0" borderId="0" xfId="89" applyAlignment="1">
      <alignment horizontal="centerContinuous"/>
    </xf>
    <xf numFmtId="0" fontId="10" fillId="0" borderId="0" xfId="89" applyFont="1" applyAlignment="1">
      <alignment horizontal="right" vertical="center"/>
    </xf>
    <xf numFmtId="0" fontId="11" fillId="0" borderId="8" xfId="89" applyFont="1" applyBorder="1" applyAlignment="1">
      <alignment horizontal="center" vertical="center" wrapText="1"/>
    </xf>
    <xf numFmtId="0" fontId="12" fillId="0" borderId="8" xfId="89" applyFont="1" applyBorder="1" applyAlignment="1">
      <alignment horizontal="center" vertical="center" wrapText="1"/>
    </xf>
    <xf numFmtId="0" fontId="13" fillId="0" borderId="13" xfId="89" applyFont="1" applyBorder="1" applyAlignment="1">
      <alignment horizontal="centerContinuous" vertical="center"/>
    </xf>
    <xf numFmtId="0" fontId="13" fillId="0" borderId="14" xfId="89" applyFont="1" applyBorder="1" applyAlignment="1">
      <alignment horizontal="centerContinuous" vertical="center"/>
    </xf>
    <xf numFmtId="0" fontId="13" fillId="0" borderId="15" xfId="89" applyFont="1" applyBorder="1" applyAlignment="1">
      <alignment horizontal="centerContinuous" vertical="center"/>
    </xf>
    <xf numFmtId="0" fontId="14" fillId="0" borderId="16" xfId="89" applyFont="1" applyFill="1" applyBorder="1" applyAlignment="1">
      <alignment horizontal="center" vertical="center"/>
    </xf>
    <xf numFmtId="3" fontId="14" fillId="0" borderId="22" xfId="89" applyNumberFormat="1" applyFont="1" applyFill="1" applyBorder="1" applyAlignment="1">
      <alignment horizontal="center" vertical="center"/>
    </xf>
    <xf numFmtId="3" fontId="14" fillId="0" borderId="4" xfId="89" applyNumberFormat="1" applyFont="1" applyFill="1" applyBorder="1" applyAlignment="1">
      <alignment horizontal="center" vertical="center"/>
    </xf>
    <xf numFmtId="3" fontId="14" fillId="0" borderId="5" xfId="89" applyNumberFormat="1" applyFont="1" applyFill="1" applyBorder="1" applyAlignment="1">
      <alignment horizontal="center" vertical="center"/>
    </xf>
    <xf numFmtId="0" fontId="16" fillId="0" borderId="17" xfId="89" applyFont="1" applyFill="1" applyBorder="1" applyAlignment="1">
      <alignment horizontal="right" vertical="center"/>
    </xf>
    <xf numFmtId="3" fontId="16" fillId="0" borderId="23" xfId="89" applyNumberFormat="1" applyFont="1" applyFill="1" applyBorder="1" applyAlignment="1">
      <alignment horizontal="right" vertical="center"/>
    </xf>
    <xf numFmtId="3" fontId="16" fillId="0" borderId="7" xfId="89" applyNumberFormat="1" applyFont="1" applyFill="1" applyBorder="1" applyAlignment="1">
      <alignment horizontal="right" vertical="center"/>
    </xf>
    <xf numFmtId="3" fontId="16" fillId="0" borderId="37" xfId="89" applyNumberFormat="1" applyFont="1" applyFill="1" applyBorder="1" applyAlignment="1">
      <alignment horizontal="right" vertical="center"/>
    </xf>
    <xf numFmtId="0" fontId="16" fillId="0" borderId="18" xfId="89" applyFont="1" applyFill="1" applyBorder="1" applyAlignment="1">
      <alignment horizontal="right" vertical="center"/>
    </xf>
    <xf numFmtId="3" fontId="16" fillId="0" borderId="27" xfId="89" applyNumberFormat="1" applyFont="1" applyFill="1" applyBorder="1" applyAlignment="1">
      <alignment horizontal="right" vertical="center"/>
    </xf>
    <xf numFmtId="3" fontId="16" fillId="0" borderId="19" xfId="89" applyNumberFormat="1" applyFont="1" applyFill="1" applyBorder="1" applyAlignment="1">
      <alignment horizontal="right" vertical="center"/>
    </xf>
    <xf numFmtId="3" fontId="16" fillId="0" borderId="38" xfId="89" applyNumberFormat="1" applyFont="1" applyFill="1" applyBorder="1" applyAlignment="1">
      <alignment horizontal="right" vertical="center"/>
    </xf>
    <xf numFmtId="0" fontId="12" fillId="0" borderId="8" xfId="405" applyFont="1" applyFill="1" applyBorder="1" applyAlignment="1">
      <alignment horizontal="center" vertical="center" wrapText="1"/>
    </xf>
    <xf numFmtId="0" fontId="12" fillId="0" borderId="7" xfId="405" applyFont="1" applyFill="1" applyBorder="1" applyAlignment="1">
      <alignment horizontal="center" vertical="center" wrapText="1"/>
    </xf>
    <xf numFmtId="0" fontId="12" fillId="0" borderId="10" xfId="89" applyFont="1" applyFill="1" applyBorder="1" applyAlignment="1">
      <alignment horizontal="center" vertical="center" wrapText="1"/>
    </xf>
    <xf numFmtId="0" fontId="11" fillId="0" borderId="8" xfId="89" applyFont="1" applyFill="1" applyBorder="1" applyAlignment="1">
      <alignment horizontal="center" vertical="center" wrapText="1"/>
    </xf>
    <xf numFmtId="0" fontId="13" fillId="0" borderId="24" xfId="89" applyFont="1" applyFill="1" applyBorder="1" applyAlignment="1">
      <alignment horizontal="center" vertical="center"/>
    </xf>
    <xf numFmtId="0" fontId="13" fillId="0" borderId="8" xfId="89" applyFont="1" applyFill="1" applyBorder="1" applyAlignment="1">
      <alignment horizontal="center" vertical="center"/>
    </xf>
    <xf numFmtId="0" fontId="13" fillId="0" borderId="19" xfId="89" applyFont="1" applyFill="1" applyBorder="1" applyAlignment="1">
      <alignment horizontal="center" vertical="center"/>
    </xf>
    <xf numFmtId="0" fontId="13" fillId="0" borderId="21" xfId="89" applyFont="1" applyFill="1" applyBorder="1" applyAlignment="1">
      <alignment horizontal="center" vertical="center"/>
    </xf>
    <xf numFmtId="0" fontId="13" fillId="0" borderId="27" xfId="89" applyFont="1" applyFill="1" applyBorder="1" applyAlignment="1">
      <alignment horizontal="center" vertical="center"/>
    </xf>
    <xf numFmtId="0" fontId="13" fillId="0" borderId="20" xfId="89" applyFont="1" applyFill="1" applyBorder="1" applyAlignment="1">
      <alignment horizontal="center" vertical="center"/>
    </xf>
    <xf numFmtId="0" fontId="21" fillId="0" borderId="20" xfId="89" applyFont="1" applyFill="1" applyBorder="1" applyAlignment="1">
      <alignment horizontal="center" vertical="center"/>
    </xf>
    <xf numFmtId="0" fontId="21" fillId="0" borderId="21" xfId="89" applyFont="1" applyFill="1" applyBorder="1" applyAlignment="1">
      <alignment horizontal="center" vertical="center"/>
    </xf>
    <xf numFmtId="0" fontId="14" fillId="0" borderId="25" xfId="89" applyFont="1" applyFill="1" applyBorder="1" applyAlignment="1">
      <alignment horizontal="center" vertical="center"/>
    </xf>
    <xf numFmtId="3" fontId="15" fillId="0" borderId="3" xfId="89" applyNumberFormat="1" applyFont="1" applyFill="1" applyBorder="1" applyAlignment="1">
      <alignment horizontal="center" vertical="center"/>
    </xf>
    <xf numFmtId="3" fontId="15" fillId="0" borderId="5" xfId="89" applyNumberFormat="1" applyFont="1" applyFill="1" applyBorder="1" applyAlignment="1">
      <alignment horizontal="center" vertical="center"/>
    </xf>
    <xf numFmtId="3" fontId="14" fillId="0" borderId="35" xfId="89" applyNumberFormat="1" applyFont="1" applyFill="1" applyBorder="1" applyAlignment="1">
      <alignment horizontal="center" vertical="center"/>
    </xf>
    <xf numFmtId="3" fontId="15" fillId="0" borderId="11" xfId="89" applyNumberFormat="1" applyFont="1" applyFill="1" applyBorder="1" applyAlignment="1">
      <alignment horizontal="center" vertical="center"/>
    </xf>
    <xf numFmtId="3" fontId="14" fillId="0" borderId="11" xfId="89" applyNumberFormat="1" applyFont="1" applyFill="1" applyBorder="1" applyAlignment="1">
      <alignment horizontal="center" vertical="center"/>
    </xf>
    <xf numFmtId="3" fontId="15" fillId="0" borderId="36" xfId="89" applyNumberFormat="1" applyFont="1" applyFill="1" applyBorder="1" applyAlignment="1">
      <alignment horizontal="center" vertical="center"/>
    </xf>
    <xf numFmtId="0" fontId="16" fillId="0" borderId="26" xfId="89" applyFont="1" applyFill="1" applyBorder="1" applyAlignment="1">
      <alignment horizontal="right" vertical="center"/>
    </xf>
    <xf numFmtId="3" fontId="16" fillId="0" borderId="10" xfId="89" applyNumberFormat="1" applyFont="1" applyFill="1" applyBorder="1" applyAlignment="1">
      <alignment horizontal="right" vertical="center"/>
    </xf>
    <xf numFmtId="3" fontId="16" fillId="0" borderId="8" xfId="89" applyNumberFormat="1" applyFont="1" applyFill="1" applyBorder="1" applyAlignment="1">
      <alignment horizontal="right" vertical="center"/>
    </xf>
    <xf numFmtId="3" fontId="21" fillId="0" borderId="8" xfId="89" applyNumberFormat="1" applyFont="1" applyFill="1" applyBorder="1" applyAlignment="1">
      <alignment horizontal="right" vertical="center"/>
    </xf>
    <xf numFmtId="3" fontId="16" fillId="0" borderId="21" xfId="89" applyNumberFormat="1" applyFont="1" applyFill="1" applyBorder="1" applyAlignment="1">
      <alignment horizontal="right" vertical="center"/>
    </xf>
    <xf numFmtId="3" fontId="16" fillId="0" borderId="20" xfId="89" applyNumberFormat="1" applyFont="1" applyFill="1" applyBorder="1" applyAlignment="1">
      <alignment horizontal="right" vertical="center"/>
    </xf>
    <xf numFmtId="3" fontId="21" fillId="0" borderId="20" xfId="89" applyNumberFormat="1" applyFont="1" applyFill="1" applyBorder="1" applyAlignment="1">
      <alignment horizontal="right" vertical="center"/>
    </xf>
    <xf numFmtId="0" fontId="11" fillId="0" borderId="7" xfId="89" applyFont="1" applyBorder="1" applyAlignment="1">
      <alignment horizontal="center" vertical="center" wrapText="1"/>
    </xf>
    <xf numFmtId="0" fontId="11" fillId="0" borderId="43" xfId="89" applyFont="1" applyBorder="1" applyAlignment="1">
      <alignment horizontal="center" vertical="center" wrapText="1"/>
    </xf>
    <xf numFmtId="0" fontId="11" fillId="0" borderId="37" xfId="89" applyFont="1" applyBorder="1" applyAlignment="1">
      <alignment horizontal="center" vertical="center" wrapText="1"/>
    </xf>
    <xf numFmtId="0" fontId="11" fillId="0" borderId="37" xfId="89" applyFont="1" applyBorder="1" applyAlignment="1">
      <alignment horizontal="center" vertical="center"/>
    </xf>
    <xf numFmtId="0" fontId="11" fillId="0" borderId="10" xfId="89" applyFont="1" applyBorder="1" applyAlignment="1">
      <alignment horizontal="center" vertical="center"/>
    </xf>
    <xf numFmtId="0" fontId="13" fillId="0" borderId="19" xfId="89" applyFont="1" applyBorder="1" applyAlignment="1">
      <alignment horizontal="centerContinuous" vertical="center"/>
    </xf>
    <xf numFmtId="0" fontId="13" fillId="0" borderId="20" xfId="89" applyFont="1" applyBorder="1" applyAlignment="1">
      <alignment horizontal="centerContinuous" vertical="center"/>
    </xf>
    <xf numFmtId="0" fontId="13" fillId="0" borderId="38" xfId="89" applyFont="1" applyBorder="1" applyAlignment="1">
      <alignment horizontal="center" vertical="center"/>
    </xf>
    <xf numFmtId="0" fontId="13" fillId="0" borderId="19" xfId="89" applyFont="1" applyBorder="1" applyAlignment="1">
      <alignment horizontal="center" vertical="center"/>
    </xf>
    <xf numFmtId="0" fontId="13" fillId="0" borderId="20" xfId="89" applyFont="1" applyBorder="1" applyAlignment="1">
      <alignment horizontal="center" vertical="center"/>
    </xf>
    <xf numFmtId="0" fontId="13" fillId="0" borderId="21" xfId="89" applyFont="1" applyBorder="1" applyAlignment="1">
      <alignment horizontal="center" vertical="center"/>
    </xf>
    <xf numFmtId="3" fontId="14" fillId="0" borderId="42" xfId="89" applyNumberFormat="1" applyFont="1" applyFill="1" applyBorder="1" applyAlignment="1">
      <alignment horizontal="center" vertical="center"/>
    </xf>
    <xf numFmtId="3" fontId="14" fillId="0" borderId="3" xfId="89" applyNumberFormat="1" applyFont="1" applyFill="1" applyBorder="1" applyAlignment="1">
      <alignment horizontal="center" vertical="center"/>
    </xf>
    <xf numFmtId="164" fontId="14" fillId="0" borderId="30" xfId="89" applyNumberFormat="1" applyFont="1" applyFill="1" applyBorder="1" applyAlignment="1">
      <alignment horizontal="center" vertical="center"/>
    </xf>
    <xf numFmtId="9" fontId="14" fillId="0" borderId="36" xfId="89" applyNumberFormat="1" applyFont="1" applyFill="1" applyBorder="1" applyAlignment="1">
      <alignment horizontal="center" vertical="center"/>
    </xf>
    <xf numFmtId="3" fontId="16" fillId="0" borderId="17" xfId="89" applyNumberFormat="1" applyFont="1" applyFill="1" applyBorder="1" applyAlignment="1">
      <alignment horizontal="right" vertical="center"/>
    </xf>
    <xf numFmtId="3" fontId="18" fillId="0" borderId="7" xfId="89" quotePrefix="1" applyNumberFormat="1" applyBorder="1" applyAlignment="1"/>
    <xf numFmtId="3" fontId="18" fillId="0" borderId="8" xfId="89" quotePrefix="1" applyNumberFormat="1" applyBorder="1" applyAlignment="1"/>
    <xf numFmtId="164" fontId="16" fillId="0" borderId="37" xfId="89" applyNumberFormat="1" applyFont="1" applyFill="1" applyBorder="1" applyAlignment="1">
      <alignment horizontal="right" vertical="center"/>
    </xf>
    <xf numFmtId="9" fontId="16" fillId="0" borderId="10" xfId="89" applyNumberFormat="1" applyFont="1" applyFill="1" applyBorder="1" applyAlignment="1">
      <alignment horizontal="right" vertical="center"/>
    </xf>
    <xf numFmtId="3" fontId="16" fillId="0" borderId="18" xfId="89" applyNumberFormat="1" applyFont="1" applyFill="1" applyBorder="1" applyAlignment="1">
      <alignment horizontal="right" vertical="center"/>
    </xf>
    <xf numFmtId="3" fontId="18" fillId="0" borderId="19" xfId="89" quotePrefix="1" applyNumberFormat="1" applyBorder="1" applyAlignment="1"/>
    <xf numFmtId="3" fontId="18" fillId="0" borderId="20" xfId="89" quotePrefix="1" applyNumberFormat="1" applyBorder="1" applyAlignment="1"/>
    <xf numFmtId="164" fontId="16" fillId="0" borderId="38" xfId="89" applyNumberFormat="1" applyFont="1" applyFill="1" applyBorder="1" applyAlignment="1">
      <alignment horizontal="right" vertical="center"/>
    </xf>
    <xf numFmtId="9" fontId="16" fillId="0" borderId="21" xfId="89" applyNumberFormat="1" applyFont="1" applyFill="1" applyBorder="1" applyAlignment="1">
      <alignment horizontal="right" vertical="center"/>
    </xf>
    <xf numFmtId="0" fontId="18" fillId="0" borderId="0" xfId="89" applyBorder="1" applyAlignment="1"/>
    <xf numFmtId="0" fontId="13" fillId="0" borderId="27" xfId="89" applyFont="1" applyBorder="1" applyAlignment="1">
      <alignment horizontal="center" vertical="center"/>
    </xf>
    <xf numFmtId="0" fontId="18" fillId="0" borderId="19" xfId="89" applyBorder="1" applyAlignment="1">
      <alignment horizontal="center" vertical="center"/>
    </xf>
    <xf numFmtId="3" fontId="23" fillId="0" borderId="22" xfId="0" applyNumberFormat="1" applyFont="1" applyFill="1" applyBorder="1" applyAlignment="1">
      <alignment horizontal="center" vertical="center"/>
    </xf>
    <xf numFmtId="165" fontId="14" fillId="0" borderId="3" xfId="89" applyNumberFormat="1" applyFont="1" applyBorder="1" applyAlignment="1">
      <alignment horizontal="center"/>
    </xf>
    <xf numFmtId="3" fontId="24" fillId="0" borderId="23" xfId="0" applyNumberFormat="1" applyFont="1" applyFill="1" applyBorder="1" applyAlignment="1">
      <alignment horizontal="right" vertical="center"/>
    </xf>
    <xf numFmtId="165" fontId="16" fillId="0" borderId="7" xfId="89" applyNumberFormat="1" applyFont="1" applyBorder="1" applyAlignment="1"/>
    <xf numFmtId="3" fontId="24" fillId="0" borderId="27" xfId="0" applyNumberFormat="1" applyFont="1" applyFill="1" applyBorder="1" applyAlignment="1">
      <alignment horizontal="right" vertical="center"/>
    </xf>
    <xf numFmtId="165" fontId="16" fillId="0" borderId="19" xfId="89" applyNumberFormat="1" applyFont="1" applyBorder="1" applyAlignment="1"/>
    <xf numFmtId="0" fontId="16" fillId="0" borderId="0" xfId="89" applyFont="1" applyFill="1" applyBorder="1" applyAlignment="1">
      <alignment horizontal="left" vertical="center"/>
    </xf>
    <xf numFmtId="0" fontId="20" fillId="0" borderId="0" xfId="406" applyFont="1"/>
    <xf numFmtId="165" fontId="14" fillId="0" borderId="4" xfId="89" applyNumberFormat="1" applyFont="1" applyFill="1" applyBorder="1" applyAlignment="1">
      <alignment horizontal="center" vertical="center"/>
    </xf>
    <xf numFmtId="165" fontId="16" fillId="0" borderId="8" xfId="89" applyNumberFormat="1" applyFont="1" applyFill="1" applyBorder="1" applyAlignment="1">
      <alignment horizontal="right" vertical="center"/>
    </xf>
    <xf numFmtId="165" fontId="16" fillId="0" borderId="20" xfId="89" applyNumberFormat="1" applyFont="1" applyFill="1" applyBorder="1" applyAlignment="1">
      <alignment horizontal="right" vertical="center"/>
    </xf>
    <xf numFmtId="0" fontId="11" fillId="0" borderId="37" xfId="89" applyFont="1" applyBorder="1" applyAlignment="1">
      <alignment horizontal="centerContinuous" vertical="center"/>
    </xf>
    <xf numFmtId="0" fontId="13" fillId="0" borderId="38" xfId="89" applyFont="1" applyBorder="1" applyAlignment="1">
      <alignment horizontal="centerContinuous" vertical="center"/>
    </xf>
    <xf numFmtId="0" fontId="26" fillId="0" borderId="0" xfId="89" applyFont="1" applyAlignment="1"/>
    <xf numFmtId="0" fontId="26" fillId="0" borderId="0" xfId="0" applyFont="1"/>
    <xf numFmtId="0" fontId="13" fillId="0" borderId="18" xfId="0" applyFont="1" applyBorder="1" applyAlignment="1">
      <alignment horizontal="center" vertical="center"/>
    </xf>
    <xf numFmtId="3" fontId="23" fillId="0" borderId="5" xfId="89" applyNumberFormat="1" applyFont="1" applyBorder="1" applyAlignment="1">
      <alignment horizontal="center" vertical="center"/>
    </xf>
    <xf numFmtId="3" fontId="14" fillId="0" borderId="8" xfId="0" applyNumberFormat="1" applyFont="1" applyFill="1" applyBorder="1" applyAlignment="1">
      <alignment horizontal="center" vertical="center"/>
    </xf>
    <xf numFmtId="3" fontId="16" fillId="0" borderId="10" xfId="0" applyNumberFormat="1" applyFont="1" applyBorder="1" applyAlignment="1">
      <alignment horizontal="right" vertical="center"/>
    </xf>
    <xf numFmtId="3" fontId="14" fillId="0" borderId="20" xfId="0" applyNumberFormat="1" applyFont="1" applyFill="1" applyBorder="1" applyAlignment="1">
      <alignment horizontal="center" vertical="center"/>
    </xf>
    <xf numFmtId="3" fontId="16" fillId="0" borderId="21" xfId="0" applyNumberFormat="1" applyFont="1" applyBorder="1" applyAlignment="1">
      <alignment horizontal="right" vertical="center"/>
    </xf>
    <xf numFmtId="0" fontId="13" fillId="0" borderId="20" xfId="0" applyFont="1" applyBorder="1" applyAlignment="1">
      <alignment horizontal="center" vertical="center"/>
    </xf>
    <xf numFmtId="0" fontId="28" fillId="0" borderId="20" xfId="89" applyFont="1" applyBorder="1" applyAlignment="1">
      <alignment horizontal="center" vertical="center"/>
    </xf>
    <xf numFmtId="0" fontId="28" fillId="0" borderId="21" xfId="89" applyFont="1" applyBorder="1" applyAlignment="1">
      <alignment horizontal="center" vertical="center"/>
    </xf>
    <xf numFmtId="0" fontId="14" fillId="0" borderId="42" xfId="89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3" fontId="16" fillId="0" borderId="7" xfId="0" applyNumberFormat="1" applyFont="1" applyBorder="1" applyAlignment="1">
      <alignment horizontal="right" vertical="center"/>
    </xf>
    <xf numFmtId="3" fontId="16" fillId="0" borderId="19" xfId="0" applyNumberFormat="1" applyFont="1" applyBorder="1" applyAlignment="1">
      <alignment horizontal="right" vertical="center"/>
    </xf>
    <xf numFmtId="0" fontId="11" fillId="0" borderId="27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3" fontId="14" fillId="0" borderId="22" xfId="0" applyNumberFormat="1" applyFont="1" applyBorder="1" applyAlignment="1">
      <alignment horizontal="center" vertical="center"/>
    </xf>
    <xf numFmtId="3" fontId="16" fillId="0" borderId="31" xfId="0" applyNumberFormat="1" applyFont="1" applyBorder="1" applyAlignment="1">
      <alignment horizontal="right" vertical="center"/>
    </xf>
    <xf numFmtId="0" fontId="11" fillId="0" borderId="20" xfId="120" applyFont="1" applyFill="1" applyBorder="1" applyAlignment="1">
      <alignment horizontal="center" vertical="center" wrapText="1"/>
    </xf>
    <xf numFmtId="0" fontId="11" fillId="0" borderId="21" xfId="120" applyFont="1" applyFill="1" applyBorder="1" applyAlignment="1">
      <alignment horizontal="center" vertical="center" wrapText="1"/>
    </xf>
    <xf numFmtId="0" fontId="11" fillId="0" borderId="33" xfId="120" applyFont="1" applyFill="1" applyBorder="1" applyAlignment="1">
      <alignment horizontal="centerContinuous" vertical="center"/>
    </xf>
    <xf numFmtId="0" fontId="11" fillId="0" borderId="11" xfId="120" applyFont="1" applyFill="1" applyBorder="1" applyAlignment="1">
      <alignment horizontal="centerContinuous" vertical="center"/>
    </xf>
    <xf numFmtId="0" fontId="11" fillId="0" borderId="36" xfId="120" applyFont="1" applyFill="1" applyBorder="1" applyAlignment="1">
      <alignment horizontal="centerContinuous" vertical="center"/>
    </xf>
    <xf numFmtId="0" fontId="13" fillId="0" borderId="31" xfId="120" applyFont="1" applyFill="1" applyBorder="1" applyAlignment="1">
      <alignment horizontal="center" vertical="center"/>
    </xf>
    <xf numFmtId="0" fontId="28" fillId="0" borderId="9" xfId="89" applyFont="1" applyBorder="1" applyAlignment="1">
      <alignment horizontal="center" vertical="center"/>
    </xf>
    <xf numFmtId="0" fontId="28" fillId="0" borderId="32" xfId="89" applyFont="1" applyBorder="1" applyAlignment="1">
      <alignment horizontal="center" vertical="center"/>
    </xf>
    <xf numFmtId="3" fontId="14" fillId="0" borderId="4" xfId="0" applyNumberFormat="1" applyFont="1" applyBorder="1" applyAlignment="1">
      <alignment horizontal="center" vertical="center"/>
    </xf>
    <xf numFmtId="3" fontId="14" fillId="0" borderId="5" xfId="0" applyNumberFormat="1" applyFont="1" applyFill="1" applyBorder="1" applyAlignment="1">
      <alignment horizontal="center" vertical="center"/>
    </xf>
    <xf numFmtId="3" fontId="16" fillId="0" borderId="9" xfId="0" applyNumberFormat="1" applyFont="1" applyBorder="1" applyAlignment="1">
      <alignment horizontal="right" vertical="center"/>
    </xf>
    <xf numFmtId="3" fontId="16" fillId="0" borderId="32" xfId="0" applyNumberFormat="1" applyFont="1" applyBorder="1" applyAlignment="1">
      <alignment horizontal="right" vertical="center"/>
    </xf>
    <xf numFmtId="0" fontId="0" fillId="0" borderId="0" xfId="0" applyBorder="1"/>
    <xf numFmtId="3" fontId="16" fillId="0" borderId="27" xfId="0" applyNumberFormat="1" applyFont="1" applyBorder="1" applyAlignment="1">
      <alignment horizontal="right" vertical="center"/>
    </xf>
    <xf numFmtId="3" fontId="16" fillId="0" borderId="20" xfId="0" applyNumberFormat="1" applyFont="1" applyBorder="1" applyAlignment="1">
      <alignment horizontal="right" vertical="center"/>
    </xf>
    <xf numFmtId="0" fontId="13" fillId="0" borderId="24" xfId="0" applyFont="1" applyBorder="1" applyAlignment="1">
      <alignment horizontal="centerContinuous" vertical="center"/>
    </xf>
    <xf numFmtId="0" fontId="13" fillId="0" borderId="14" xfId="0" applyFont="1" applyBorder="1" applyAlignment="1">
      <alignment horizontal="centerContinuous" vertical="center"/>
    </xf>
    <xf numFmtId="0" fontId="13" fillId="0" borderId="15" xfId="0" applyFont="1" applyBorder="1" applyAlignment="1">
      <alignment horizontal="centerContinuous" vertical="center"/>
    </xf>
    <xf numFmtId="3" fontId="14" fillId="0" borderId="39" xfId="89" applyNumberFormat="1" applyFont="1" applyFill="1" applyBorder="1" applyAlignment="1">
      <alignment horizontal="center" vertical="center"/>
    </xf>
    <xf numFmtId="3" fontId="16" fillId="0" borderId="41" xfId="89" applyNumberFormat="1" applyFont="1" applyFill="1" applyBorder="1" applyAlignment="1">
      <alignment horizontal="right" vertical="center"/>
    </xf>
    <xf numFmtId="3" fontId="16" fillId="0" borderId="53" xfId="89" applyNumberFormat="1" applyFont="1" applyFill="1" applyBorder="1" applyAlignment="1">
      <alignment horizontal="right" vertical="center"/>
    </xf>
    <xf numFmtId="3" fontId="14" fillId="0" borderId="30" xfId="89" applyNumberFormat="1" applyFont="1" applyFill="1" applyBorder="1" applyAlignment="1">
      <alignment horizontal="center" vertical="center"/>
    </xf>
    <xf numFmtId="3" fontId="26" fillId="0" borderId="0" xfId="0" applyNumberFormat="1" applyFont="1"/>
    <xf numFmtId="0" fontId="11" fillId="0" borderId="37" xfId="89" applyFont="1" applyBorder="1" applyAlignment="1">
      <alignment horizontal="center" vertical="center"/>
    </xf>
    <xf numFmtId="0" fontId="29" fillId="0" borderId="0" xfId="0" applyFont="1"/>
    <xf numFmtId="14" fontId="29" fillId="0" borderId="0" xfId="0" applyNumberFormat="1" applyFont="1" applyAlignment="1">
      <alignment horizontal="center"/>
    </xf>
    <xf numFmtId="9" fontId="29" fillId="0" borderId="0" xfId="0" applyNumberFormat="1" applyFont="1" applyAlignment="1">
      <alignment horizontal="center"/>
    </xf>
    <xf numFmtId="0" fontId="30" fillId="0" borderId="0" xfId="410" applyFont="1" applyAlignment="1">
      <alignment vertical="center"/>
    </xf>
    <xf numFmtId="0" fontId="1" fillId="0" borderId="0" xfId="410"/>
    <xf numFmtId="0" fontId="11" fillId="0" borderId="28" xfId="120" applyFont="1" applyFill="1" applyBorder="1" applyAlignment="1">
      <alignment horizontal="center" vertical="center" wrapText="1"/>
    </xf>
    <xf numFmtId="0" fontId="11" fillId="0" borderId="29" xfId="120" applyFont="1" applyFill="1" applyBorder="1" applyAlignment="1">
      <alignment horizontal="center" vertical="center" wrapText="1"/>
    </xf>
    <xf numFmtId="0" fontId="11" fillId="0" borderId="30" xfId="120" applyFont="1" applyFill="1" applyBorder="1" applyAlignment="1">
      <alignment horizontal="center" vertical="center" wrapText="1"/>
    </xf>
    <xf numFmtId="0" fontId="11" fillId="0" borderId="23" xfId="120" applyFont="1" applyFill="1" applyBorder="1" applyAlignment="1">
      <alignment horizontal="center" vertical="center" wrapText="1"/>
    </xf>
    <xf numFmtId="0" fontId="11" fillId="0" borderId="27" xfId="120" applyFont="1" applyFill="1" applyBorder="1" applyAlignment="1">
      <alignment horizontal="center" vertical="center" wrapText="1"/>
    </xf>
    <xf numFmtId="0" fontId="11" fillId="0" borderId="40" xfId="120" applyFont="1" applyFill="1" applyBorder="1" applyAlignment="1">
      <alignment horizontal="center" vertical="center" wrapText="1"/>
    </xf>
    <xf numFmtId="0" fontId="11" fillId="0" borderId="37" xfId="12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6" xfId="89" applyFont="1" applyBorder="1" applyAlignment="1">
      <alignment horizontal="center" vertical="center"/>
    </xf>
    <xf numFmtId="0" fontId="11" fillId="0" borderId="41" xfId="89" applyFont="1" applyBorder="1" applyAlignment="1">
      <alignment horizontal="center" vertical="center"/>
    </xf>
    <xf numFmtId="0" fontId="11" fillId="0" borderId="37" xfId="89" applyFont="1" applyBorder="1" applyAlignment="1">
      <alignment horizontal="center" vertical="center"/>
    </xf>
    <xf numFmtId="0" fontId="14" fillId="0" borderId="26" xfId="89" applyFont="1" applyBorder="1" applyAlignment="1">
      <alignment horizontal="center" vertical="center"/>
    </xf>
    <xf numFmtId="0" fontId="14" fillId="0" borderId="37" xfId="89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7" fillId="0" borderId="32" xfId="89" applyFont="1" applyBorder="1" applyAlignment="1">
      <alignment horizontal="center" vertical="center" wrapText="1"/>
    </xf>
    <xf numFmtId="0" fontId="27" fillId="0" borderId="52" xfId="89" applyFont="1" applyBorder="1" applyAlignment="1">
      <alignment horizontal="center" vertical="center" wrapText="1"/>
    </xf>
    <xf numFmtId="0" fontId="22" fillId="0" borderId="2" xfId="89" applyFont="1" applyBorder="1" applyAlignment="1">
      <alignment horizontal="center" vertical="center"/>
    </xf>
    <xf numFmtId="0" fontId="22" fillId="0" borderId="6" xfId="89" applyFont="1" applyBorder="1" applyAlignment="1">
      <alignment horizontal="center" vertical="center"/>
    </xf>
    <xf numFmtId="0" fontId="22" fillId="0" borderId="12" xfId="89" applyFont="1" applyBorder="1" applyAlignment="1">
      <alignment horizontal="center" vertical="center"/>
    </xf>
    <xf numFmtId="0" fontId="25" fillId="0" borderId="47" xfId="89" applyFont="1" applyBorder="1" applyAlignment="1">
      <alignment horizontal="center" vertical="center"/>
    </xf>
    <xf numFmtId="0" fontId="25" fillId="0" borderId="48" xfId="89" applyFont="1" applyBorder="1" applyAlignment="1">
      <alignment horizontal="center" vertical="center"/>
    </xf>
    <xf numFmtId="0" fontId="25" fillId="0" borderId="49" xfId="89" applyFont="1" applyBorder="1" applyAlignment="1">
      <alignment horizontal="center" vertical="center"/>
    </xf>
    <xf numFmtId="0" fontId="11" fillId="0" borderId="28" xfId="89" applyFont="1" applyBorder="1" applyAlignment="1">
      <alignment horizontal="center" vertical="center" wrapText="1"/>
    </xf>
    <xf numFmtId="0" fontId="11" fillId="0" borderId="29" xfId="89" applyFont="1" applyBorder="1" applyAlignment="1">
      <alignment horizontal="center" vertical="center" wrapText="1"/>
    </xf>
    <xf numFmtId="0" fontId="11" fillId="0" borderId="30" xfId="89" applyFont="1" applyBorder="1" applyAlignment="1">
      <alignment horizontal="center" vertical="center" wrapText="1"/>
    </xf>
    <xf numFmtId="0" fontId="11" fillId="0" borderId="40" xfId="89" applyFont="1" applyBorder="1" applyAlignment="1">
      <alignment horizontal="center" vertical="center" wrapText="1"/>
    </xf>
    <xf numFmtId="0" fontId="11" fillId="0" borderId="37" xfId="89" applyFont="1" applyBorder="1" applyAlignment="1">
      <alignment horizontal="center" vertical="center" wrapText="1"/>
    </xf>
    <xf numFmtId="0" fontId="11" fillId="0" borderId="7" xfId="89" applyFont="1" applyBorder="1" applyAlignment="1">
      <alignment horizontal="center" vertical="center"/>
    </xf>
    <xf numFmtId="0" fontId="14" fillId="0" borderId="47" xfId="89" applyFont="1" applyBorder="1" applyAlignment="1">
      <alignment horizontal="center" vertical="center"/>
    </xf>
    <xf numFmtId="0" fontId="14" fillId="0" borderId="48" xfId="89" applyFont="1" applyBorder="1" applyAlignment="1">
      <alignment horizontal="center" vertical="center"/>
    </xf>
    <xf numFmtId="0" fontId="14" fillId="0" borderId="49" xfId="89" applyFont="1" applyBorder="1" applyAlignment="1">
      <alignment horizontal="center" vertical="center"/>
    </xf>
    <xf numFmtId="0" fontId="11" fillId="0" borderId="44" xfId="89" applyFont="1" applyBorder="1" applyAlignment="1">
      <alignment horizontal="center" vertical="center" wrapText="1"/>
    </xf>
    <xf numFmtId="0" fontId="11" fillId="0" borderId="24" xfId="89" applyFont="1" applyBorder="1" applyAlignment="1">
      <alignment horizontal="center" vertical="center" wrapText="1"/>
    </xf>
    <xf numFmtId="0" fontId="11" fillId="0" borderId="33" xfId="89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50" xfId="89" applyFont="1" applyBorder="1" applyAlignment="1">
      <alignment horizontal="center" vertical="center" wrapText="1"/>
    </xf>
    <xf numFmtId="0" fontId="11" fillId="0" borderId="51" xfId="89" applyFont="1" applyBorder="1" applyAlignment="1">
      <alignment horizontal="center" vertical="center" wrapText="1"/>
    </xf>
    <xf numFmtId="0" fontId="11" fillId="0" borderId="35" xfId="89" applyFont="1" applyBorder="1" applyAlignment="1">
      <alignment horizontal="center" vertical="center" wrapText="1"/>
    </xf>
    <xf numFmtId="0" fontId="11" fillId="0" borderId="15" xfId="89" applyFont="1" applyBorder="1" applyAlignment="1">
      <alignment horizontal="center" vertical="center" wrapText="1"/>
    </xf>
    <xf numFmtId="0" fontId="11" fillId="0" borderId="36" xfId="89" applyFont="1" applyBorder="1" applyAlignment="1">
      <alignment horizontal="center" vertical="center" wrapText="1"/>
    </xf>
    <xf numFmtId="0" fontId="12" fillId="0" borderId="9" xfId="89" applyFont="1" applyFill="1" applyBorder="1" applyAlignment="1">
      <alignment horizontal="center" vertical="center" wrapText="1"/>
    </xf>
    <xf numFmtId="0" fontId="12" fillId="0" borderId="11" xfId="89" applyFont="1" applyFill="1" applyBorder="1" applyAlignment="1">
      <alignment horizontal="center" vertical="center" wrapText="1"/>
    </xf>
    <xf numFmtId="0" fontId="12" fillId="0" borderId="9" xfId="89" applyFont="1" applyBorder="1" applyAlignment="1">
      <alignment horizontal="center" vertical="center" wrapText="1"/>
    </xf>
    <xf numFmtId="0" fontId="12" fillId="0" borderId="11" xfId="89" applyFont="1" applyBorder="1" applyAlignment="1">
      <alignment horizontal="center" vertical="center" wrapText="1"/>
    </xf>
    <xf numFmtId="0" fontId="11" fillId="0" borderId="28" xfId="89" applyFont="1" applyFill="1" applyBorder="1" applyAlignment="1">
      <alignment horizontal="center" vertical="center" wrapText="1"/>
    </xf>
    <xf numFmtId="0" fontId="11" fillId="0" borderId="29" xfId="89" applyFont="1" applyFill="1" applyBorder="1" applyAlignment="1">
      <alignment horizontal="center" vertical="center" wrapText="1"/>
    </xf>
    <xf numFmtId="0" fontId="11" fillId="0" borderId="30" xfId="89" applyFont="1" applyFill="1" applyBorder="1" applyAlignment="1">
      <alignment horizontal="center" vertical="center" wrapText="1"/>
    </xf>
    <xf numFmtId="0" fontId="11" fillId="0" borderId="31" xfId="89" applyFont="1" applyFill="1" applyBorder="1" applyAlignment="1">
      <alignment horizontal="center" vertical="center" wrapText="1"/>
    </xf>
    <xf numFmtId="0" fontId="11" fillId="0" borderId="33" xfId="89" applyFont="1" applyFill="1" applyBorder="1" applyAlignment="1">
      <alignment horizontal="center" vertical="center" wrapText="1"/>
    </xf>
    <xf numFmtId="0" fontId="11" fillId="0" borderId="40" xfId="89" applyFont="1" applyFill="1" applyBorder="1" applyAlignment="1">
      <alignment horizontal="center" vertical="center"/>
    </xf>
    <xf numFmtId="0" fontId="11" fillId="0" borderId="41" xfId="89" applyFont="1" applyFill="1" applyBorder="1" applyAlignment="1">
      <alignment horizontal="center" vertical="center"/>
    </xf>
    <xf numFmtId="0" fontId="11" fillId="0" borderId="37" xfId="89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1" xfId="89" applyFont="1" applyBorder="1" applyAlignment="1">
      <alignment horizontal="center" vertical="center" wrapText="1"/>
    </xf>
    <xf numFmtId="0" fontId="11" fillId="0" borderId="7" xfId="89" applyFont="1" applyBorder="1" applyAlignment="1">
      <alignment horizontal="center" vertical="center" wrapText="1"/>
    </xf>
    <xf numFmtId="0" fontId="11" fillId="0" borderId="2" xfId="89" applyFont="1" applyFill="1" applyBorder="1" applyAlignment="1">
      <alignment horizontal="center" vertical="center"/>
    </xf>
    <xf numFmtId="0" fontId="11" fillId="0" borderId="6" xfId="89" applyFont="1" applyFill="1" applyBorder="1" applyAlignment="1">
      <alignment horizontal="center" vertical="center"/>
    </xf>
    <xf numFmtId="0" fontId="11" fillId="0" borderId="12" xfId="89" applyFont="1" applyFill="1" applyBorder="1" applyAlignment="1">
      <alignment horizontal="center" vertical="center"/>
    </xf>
    <xf numFmtId="0" fontId="11" fillId="0" borderId="2" xfId="89" applyFont="1" applyBorder="1" applyAlignment="1">
      <alignment horizontal="center" vertical="center"/>
    </xf>
    <xf numFmtId="0" fontId="11" fillId="0" borderId="6" xfId="89" applyFont="1" applyBorder="1" applyAlignment="1">
      <alignment horizontal="center" vertical="center"/>
    </xf>
    <xf numFmtId="0" fontId="11" fillId="0" borderId="12" xfId="89" applyFont="1" applyBorder="1" applyAlignment="1">
      <alignment horizontal="center" vertical="center"/>
    </xf>
    <xf numFmtId="0" fontId="12" fillId="0" borderId="40" xfId="89" applyFont="1" applyFill="1" applyBorder="1" applyAlignment="1">
      <alignment horizontal="center" vertical="center" wrapText="1"/>
    </xf>
    <xf numFmtId="0" fontId="12" fillId="0" borderId="7" xfId="89" applyFont="1" applyFill="1" applyBorder="1" applyAlignment="1">
      <alignment horizontal="center" vertical="center" wrapText="1"/>
    </xf>
    <xf numFmtId="0" fontId="12" fillId="0" borderId="37" xfId="89" applyFont="1" applyFill="1" applyBorder="1" applyAlignment="1">
      <alignment horizontal="center" vertical="center" wrapText="1"/>
    </xf>
    <xf numFmtId="0" fontId="11" fillId="0" borderId="26" xfId="89" applyFont="1" applyFill="1" applyBorder="1" applyAlignment="1">
      <alignment horizontal="center" vertical="center"/>
    </xf>
    <xf numFmtId="0" fontId="13" fillId="0" borderId="26" xfId="89" applyFont="1" applyFill="1" applyBorder="1" applyAlignment="1">
      <alignment horizontal="center" vertical="center"/>
    </xf>
    <xf numFmtId="0" fontId="13" fillId="0" borderId="41" xfId="89" applyFont="1" applyFill="1" applyBorder="1" applyAlignment="1">
      <alignment horizontal="center" vertical="center"/>
    </xf>
    <xf numFmtId="0" fontId="13" fillId="0" borderId="37" xfId="89" applyFont="1" applyFill="1" applyBorder="1" applyAlignment="1">
      <alignment horizontal="center" vertical="center"/>
    </xf>
    <xf numFmtId="0" fontId="11" fillId="0" borderId="46" xfId="89" applyFont="1" applyBorder="1" applyAlignment="1">
      <alignment horizontal="center" vertical="center" wrapText="1"/>
    </xf>
    <xf numFmtId="0" fontId="11" fillId="0" borderId="34" xfId="89" applyFont="1" applyBorder="1" applyAlignment="1">
      <alignment horizontal="center" vertical="center" wrapText="1"/>
    </xf>
    <xf numFmtId="0" fontId="11" fillId="0" borderId="2" xfId="89" applyFont="1" applyBorder="1" applyAlignment="1">
      <alignment horizontal="center" vertical="center" wrapText="1"/>
    </xf>
    <xf numFmtId="0" fontId="11" fillId="0" borderId="6" xfId="89" applyFont="1" applyBorder="1" applyAlignment="1">
      <alignment horizontal="center" vertical="center" wrapText="1"/>
    </xf>
    <xf numFmtId="0" fontId="11" fillId="0" borderId="16" xfId="89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1" fillId="0" borderId="39" xfId="89" applyFont="1" applyBorder="1" applyAlignment="1">
      <alignment horizontal="center" vertical="center" wrapText="1"/>
    </xf>
    <xf numFmtId="0" fontId="11" fillId="0" borderId="3" xfId="89" applyFont="1" applyBorder="1" applyAlignment="1">
      <alignment horizontal="center" vertical="center" wrapText="1"/>
    </xf>
  </cellXfs>
  <cellStyles count="411">
    <cellStyle name="20% — акцент1 2" xfId="1"/>
    <cellStyle name="20% — акцент1 2 2" xfId="2"/>
    <cellStyle name="20% — акцент1 3" xfId="3"/>
    <cellStyle name="20% — акцент2 2" xfId="4"/>
    <cellStyle name="20% — акцент2 2 2" xfId="5"/>
    <cellStyle name="20% — акцент2 3" xfId="6"/>
    <cellStyle name="20% — акцент3 2" xfId="7"/>
    <cellStyle name="20% — акцент3 2 2" xfId="8"/>
    <cellStyle name="20% — акцент3 3" xfId="9"/>
    <cellStyle name="20% — акцент4 2" xfId="10"/>
    <cellStyle name="20% — акцент4 2 2" xfId="11"/>
    <cellStyle name="20% — акцент4 3" xfId="12"/>
    <cellStyle name="20% — акцент5 2" xfId="13"/>
    <cellStyle name="20% — акцент5 2 2" xfId="14"/>
    <cellStyle name="20% — акцент5 3" xfId="15"/>
    <cellStyle name="20% — акцент6 2" xfId="16"/>
    <cellStyle name="20% — акцент6 2 2" xfId="17"/>
    <cellStyle name="20% — акцент6 3" xfId="18"/>
    <cellStyle name="40% — акцент1 2" xfId="19"/>
    <cellStyle name="40% — акцент1 2 2" xfId="20"/>
    <cellStyle name="40% — акцент1 3" xfId="21"/>
    <cellStyle name="40% — акцент2 2" xfId="22"/>
    <cellStyle name="40% — акцент2 2 2" xfId="23"/>
    <cellStyle name="40% — акцент2 3" xfId="24"/>
    <cellStyle name="40% — акцент3 2" xfId="25"/>
    <cellStyle name="40% — акцент3 2 2" xfId="26"/>
    <cellStyle name="40% — акцент3 3" xfId="27"/>
    <cellStyle name="40% — акцент4 2" xfId="28"/>
    <cellStyle name="40% — акцент4 2 2" xfId="29"/>
    <cellStyle name="40% — акцент4 3" xfId="30"/>
    <cellStyle name="40% — акцент5 2" xfId="31"/>
    <cellStyle name="40% — акцент5 2 2" xfId="32"/>
    <cellStyle name="40% — акцент5 3" xfId="33"/>
    <cellStyle name="40% — акцент6 2" xfId="34"/>
    <cellStyle name="40% — акцент6 2 2" xfId="35"/>
    <cellStyle name="40% — акцент6 3" xfId="36"/>
    <cellStyle name="Normal" xfId="37"/>
    <cellStyle name="Название 2" xfId="38"/>
    <cellStyle name="Обычный" xfId="0" builtinId="0"/>
    <cellStyle name="Обычный 10" xfId="39"/>
    <cellStyle name="Обычный 10 2" xfId="40"/>
    <cellStyle name="Обычный 10 2 2" xfId="41"/>
    <cellStyle name="Обычный 10 3" xfId="42"/>
    <cellStyle name="Обычный 10 3 2" xfId="43"/>
    <cellStyle name="Обычный 10 4" xfId="44"/>
    <cellStyle name="Обычный 10 4 2" xfId="45"/>
    <cellStyle name="Обычный 10 5" xfId="46"/>
    <cellStyle name="Обычный 10 5 2" xfId="47"/>
    <cellStyle name="Обычный 10 6" xfId="48"/>
    <cellStyle name="Обычный 11" xfId="49"/>
    <cellStyle name="Обычный 11 2" xfId="50"/>
    <cellStyle name="Обычный 11 2 2" xfId="51"/>
    <cellStyle name="Обычный 11 3" xfId="52"/>
    <cellStyle name="Обычный 11 3 2" xfId="53"/>
    <cellStyle name="Обычный 11 4" xfId="54"/>
    <cellStyle name="Обычный 11 4 2" xfId="55"/>
    <cellStyle name="Обычный 11 5" xfId="56"/>
    <cellStyle name="Обычный 11 5 2" xfId="57"/>
    <cellStyle name="Обычный 11 6" xfId="58"/>
    <cellStyle name="Обычный 12" xfId="59"/>
    <cellStyle name="Обычный 12 2" xfId="60"/>
    <cellStyle name="Обычный 12 2 2" xfId="61"/>
    <cellStyle name="Обычный 12 3" xfId="62"/>
    <cellStyle name="Обычный 12 3 2" xfId="63"/>
    <cellStyle name="Обычный 12 4" xfId="64"/>
    <cellStyle name="Обычный 12 4 2" xfId="65"/>
    <cellStyle name="Обычный 12 5" xfId="66"/>
    <cellStyle name="Обычный 12 5 2" xfId="67"/>
    <cellStyle name="Обычный 12 6" xfId="68"/>
    <cellStyle name="Обычный 13" xfId="69"/>
    <cellStyle name="Обычный 13 2" xfId="70"/>
    <cellStyle name="Обычный 13 2 2" xfId="71"/>
    <cellStyle name="Обычный 13 3" xfId="72"/>
    <cellStyle name="Обычный 13 3 2" xfId="73"/>
    <cellStyle name="Обычный 13 4" xfId="74"/>
    <cellStyle name="Обычный 13 4 2" xfId="75"/>
    <cellStyle name="Обычный 13 5" xfId="76"/>
    <cellStyle name="Обычный 13 5 2" xfId="77"/>
    <cellStyle name="Обычный 13 6" xfId="78"/>
    <cellStyle name="Обычный 14" xfId="79"/>
    <cellStyle name="Обычный 14 2" xfId="80"/>
    <cellStyle name="Обычный 14 2 2" xfId="81"/>
    <cellStyle name="Обычный 14 3" xfId="82"/>
    <cellStyle name="Обычный 14 3 2" xfId="83"/>
    <cellStyle name="Обычный 14 4" xfId="84"/>
    <cellStyle name="Обычный 14 4 2" xfId="85"/>
    <cellStyle name="Обычный 14 5" xfId="86"/>
    <cellStyle name="Обычный 14 5 2" xfId="87"/>
    <cellStyle name="Обычный 14 6" xfId="88"/>
    <cellStyle name="Обычный 15" xfId="407"/>
    <cellStyle name="Обычный 16" xfId="408"/>
    <cellStyle name="Обычный 17" xfId="409"/>
    <cellStyle name="Обычный 18" xfId="410"/>
    <cellStyle name="Обычный 2" xfId="89"/>
    <cellStyle name="Обычный 2 2" xfId="405"/>
    <cellStyle name="Обычный 3" xfId="90"/>
    <cellStyle name="Обычный 3 2" xfId="91"/>
    <cellStyle name="Обычный 3 2 2" xfId="92"/>
    <cellStyle name="Обычный 3 2 2 2" xfId="93"/>
    <cellStyle name="Обычный 3 2 3" xfId="94"/>
    <cellStyle name="Обычный 3 2 3 2" xfId="95"/>
    <cellStyle name="Обычный 3 2 4" xfId="96"/>
    <cellStyle name="Обычный 3 2 4 2" xfId="97"/>
    <cellStyle name="Обычный 3 2 5" xfId="98"/>
    <cellStyle name="Обычный 3 2 5 2" xfId="99"/>
    <cellStyle name="Обычный 3 2 6" xfId="100"/>
    <cellStyle name="Обычный 3 3" xfId="101"/>
    <cellStyle name="Обычный 3 3 2" xfId="102"/>
    <cellStyle name="Обычный 3 3 2 2" xfId="103"/>
    <cellStyle name="Обычный 3 3 3" xfId="104"/>
    <cellStyle name="Обычный 3 3 3 2" xfId="105"/>
    <cellStyle name="Обычный 3 3 4" xfId="106"/>
    <cellStyle name="Обычный 3 3 4 2" xfId="107"/>
    <cellStyle name="Обычный 3 3 5" xfId="108"/>
    <cellStyle name="Обычный 3 3 5 2" xfId="109"/>
    <cellStyle name="Обычный 3 3 6" xfId="110"/>
    <cellStyle name="Обычный 3 4" xfId="111"/>
    <cellStyle name="Обычный 3 4 2" xfId="112"/>
    <cellStyle name="Обычный 3 5" xfId="113"/>
    <cellStyle name="Обычный 3 5 2" xfId="114"/>
    <cellStyle name="Обычный 3 6" xfId="115"/>
    <cellStyle name="Обычный 3 6 2" xfId="116"/>
    <cellStyle name="Обычный 3 7" xfId="117"/>
    <cellStyle name="Обычный 3 7 2" xfId="118"/>
    <cellStyle name="Обычный 3 8" xfId="119"/>
    <cellStyle name="Обычный 4" xfId="120"/>
    <cellStyle name="Обычный 4 2" xfId="121"/>
    <cellStyle name="Обычный 5" xfId="122"/>
    <cellStyle name="Обычный 5 2" xfId="123"/>
    <cellStyle name="Обычный 5 2 2" xfId="124"/>
    <cellStyle name="Обычный 5 2 2 2" xfId="125"/>
    <cellStyle name="Обычный 5 2 2 2 2" xfId="126"/>
    <cellStyle name="Обычный 5 2 2 2 2 2" xfId="127"/>
    <cellStyle name="Обычный 5 2 2 2 2 2 2" xfId="128"/>
    <cellStyle name="Обычный 5 2 2 2 2 2 2 2" xfId="129"/>
    <cellStyle name="Обычный 5 2 2 2 2 2 2 2 2" xfId="130"/>
    <cellStyle name="Обычный 5 2 2 2 2 2 2 2 2 2" xfId="131"/>
    <cellStyle name="Обычный 5 2 2 2 2 2 2 2 2 2 2" xfId="132"/>
    <cellStyle name="Обычный 5 2 2 2 2 2 2 2 2 3" xfId="133"/>
    <cellStyle name="Обычный 5 2 2 2 2 2 2 2 2 3 2" xfId="134"/>
    <cellStyle name="Обычный 5 2 2 2 2 2 2 2 2 4" xfId="135"/>
    <cellStyle name="Обычный 5 2 2 2 2 2 2 2 2 4 2" xfId="136"/>
    <cellStyle name="Обычный 5 2 2 2 2 2 2 2 2 5" xfId="137"/>
    <cellStyle name="Обычный 5 2 2 2 2 2 2 2 2 5 2" xfId="138"/>
    <cellStyle name="Обычный 5 2 2 2 2 2 2 2 2 6" xfId="139"/>
    <cellStyle name="Обычный 5 2 2 2 2 2 2 2 3" xfId="140"/>
    <cellStyle name="Обычный 5 2 2 2 2 2 2 2 3 2" xfId="141"/>
    <cellStyle name="Обычный 5 2 2 2 2 2 2 2 3 2 2" xfId="142"/>
    <cellStyle name="Обычный 5 2 2 2 2 2 2 2 3 2 2 2" xfId="143"/>
    <cellStyle name="Обычный 5 2 2 2 2 2 2 2 3 2 2 2 2" xfId="144"/>
    <cellStyle name="Обычный 5 2 2 2 2 2 2 2 3 2 2 3" xfId="145"/>
    <cellStyle name="Обычный 5 2 2 2 2 2 2 2 3 2 2 3 2" xfId="146"/>
    <cellStyle name="Обычный 5 2 2 2 2 2 2 2 3 2 2 4" xfId="147"/>
    <cellStyle name="Обычный 5 2 2 2 2 2 2 2 3 2 2 4 2" xfId="148"/>
    <cellStyle name="Обычный 5 2 2 2 2 2 2 2 3 2 2 5" xfId="149"/>
    <cellStyle name="Обычный 5 2 2 2 2 2 2 2 3 2 2 5 2" xfId="150"/>
    <cellStyle name="Обычный 5 2 2 2 2 2 2 2 3 2 2 6" xfId="151"/>
    <cellStyle name="Обычный 5 2 2 2 2 2 2 2 3 2 3" xfId="152"/>
    <cellStyle name="Обычный 5 2 2 2 2 2 2 2 3 2 3 2" xfId="153"/>
    <cellStyle name="Обычный 5 2 2 2 2 2 2 2 3 2 4" xfId="154"/>
    <cellStyle name="Обычный 5 2 2 2 2 2 2 2 3 2 4 2" xfId="155"/>
    <cellStyle name="Обычный 5 2 2 2 2 2 2 2 3 2 5" xfId="156"/>
    <cellStyle name="Обычный 5 2 2 2 2 2 2 2 3 2 5 2" xfId="157"/>
    <cellStyle name="Обычный 5 2 2 2 2 2 2 2 3 2 6" xfId="158"/>
    <cellStyle name="Обычный 5 2 2 2 2 2 2 2 3 2 6 2" xfId="159"/>
    <cellStyle name="Обычный 5 2 2 2 2 2 2 2 3 2 7" xfId="160"/>
    <cellStyle name="Обычный 5 2 2 2 2 2 2 2 3 3" xfId="161"/>
    <cellStyle name="Обычный 5 2 2 2 2 2 2 2 3 3 2" xfId="162"/>
    <cellStyle name="Обычный 5 2 2 2 2 2 2 2 3 4" xfId="163"/>
    <cellStyle name="Обычный 5 2 2 2 2 2 2 2 3 4 2" xfId="164"/>
    <cellStyle name="Обычный 5 2 2 2 2 2 2 2 3 5" xfId="165"/>
    <cellStyle name="Обычный 5 2 2 2 2 2 2 2 3 5 2" xfId="166"/>
    <cellStyle name="Обычный 5 2 2 2 2 2 2 2 3 6" xfId="167"/>
    <cellStyle name="Обычный 5 2 2 2 2 2 2 2 3 6 2" xfId="168"/>
    <cellStyle name="Обычный 5 2 2 2 2 2 2 2 3 7" xfId="169"/>
    <cellStyle name="Обычный 5 2 2 2 2 2 2 2 4" xfId="170"/>
    <cellStyle name="Обычный 5 2 2 2 2 2 2 2 4 2" xfId="171"/>
    <cellStyle name="Обычный 5 2 2 2 2 2 2 2 5" xfId="172"/>
    <cellStyle name="Обычный 5 2 2 2 2 2 2 2 5 2" xfId="173"/>
    <cellStyle name="Обычный 5 2 2 2 2 2 2 2 6" xfId="174"/>
    <cellStyle name="Обычный 5 2 2 2 2 2 2 2 6 2" xfId="175"/>
    <cellStyle name="Обычный 5 2 2 2 2 2 2 2 7" xfId="176"/>
    <cellStyle name="Обычный 5 2 2 2 2 2 2 2 7 2" xfId="177"/>
    <cellStyle name="Обычный 5 2 2 2 2 2 2 2 8" xfId="178"/>
    <cellStyle name="Обычный 5 2 2 2 2 2 2 3" xfId="179"/>
    <cellStyle name="Обычный 5 2 2 2 2 2 2 3 2" xfId="180"/>
    <cellStyle name="Обычный 5 2 2 2 2 2 2 4" xfId="181"/>
    <cellStyle name="Обычный 5 2 2 2 2 2 2 4 2" xfId="182"/>
    <cellStyle name="Обычный 5 2 2 2 2 2 2 5" xfId="183"/>
    <cellStyle name="Обычный 5 2 2 2 2 2 2 5 2" xfId="184"/>
    <cellStyle name="Обычный 5 2 2 2 2 2 2 6" xfId="185"/>
    <cellStyle name="Обычный 5 2 2 2 2 2 2 6 2" xfId="186"/>
    <cellStyle name="Обычный 5 2 2 2 2 2 2 7" xfId="187"/>
    <cellStyle name="Обычный 5 2 2 2 2 2 3" xfId="188"/>
    <cellStyle name="Обычный 5 2 2 2 2 2 3 2" xfId="189"/>
    <cellStyle name="Обычный 5 2 2 2 2 2 4" xfId="190"/>
    <cellStyle name="Обычный 5 2 2 2 2 2 4 2" xfId="191"/>
    <cellStyle name="Обычный 5 2 2 2 2 2 5" xfId="192"/>
    <cellStyle name="Обычный 5 2 2 2 2 2 5 2" xfId="193"/>
    <cellStyle name="Обычный 5 2 2 2 2 2 6" xfId="194"/>
    <cellStyle name="Обычный 5 2 2 2 2 2 6 2" xfId="195"/>
    <cellStyle name="Обычный 5 2 2 2 2 2 7" xfId="196"/>
    <cellStyle name="Обычный 5 2 2 2 2 3" xfId="197"/>
    <cellStyle name="Обычный 5 2 2 2 2 3 2" xfId="198"/>
    <cellStyle name="Обычный 5 2 2 2 2 4" xfId="199"/>
    <cellStyle name="Обычный 5 2 2 2 2 4 2" xfId="200"/>
    <cellStyle name="Обычный 5 2 2 2 2 5" xfId="201"/>
    <cellStyle name="Обычный 5 2 2 2 2 5 2" xfId="202"/>
    <cellStyle name="Обычный 5 2 2 2 2 6" xfId="203"/>
    <cellStyle name="Обычный 5 2 2 2 2 6 2" xfId="204"/>
    <cellStyle name="Обычный 5 2 2 2 2 7" xfId="205"/>
    <cellStyle name="Обычный 5 2 2 2 3" xfId="206"/>
    <cellStyle name="Обычный 5 2 2 2 3 2" xfId="207"/>
    <cellStyle name="Обычный 5 2 2 2 4" xfId="208"/>
    <cellStyle name="Обычный 5 2 2 2 4 2" xfId="209"/>
    <cellStyle name="Обычный 5 2 2 2 5" xfId="210"/>
    <cellStyle name="Обычный 5 2 2 2 5 2" xfId="211"/>
    <cellStyle name="Обычный 5 2 2 2 6" xfId="212"/>
    <cellStyle name="Обычный 5 2 2 2 6 2" xfId="213"/>
    <cellStyle name="Обычный 5 2 2 2 7" xfId="214"/>
    <cellStyle name="Обычный 5 2 2 3" xfId="215"/>
    <cellStyle name="Обычный 5 2 2 3 2" xfId="216"/>
    <cellStyle name="Обычный 5 2 2 4" xfId="217"/>
    <cellStyle name="Обычный 5 2 2 4 2" xfId="218"/>
    <cellStyle name="Обычный 5 2 2 5" xfId="219"/>
    <cellStyle name="Обычный 5 2 2 5 2" xfId="220"/>
    <cellStyle name="Обычный 5 2 2 6" xfId="221"/>
    <cellStyle name="Обычный 5 2 2 6 2" xfId="222"/>
    <cellStyle name="Обычный 5 2 2 7" xfId="223"/>
    <cellStyle name="Обычный 5 2 3" xfId="224"/>
    <cellStyle name="Обычный 5 2 3 2" xfId="225"/>
    <cellStyle name="Обычный 5 2 4" xfId="226"/>
    <cellStyle name="Обычный 5 2 4 2" xfId="227"/>
    <cellStyle name="Обычный 5 2 5" xfId="228"/>
    <cellStyle name="Обычный 5 2 5 2" xfId="229"/>
    <cellStyle name="Обычный 5 2 6" xfId="230"/>
    <cellStyle name="Обычный 5 2 6 2" xfId="231"/>
    <cellStyle name="Обычный 5 2 7" xfId="232"/>
    <cellStyle name="Обычный 5 3" xfId="233"/>
    <cellStyle name="Обычный 5 3 2" xfId="234"/>
    <cellStyle name="Обычный 5 4" xfId="235"/>
    <cellStyle name="Обычный 5 4 2" xfId="236"/>
    <cellStyle name="Обычный 5 5" xfId="237"/>
    <cellStyle name="Обычный 5 5 2" xfId="238"/>
    <cellStyle name="Обычный 5 6" xfId="239"/>
    <cellStyle name="Обычный 5 6 2" xfId="240"/>
    <cellStyle name="Обычный 5 7" xfId="241"/>
    <cellStyle name="Обычный 6" xfId="242"/>
    <cellStyle name="Обычный 6 2" xfId="243"/>
    <cellStyle name="Обычный 6 2 2" xfId="244"/>
    <cellStyle name="Обычный 6 3" xfId="245"/>
    <cellStyle name="Обычный 6 3 2" xfId="246"/>
    <cellStyle name="Обычный 6 4" xfId="247"/>
    <cellStyle name="Обычный 6 4 2" xfId="248"/>
    <cellStyle name="Обычный 6 5" xfId="249"/>
    <cellStyle name="Обычный 6 5 2" xfId="250"/>
    <cellStyle name="Обычный 6 6" xfId="251"/>
    <cellStyle name="Обычный 7" xfId="252"/>
    <cellStyle name="Обычный 7 2" xfId="253"/>
    <cellStyle name="Обычный 7 2 2" xfId="254"/>
    <cellStyle name="Обычный 7 2 2 2" xfId="255"/>
    <cellStyle name="Обычный 7 2 2 2 2" xfId="256"/>
    <cellStyle name="Обычный 7 2 2 2 2 2" xfId="257"/>
    <cellStyle name="Обычный 7 2 2 2 2 2 2" xfId="258"/>
    <cellStyle name="Обычный 7 2 2 2 2 2 2 2" xfId="259"/>
    <cellStyle name="Обычный 7 2 2 2 2 2 2 2 2" xfId="260"/>
    <cellStyle name="Обычный 7 2 2 2 2 2 2 3" xfId="261"/>
    <cellStyle name="Обычный 7 2 2 2 2 2 2 3 2" xfId="262"/>
    <cellStyle name="Обычный 7 2 2 2 2 2 2 4" xfId="263"/>
    <cellStyle name="Обычный 7 2 2 2 2 2 2 4 2" xfId="264"/>
    <cellStyle name="Обычный 7 2 2 2 2 2 2 5" xfId="265"/>
    <cellStyle name="Обычный 7 2 2 2 2 2 2 5 2" xfId="266"/>
    <cellStyle name="Обычный 7 2 2 2 2 2 2 6" xfId="267"/>
    <cellStyle name="Обычный 7 2 2 2 2 2 3" xfId="268"/>
    <cellStyle name="Обычный 7 2 2 2 2 2 3 2" xfId="269"/>
    <cellStyle name="Обычный 7 2 2 2 2 2 3 2 2" xfId="270"/>
    <cellStyle name="Обычный 7 2 2 2 2 2 3 2 2 2" xfId="271"/>
    <cellStyle name="Обычный 7 2 2 2 2 2 3 2 2 2 2" xfId="272"/>
    <cellStyle name="Обычный 7 2 2 2 2 2 3 2 2 3" xfId="273"/>
    <cellStyle name="Обычный 7 2 2 2 2 2 3 2 2 3 2" xfId="274"/>
    <cellStyle name="Обычный 7 2 2 2 2 2 3 2 2 4" xfId="275"/>
    <cellStyle name="Обычный 7 2 2 2 2 2 3 2 2 4 2" xfId="276"/>
    <cellStyle name="Обычный 7 2 2 2 2 2 3 2 2 5" xfId="277"/>
    <cellStyle name="Обычный 7 2 2 2 2 2 3 2 2 5 2" xfId="278"/>
    <cellStyle name="Обычный 7 2 2 2 2 2 3 2 2 6" xfId="279"/>
    <cellStyle name="Обычный 7 2 2 2 2 2 3 2 3" xfId="280"/>
    <cellStyle name="Обычный 7 2 2 2 2 2 3 2 3 2" xfId="281"/>
    <cellStyle name="Обычный 7 2 2 2 2 2 3 2 4" xfId="282"/>
    <cellStyle name="Обычный 7 2 2 2 2 2 3 2 4 2" xfId="283"/>
    <cellStyle name="Обычный 7 2 2 2 2 2 3 2 5" xfId="284"/>
    <cellStyle name="Обычный 7 2 2 2 2 2 3 2 5 2" xfId="285"/>
    <cellStyle name="Обычный 7 2 2 2 2 2 3 2 6" xfId="286"/>
    <cellStyle name="Обычный 7 2 2 2 2 2 3 2 6 2" xfId="287"/>
    <cellStyle name="Обычный 7 2 2 2 2 2 3 2 7" xfId="288"/>
    <cellStyle name="Обычный 7 2 2 2 2 2 3 3" xfId="289"/>
    <cellStyle name="Обычный 7 2 2 2 2 2 3 3 2" xfId="290"/>
    <cellStyle name="Обычный 7 2 2 2 2 2 3 4" xfId="291"/>
    <cellStyle name="Обычный 7 2 2 2 2 2 3 4 2" xfId="292"/>
    <cellStyle name="Обычный 7 2 2 2 2 2 3 5" xfId="293"/>
    <cellStyle name="Обычный 7 2 2 2 2 2 3 5 2" xfId="294"/>
    <cellStyle name="Обычный 7 2 2 2 2 2 3 6" xfId="295"/>
    <cellStyle name="Обычный 7 2 2 2 2 2 3 6 2" xfId="296"/>
    <cellStyle name="Обычный 7 2 2 2 2 2 3 7" xfId="297"/>
    <cellStyle name="Обычный 7 2 2 2 2 2 4" xfId="298"/>
    <cellStyle name="Обычный 7 2 2 2 2 2 4 2" xfId="299"/>
    <cellStyle name="Обычный 7 2 2 2 2 2 5" xfId="300"/>
    <cellStyle name="Обычный 7 2 2 2 2 2 5 2" xfId="301"/>
    <cellStyle name="Обычный 7 2 2 2 2 2 6" xfId="302"/>
    <cellStyle name="Обычный 7 2 2 2 2 2 6 2" xfId="303"/>
    <cellStyle name="Обычный 7 2 2 2 2 2 7" xfId="304"/>
    <cellStyle name="Обычный 7 2 2 2 2 2 7 2" xfId="305"/>
    <cellStyle name="Обычный 7 2 2 2 2 2 8" xfId="306"/>
    <cellStyle name="Обычный 7 2 2 2 2 3" xfId="307"/>
    <cellStyle name="Обычный 7 2 2 2 2 3 2" xfId="308"/>
    <cellStyle name="Обычный 7 2 2 2 2 4" xfId="309"/>
    <cellStyle name="Обычный 7 2 2 2 2 4 2" xfId="310"/>
    <cellStyle name="Обычный 7 2 2 2 2 5" xfId="311"/>
    <cellStyle name="Обычный 7 2 2 2 2 5 2" xfId="312"/>
    <cellStyle name="Обычный 7 2 2 2 2 6" xfId="313"/>
    <cellStyle name="Обычный 7 2 2 2 2 6 2" xfId="314"/>
    <cellStyle name="Обычный 7 2 2 2 2 7" xfId="315"/>
    <cellStyle name="Обычный 7 2 2 2 3" xfId="316"/>
    <cellStyle name="Обычный 7 2 2 2 3 2" xfId="317"/>
    <cellStyle name="Обычный 7 2 2 2 4" xfId="318"/>
    <cellStyle name="Обычный 7 2 2 2 4 2" xfId="319"/>
    <cellStyle name="Обычный 7 2 2 2 5" xfId="320"/>
    <cellStyle name="Обычный 7 2 2 2 5 2" xfId="321"/>
    <cellStyle name="Обычный 7 2 2 2 6" xfId="322"/>
    <cellStyle name="Обычный 7 2 2 2 6 2" xfId="323"/>
    <cellStyle name="Обычный 7 2 2 2 7" xfId="324"/>
    <cellStyle name="Обычный 7 2 2 3" xfId="325"/>
    <cellStyle name="Обычный 7 2 2 3 2" xfId="326"/>
    <cellStyle name="Обычный 7 2 2 4" xfId="327"/>
    <cellStyle name="Обычный 7 2 2 4 2" xfId="328"/>
    <cellStyle name="Обычный 7 2 2 5" xfId="329"/>
    <cellStyle name="Обычный 7 2 2 5 2" xfId="330"/>
    <cellStyle name="Обычный 7 2 2 6" xfId="331"/>
    <cellStyle name="Обычный 7 2 2 6 2" xfId="332"/>
    <cellStyle name="Обычный 7 2 2 7" xfId="333"/>
    <cellStyle name="Обычный 7 2 3" xfId="334"/>
    <cellStyle name="Обычный 7 2 3 2" xfId="335"/>
    <cellStyle name="Обычный 7 2 4" xfId="336"/>
    <cellStyle name="Обычный 7 2 4 2" xfId="337"/>
    <cellStyle name="Обычный 7 2 5" xfId="338"/>
    <cellStyle name="Обычный 7 2 5 2" xfId="339"/>
    <cellStyle name="Обычный 7 2 6" xfId="340"/>
    <cellStyle name="Обычный 7 2 6 2" xfId="341"/>
    <cellStyle name="Обычный 7 2 7" xfId="342"/>
    <cellStyle name="Обычный 7 3" xfId="343"/>
    <cellStyle name="Обычный 7 3 2" xfId="344"/>
    <cellStyle name="Обычный 7 4" xfId="345"/>
    <cellStyle name="Обычный 7 4 2" xfId="346"/>
    <cellStyle name="Обычный 7 5" xfId="347"/>
    <cellStyle name="Обычный 7 5 2" xfId="348"/>
    <cellStyle name="Обычный 7 6" xfId="349"/>
    <cellStyle name="Обычный 7 6 2" xfId="350"/>
    <cellStyle name="Обычный 7 7" xfId="351"/>
    <cellStyle name="Обычный 8" xfId="352"/>
    <cellStyle name="Обычный 8 2" xfId="353"/>
    <cellStyle name="Обычный 8 2 2" xfId="354"/>
    <cellStyle name="Обычный 8 3" xfId="355"/>
    <cellStyle name="Обычный 8 3 2" xfId="356"/>
    <cellStyle name="Обычный 8 4" xfId="357"/>
    <cellStyle name="Обычный 8 4 2" xfId="358"/>
    <cellStyle name="Обычный 8 5" xfId="359"/>
    <cellStyle name="Обычный 8 5 2" xfId="360"/>
    <cellStyle name="Обычный 8 6" xfId="361"/>
    <cellStyle name="Обычный 9" xfId="362"/>
    <cellStyle name="Обычный 9 2" xfId="363"/>
    <cellStyle name="Обычный 9 2 2" xfId="364"/>
    <cellStyle name="Обычный 9 2 2 2" xfId="365"/>
    <cellStyle name="Обычный 9 2 2 2 2" xfId="366"/>
    <cellStyle name="Обычный 9 2 2 3" xfId="367"/>
    <cellStyle name="Обычный 9 2 2 3 2" xfId="368"/>
    <cellStyle name="Обычный 9 2 2 4" xfId="369"/>
    <cellStyle name="Обычный 9 2 2 4 2" xfId="370"/>
    <cellStyle name="Обычный 9 2 2 5" xfId="371"/>
    <cellStyle name="Обычный 9 2 3" xfId="372"/>
    <cellStyle name="Обычный 9 2 3 2" xfId="373"/>
    <cellStyle name="Обычный 9 2 4" xfId="374"/>
    <cellStyle name="Обычный 9 2 4 2" xfId="375"/>
    <cellStyle name="Обычный 9 2 5" xfId="376"/>
    <cellStyle name="Обычный 9 2 5 2" xfId="377"/>
    <cellStyle name="Обычный 9 2 6" xfId="378"/>
    <cellStyle name="Обычный 9 2 6 2" xfId="379"/>
    <cellStyle name="Обычный 9 2 7" xfId="380"/>
    <cellStyle name="Обычный 9 2 9" xfId="404"/>
    <cellStyle name="Обычный 9 2 9 2" xfId="406"/>
    <cellStyle name="Обычный 9 3" xfId="381"/>
    <cellStyle name="Обычный 9 3 2" xfId="382"/>
    <cellStyle name="Обычный 9 3 2 2" xfId="383"/>
    <cellStyle name="Обычный 9 3 3" xfId="384"/>
    <cellStyle name="Обычный 9 3 3 2" xfId="385"/>
    <cellStyle name="Обычный 9 3 4" xfId="386"/>
    <cellStyle name="Обычный 9 4" xfId="387"/>
    <cellStyle name="Обычный 9 4 2" xfId="388"/>
    <cellStyle name="Обычный 9 5" xfId="389"/>
    <cellStyle name="Обычный 9 5 2" xfId="390"/>
    <cellStyle name="Обычный 9 6" xfId="391"/>
    <cellStyle name="Обычный 9 6 2" xfId="392"/>
    <cellStyle name="Обычный 9 7" xfId="393"/>
    <cellStyle name="Примечание 2" xfId="394"/>
    <cellStyle name="Примечание 2 2" xfId="395"/>
    <cellStyle name="Примечание 2 2 2" xfId="396"/>
    <cellStyle name="Примечание 2 3" xfId="397"/>
    <cellStyle name="Примечание 2 3 2" xfId="398"/>
    <cellStyle name="Примечание 2 4" xfId="399"/>
    <cellStyle name="Примечание 2 4 2" xfId="400"/>
    <cellStyle name="Примечание 2 5" xfId="401"/>
    <cellStyle name="Примечание 2 5 2" xfId="402"/>
    <cellStyle name="Примечание 2 6" xfId="403"/>
  </cellStyles>
  <dxfs count="12"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>
          <bgColor rgb="FFFFEB84"/>
        </patternFill>
      </fill>
    </dxf>
    <dxf>
      <fill>
        <patternFill>
          <bgColor rgb="FF72C487"/>
        </patternFill>
      </fill>
    </dxf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>
          <bgColor rgb="FFFFEB84"/>
        </patternFill>
      </fill>
    </dxf>
    <dxf>
      <fill>
        <patternFill>
          <bgColor rgb="FF72C487"/>
        </patternFill>
      </fill>
    </dxf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 patternType="solid">
          <bgColor rgb="FFFFEB84"/>
        </patternFill>
      </fill>
    </dxf>
    <dxf>
      <fill>
        <patternFill>
          <bgColor rgb="FF72C487"/>
        </patternFill>
      </fill>
    </dxf>
  </dxfs>
  <tableStyles count="0" defaultTableStyle="TableStyleMedium2" defaultPivotStyle="PivotStyleLight16"/>
  <colors>
    <mruColors>
      <color rgb="FFF8696B"/>
      <color rgb="FFFDBB01"/>
      <color rgb="FFFFEB84"/>
      <color rgb="FF72C4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/>
    <pageSetUpPr fitToPage="1"/>
  </sheetPr>
  <dimension ref="A1:Z101"/>
  <sheetViews>
    <sheetView tabSelected="1" zoomScale="85" zoomScaleNormal="85" workbookViewId="0"/>
  </sheetViews>
  <sheetFormatPr defaultRowHeight="12" outlineLevelRow="1" x14ac:dyDescent="0.2"/>
  <cols>
    <col min="1" max="1" width="9.140625" style="93"/>
    <col min="2" max="2" width="25.42578125" customWidth="1"/>
    <col min="3" max="4" width="13.7109375" customWidth="1"/>
    <col min="5" max="5" width="14.28515625" customWidth="1"/>
    <col min="6" max="22" width="13.7109375" customWidth="1"/>
    <col min="25" max="26" width="13.7109375" customWidth="1"/>
  </cols>
  <sheetData>
    <row r="1" spans="1:17" x14ac:dyDescent="0.2">
      <c r="A1" s="9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9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x14ac:dyDescent="0.2">
      <c r="A3" s="9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N3" s="3"/>
      <c r="O3" s="3"/>
      <c r="P3" s="3"/>
      <c r="Q3" s="4" t="s">
        <v>0</v>
      </c>
    </row>
    <row r="4" spans="1:17" ht="15.75" thickBot="1" x14ac:dyDescent="0.25">
      <c r="A4" s="92"/>
      <c r="B4" s="5" t="s">
        <v>1</v>
      </c>
      <c r="C4" s="6"/>
      <c r="D4" s="6"/>
      <c r="E4" s="6"/>
      <c r="F4" s="6"/>
      <c r="G4" s="6"/>
      <c r="H4" s="3"/>
      <c r="I4" s="3"/>
      <c r="J4" s="3"/>
      <c r="K4" s="3"/>
      <c r="L4" s="3"/>
      <c r="N4" s="3"/>
      <c r="O4" s="3"/>
      <c r="P4" s="3"/>
      <c r="Q4" s="7" t="s">
        <v>2</v>
      </c>
    </row>
    <row r="5" spans="1:17" ht="15.95" customHeight="1" x14ac:dyDescent="0.2">
      <c r="A5" s="92"/>
      <c r="B5" s="211"/>
      <c r="C5" s="182" t="s">
        <v>87</v>
      </c>
      <c r="D5" s="235" t="s">
        <v>86</v>
      </c>
      <c r="E5" s="174"/>
      <c r="F5" s="174"/>
      <c r="G5" s="174"/>
      <c r="H5" s="174"/>
      <c r="I5" s="174"/>
      <c r="J5" s="174"/>
      <c r="K5" s="174"/>
      <c r="L5" s="236"/>
      <c r="M5" s="226" t="s">
        <v>85</v>
      </c>
      <c r="N5" s="227"/>
      <c r="O5" s="227"/>
      <c r="P5" s="228"/>
      <c r="Q5" s="223" t="s">
        <v>88</v>
      </c>
    </row>
    <row r="6" spans="1:17" ht="15.95" customHeight="1" x14ac:dyDescent="0.2">
      <c r="A6" s="92"/>
      <c r="B6" s="212"/>
      <c r="C6" s="183"/>
      <c r="D6" s="176" t="s">
        <v>3</v>
      </c>
      <c r="E6" s="206"/>
      <c r="F6" s="206"/>
      <c r="G6" s="207"/>
      <c r="H6" s="195" t="s">
        <v>4</v>
      </c>
      <c r="I6" s="195" t="s">
        <v>5</v>
      </c>
      <c r="J6" s="195" t="s">
        <v>6</v>
      </c>
      <c r="K6" s="195" t="s">
        <v>7</v>
      </c>
      <c r="L6" s="195" t="s">
        <v>8</v>
      </c>
      <c r="M6" s="229" t="s">
        <v>9</v>
      </c>
      <c r="N6" s="231" t="s">
        <v>10</v>
      </c>
      <c r="O6" s="231" t="s">
        <v>11</v>
      </c>
      <c r="P6" s="233" t="s">
        <v>12</v>
      </c>
      <c r="Q6" s="224"/>
    </row>
    <row r="7" spans="1:17" ht="21.75" customHeight="1" x14ac:dyDescent="0.2">
      <c r="A7" s="92"/>
      <c r="B7" s="212"/>
      <c r="C7" s="184"/>
      <c r="D7" s="8" t="s">
        <v>9</v>
      </c>
      <c r="E7" s="9" t="s">
        <v>10</v>
      </c>
      <c r="F7" s="9" t="s">
        <v>11</v>
      </c>
      <c r="G7" s="9" t="s">
        <v>12</v>
      </c>
      <c r="H7" s="196"/>
      <c r="I7" s="196"/>
      <c r="J7" s="196"/>
      <c r="K7" s="196"/>
      <c r="L7" s="196"/>
      <c r="M7" s="230"/>
      <c r="N7" s="232"/>
      <c r="O7" s="232"/>
      <c r="P7" s="234"/>
      <c r="Q7" s="225"/>
    </row>
    <row r="8" spans="1:17" x14ac:dyDescent="0.2">
      <c r="A8" s="92"/>
      <c r="B8" s="212"/>
      <c r="C8" s="162" t="s">
        <v>13</v>
      </c>
      <c r="D8" s="163"/>
      <c r="E8" s="163"/>
      <c r="F8" s="163"/>
      <c r="G8" s="163"/>
      <c r="H8" s="163"/>
      <c r="I8" s="163"/>
      <c r="J8" s="163"/>
      <c r="K8" s="163"/>
      <c r="L8" s="205"/>
      <c r="M8" s="162" t="s">
        <v>13</v>
      </c>
      <c r="N8" s="163"/>
      <c r="O8" s="163"/>
      <c r="P8" s="205"/>
      <c r="Q8" s="135" t="s">
        <v>13</v>
      </c>
    </row>
    <row r="9" spans="1:17" ht="12" customHeight="1" thickBot="1" x14ac:dyDescent="0.25">
      <c r="A9" s="92"/>
      <c r="B9" s="213"/>
      <c r="C9" s="10">
        <v>1</v>
      </c>
      <c r="D9" s="11">
        <v>2</v>
      </c>
      <c r="E9" s="11">
        <v>3</v>
      </c>
      <c r="F9" s="11">
        <v>4</v>
      </c>
      <c r="G9" s="11">
        <v>5</v>
      </c>
      <c r="H9" s="11">
        <v>6</v>
      </c>
      <c r="I9" s="11">
        <v>7</v>
      </c>
      <c r="J9" s="11">
        <v>8</v>
      </c>
      <c r="K9" s="11">
        <v>9</v>
      </c>
      <c r="L9" s="11">
        <v>10</v>
      </c>
      <c r="M9" s="127">
        <v>11</v>
      </c>
      <c r="N9" s="128">
        <v>12</v>
      </c>
      <c r="O9" s="128">
        <v>13</v>
      </c>
      <c r="P9" s="129">
        <v>14</v>
      </c>
      <c r="Q9" s="12">
        <v>15</v>
      </c>
    </row>
    <row r="10" spans="1:17" ht="12" customHeight="1" x14ac:dyDescent="0.2">
      <c r="A10" s="92"/>
      <c r="B10" s="13" t="s">
        <v>14</v>
      </c>
      <c r="C10" s="14">
        <v>22877</v>
      </c>
      <c r="D10" s="15">
        <v>13379</v>
      </c>
      <c r="E10" s="15">
        <v>6457</v>
      </c>
      <c r="F10" s="15">
        <v>6696</v>
      </c>
      <c r="G10" s="15">
        <v>226</v>
      </c>
      <c r="H10" s="15">
        <v>3240</v>
      </c>
      <c r="I10" s="15">
        <v>1837</v>
      </c>
      <c r="J10" s="15">
        <v>247</v>
      </c>
      <c r="K10" s="15">
        <v>3585</v>
      </c>
      <c r="L10" s="130">
        <v>4470</v>
      </c>
      <c r="M10" s="14">
        <v>3423</v>
      </c>
      <c r="N10" s="15">
        <v>3224</v>
      </c>
      <c r="O10" s="15">
        <v>112</v>
      </c>
      <c r="P10" s="16">
        <v>87</v>
      </c>
      <c r="Q10" s="133">
        <v>9498</v>
      </c>
    </row>
    <row r="11" spans="1:17" ht="12" customHeight="1" x14ac:dyDescent="0.2">
      <c r="A11" s="92"/>
      <c r="B11" s="17" t="s">
        <v>15</v>
      </c>
      <c r="C11" s="18">
        <v>1036</v>
      </c>
      <c r="D11" s="19">
        <v>504</v>
      </c>
      <c r="E11" s="19">
        <v>198</v>
      </c>
      <c r="F11" s="19">
        <v>303</v>
      </c>
      <c r="G11" s="19">
        <v>3</v>
      </c>
      <c r="H11" s="19">
        <v>122</v>
      </c>
      <c r="I11" s="19">
        <v>100</v>
      </c>
      <c r="J11" s="19">
        <v>16</v>
      </c>
      <c r="K11" s="19">
        <v>73</v>
      </c>
      <c r="L11" s="131">
        <v>193</v>
      </c>
      <c r="M11" s="18">
        <v>132</v>
      </c>
      <c r="N11" s="19">
        <v>73</v>
      </c>
      <c r="O11" s="19">
        <v>57</v>
      </c>
      <c r="P11" s="20">
        <v>2</v>
      </c>
      <c r="Q11" s="20">
        <v>532</v>
      </c>
    </row>
    <row r="12" spans="1:17" ht="12" customHeight="1" x14ac:dyDescent="0.2">
      <c r="A12" s="92"/>
      <c r="B12" s="17" t="s">
        <v>16</v>
      </c>
      <c r="C12" s="18">
        <v>5917</v>
      </c>
      <c r="D12" s="19">
        <v>3711</v>
      </c>
      <c r="E12" s="19">
        <v>1525</v>
      </c>
      <c r="F12" s="19">
        <v>2155</v>
      </c>
      <c r="G12" s="19">
        <v>31</v>
      </c>
      <c r="H12" s="19">
        <v>799</v>
      </c>
      <c r="I12" s="19">
        <v>817</v>
      </c>
      <c r="J12" s="19">
        <v>35</v>
      </c>
      <c r="K12" s="19">
        <v>1051</v>
      </c>
      <c r="L12" s="131">
        <v>1009</v>
      </c>
      <c r="M12" s="18">
        <v>871</v>
      </c>
      <c r="N12" s="19">
        <v>853</v>
      </c>
      <c r="O12" s="19">
        <v>8</v>
      </c>
      <c r="P12" s="20">
        <v>10</v>
      </c>
      <c r="Q12" s="20">
        <v>2206</v>
      </c>
    </row>
    <row r="13" spans="1:17" ht="12" customHeight="1" x14ac:dyDescent="0.2">
      <c r="A13" s="92"/>
      <c r="B13" s="17" t="s">
        <v>17</v>
      </c>
      <c r="C13" s="18">
        <v>5130</v>
      </c>
      <c r="D13" s="19">
        <v>3608</v>
      </c>
      <c r="E13" s="19">
        <v>1274</v>
      </c>
      <c r="F13" s="19">
        <v>2327</v>
      </c>
      <c r="G13" s="19">
        <v>7</v>
      </c>
      <c r="H13" s="19">
        <v>703</v>
      </c>
      <c r="I13" s="19">
        <v>422</v>
      </c>
      <c r="J13" s="19">
        <v>66</v>
      </c>
      <c r="K13" s="19">
        <v>1573</v>
      </c>
      <c r="L13" s="131">
        <v>844</v>
      </c>
      <c r="M13" s="18">
        <v>512</v>
      </c>
      <c r="N13" s="19">
        <v>496</v>
      </c>
      <c r="O13" s="19">
        <v>14</v>
      </c>
      <c r="P13" s="20">
        <v>2</v>
      </c>
      <c r="Q13" s="20">
        <v>1522</v>
      </c>
    </row>
    <row r="14" spans="1:17" x14ac:dyDescent="0.2">
      <c r="A14" s="92"/>
      <c r="B14" s="17" t="s">
        <v>18</v>
      </c>
      <c r="C14" s="18">
        <v>2187</v>
      </c>
      <c r="D14" s="19">
        <v>1251</v>
      </c>
      <c r="E14" s="19">
        <v>601</v>
      </c>
      <c r="F14" s="19">
        <v>630</v>
      </c>
      <c r="G14" s="19">
        <v>20</v>
      </c>
      <c r="H14" s="19">
        <v>285</v>
      </c>
      <c r="I14" s="19">
        <v>169</v>
      </c>
      <c r="J14" s="19">
        <v>26</v>
      </c>
      <c r="K14" s="19">
        <v>317</v>
      </c>
      <c r="L14" s="131">
        <v>454</v>
      </c>
      <c r="M14" s="18">
        <v>289</v>
      </c>
      <c r="N14" s="19">
        <v>276</v>
      </c>
      <c r="O14" s="19">
        <v>11</v>
      </c>
      <c r="P14" s="20">
        <v>2</v>
      </c>
      <c r="Q14" s="20">
        <v>936</v>
      </c>
    </row>
    <row r="15" spans="1:17" ht="12" customHeight="1" x14ac:dyDescent="0.2">
      <c r="A15" s="92"/>
      <c r="B15" s="17" t="s">
        <v>19</v>
      </c>
      <c r="C15" s="18">
        <v>1398</v>
      </c>
      <c r="D15" s="19">
        <v>842</v>
      </c>
      <c r="E15" s="19">
        <v>779</v>
      </c>
      <c r="F15" s="19">
        <v>50</v>
      </c>
      <c r="G15" s="19">
        <v>13</v>
      </c>
      <c r="H15" s="19">
        <v>359</v>
      </c>
      <c r="I15" s="19">
        <v>49</v>
      </c>
      <c r="J15" s="19">
        <v>32</v>
      </c>
      <c r="K15" s="19">
        <v>56</v>
      </c>
      <c r="L15" s="131">
        <v>346</v>
      </c>
      <c r="M15" s="18">
        <v>449</v>
      </c>
      <c r="N15" s="19">
        <v>440</v>
      </c>
      <c r="O15" s="19">
        <v>2</v>
      </c>
      <c r="P15" s="20">
        <v>7</v>
      </c>
      <c r="Q15" s="20">
        <v>556</v>
      </c>
    </row>
    <row r="16" spans="1:17" ht="12" customHeight="1" x14ac:dyDescent="0.2">
      <c r="A16" s="92"/>
      <c r="B16" s="17" t="s">
        <v>20</v>
      </c>
      <c r="C16" s="18">
        <v>6485</v>
      </c>
      <c r="D16" s="19">
        <v>3047</v>
      </c>
      <c r="E16" s="19">
        <v>1752</v>
      </c>
      <c r="F16" s="19">
        <v>1143</v>
      </c>
      <c r="G16" s="19">
        <v>152</v>
      </c>
      <c r="H16" s="19">
        <v>813</v>
      </c>
      <c r="I16" s="19">
        <v>234</v>
      </c>
      <c r="J16" s="19">
        <v>65</v>
      </c>
      <c r="K16" s="19">
        <v>511</v>
      </c>
      <c r="L16" s="131">
        <v>1424</v>
      </c>
      <c r="M16" s="18">
        <v>989</v>
      </c>
      <c r="N16" s="19">
        <v>905</v>
      </c>
      <c r="O16" s="19">
        <v>20</v>
      </c>
      <c r="P16" s="20">
        <v>64</v>
      </c>
      <c r="Q16" s="20">
        <v>3438</v>
      </c>
    </row>
    <row r="17" spans="1:17" ht="12" customHeight="1" x14ac:dyDescent="0.2">
      <c r="A17" s="92"/>
      <c r="B17" s="17" t="s">
        <v>21</v>
      </c>
      <c r="C17" s="18">
        <v>693</v>
      </c>
      <c r="D17" s="19">
        <v>400</v>
      </c>
      <c r="E17" s="19">
        <v>328</v>
      </c>
      <c r="F17" s="19">
        <v>72</v>
      </c>
      <c r="G17" s="19">
        <v>0</v>
      </c>
      <c r="H17" s="19">
        <v>157</v>
      </c>
      <c r="I17" s="19">
        <v>44</v>
      </c>
      <c r="J17" s="19">
        <v>3</v>
      </c>
      <c r="K17" s="19">
        <v>1</v>
      </c>
      <c r="L17" s="131">
        <v>195</v>
      </c>
      <c r="M17" s="18">
        <v>181</v>
      </c>
      <c r="N17" s="19">
        <v>181</v>
      </c>
      <c r="O17" s="19">
        <v>0</v>
      </c>
      <c r="P17" s="20">
        <v>0</v>
      </c>
      <c r="Q17" s="20">
        <v>293</v>
      </c>
    </row>
    <row r="18" spans="1:17" ht="12" customHeight="1" thickBot="1" x14ac:dyDescent="0.25">
      <c r="A18" s="92"/>
      <c r="B18" s="21" t="s">
        <v>50</v>
      </c>
      <c r="C18" s="22">
        <v>31</v>
      </c>
      <c r="D18" s="23">
        <v>16</v>
      </c>
      <c r="E18" s="23">
        <v>0</v>
      </c>
      <c r="F18" s="23">
        <v>16</v>
      </c>
      <c r="G18" s="23">
        <v>0</v>
      </c>
      <c r="H18" s="23">
        <v>2</v>
      </c>
      <c r="I18" s="23">
        <v>2</v>
      </c>
      <c r="J18" s="23">
        <v>4</v>
      </c>
      <c r="K18" s="23">
        <v>3</v>
      </c>
      <c r="L18" s="132">
        <v>5</v>
      </c>
      <c r="M18" s="22">
        <v>0</v>
      </c>
      <c r="N18" s="23">
        <v>0</v>
      </c>
      <c r="O18" s="23">
        <v>0</v>
      </c>
      <c r="P18" s="24">
        <v>0</v>
      </c>
      <c r="Q18" s="24">
        <v>15</v>
      </c>
    </row>
    <row r="19" spans="1:17" x14ac:dyDescent="0.2">
      <c r="A19" s="9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5.75" thickBot="1" x14ac:dyDescent="0.25">
      <c r="A20" s="92"/>
      <c r="B20" s="5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7" t="s">
        <v>23</v>
      </c>
      <c r="P20" s="3"/>
    </row>
    <row r="21" spans="1:17" ht="21.75" customHeight="1" x14ac:dyDescent="0.2">
      <c r="A21" s="92"/>
      <c r="B21" s="208"/>
      <c r="C21" s="197" t="s">
        <v>34</v>
      </c>
      <c r="D21" s="198"/>
      <c r="E21" s="198"/>
      <c r="F21" s="198"/>
      <c r="G21" s="199"/>
      <c r="H21" s="197" t="s">
        <v>99</v>
      </c>
      <c r="I21" s="198"/>
      <c r="J21" s="198"/>
      <c r="K21" s="198"/>
      <c r="L21" s="198"/>
      <c r="M21" s="198"/>
      <c r="N21" s="198"/>
      <c r="O21" s="199"/>
    </row>
    <row r="22" spans="1:17" ht="21.75" customHeight="1" x14ac:dyDescent="0.2">
      <c r="A22" s="92"/>
      <c r="B22" s="209"/>
      <c r="C22" s="200" t="s">
        <v>9</v>
      </c>
      <c r="D22" s="214" t="s">
        <v>98</v>
      </c>
      <c r="E22" s="215"/>
      <c r="F22" s="214" t="s">
        <v>24</v>
      </c>
      <c r="G22" s="216"/>
      <c r="H22" s="200" t="s">
        <v>9</v>
      </c>
      <c r="I22" s="193" t="s">
        <v>10</v>
      </c>
      <c r="J22" s="193" t="s">
        <v>11</v>
      </c>
      <c r="K22" s="193" t="s">
        <v>12</v>
      </c>
      <c r="L22" s="202" t="s">
        <v>35</v>
      </c>
      <c r="M22" s="203"/>
      <c r="N22" s="203"/>
      <c r="O22" s="204"/>
    </row>
    <row r="23" spans="1:17" ht="31.5" customHeight="1" x14ac:dyDescent="0.2">
      <c r="A23" s="92"/>
      <c r="B23" s="209"/>
      <c r="C23" s="201"/>
      <c r="D23" s="25" t="s">
        <v>9</v>
      </c>
      <c r="E23" s="2" t="s">
        <v>36</v>
      </c>
      <c r="F23" s="26" t="s">
        <v>9</v>
      </c>
      <c r="G23" s="27" t="s">
        <v>36</v>
      </c>
      <c r="H23" s="201"/>
      <c r="I23" s="194"/>
      <c r="J23" s="194"/>
      <c r="K23" s="194"/>
      <c r="L23" s="28" t="s">
        <v>9</v>
      </c>
      <c r="M23" s="2" t="s">
        <v>10</v>
      </c>
      <c r="N23" s="2" t="s">
        <v>11</v>
      </c>
      <c r="O23" s="27" t="s">
        <v>12</v>
      </c>
    </row>
    <row r="24" spans="1:17" ht="15.95" customHeight="1" x14ac:dyDescent="0.2">
      <c r="A24" s="92"/>
      <c r="B24" s="209"/>
      <c r="C24" s="217" t="s">
        <v>13</v>
      </c>
      <c r="D24" s="203"/>
      <c r="E24" s="203"/>
      <c r="F24" s="203"/>
      <c r="G24" s="204"/>
      <c r="H24" s="218" t="s">
        <v>13</v>
      </c>
      <c r="I24" s="219"/>
      <c r="J24" s="219"/>
      <c r="K24" s="219"/>
      <c r="L24" s="219"/>
      <c r="M24" s="219"/>
      <c r="N24" s="219"/>
      <c r="O24" s="220"/>
    </row>
    <row r="25" spans="1:17" ht="12" customHeight="1" thickBot="1" x14ac:dyDescent="0.25">
      <c r="A25" s="92"/>
      <c r="B25" s="210"/>
      <c r="C25" s="29">
        <v>1</v>
      </c>
      <c r="D25" s="30">
        <v>2</v>
      </c>
      <c r="E25" s="30">
        <v>3</v>
      </c>
      <c r="F25" s="31">
        <v>4</v>
      </c>
      <c r="G25" s="32">
        <v>5</v>
      </c>
      <c r="H25" s="33">
        <v>6</v>
      </c>
      <c r="I25" s="34">
        <v>7</v>
      </c>
      <c r="J25" s="35">
        <v>8</v>
      </c>
      <c r="K25" s="35">
        <v>9</v>
      </c>
      <c r="L25" s="35">
        <v>10</v>
      </c>
      <c r="M25" s="35">
        <v>11</v>
      </c>
      <c r="N25" s="35">
        <v>12</v>
      </c>
      <c r="O25" s="36">
        <v>13</v>
      </c>
    </row>
    <row r="26" spans="1:17" ht="12" customHeight="1" x14ac:dyDescent="0.2">
      <c r="A26" s="92"/>
      <c r="B26" s="37" t="s">
        <v>14</v>
      </c>
      <c r="C26" s="14">
        <v>8297</v>
      </c>
      <c r="D26" s="38">
        <f>SUM(D27:D34)</f>
        <v>4482</v>
      </c>
      <c r="E26" s="38">
        <f>SUM(E27:E34)</f>
        <v>117</v>
      </c>
      <c r="F26" s="38">
        <v>388</v>
      </c>
      <c r="G26" s="39">
        <v>0</v>
      </c>
      <c r="H26" s="40">
        <v>1592</v>
      </c>
      <c r="I26" s="41">
        <v>1516</v>
      </c>
      <c r="J26" s="41">
        <v>71</v>
      </c>
      <c r="K26" s="41">
        <v>5</v>
      </c>
      <c r="L26" s="42">
        <v>1080</v>
      </c>
      <c r="M26" s="41">
        <v>1055</v>
      </c>
      <c r="N26" s="41">
        <v>23</v>
      </c>
      <c r="O26" s="43">
        <v>2</v>
      </c>
    </row>
    <row r="27" spans="1:17" ht="12" customHeight="1" x14ac:dyDescent="0.2">
      <c r="A27" s="92"/>
      <c r="B27" s="44" t="s">
        <v>15</v>
      </c>
      <c r="C27" s="18">
        <v>341</v>
      </c>
      <c r="D27" s="19">
        <v>154</v>
      </c>
      <c r="E27" s="19">
        <v>1</v>
      </c>
      <c r="F27" s="19">
        <v>69</v>
      </c>
      <c r="G27" s="45">
        <v>0</v>
      </c>
      <c r="H27" s="19">
        <v>31</v>
      </c>
      <c r="I27" s="46">
        <v>3</v>
      </c>
      <c r="J27" s="46">
        <v>28</v>
      </c>
      <c r="K27" s="46">
        <v>0</v>
      </c>
      <c r="L27" s="47">
        <v>0</v>
      </c>
      <c r="M27" s="46">
        <v>0</v>
      </c>
      <c r="N27" s="46">
        <v>0</v>
      </c>
      <c r="O27" s="45">
        <v>0</v>
      </c>
    </row>
    <row r="28" spans="1:17" ht="12" customHeight="1" x14ac:dyDescent="0.2">
      <c r="A28" s="92"/>
      <c r="B28" s="44" t="s">
        <v>16</v>
      </c>
      <c r="C28" s="18">
        <v>2400</v>
      </c>
      <c r="D28" s="19">
        <v>1228</v>
      </c>
      <c r="E28" s="19">
        <v>51</v>
      </c>
      <c r="F28" s="19">
        <v>6</v>
      </c>
      <c r="G28" s="45">
        <v>0</v>
      </c>
      <c r="H28" s="19">
        <v>595</v>
      </c>
      <c r="I28" s="46">
        <v>592</v>
      </c>
      <c r="J28" s="46">
        <v>2</v>
      </c>
      <c r="K28" s="46">
        <v>1</v>
      </c>
      <c r="L28" s="47">
        <v>480</v>
      </c>
      <c r="M28" s="46">
        <v>478</v>
      </c>
      <c r="N28" s="46">
        <v>1</v>
      </c>
      <c r="O28" s="45">
        <v>1</v>
      </c>
    </row>
    <row r="29" spans="1:17" ht="12" customHeight="1" x14ac:dyDescent="0.2">
      <c r="A29" s="92"/>
      <c r="B29" s="44" t="s">
        <v>17</v>
      </c>
      <c r="C29" s="18">
        <v>1793</v>
      </c>
      <c r="D29" s="19">
        <v>405</v>
      </c>
      <c r="E29" s="19">
        <v>0</v>
      </c>
      <c r="F29" s="19">
        <v>1</v>
      </c>
      <c r="G29" s="45">
        <v>0</v>
      </c>
      <c r="H29" s="19">
        <v>583</v>
      </c>
      <c r="I29" s="46">
        <v>562</v>
      </c>
      <c r="J29" s="46">
        <v>21</v>
      </c>
      <c r="K29" s="46">
        <v>0</v>
      </c>
      <c r="L29" s="47">
        <v>471</v>
      </c>
      <c r="M29" s="46">
        <v>453</v>
      </c>
      <c r="N29" s="46">
        <v>18</v>
      </c>
      <c r="O29" s="45">
        <v>0</v>
      </c>
    </row>
    <row r="30" spans="1:17" ht="12" customHeight="1" x14ac:dyDescent="0.2">
      <c r="A30" s="92"/>
      <c r="B30" s="44" t="s">
        <v>18</v>
      </c>
      <c r="C30" s="18">
        <v>828</v>
      </c>
      <c r="D30" s="19">
        <v>310</v>
      </c>
      <c r="E30" s="19">
        <v>13</v>
      </c>
      <c r="F30" s="19">
        <v>3</v>
      </c>
      <c r="G30" s="45">
        <v>0</v>
      </c>
      <c r="H30" s="19">
        <v>48</v>
      </c>
      <c r="I30" s="46">
        <v>48</v>
      </c>
      <c r="J30" s="46">
        <v>0</v>
      </c>
      <c r="K30" s="46">
        <v>0</v>
      </c>
      <c r="L30" s="47">
        <v>15</v>
      </c>
      <c r="M30" s="46">
        <v>15</v>
      </c>
      <c r="N30" s="46">
        <v>0</v>
      </c>
      <c r="O30" s="45">
        <v>0</v>
      </c>
    </row>
    <row r="31" spans="1:17" ht="12" customHeight="1" x14ac:dyDescent="0.2">
      <c r="A31" s="92"/>
      <c r="B31" s="44" t="s">
        <v>19</v>
      </c>
      <c r="C31" s="18">
        <v>761</v>
      </c>
      <c r="D31" s="19">
        <v>192</v>
      </c>
      <c r="E31" s="19">
        <v>0</v>
      </c>
      <c r="F31" s="19">
        <v>257</v>
      </c>
      <c r="G31" s="45">
        <v>0</v>
      </c>
      <c r="H31" s="19">
        <v>48</v>
      </c>
      <c r="I31" s="46">
        <v>46</v>
      </c>
      <c r="J31" s="46">
        <v>0</v>
      </c>
      <c r="K31" s="46">
        <v>2</v>
      </c>
      <c r="L31" s="47">
        <v>1</v>
      </c>
      <c r="M31" s="46">
        <v>1</v>
      </c>
      <c r="N31" s="46">
        <v>0</v>
      </c>
      <c r="O31" s="45">
        <v>0</v>
      </c>
    </row>
    <row r="32" spans="1:17" ht="12" customHeight="1" x14ac:dyDescent="0.2">
      <c r="A32" s="92"/>
      <c r="B32" s="44" t="s">
        <v>20</v>
      </c>
      <c r="C32" s="18">
        <v>1929</v>
      </c>
      <c r="D32" s="19">
        <v>1059</v>
      </c>
      <c r="E32" s="19">
        <v>26</v>
      </c>
      <c r="F32" s="19">
        <v>37</v>
      </c>
      <c r="G32" s="45">
        <v>0</v>
      </c>
      <c r="H32" s="19">
        <v>250</v>
      </c>
      <c r="I32" s="46">
        <v>231</v>
      </c>
      <c r="J32" s="46">
        <v>17</v>
      </c>
      <c r="K32" s="46">
        <v>2</v>
      </c>
      <c r="L32" s="47">
        <v>113</v>
      </c>
      <c r="M32" s="46">
        <v>108</v>
      </c>
      <c r="N32" s="46">
        <v>4</v>
      </c>
      <c r="O32" s="45">
        <v>1</v>
      </c>
    </row>
    <row r="33" spans="1:19" ht="12" customHeight="1" x14ac:dyDescent="0.2">
      <c r="A33" s="92"/>
      <c r="B33" s="17" t="s">
        <v>21</v>
      </c>
      <c r="C33" s="18">
        <v>1929</v>
      </c>
      <c r="D33" s="19">
        <v>1059</v>
      </c>
      <c r="E33" s="19">
        <v>26</v>
      </c>
      <c r="F33" s="19">
        <v>37</v>
      </c>
      <c r="G33" s="45">
        <v>0</v>
      </c>
      <c r="H33" s="19">
        <v>250</v>
      </c>
      <c r="I33" s="46">
        <v>231</v>
      </c>
      <c r="J33" s="46">
        <v>17</v>
      </c>
      <c r="K33" s="46">
        <v>2</v>
      </c>
      <c r="L33" s="47">
        <v>113</v>
      </c>
      <c r="M33" s="46">
        <v>108</v>
      </c>
      <c r="N33" s="46">
        <v>4</v>
      </c>
      <c r="O33" s="45">
        <v>1</v>
      </c>
    </row>
    <row r="34" spans="1:19" ht="12" customHeight="1" thickBot="1" x14ac:dyDescent="0.25">
      <c r="A34" s="92"/>
      <c r="B34" s="21" t="s">
        <v>50</v>
      </c>
      <c r="C34" s="22">
        <v>245</v>
      </c>
      <c r="D34" s="23">
        <v>75</v>
      </c>
      <c r="E34" s="23">
        <v>0</v>
      </c>
      <c r="F34" s="23">
        <v>15</v>
      </c>
      <c r="G34" s="48">
        <v>0</v>
      </c>
      <c r="H34" s="23">
        <v>37</v>
      </c>
      <c r="I34" s="49">
        <v>34</v>
      </c>
      <c r="J34" s="49">
        <v>3</v>
      </c>
      <c r="K34" s="49">
        <v>0</v>
      </c>
      <c r="L34" s="50">
        <v>0</v>
      </c>
      <c r="M34" s="49">
        <v>0</v>
      </c>
      <c r="N34" s="49">
        <v>0</v>
      </c>
      <c r="O34" s="48">
        <v>0</v>
      </c>
    </row>
    <row r="35" spans="1:19" x14ac:dyDescent="0.2">
      <c r="A35" s="9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9" ht="15.75" thickBot="1" x14ac:dyDescent="0.25">
      <c r="A36" s="92"/>
      <c r="B36" s="5" t="s">
        <v>51</v>
      </c>
      <c r="C36" s="3"/>
      <c r="D36" s="3"/>
      <c r="E36" s="3"/>
      <c r="F36" s="3"/>
      <c r="G36" s="3"/>
      <c r="H36" s="76"/>
      <c r="I36" s="3"/>
      <c r="J36" s="3"/>
      <c r="L36" s="3"/>
      <c r="M36" s="3"/>
      <c r="N36" s="3"/>
      <c r="O36" s="3"/>
      <c r="P36" s="3"/>
      <c r="Q36" s="3"/>
      <c r="S36" s="7" t="s">
        <v>25</v>
      </c>
    </row>
    <row r="37" spans="1:19" ht="15.75" customHeight="1" thickBot="1" x14ac:dyDescent="0.25">
      <c r="A37" s="92"/>
      <c r="B37" s="167"/>
      <c r="C37" s="170" t="s">
        <v>101</v>
      </c>
      <c r="D37" s="171"/>
      <c r="E37" s="171"/>
      <c r="F37" s="171"/>
      <c r="G37" s="171"/>
      <c r="H37" s="171"/>
      <c r="I37" s="171"/>
      <c r="J37" s="171"/>
      <c r="K37" s="172"/>
      <c r="L37" s="179" t="s">
        <v>102</v>
      </c>
      <c r="M37" s="180"/>
      <c r="N37" s="180"/>
      <c r="O37" s="180"/>
      <c r="P37" s="180"/>
      <c r="Q37" s="181"/>
      <c r="R37" s="182" t="s">
        <v>41</v>
      </c>
      <c r="S37" s="185" t="s">
        <v>42</v>
      </c>
    </row>
    <row r="38" spans="1:19" ht="15.95" customHeight="1" x14ac:dyDescent="0.2">
      <c r="A38" s="92"/>
      <c r="B38" s="168"/>
      <c r="C38" s="221" t="s">
        <v>100</v>
      </c>
      <c r="D38" s="173" t="s">
        <v>26</v>
      </c>
      <c r="E38" s="174"/>
      <c r="F38" s="174"/>
      <c r="G38" s="174"/>
      <c r="H38" s="175"/>
      <c r="I38" s="173" t="s">
        <v>37</v>
      </c>
      <c r="J38" s="174"/>
      <c r="K38" s="175"/>
      <c r="L38" s="183" t="s">
        <v>43</v>
      </c>
      <c r="M38" s="188" t="s">
        <v>44</v>
      </c>
      <c r="N38" s="189"/>
      <c r="O38" s="189"/>
      <c r="P38" s="190"/>
      <c r="Q38" s="191" t="s">
        <v>45</v>
      </c>
      <c r="R38" s="183"/>
      <c r="S38" s="186"/>
    </row>
    <row r="39" spans="1:19" ht="28.5" customHeight="1" x14ac:dyDescent="0.2">
      <c r="A39" s="92"/>
      <c r="B39" s="168"/>
      <c r="C39" s="222"/>
      <c r="D39" s="51" t="s">
        <v>38</v>
      </c>
      <c r="E39" s="8" t="s">
        <v>39</v>
      </c>
      <c r="F39" s="52" t="s">
        <v>33</v>
      </c>
      <c r="G39" s="8" t="s">
        <v>27</v>
      </c>
      <c r="H39" s="53" t="s">
        <v>28</v>
      </c>
      <c r="I39" s="51" t="s">
        <v>32</v>
      </c>
      <c r="J39" s="176" t="s">
        <v>29</v>
      </c>
      <c r="K39" s="177"/>
      <c r="L39" s="184"/>
      <c r="M39" s="8" t="s">
        <v>103</v>
      </c>
      <c r="N39" s="8" t="s">
        <v>49</v>
      </c>
      <c r="O39" s="8" t="s">
        <v>47</v>
      </c>
      <c r="P39" s="8" t="s">
        <v>48</v>
      </c>
      <c r="Q39" s="192"/>
      <c r="R39" s="184"/>
      <c r="S39" s="187"/>
    </row>
    <row r="40" spans="1:19" ht="12" customHeight="1" x14ac:dyDescent="0.2">
      <c r="A40" s="92"/>
      <c r="B40" s="168"/>
      <c r="C40" s="90" t="s">
        <v>13</v>
      </c>
      <c r="D40" s="151" t="s">
        <v>13</v>
      </c>
      <c r="E40" s="152"/>
      <c r="F40" s="152"/>
      <c r="G40" s="178"/>
      <c r="H40" s="54" t="s">
        <v>30</v>
      </c>
      <c r="I40" s="151" t="s">
        <v>13</v>
      </c>
      <c r="J40" s="178"/>
      <c r="K40" s="55" t="s">
        <v>30</v>
      </c>
      <c r="L40" s="151" t="s">
        <v>13</v>
      </c>
      <c r="M40" s="152"/>
      <c r="N40" s="152"/>
      <c r="O40" s="152"/>
      <c r="P40" s="152"/>
      <c r="Q40" s="153"/>
      <c r="R40" s="154" t="s">
        <v>13</v>
      </c>
      <c r="S40" s="155"/>
    </row>
    <row r="41" spans="1:19" ht="12" customHeight="1" thickBot="1" x14ac:dyDescent="0.25">
      <c r="A41" s="92"/>
      <c r="B41" s="169"/>
      <c r="C41" s="91">
        <v>1</v>
      </c>
      <c r="D41" s="56">
        <v>2</v>
      </c>
      <c r="E41" s="57">
        <v>3</v>
      </c>
      <c r="F41" s="57">
        <v>4</v>
      </c>
      <c r="G41" s="57">
        <v>5</v>
      </c>
      <c r="H41" s="58">
        <v>6</v>
      </c>
      <c r="I41" s="59">
        <v>7</v>
      </c>
      <c r="J41" s="60">
        <v>8</v>
      </c>
      <c r="K41" s="61">
        <v>9</v>
      </c>
      <c r="L41" s="77">
        <v>10</v>
      </c>
      <c r="M41" s="60">
        <v>11</v>
      </c>
      <c r="N41" s="60">
        <v>12</v>
      </c>
      <c r="O41" s="60">
        <v>13</v>
      </c>
      <c r="P41" s="60">
        <v>14</v>
      </c>
      <c r="Q41" s="61">
        <v>15</v>
      </c>
      <c r="R41" s="78">
        <v>16</v>
      </c>
      <c r="S41" s="61">
        <v>17</v>
      </c>
    </row>
    <row r="42" spans="1:19" ht="12" customHeight="1" x14ac:dyDescent="0.2">
      <c r="A42" s="92"/>
      <c r="B42" s="37" t="s">
        <v>14</v>
      </c>
      <c r="C42" s="62">
        <v>1592</v>
      </c>
      <c r="D42" s="63">
        <v>330</v>
      </c>
      <c r="E42" s="15">
        <v>467</v>
      </c>
      <c r="F42" s="15">
        <v>332</v>
      </c>
      <c r="G42" s="15">
        <v>394.33333333333331</v>
      </c>
      <c r="H42" s="64">
        <f>IFERROR(IF(OR(E42&lt;0,G42&lt;0),"-",(E42-G42)/G42),"-")</f>
        <v>0.18427726120033819</v>
      </c>
      <c r="I42" s="40">
        <v>2366</v>
      </c>
      <c r="J42" s="42">
        <f t="shared" ref="J42:J50" si="0">I42-C42</f>
        <v>774</v>
      </c>
      <c r="K42" s="65">
        <f t="shared" ref="K42:K50" si="1">IF(C42=0,0, I42/C42)</f>
        <v>1.4861809045226131</v>
      </c>
      <c r="L42" s="79">
        <f>SUM(L43:L50)</f>
        <v>3468</v>
      </c>
      <c r="M42" s="15">
        <f t="shared" ref="M42" si="2">SUM(M43:M50)</f>
        <v>45</v>
      </c>
      <c r="N42" s="15">
        <v>1</v>
      </c>
      <c r="O42" s="87">
        <f t="shared" ref="O42:S42" si="3">SUM(O43:O50)</f>
        <v>-6</v>
      </c>
      <c r="P42" s="15">
        <f t="shared" si="3"/>
        <v>42</v>
      </c>
      <c r="Q42" s="16">
        <f t="shared" si="3"/>
        <v>3477</v>
      </c>
      <c r="R42" s="80">
        <f t="shared" si="3"/>
        <v>-9</v>
      </c>
      <c r="S42" s="16">
        <f t="shared" si="3"/>
        <v>183</v>
      </c>
    </row>
    <row r="43" spans="1:19" ht="12" customHeight="1" x14ac:dyDescent="0.2">
      <c r="A43" s="92"/>
      <c r="B43" s="44" t="s">
        <v>15</v>
      </c>
      <c r="C43" s="66">
        <v>31</v>
      </c>
      <c r="D43" s="67">
        <v>10</v>
      </c>
      <c r="E43" s="68">
        <v>16</v>
      </c>
      <c r="F43" s="68">
        <v>15</v>
      </c>
      <c r="G43" s="46">
        <v>16</v>
      </c>
      <c r="H43" s="69">
        <f t="shared" ref="H43:H50" si="4">IFERROR(IF(OR(E43&lt;0,G43&lt;0),"-",(E43-G43)/G43),"-")</f>
        <v>0</v>
      </c>
      <c r="I43" s="19">
        <v>96</v>
      </c>
      <c r="J43" s="46">
        <f t="shared" si="0"/>
        <v>65</v>
      </c>
      <c r="K43" s="70">
        <f t="shared" si="1"/>
        <v>3.096774193548387</v>
      </c>
      <c r="L43" s="81">
        <v>88</v>
      </c>
      <c r="M43" s="46">
        <v>0</v>
      </c>
      <c r="N43" s="46">
        <v>1</v>
      </c>
      <c r="O43" s="88">
        <v>0</v>
      </c>
      <c r="P43" s="46">
        <v>1</v>
      </c>
      <c r="Q43" s="45">
        <v>87</v>
      </c>
      <c r="R43" s="82">
        <f t="shared" ref="R43:R50" si="5">L43-Q43</f>
        <v>1</v>
      </c>
      <c r="S43" s="45">
        <f t="shared" ref="S43:S50" si="6">Q43/19</f>
        <v>4.5789473684210522</v>
      </c>
    </row>
    <row r="44" spans="1:19" ht="12" customHeight="1" x14ac:dyDescent="0.2">
      <c r="A44" s="92"/>
      <c r="B44" s="44" t="s">
        <v>16</v>
      </c>
      <c r="C44" s="66">
        <v>595</v>
      </c>
      <c r="D44" s="67">
        <v>93</v>
      </c>
      <c r="E44" s="68">
        <v>69</v>
      </c>
      <c r="F44" s="68">
        <v>16</v>
      </c>
      <c r="G44" s="46">
        <v>73.333333333333329</v>
      </c>
      <c r="H44" s="69">
        <f t="shared" si="4"/>
        <v>-5.9090909090909027E-2</v>
      </c>
      <c r="I44" s="19">
        <v>440</v>
      </c>
      <c r="J44" s="46">
        <f t="shared" si="0"/>
        <v>-155</v>
      </c>
      <c r="K44" s="70">
        <f t="shared" si="1"/>
        <v>0.73949579831932777</v>
      </c>
      <c r="L44" s="81">
        <v>572</v>
      </c>
      <c r="M44" s="46">
        <v>2</v>
      </c>
      <c r="N44" s="46">
        <v>1</v>
      </c>
      <c r="O44" s="88">
        <v>-3</v>
      </c>
      <c r="P44" s="46">
        <v>6</v>
      </c>
      <c r="Q44" s="45">
        <v>571</v>
      </c>
      <c r="R44" s="82">
        <f t="shared" si="5"/>
        <v>1</v>
      </c>
      <c r="S44" s="45">
        <f t="shared" si="6"/>
        <v>30.05263157894737</v>
      </c>
    </row>
    <row r="45" spans="1:19" ht="12" customHeight="1" x14ac:dyDescent="0.2">
      <c r="A45" s="92"/>
      <c r="B45" s="44" t="s">
        <v>17</v>
      </c>
      <c r="C45" s="66">
        <v>583</v>
      </c>
      <c r="D45" s="67">
        <v>124</v>
      </c>
      <c r="E45" s="68">
        <v>165</v>
      </c>
      <c r="F45" s="68">
        <v>139</v>
      </c>
      <c r="G45" s="46">
        <v>144.66666666666666</v>
      </c>
      <c r="H45" s="69">
        <f t="shared" si="4"/>
        <v>0.14055299539170515</v>
      </c>
      <c r="I45" s="19">
        <v>868</v>
      </c>
      <c r="J45" s="46">
        <f t="shared" si="0"/>
        <v>285</v>
      </c>
      <c r="K45" s="70">
        <f t="shared" si="1"/>
        <v>1.4888507718696398</v>
      </c>
      <c r="L45" s="81">
        <v>784</v>
      </c>
      <c r="M45" s="46">
        <v>26</v>
      </c>
      <c r="N45" s="46">
        <v>1</v>
      </c>
      <c r="O45" s="88">
        <v>-2</v>
      </c>
      <c r="P45" s="46">
        <v>8</v>
      </c>
      <c r="Q45" s="45">
        <v>804</v>
      </c>
      <c r="R45" s="82">
        <f t="shared" si="5"/>
        <v>-20</v>
      </c>
      <c r="S45" s="45">
        <f t="shared" si="6"/>
        <v>42.315789473684212</v>
      </c>
    </row>
    <row r="46" spans="1:19" ht="12" customHeight="1" x14ac:dyDescent="0.2">
      <c r="A46" s="92"/>
      <c r="B46" s="44" t="s">
        <v>18</v>
      </c>
      <c r="C46" s="66">
        <v>48</v>
      </c>
      <c r="D46" s="67">
        <v>28</v>
      </c>
      <c r="E46" s="68">
        <v>31</v>
      </c>
      <c r="F46" s="68">
        <v>3</v>
      </c>
      <c r="G46" s="46">
        <v>33.333333333333336</v>
      </c>
      <c r="H46" s="69">
        <f t="shared" si="4"/>
        <v>-7.0000000000000062E-2</v>
      </c>
      <c r="I46" s="19">
        <v>200</v>
      </c>
      <c r="J46" s="46">
        <f t="shared" si="0"/>
        <v>152</v>
      </c>
      <c r="K46" s="70">
        <f t="shared" si="1"/>
        <v>4.166666666666667</v>
      </c>
      <c r="L46" s="81">
        <v>458</v>
      </c>
      <c r="M46" s="46">
        <v>15</v>
      </c>
      <c r="N46" s="46">
        <v>1</v>
      </c>
      <c r="O46" s="88">
        <v>0</v>
      </c>
      <c r="P46" s="46">
        <v>6</v>
      </c>
      <c r="Q46" s="45">
        <v>467</v>
      </c>
      <c r="R46" s="82">
        <f t="shared" si="5"/>
        <v>-9</v>
      </c>
      <c r="S46" s="45">
        <f t="shared" si="6"/>
        <v>24.578947368421051</v>
      </c>
    </row>
    <row r="47" spans="1:19" ht="12" customHeight="1" x14ac:dyDescent="0.2">
      <c r="A47" s="92"/>
      <c r="B47" s="44" t="s">
        <v>19</v>
      </c>
      <c r="C47" s="66">
        <v>48</v>
      </c>
      <c r="D47" s="67">
        <v>20</v>
      </c>
      <c r="E47" s="68">
        <v>72</v>
      </c>
      <c r="F47" s="68">
        <v>72</v>
      </c>
      <c r="G47" s="46">
        <v>32.666666666666664</v>
      </c>
      <c r="H47" s="69">
        <f t="shared" si="4"/>
        <v>1.2040816326530615</v>
      </c>
      <c r="I47" s="19">
        <v>196</v>
      </c>
      <c r="J47" s="46">
        <f t="shared" si="0"/>
        <v>148</v>
      </c>
      <c r="K47" s="70">
        <f t="shared" si="1"/>
        <v>4.083333333333333</v>
      </c>
      <c r="L47" s="81">
        <v>265</v>
      </c>
      <c r="M47" s="46">
        <v>0</v>
      </c>
      <c r="N47" s="46">
        <v>1</v>
      </c>
      <c r="O47" s="88">
        <v>-1</v>
      </c>
      <c r="P47" s="46">
        <v>2</v>
      </c>
      <c r="Q47" s="45">
        <v>264</v>
      </c>
      <c r="R47" s="82">
        <f t="shared" si="5"/>
        <v>1</v>
      </c>
      <c r="S47" s="45">
        <f t="shared" si="6"/>
        <v>13.894736842105264</v>
      </c>
    </row>
    <row r="48" spans="1:19" ht="12" customHeight="1" x14ac:dyDescent="0.2">
      <c r="A48" s="92"/>
      <c r="B48" s="44" t="s">
        <v>20</v>
      </c>
      <c r="C48" s="66">
        <v>250</v>
      </c>
      <c r="D48" s="67">
        <v>49</v>
      </c>
      <c r="E48" s="68">
        <v>106</v>
      </c>
      <c r="F48" s="68">
        <v>79</v>
      </c>
      <c r="G48" s="46">
        <v>84.333333333333329</v>
      </c>
      <c r="H48" s="69">
        <f t="shared" si="4"/>
        <v>0.2569169960474309</v>
      </c>
      <c r="I48" s="19">
        <v>506</v>
      </c>
      <c r="J48" s="46">
        <f t="shared" ref="J48" si="7">I48-C48</f>
        <v>256</v>
      </c>
      <c r="K48" s="70">
        <f t="shared" ref="K48" si="8">IF(C48=0,0, I48/C48)</f>
        <v>2.024</v>
      </c>
      <c r="L48" s="81">
        <v>589</v>
      </c>
      <c r="M48" s="46">
        <v>1</v>
      </c>
      <c r="N48" s="46">
        <v>1</v>
      </c>
      <c r="O48" s="88">
        <v>0</v>
      </c>
      <c r="P48" s="46">
        <v>7</v>
      </c>
      <c r="Q48" s="45">
        <v>583</v>
      </c>
      <c r="R48" s="82">
        <f t="shared" si="5"/>
        <v>6</v>
      </c>
      <c r="S48" s="45">
        <f t="shared" si="6"/>
        <v>30.684210526315791</v>
      </c>
    </row>
    <row r="49" spans="1:19" ht="12" customHeight="1" x14ac:dyDescent="0.2">
      <c r="A49" s="92"/>
      <c r="B49" s="17" t="s">
        <v>21</v>
      </c>
      <c r="C49" s="66">
        <v>250</v>
      </c>
      <c r="D49" s="67">
        <v>49</v>
      </c>
      <c r="E49" s="68">
        <v>106</v>
      </c>
      <c r="F49" s="68">
        <v>79</v>
      </c>
      <c r="G49" s="46">
        <v>84.333333333333329</v>
      </c>
      <c r="H49" s="69">
        <f t="shared" si="4"/>
        <v>0.2569169960474309</v>
      </c>
      <c r="I49" s="19">
        <v>506</v>
      </c>
      <c r="J49" s="46">
        <f t="shared" si="0"/>
        <v>256</v>
      </c>
      <c r="K49" s="70">
        <f t="shared" si="1"/>
        <v>2.024</v>
      </c>
      <c r="L49" s="81">
        <v>589</v>
      </c>
      <c r="M49" s="46">
        <v>1</v>
      </c>
      <c r="N49" s="46">
        <v>1</v>
      </c>
      <c r="O49" s="88">
        <v>0</v>
      </c>
      <c r="P49" s="46">
        <v>7</v>
      </c>
      <c r="Q49" s="45">
        <v>583</v>
      </c>
      <c r="R49" s="82">
        <f t="shared" si="5"/>
        <v>6</v>
      </c>
      <c r="S49" s="45">
        <f t="shared" si="6"/>
        <v>30.684210526315791</v>
      </c>
    </row>
    <row r="50" spans="1:19" ht="12" customHeight="1" thickBot="1" x14ac:dyDescent="0.25">
      <c r="A50" s="92"/>
      <c r="B50" s="21" t="s">
        <v>50</v>
      </c>
      <c r="C50" s="71">
        <v>37</v>
      </c>
      <c r="D50" s="72">
        <v>6</v>
      </c>
      <c r="E50" s="73">
        <v>8</v>
      </c>
      <c r="F50" s="73">
        <v>8</v>
      </c>
      <c r="G50" s="49">
        <v>10</v>
      </c>
      <c r="H50" s="74">
        <f t="shared" si="4"/>
        <v>-0.2</v>
      </c>
      <c r="I50" s="23">
        <v>60</v>
      </c>
      <c r="J50" s="49">
        <f t="shared" si="0"/>
        <v>23</v>
      </c>
      <c r="K50" s="75">
        <f t="shared" si="1"/>
        <v>1.6216216216216217</v>
      </c>
      <c r="L50" s="83">
        <v>123</v>
      </c>
      <c r="M50" s="49">
        <v>0</v>
      </c>
      <c r="N50" s="49">
        <v>1</v>
      </c>
      <c r="O50" s="89">
        <v>0</v>
      </c>
      <c r="P50" s="49">
        <v>5</v>
      </c>
      <c r="Q50" s="48">
        <v>118</v>
      </c>
      <c r="R50" s="84">
        <f t="shared" si="5"/>
        <v>5</v>
      </c>
      <c r="S50" s="48">
        <f t="shared" si="6"/>
        <v>6.2105263157894735</v>
      </c>
    </row>
    <row r="51" spans="1:19" collapsed="1" x14ac:dyDescent="0.2">
      <c r="A51" s="92"/>
    </row>
    <row r="52" spans="1:19" ht="15.75" hidden="1" outlineLevel="1" thickBot="1" x14ac:dyDescent="0.25">
      <c r="A52" s="92"/>
      <c r="B52" s="5" t="s">
        <v>52</v>
      </c>
      <c r="C52" s="3"/>
      <c r="D52" s="3"/>
      <c r="E52" s="3"/>
      <c r="F52" s="3"/>
      <c r="G52" s="3"/>
      <c r="H52" s="76"/>
      <c r="I52" s="3"/>
      <c r="J52" s="3"/>
      <c r="L52" s="3"/>
      <c r="M52" s="3"/>
      <c r="N52" s="3"/>
      <c r="O52" s="3"/>
      <c r="P52" s="3"/>
      <c r="Q52" s="3"/>
      <c r="S52" s="7" t="s">
        <v>31</v>
      </c>
    </row>
    <row r="53" spans="1:19" ht="15.75" hidden="1" customHeight="1" outlineLevel="1" thickBot="1" x14ac:dyDescent="0.25">
      <c r="A53" s="92"/>
      <c r="B53" s="167"/>
      <c r="C53" s="170" t="s">
        <v>101</v>
      </c>
      <c r="D53" s="171"/>
      <c r="E53" s="171"/>
      <c r="F53" s="171"/>
      <c r="G53" s="171"/>
      <c r="H53" s="171"/>
      <c r="I53" s="171"/>
      <c r="J53" s="171"/>
      <c r="K53" s="172"/>
      <c r="L53" s="179" t="s">
        <v>102</v>
      </c>
      <c r="M53" s="180"/>
      <c r="N53" s="180"/>
      <c r="O53" s="180"/>
      <c r="P53" s="180"/>
      <c r="Q53" s="181"/>
      <c r="R53" s="182" t="s">
        <v>41</v>
      </c>
      <c r="S53" s="185" t="s">
        <v>42</v>
      </c>
    </row>
    <row r="54" spans="1:19" ht="15.95" hidden="1" customHeight="1" outlineLevel="1" x14ac:dyDescent="0.2">
      <c r="A54" s="92"/>
      <c r="B54" s="168"/>
      <c r="C54" s="221" t="s">
        <v>100</v>
      </c>
      <c r="D54" s="173" t="s">
        <v>26</v>
      </c>
      <c r="E54" s="174"/>
      <c r="F54" s="174"/>
      <c r="G54" s="174"/>
      <c r="H54" s="175"/>
      <c r="I54" s="173" t="s">
        <v>37</v>
      </c>
      <c r="J54" s="174"/>
      <c r="K54" s="175"/>
      <c r="L54" s="183" t="s">
        <v>43</v>
      </c>
      <c r="M54" s="188" t="s">
        <v>44</v>
      </c>
      <c r="N54" s="189"/>
      <c r="O54" s="189"/>
      <c r="P54" s="190"/>
      <c r="Q54" s="191" t="s">
        <v>45</v>
      </c>
      <c r="R54" s="183"/>
      <c r="S54" s="186"/>
    </row>
    <row r="55" spans="1:19" ht="28.5" hidden="1" customHeight="1" outlineLevel="1" x14ac:dyDescent="0.2">
      <c r="A55" s="92"/>
      <c r="B55" s="168"/>
      <c r="C55" s="222"/>
      <c r="D55" s="51" t="s">
        <v>38</v>
      </c>
      <c r="E55" s="8" t="s">
        <v>39</v>
      </c>
      <c r="F55" s="52" t="s">
        <v>33</v>
      </c>
      <c r="G55" s="8" t="s">
        <v>27</v>
      </c>
      <c r="H55" s="53" t="s">
        <v>28</v>
      </c>
      <c r="I55" s="51" t="s">
        <v>32</v>
      </c>
      <c r="J55" s="176" t="s">
        <v>29</v>
      </c>
      <c r="K55" s="177"/>
      <c r="L55" s="184"/>
      <c r="M55" s="8" t="s">
        <v>103</v>
      </c>
      <c r="N55" s="8" t="s">
        <v>49</v>
      </c>
      <c r="O55" s="8" t="s">
        <v>47</v>
      </c>
      <c r="P55" s="8" t="s">
        <v>48</v>
      </c>
      <c r="Q55" s="192"/>
      <c r="R55" s="184"/>
      <c r="S55" s="187"/>
    </row>
    <row r="56" spans="1:19" ht="12" hidden="1" customHeight="1" outlineLevel="1" x14ac:dyDescent="0.2">
      <c r="A56" s="92"/>
      <c r="B56" s="168"/>
      <c r="C56" s="90" t="s">
        <v>13</v>
      </c>
      <c r="D56" s="151" t="s">
        <v>13</v>
      </c>
      <c r="E56" s="152"/>
      <c r="F56" s="152"/>
      <c r="G56" s="178"/>
      <c r="H56" s="54" t="s">
        <v>30</v>
      </c>
      <c r="I56" s="151" t="s">
        <v>13</v>
      </c>
      <c r="J56" s="178"/>
      <c r="K56" s="55" t="s">
        <v>30</v>
      </c>
      <c r="L56" s="151" t="s">
        <v>13</v>
      </c>
      <c r="M56" s="152"/>
      <c r="N56" s="152"/>
      <c r="O56" s="152"/>
      <c r="P56" s="152"/>
      <c r="Q56" s="153"/>
      <c r="R56" s="154" t="s">
        <v>13</v>
      </c>
      <c r="S56" s="155"/>
    </row>
    <row r="57" spans="1:19" ht="12" hidden="1" customHeight="1" outlineLevel="1" thickBot="1" x14ac:dyDescent="0.25">
      <c r="A57" s="92"/>
      <c r="B57" s="169"/>
      <c r="C57" s="91">
        <v>1</v>
      </c>
      <c r="D57" s="56">
        <v>2</v>
      </c>
      <c r="E57" s="57">
        <v>3</v>
      </c>
      <c r="F57" s="57">
        <v>4</v>
      </c>
      <c r="G57" s="57">
        <v>5</v>
      </c>
      <c r="H57" s="58">
        <v>6</v>
      </c>
      <c r="I57" s="59">
        <v>11</v>
      </c>
      <c r="J57" s="60">
        <v>12</v>
      </c>
      <c r="K57" s="61">
        <v>13</v>
      </c>
      <c r="L57" s="77">
        <v>1</v>
      </c>
      <c r="M57" s="60">
        <v>2</v>
      </c>
      <c r="N57" s="60">
        <v>3</v>
      </c>
      <c r="O57" s="60">
        <v>4</v>
      </c>
      <c r="P57" s="60">
        <v>5</v>
      </c>
      <c r="Q57" s="61">
        <v>6</v>
      </c>
      <c r="R57" s="78">
        <v>7</v>
      </c>
      <c r="S57" s="61">
        <v>8</v>
      </c>
    </row>
    <row r="58" spans="1:19" ht="12" hidden="1" customHeight="1" outlineLevel="1" x14ac:dyDescent="0.2">
      <c r="A58" s="92"/>
      <c r="B58" s="37" t="s">
        <v>14</v>
      </c>
      <c r="C58" s="62">
        <v>71</v>
      </c>
      <c r="D58" s="63">
        <v>25</v>
      </c>
      <c r="E58" s="15">
        <v>92</v>
      </c>
      <c r="F58" s="15">
        <v>90</v>
      </c>
      <c r="G58" s="15">
        <v>79.666666666666671</v>
      </c>
      <c r="H58" s="64">
        <f>IFERROR(IF(OR(E58&lt;0,G58&lt;0),"-",(E58-G58)/G58),"-")</f>
        <v>0.15481171548117148</v>
      </c>
      <c r="I58" s="40">
        <v>478</v>
      </c>
      <c r="J58" s="42">
        <f t="shared" ref="J58:J66" si="9">I58-C58</f>
        <v>407</v>
      </c>
      <c r="K58" s="65">
        <f t="shared" ref="K58:K66" si="10">IF(C58=0,0, I58/C58)</f>
        <v>6.732394366197183</v>
      </c>
      <c r="L58" s="79">
        <f>SUM(L59:L66)</f>
        <v>3468</v>
      </c>
      <c r="M58" s="15">
        <f t="shared" ref="M58" si="11">SUM(M59:M66)</f>
        <v>45</v>
      </c>
      <c r="N58" s="15">
        <v>1</v>
      </c>
      <c r="O58" s="87">
        <f t="shared" ref="O58:S58" si="12">SUM(O59:O66)</f>
        <v>-6</v>
      </c>
      <c r="P58" s="15">
        <f t="shared" si="12"/>
        <v>42</v>
      </c>
      <c r="Q58" s="16">
        <f t="shared" si="12"/>
        <v>3477</v>
      </c>
      <c r="R58" s="80">
        <f t="shared" si="12"/>
        <v>-9</v>
      </c>
      <c r="S58" s="16">
        <f t="shared" si="12"/>
        <v>183</v>
      </c>
    </row>
    <row r="59" spans="1:19" ht="12" hidden="1" customHeight="1" outlineLevel="1" x14ac:dyDescent="0.2">
      <c r="A59" s="92"/>
      <c r="B59" s="44" t="s">
        <v>15</v>
      </c>
      <c r="C59" s="66">
        <v>28</v>
      </c>
      <c r="D59" s="67">
        <v>5</v>
      </c>
      <c r="E59" s="68">
        <v>13</v>
      </c>
      <c r="F59" s="68">
        <v>12</v>
      </c>
      <c r="G59" s="46">
        <v>10.333333333333334</v>
      </c>
      <c r="H59" s="69">
        <f t="shared" ref="H59:H66" si="13">IFERROR(IF(OR(E59&lt;0,G59&lt;0),"-",(E59-G59)/G59),"-")</f>
        <v>0.2580645161290322</v>
      </c>
      <c r="I59" s="19">
        <v>62</v>
      </c>
      <c r="J59" s="46">
        <f t="shared" si="9"/>
        <v>34</v>
      </c>
      <c r="K59" s="70">
        <f t="shared" si="10"/>
        <v>2.2142857142857144</v>
      </c>
      <c r="L59" s="81">
        <v>88</v>
      </c>
      <c r="M59" s="46">
        <v>0</v>
      </c>
      <c r="N59" s="46">
        <v>1</v>
      </c>
      <c r="O59" s="88">
        <v>0</v>
      </c>
      <c r="P59" s="46">
        <v>1</v>
      </c>
      <c r="Q59" s="45">
        <v>87</v>
      </c>
      <c r="R59" s="82">
        <f t="shared" ref="R59:R66" si="14">L59-Q59</f>
        <v>1</v>
      </c>
      <c r="S59" s="45">
        <f t="shared" ref="S59:S66" si="15">Q59/19</f>
        <v>4.5789473684210522</v>
      </c>
    </row>
    <row r="60" spans="1:19" ht="12" hidden="1" customHeight="1" outlineLevel="1" x14ac:dyDescent="0.2">
      <c r="A60" s="92"/>
      <c r="B60" s="44" t="s">
        <v>16</v>
      </c>
      <c r="C60" s="66">
        <v>2</v>
      </c>
      <c r="D60" s="67">
        <v>0</v>
      </c>
      <c r="E60" s="68">
        <v>0</v>
      </c>
      <c r="F60" s="68">
        <v>0</v>
      </c>
      <c r="G60" s="46">
        <v>0</v>
      </c>
      <c r="H60" s="69" t="str">
        <f t="shared" si="13"/>
        <v>-</v>
      </c>
      <c r="I60" s="19">
        <v>0</v>
      </c>
      <c r="J60" s="46">
        <f t="shared" si="9"/>
        <v>-2</v>
      </c>
      <c r="K60" s="70">
        <f t="shared" si="10"/>
        <v>0</v>
      </c>
      <c r="L60" s="81">
        <v>572</v>
      </c>
      <c r="M60" s="46">
        <v>2</v>
      </c>
      <c r="N60" s="46">
        <v>1</v>
      </c>
      <c r="O60" s="88">
        <v>-3</v>
      </c>
      <c r="P60" s="46">
        <v>6</v>
      </c>
      <c r="Q60" s="45">
        <v>571</v>
      </c>
      <c r="R60" s="82">
        <f t="shared" si="14"/>
        <v>1</v>
      </c>
      <c r="S60" s="45">
        <f t="shared" si="15"/>
        <v>30.05263157894737</v>
      </c>
    </row>
    <row r="61" spans="1:19" ht="12" hidden="1" customHeight="1" outlineLevel="1" x14ac:dyDescent="0.2">
      <c r="A61" s="92"/>
      <c r="B61" s="44" t="s">
        <v>17</v>
      </c>
      <c r="C61" s="66">
        <v>21</v>
      </c>
      <c r="D61" s="67">
        <v>14</v>
      </c>
      <c r="E61" s="68">
        <v>74</v>
      </c>
      <c r="F61" s="68">
        <v>74</v>
      </c>
      <c r="G61" s="46">
        <v>55.333333333333336</v>
      </c>
      <c r="H61" s="69">
        <f t="shared" si="13"/>
        <v>0.33734939759036137</v>
      </c>
      <c r="I61" s="19">
        <v>332</v>
      </c>
      <c r="J61" s="46">
        <f t="shared" si="9"/>
        <v>311</v>
      </c>
      <c r="K61" s="70">
        <f t="shared" si="10"/>
        <v>15.80952380952381</v>
      </c>
      <c r="L61" s="81">
        <v>784</v>
      </c>
      <c r="M61" s="46">
        <v>26</v>
      </c>
      <c r="N61" s="46">
        <v>1</v>
      </c>
      <c r="O61" s="88">
        <v>-2</v>
      </c>
      <c r="P61" s="46">
        <v>8</v>
      </c>
      <c r="Q61" s="45">
        <v>804</v>
      </c>
      <c r="R61" s="82">
        <f t="shared" si="14"/>
        <v>-20</v>
      </c>
      <c r="S61" s="45">
        <f t="shared" si="15"/>
        <v>42.315789473684212</v>
      </c>
    </row>
    <row r="62" spans="1:19" ht="12" hidden="1" customHeight="1" outlineLevel="1" x14ac:dyDescent="0.2">
      <c r="A62" s="92"/>
      <c r="B62" s="44" t="s">
        <v>18</v>
      </c>
      <c r="C62" s="66">
        <v>0</v>
      </c>
      <c r="D62" s="67">
        <v>2</v>
      </c>
      <c r="E62" s="68">
        <v>3</v>
      </c>
      <c r="F62" s="68">
        <v>2</v>
      </c>
      <c r="G62" s="46">
        <v>3.3333333333333335</v>
      </c>
      <c r="H62" s="69">
        <f t="shared" si="13"/>
        <v>-0.10000000000000003</v>
      </c>
      <c r="I62" s="19">
        <v>20</v>
      </c>
      <c r="J62" s="46">
        <f t="shared" si="9"/>
        <v>20</v>
      </c>
      <c r="K62" s="70">
        <f t="shared" si="10"/>
        <v>0</v>
      </c>
      <c r="L62" s="81">
        <v>458</v>
      </c>
      <c r="M62" s="46">
        <v>15</v>
      </c>
      <c r="N62" s="46">
        <v>1</v>
      </c>
      <c r="O62" s="88">
        <v>0</v>
      </c>
      <c r="P62" s="46">
        <v>6</v>
      </c>
      <c r="Q62" s="45">
        <v>467</v>
      </c>
      <c r="R62" s="82">
        <f t="shared" si="14"/>
        <v>-9</v>
      </c>
      <c r="S62" s="45">
        <f t="shared" si="15"/>
        <v>24.578947368421051</v>
      </c>
    </row>
    <row r="63" spans="1:19" ht="12" hidden="1" customHeight="1" outlineLevel="1" x14ac:dyDescent="0.2">
      <c r="A63" s="92"/>
      <c r="B63" s="44" t="s">
        <v>19</v>
      </c>
      <c r="C63" s="66">
        <v>0</v>
      </c>
      <c r="D63" s="67">
        <v>1</v>
      </c>
      <c r="E63" s="68">
        <v>0</v>
      </c>
      <c r="F63" s="68">
        <v>0</v>
      </c>
      <c r="G63" s="46">
        <v>0.33333333333333331</v>
      </c>
      <c r="H63" s="69">
        <f t="shared" si="13"/>
        <v>-1</v>
      </c>
      <c r="I63" s="19">
        <v>2</v>
      </c>
      <c r="J63" s="46">
        <f t="shared" si="9"/>
        <v>2</v>
      </c>
      <c r="K63" s="70">
        <f t="shared" si="10"/>
        <v>0</v>
      </c>
      <c r="L63" s="81">
        <v>265</v>
      </c>
      <c r="M63" s="46">
        <v>0</v>
      </c>
      <c r="N63" s="46">
        <v>1</v>
      </c>
      <c r="O63" s="88">
        <v>-1</v>
      </c>
      <c r="P63" s="46">
        <v>2</v>
      </c>
      <c r="Q63" s="45">
        <v>264</v>
      </c>
      <c r="R63" s="82">
        <f t="shared" si="14"/>
        <v>1</v>
      </c>
      <c r="S63" s="45">
        <f t="shared" si="15"/>
        <v>13.894736842105264</v>
      </c>
    </row>
    <row r="64" spans="1:19" ht="12" hidden="1" customHeight="1" outlineLevel="1" x14ac:dyDescent="0.2">
      <c r="A64" s="92"/>
      <c r="B64" s="44" t="s">
        <v>20</v>
      </c>
      <c r="C64" s="66">
        <v>17</v>
      </c>
      <c r="D64" s="67">
        <v>3</v>
      </c>
      <c r="E64" s="68">
        <v>2</v>
      </c>
      <c r="F64" s="68">
        <v>2</v>
      </c>
      <c r="G64" s="46">
        <v>10.333333333333334</v>
      </c>
      <c r="H64" s="69">
        <f t="shared" si="13"/>
        <v>-0.80645161290322587</v>
      </c>
      <c r="I64" s="19">
        <v>62</v>
      </c>
      <c r="J64" s="46">
        <f t="shared" ref="J64" si="16">I64-C64</f>
        <v>45</v>
      </c>
      <c r="K64" s="70">
        <f t="shared" ref="K64" si="17">IF(C64=0,0, I64/C64)</f>
        <v>3.6470588235294117</v>
      </c>
      <c r="L64" s="81">
        <v>589</v>
      </c>
      <c r="M64" s="46">
        <v>1</v>
      </c>
      <c r="N64" s="46">
        <v>1</v>
      </c>
      <c r="O64" s="88">
        <v>0</v>
      </c>
      <c r="P64" s="46">
        <v>7</v>
      </c>
      <c r="Q64" s="45">
        <v>583</v>
      </c>
      <c r="R64" s="82">
        <f t="shared" si="14"/>
        <v>6</v>
      </c>
      <c r="S64" s="45">
        <f t="shared" si="15"/>
        <v>30.684210526315791</v>
      </c>
    </row>
    <row r="65" spans="1:19" ht="12" hidden="1" customHeight="1" outlineLevel="1" x14ac:dyDescent="0.2">
      <c r="A65" s="92"/>
      <c r="B65" s="17" t="s">
        <v>21</v>
      </c>
      <c r="C65" s="66">
        <v>17</v>
      </c>
      <c r="D65" s="67">
        <v>3</v>
      </c>
      <c r="E65" s="68">
        <v>2</v>
      </c>
      <c r="F65" s="68">
        <v>2</v>
      </c>
      <c r="G65" s="46">
        <v>10.333333333333334</v>
      </c>
      <c r="H65" s="69">
        <f t="shared" si="13"/>
        <v>-0.80645161290322587</v>
      </c>
      <c r="I65" s="19">
        <v>62</v>
      </c>
      <c r="J65" s="46">
        <f t="shared" si="9"/>
        <v>45</v>
      </c>
      <c r="K65" s="70">
        <f t="shared" si="10"/>
        <v>3.6470588235294117</v>
      </c>
      <c r="L65" s="81">
        <v>589</v>
      </c>
      <c r="M65" s="46">
        <v>1</v>
      </c>
      <c r="N65" s="46">
        <v>1</v>
      </c>
      <c r="O65" s="88">
        <v>0</v>
      </c>
      <c r="P65" s="46">
        <v>7</v>
      </c>
      <c r="Q65" s="45">
        <v>583</v>
      </c>
      <c r="R65" s="82">
        <f t="shared" si="14"/>
        <v>6</v>
      </c>
      <c r="S65" s="45">
        <f t="shared" si="15"/>
        <v>30.684210526315791</v>
      </c>
    </row>
    <row r="66" spans="1:19" ht="12" hidden="1" customHeight="1" outlineLevel="1" thickBot="1" x14ac:dyDescent="0.25">
      <c r="A66" s="92"/>
      <c r="B66" s="21" t="s">
        <v>50</v>
      </c>
      <c r="C66" s="71">
        <v>3</v>
      </c>
      <c r="D66" s="72">
        <v>0</v>
      </c>
      <c r="E66" s="73">
        <v>0</v>
      </c>
      <c r="F66" s="73">
        <v>0</v>
      </c>
      <c r="G66" s="49">
        <v>0</v>
      </c>
      <c r="H66" s="74" t="str">
        <f t="shared" si="13"/>
        <v>-</v>
      </c>
      <c r="I66" s="23">
        <v>0</v>
      </c>
      <c r="J66" s="49">
        <f t="shared" si="9"/>
        <v>-3</v>
      </c>
      <c r="K66" s="75">
        <f t="shared" si="10"/>
        <v>0</v>
      </c>
      <c r="L66" s="83">
        <v>123</v>
      </c>
      <c r="M66" s="49">
        <v>0</v>
      </c>
      <c r="N66" s="49">
        <v>1</v>
      </c>
      <c r="O66" s="89">
        <v>0</v>
      </c>
      <c r="P66" s="49">
        <v>5</v>
      </c>
      <c r="Q66" s="48">
        <v>118</v>
      </c>
      <c r="R66" s="84">
        <f t="shared" si="14"/>
        <v>5</v>
      </c>
      <c r="S66" s="48">
        <f t="shared" si="15"/>
        <v>6.2105263157894735</v>
      </c>
    </row>
    <row r="67" spans="1:19" hidden="1" outlineLevel="1" x14ac:dyDescent="0.2">
      <c r="A67" s="9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9" ht="15.75" hidden="1" outlineLevel="1" thickBot="1" x14ac:dyDescent="0.25">
      <c r="A68" s="92"/>
      <c r="B68" s="5" t="s">
        <v>53</v>
      </c>
      <c r="C68" s="3"/>
      <c r="D68" s="3"/>
      <c r="E68" s="3"/>
      <c r="F68" s="3"/>
      <c r="G68" s="3"/>
      <c r="H68" s="76"/>
      <c r="I68" s="3"/>
      <c r="J68" s="3"/>
      <c r="L68" s="3"/>
      <c r="M68" s="3"/>
      <c r="N68" s="3"/>
      <c r="O68" s="3"/>
      <c r="P68" s="3"/>
      <c r="Q68" s="3"/>
      <c r="S68" s="7" t="s">
        <v>40</v>
      </c>
    </row>
    <row r="69" spans="1:19" ht="15.75" hidden="1" customHeight="1" outlineLevel="1" thickBot="1" x14ac:dyDescent="0.25">
      <c r="A69" s="92"/>
      <c r="B69" s="167"/>
      <c r="C69" s="170" t="s">
        <v>101</v>
      </c>
      <c r="D69" s="171"/>
      <c r="E69" s="171"/>
      <c r="F69" s="171"/>
      <c r="G69" s="171"/>
      <c r="H69" s="171"/>
      <c r="I69" s="171"/>
      <c r="J69" s="171"/>
      <c r="K69" s="172"/>
      <c r="L69" s="179" t="s">
        <v>102</v>
      </c>
      <c r="M69" s="180"/>
      <c r="N69" s="180"/>
      <c r="O69" s="180"/>
      <c r="P69" s="180"/>
      <c r="Q69" s="181"/>
      <c r="R69" s="182" t="s">
        <v>41</v>
      </c>
      <c r="S69" s="185" t="s">
        <v>42</v>
      </c>
    </row>
    <row r="70" spans="1:19" ht="15.95" hidden="1" customHeight="1" outlineLevel="1" x14ac:dyDescent="0.2">
      <c r="A70" s="92"/>
      <c r="B70" s="168"/>
      <c r="C70" s="221" t="s">
        <v>100</v>
      </c>
      <c r="D70" s="173" t="s">
        <v>26</v>
      </c>
      <c r="E70" s="174"/>
      <c r="F70" s="174"/>
      <c r="G70" s="174"/>
      <c r="H70" s="175"/>
      <c r="I70" s="173" t="s">
        <v>37</v>
      </c>
      <c r="J70" s="174"/>
      <c r="K70" s="175"/>
      <c r="L70" s="183" t="s">
        <v>43</v>
      </c>
      <c r="M70" s="188" t="s">
        <v>44</v>
      </c>
      <c r="N70" s="189"/>
      <c r="O70" s="189"/>
      <c r="P70" s="190"/>
      <c r="Q70" s="191" t="s">
        <v>45</v>
      </c>
      <c r="R70" s="183"/>
      <c r="S70" s="186"/>
    </row>
    <row r="71" spans="1:19" ht="28.5" hidden="1" customHeight="1" outlineLevel="1" x14ac:dyDescent="0.2">
      <c r="A71" s="92"/>
      <c r="B71" s="168"/>
      <c r="C71" s="222"/>
      <c r="D71" s="51" t="s">
        <v>38</v>
      </c>
      <c r="E71" s="8" t="s">
        <v>39</v>
      </c>
      <c r="F71" s="52" t="s">
        <v>33</v>
      </c>
      <c r="G71" s="8" t="s">
        <v>27</v>
      </c>
      <c r="H71" s="53" t="s">
        <v>28</v>
      </c>
      <c r="I71" s="51" t="s">
        <v>32</v>
      </c>
      <c r="J71" s="176" t="s">
        <v>29</v>
      </c>
      <c r="K71" s="177"/>
      <c r="L71" s="184"/>
      <c r="M71" s="8" t="s">
        <v>103</v>
      </c>
      <c r="N71" s="8" t="s">
        <v>49</v>
      </c>
      <c r="O71" s="8" t="s">
        <v>47</v>
      </c>
      <c r="P71" s="8" t="s">
        <v>48</v>
      </c>
      <c r="Q71" s="192"/>
      <c r="R71" s="184"/>
      <c r="S71" s="187"/>
    </row>
    <row r="72" spans="1:19" ht="12" hidden="1" customHeight="1" outlineLevel="1" x14ac:dyDescent="0.2">
      <c r="A72" s="92"/>
      <c r="B72" s="168"/>
      <c r="C72" s="90" t="s">
        <v>13</v>
      </c>
      <c r="D72" s="151" t="s">
        <v>13</v>
      </c>
      <c r="E72" s="152"/>
      <c r="F72" s="152"/>
      <c r="G72" s="178"/>
      <c r="H72" s="54" t="s">
        <v>30</v>
      </c>
      <c r="I72" s="151" t="s">
        <v>13</v>
      </c>
      <c r="J72" s="178"/>
      <c r="K72" s="55" t="s">
        <v>30</v>
      </c>
      <c r="L72" s="151" t="s">
        <v>13</v>
      </c>
      <c r="M72" s="152"/>
      <c r="N72" s="152"/>
      <c r="O72" s="152"/>
      <c r="P72" s="152"/>
      <c r="Q72" s="153"/>
      <c r="R72" s="154" t="s">
        <v>13</v>
      </c>
      <c r="S72" s="155"/>
    </row>
    <row r="73" spans="1:19" ht="12" hidden="1" customHeight="1" outlineLevel="1" thickBot="1" x14ac:dyDescent="0.25">
      <c r="A73" s="92"/>
      <c r="B73" s="169"/>
      <c r="C73" s="91">
        <v>1</v>
      </c>
      <c r="D73" s="56">
        <v>2</v>
      </c>
      <c r="E73" s="57">
        <v>3</v>
      </c>
      <c r="F73" s="57">
        <v>4</v>
      </c>
      <c r="G73" s="57">
        <v>5</v>
      </c>
      <c r="H73" s="58">
        <v>6</v>
      </c>
      <c r="I73" s="59">
        <v>11</v>
      </c>
      <c r="J73" s="60">
        <v>12</v>
      </c>
      <c r="K73" s="61">
        <v>13</v>
      </c>
      <c r="L73" s="77">
        <v>1</v>
      </c>
      <c r="M73" s="60">
        <v>2</v>
      </c>
      <c r="N73" s="60">
        <v>3</v>
      </c>
      <c r="O73" s="60">
        <v>4</v>
      </c>
      <c r="P73" s="60">
        <v>5</v>
      </c>
      <c r="Q73" s="61">
        <v>6</v>
      </c>
      <c r="R73" s="78">
        <v>7</v>
      </c>
      <c r="S73" s="61">
        <v>8</v>
      </c>
    </row>
    <row r="74" spans="1:19" ht="12" hidden="1" customHeight="1" outlineLevel="1" x14ac:dyDescent="0.2">
      <c r="A74" s="92"/>
      <c r="B74" s="37" t="s">
        <v>14</v>
      </c>
      <c r="C74" s="62">
        <v>1516</v>
      </c>
      <c r="D74" s="63">
        <v>304</v>
      </c>
      <c r="E74" s="15">
        <v>377</v>
      </c>
      <c r="F74" s="15">
        <v>244</v>
      </c>
      <c r="G74" s="15">
        <v>315</v>
      </c>
      <c r="H74" s="64">
        <f>IFERROR(IF(OR(E74&lt;0,G74&lt;0),"-",(E74-G74)/G74),"-")</f>
        <v>0.19682539682539682</v>
      </c>
      <c r="I74" s="40">
        <v>1890</v>
      </c>
      <c r="J74" s="42">
        <f t="shared" ref="J74:J82" si="18">I74-C74</f>
        <v>374</v>
      </c>
      <c r="K74" s="65">
        <f t="shared" ref="K74:K82" si="19">IF(C74=0,0, I74/C74)</f>
        <v>1.2467018469656992</v>
      </c>
      <c r="L74" s="79">
        <f>SUM(L75:L82)</f>
        <v>3468</v>
      </c>
      <c r="M74" s="15">
        <f t="shared" ref="M74" si="20">SUM(M75:M82)</f>
        <v>45</v>
      </c>
      <c r="N74" s="15">
        <v>1</v>
      </c>
      <c r="O74" s="87">
        <f t="shared" ref="O74:S74" si="21">SUM(O75:O82)</f>
        <v>-6</v>
      </c>
      <c r="P74" s="15">
        <f t="shared" si="21"/>
        <v>42</v>
      </c>
      <c r="Q74" s="16">
        <f t="shared" si="21"/>
        <v>3477</v>
      </c>
      <c r="R74" s="80">
        <f t="shared" si="21"/>
        <v>-9</v>
      </c>
      <c r="S74" s="16">
        <f t="shared" si="21"/>
        <v>183</v>
      </c>
    </row>
    <row r="75" spans="1:19" ht="12" hidden="1" customHeight="1" outlineLevel="1" x14ac:dyDescent="0.2">
      <c r="A75" s="92"/>
      <c r="B75" s="44" t="s">
        <v>15</v>
      </c>
      <c r="C75" s="66">
        <v>3</v>
      </c>
      <c r="D75" s="67">
        <v>5</v>
      </c>
      <c r="E75" s="68">
        <v>3</v>
      </c>
      <c r="F75" s="68">
        <v>3</v>
      </c>
      <c r="G75" s="46">
        <v>5.666666666666667</v>
      </c>
      <c r="H75" s="69">
        <f t="shared" ref="H75:H82" si="22">IFERROR(IF(OR(E75&lt;0,G75&lt;0),"-",(E75-G75)/G75),"-")</f>
        <v>-0.4705882352941177</v>
      </c>
      <c r="I75" s="19">
        <v>34</v>
      </c>
      <c r="J75" s="46">
        <f t="shared" si="18"/>
        <v>31</v>
      </c>
      <c r="K75" s="70">
        <f t="shared" si="19"/>
        <v>11.333333333333334</v>
      </c>
      <c r="L75" s="81">
        <v>88</v>
      </c>
      <c r="M75" s="46">
        <v>0</v>
      </c>
      <c r="N75" s="46">
        <v>1</v>
      </c>
      <c r="O75" s="88">
        <v>0</v>
      </c>
      <c r="P75" s="46">
        <v>1</v>
      </c>
      <c r="Q75" s="45">
        <v>87</v>
      </c>
      <c r="R75" s="82">
        <f t="shared" ref="R75:R82" si="23">L75-Q75</f>
        <v>1</v>
      </c>
      <c r="S75" s="45">
        <f t="shared" ref="S75:S82" si="24">Q75/19</f>
        <v>4.5789473684210522</v>
      </c>
    </row>
    <row r="76" spans="1:19" ht="12" hidden="1" customHeight="1" outlineLevel="1" x14ac:dyDescent="0.2">
      <c r="A76" s="92"/>
      <c r="B76" s="44" t="s">
        <v>16</v>
      </c>
      <c r="C76" s="66">
        <v>592</v>
      </c>
      <c r="D76" s="67">
        <v>93</v>
      </c>
      <c r="E76" s="68">
        <v>69</v>
      </c>
      <c r="F76" s="68">
        <v>16</v>
      </c>
      <c r="G76" s="46">
        <v>73.333333333333329</v>
      </c>
      <c r="H76" s="69">
        <f t="shared" si="22"/>
        <v>-5.9090909090909027E-2</v>
      </c>
      <c r="I76" s="19">
        <v>440</v>
      </c>
      <c r="J76" s="46">
        <f t="shared" si="18"/>
        <v>-152</v>
      </c>
      <c r="K76" s="70">
        <f t="shared" si="19"/>
        <v>0.7432432432432432</v>
      </c>
      <c r="L76" s="81">
        <v>572</v>
      </c>
      <c r="M76" s="46">
        <v>2</v>
      </c>
      <c r="N76" s="46">
        <v>1</v>
      </c>
      <c r="O76" s="88">
        <v>-3</v>
      </c>
      <c r="P76" s="46">
        <v>6</v>
      </c>
      <c r="Q76" s="45">
        <v>571</v>
      </c>
      <c r="R76" s="82">
        <f t="shared" si="23"/>
        <v>1</v>
      </c>
      <c r="S76" s="45">
        <f t="shared" si="24"/>
        <v>30.05263157894737</v>
      </c>
    </row>
    <row r="77" spans="1:19" ht="12" hidden="1" customHeight="1" outlineLevel="1" x14ac:dyDescent="0.2">
      <c r="A77" s="92"/>
      <c r="B77" s="44" t="s">
        <v>17</v>
      </c>
      <c r="C77" s="66">
        <v>562</v>
      </c>
      <c r="D77" s="67">
        <v>110</v>
      </c>
      <c r="E77" s="68">
        <v>91</v>
      </c>
      <c r="F77" s="68">
        <v>65</v>
      </c>
      <c r="G77" s="46">
        <v>89.333333333333329</v>
      </c>
      <c r="H77" s="69">
        <f t="shared" si="22"/>
        <v>1.8656716417910502E-2</v>
      </c>
      <c r="I77" s="19">
        <v>536</v>
      </c>
      <c r="J77" s="46">
        <f t="shared" si="18"/>
        <v>-26</v>
      </c>
      <c r="K77" s="70">
        <f t="shared" si="19"/>
        <v>0.9537366548042705</v>
      </c>
      <c r="L77" s="81">
        <v>784</v>
      </c>
      <c r="M77" s="46">
        <v>26</v>
      </c>
      <c r="N77" s="46">
        <v>1</v>
      </c>
      <c r="O77" s="88">
        <v>-2</v>
      </c>
      <c r="P77" s="46">
        <v>8</v>
      </c>
      <c r="Q77" s="45">
        <v>804</v>
      </c>
      <c r="R77" s="82">
        <f t="shared" si="23"/>
        <v>-20</v>
      </c>
      <c r="S77" s="45">
        <f t="shared" si="24"/>
        <v>42.315789473684212</v>
      </c>
    </row>
    <row r="78" spans="1:19" ht="12" hidden="1" customHeight="1" outlineLevel="1" x14ac:dyDescent="0.2">
      <c r="A78" s="92"/>
      <c r="B78" s="44" t="s">
        <v>18</v>
      </c>
      <c r="C78" s="66">
        <v>48</v>
      </c>
      <c r="D78" s="67">
        <v>26</v>
      </c>
      <c r="E78" s="68">
        <v>28</v>
      </c>
      <c r="F78" s="68">
        <v>1</v>
      </c>
      <c r="G78" s="46">
        <v>30</v>
      </c>
      <c r="H78" s="69">
        <f t="shared" si="22"/>
        <v>-6.6666666666666666E-2</v>
      </c>
      <c r="I78" s="19">
        <v>180</v>
      </c>
      <c r="J78" s="46">
        <f t="shared" si="18"/>
        <v>132</v>
      </c>
      <c r="K78" s="70">
        <f t="shared" si="19"/>
        <v>3.75</v>
      </c>
      <c r="L78" s="81">
        <v>458</v>
      </c>
      <c r="M78" s="46">
        <v>15</v>
      </c>
      <c r="N78" s="46">
        <v>1</v>
      </c>
      <c r="O78" s="88">
        <v>0</v>
      </c>
      <c r="P78" s="46">
        <v>6</v>
      </c>
      <c r="Q78" s="45">
        <v>467</v>
      </c>
      <c r="R78" s="82">
        <f t="shared" si="23"/>
        <v>-9</v>
      </c>
      <c r="S78" s="45">
        <f t="shared" si="24"/>
        <v>24.578947368421051</v>
      </c>
    </row>
    <row r="79" spans="1:19" ht="12" hidden="1" customHeight="1" outlineLevel="1" x14ac:dyDescent="0.2">
      <c r="A79" s="92"/>
      <c r="B79" s="44" t="s">
        <v>19</v>
      </c>
      <c r="C79" s="66">
        <v>46</v>
      </c>
      <c r="D79" s="67">
        <v>19</v>
      </c>
      <c r="E79" s="68">
        <v>74</v>
      </c>
      <c r="F79" s="68">
        <v>74</v>
      </c>
      <c r="G79" s="46">
        <v>33</v>
      </c>
      <c r="H79" s="69">
        <f t="shared" si="22"/>
        <v>1.2424242424242424</v>
      </c>
      <c r="I79" s="19">
        <v>198</v>
      </c>
      <c r="J79" s="46">
        <f t="shared" si="18"/>
        <v>152</v>
      </c>
      <c r="K79" s="70">
        <f t="shared" si="19"/>
        <v>4.3043478260869561</v>
      </c>
      <c r="L79" s="81">
        <v>265</v>
      </c>
      <c r="M79" s="46">
        <v>0</v>
      </c>
      <c r="N79" s="46">
        <v>1</v>
      </c>
      <c r="O79" s="88">
        <v>-1</v>
      </c>
      <c r="P79" s="46">
        <v>2</v>
      </c>
      <c r="Q79" s="45">
        <v>264</v>
      </c>
      <c r="R79" s="82">
        <f t="shared" si="23"/>
        <v>1</v>
      </c>
      <c r="S79" s="45">
        <f t="shared" si="24"/>
        <v>13.894736842105264</v>
      </c>
    </row>
    <row r="80" spans="1:19" ht="12" hidden="1" customHeight="1" outlineLevel="1" x14ac:dyDescent="0.2">
      <c r="A80" s="92"/>
      <c r="B80" s="44" t="s">
        <v>20</v>
      </c>
      <c r="C80" s="66">
        <v>231</v>
      </c>
      <c r="D80" s="67">
        <v>45</v>
      </c>
      <c r="E80" s="68">
        <v>104</v>
      </c>
      <c r="F80" s="68">
        <v>77</v>
      </c>
      <c r="G80" s="46">
        <v>73.666666666666671</v>
      </c>
      <c r="H80" s="69">
        <f t="shared" si="22"/>
        <v>0.41176470588235287</v>
      </c>
      <c r="I80" s="19">
        <v>442</v>
      </c>
      <c r="J80" s="46">
        <f t="shared" ref="J80" si="25">I80-C80</f>
        <v>211</v>
      </c>
      <c r="K80" s="70">
        <f t="shared" ref="K80" si="26">IF(C80=0,0, I80/C80)</f>
        <v>1.9134199134199135</v>
      </c>
      <c r="L80" s="81">
        <v>589</v>
      </c>
      <c r="M80" s="46">
        <v>1</v>
      </c>
      <c r="N80" s="46">
        <v>1</v>
      </c>
      <c r="O80" s="88">
        <v>0</v>
      </c>
      <c r="P80" s="46">
        <v>7</v>
      </c>
      <c r="Q80" s="45">
        <v>583</v>
      </c>
      <c r="R80" s="82">
        <f t="shared" si="23"/>
        <v>6</v>
      </c>
      <c r="S80" s="45">
        <f t="shared" si="24"/>
        <v>30.684210526315791</v>
      </c>
    </row>
    <row r="81" spans="1:26" ht="12" hidden="1" customHeight="1" outlineLevel="1" x14ac:dyDescent="0.2">
      <c r="A81" s="92"/>
      <c r="B81" s="17" t="s">
        <v>21</v>
      </c>
      <c r="C81" s="66">
        <v>231</v>
      </c>
      <c r="D81" s="67">
        <v>45</v>
      </c>
      <c r="E81" s="68">
        <v>104</v>
      </c>
      <c r="F81" s="68">
        <v>77</v>
      </c>
      <c r="G81" s="46">
        <v>73.666666666666671</v>
      </c>
      <c r="H81" s="69">
        <f t="shared" si="22"/>
        <v>0.41176470588235287</v>
      </c>
      <c r="I81" s="19">
        <v>442</v>
      </c>
      <c r="J81" s="46">
        <f t="shared" si="18"/>
        <v>211</v>
      </c>
      <c r="K81" s="70">
        <f t="shared" si="19"/>
        <v>1.9134199134199135</v>
      </c>
      <c r="L81" s="81">
        <v>589</v>
      </c>
      <c r="M81" s="46">
        <v>1</v>
      </c>
      <c r="N81" s="46">
        <v>1</v>
      </c>
      <c r="O81" s="88">
        <v>0</v>
      </c>
      <c r="P81" s="46">
        <v>7</v>
      </c>
      <c r="Q81" s="45">
        <v>583</v>
      </c>
      <c r="R81" s="82">
        <f t="shared" si="23"/>
        <v>6</v>
      </c>
      <c r="S81" s="45">
        <f t="shared" si="24"/>
        <v>30.684210526315791</v>
      </c>
    </row>
    <row r="82" spans="1:26" ht="12" hidden="1" customHeight="1" outlineLevel="1" thickBot="1" x14ac:dyDescent="0.25">
      <c r="A82" s="92"/>
      <c r="B82" s="21" t="s">
        <v>50</v>
      </c>
      <c r="C82" s="71">
        <v>34</v>
      </c>
      <c r="D82" s="72">
        <v>6</v>
      </c>
      <c r="E82" s="73">
        <v>8</v>
      </c>
      <c r="F82" s="73">
        <v>8</v>
      </c>
      <c r="G82" s="49">
        <v>10</v>
      </c>
      <c r="H82" s="74">
        <f t="shared" si="22"/>
        <v>-0.2</v>
      </c>
      <c r="I82" s="23">
        <v>60</v>
      </c>
      <c r="J82" s="49">
        <f t="shared" si="18"/>
        <v>26</v>
      </c>
      <c r="K82" s="75">
        <f t="shared" si="19"/>
        <v>1.7647058823529411</v>
      </c>
      <c r="L82" s="83">
        <v>123</v>
      </c>
      <c r="M82" s="49">
        <v>0</v>
      </c>
      <c r="N82" s="49">
        <v>1</v>
      </c>
      <c r="O82" s="89">
        <v>0</v>
      </c>
      <c r="P82" s="49">
        <v>5</v>
      </c>
      <c r="Q82" s="48">
        <v>118</v>
      </c>
      <c r="R82" s="84">
        <f t="shared" si="23"/>
        <v>5</v>
      </c>
      <c r="S82" s="48">
        <f t="shared" si="24"/>
        <v>6.2105263157894735</v>
      </c>
    </row>
    <row r="83" spans="1:26" hidden="1" outlineLevel="1" x14ac:dyDescent="0.2">
      <c r="A83" s="9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6" hidden="1" outlineLevel="1" x14ac:dyDescent="0.2">
      <c r="A84" s="92"/>
      <c r="B84" s="85" t="s">
        <v>46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6" ht="15" x14ac:dyDescent="0.25">
      <c r="A85" s="92"/>
      <c r="B85" s="8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26" ht="15.75" thickBot="1" x14ac:dyDescent="0.25">
      <c r="B86" s="5" t="s">
        <v>54</v>
      </c>
      <c r="C86" s="3"/>
      <c r="D86" s="3"/>
      <c r="E86" s="3"/>
      <c r="F86" s="3"/>
      <c r="G86" s="3"/>
      <c r="H86" s="76"/>
      <c r="I86" s="7"/>
      <c r="K86" s="3"/>
      <c r="L86" s="3"/>
      <c r="M86" s="3"/>
      <c r="N86" s="3"/>
      <c r="O86" s="3"/>
      <c r="R86" s="7" t="s">
        <v>55</v>
      </c>
      <c r="Y86" s="136" t="s">
        <v>77</v>
      </c>
      <c r="Z86" s="137" t="s">
        <v>78</v>
      </c>
    </row>
    <row r="87" spans="1:26" ht="12" customHeight="1" x14ac:dyDescent="0.2">
      <c r="B87" s="148"/>
      <c r="C87" s="156" t="s">
        <v>34</v>
      </c>
      <c r="D87" s="159" t="s">
        <v>56</v>
      </c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1"/>
      <c r="T87" s="141" t="s">
        <v>72</v>
      </c>
      <c r="U87" s="142"/>
      <c r="V87" s="143"/>
      <c r="Y87" s="136" t="s">
        <v>79</v>
      </c>
      <c r="Z87" s="137">
        <f>DATE(YEAR(Z86),MONTH(Z86),1)</f>
        <v>43221</v>
      </c>
    </row>
    <row r="88" spans="1:26" ht="12" customHeight="1" x14ac:dyDescent="0.2">
      <c r="B88" s="149"/>
      <c r="C88" s="157"/>
      <c r="D88" s="162">
        <v>2018</v>
      </c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4"/>
      <c r="R88" s="165" t="s">
        <v>57</v>
      </c>
      <c r="T88" s="144" t="s">
        <v>73</v>
      </c>
      <c r="U88" s="146" t="s">
        <v>74</v>
      </c>
      <c r="V88" s="147"/>
      <c r="Y88" s="136" t="s">
        <v>80</v>
      </c>
      <c r="Z88" s="137">
        <f>DATE(YEAR(Z86),MONTH(Z86)+1,1)-1</f>
        <v>43251</v>
      </c>
    </row>
    <row r="89" spans="1:26" ht="23.25" thickBot="1" x14ac:dyDescent="0.25">
      <c r="B89" s="149"/>
      <c r="C89" s="158"/>
      <c r="D89" s="107" t="s">
        <v>58</v>
      </c>
      <c r="E89" s="108" t="s">
        <v>68</v>
      </c>
      <c r="F89" s="108" t="s">
        <v>69</v>
      </c>
      <c r="G89" s="108" t="s">
        <v>70</v>
      </c>
      <c r="H89" s="108" t="s">
        <v>71</v>
      </c>
      <c r="I89" s="108" t="s">
        <v>59</v>
      </c>
      <c r="J89" s="108" t="s">
        <v>60</v>
      </c>
      <c r="K89" s="108" t="s">
        <v>61</v>
      </c>
      <c r="L89" s="108" t="s">
        <v>62</v>
      </c>
      <c r="M89" s="108" t="s">
        <v>63</v>
      </c>
      <c r="N89" s="108" t="s">
        <v>64</v>
      </c>
      <c r="O89" s="108" t="s">
        <v>65</v>
      </c>
      <c r="P89" s="108" t="s">
        <v>66</v>
      </c>
      <c r="Q89" s="108" t="s">
        <v>67</v>
      </c>
      <c r="R89" s="166"/>
      <c r="T89" s="145"/>
      <c r="U89" s="112" t="s">
        <v>75</v>
      </c>
      <c r="V89" s="113" t="s">
        <v>76</v>
      </c>
      <c r="Y89" s="136" t="s">
        <v>81</v>
      </c>
      <c r="Z89" s="137">
        <f>DATE(YEAR(Z86),1,1)</f>
        <v>43101</v>
      </c>
    </row>
    <row r="90" spans="1:26" x14ac:dyDescent="0.2">
      <c r="B90" s="149"/>
      <c r="C90" s="109" t="s">
        <v>13</v>
      </c>
      <c r="D90" s="159" t="s">
        <v>13</v>
      </c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1"/>
      <c r="T90" s="114" t="s">
        <v>13</v>
      </c>
      <c r="U90" s="115"/>
      <c r="V90" s="116"/>
      <c r="Y90" s="136" t="s">
        <v>82</v>
      </c>
      <c r="Z90" s="137">
        <f>DATE(YEAR(Z86)+1,1,1)-1</f>
        <v>43465</v>
      </c>
    </row>
    <row r="91" spans="1:26" ht="12.75" thickBot="1" x14ac:dyDescent="0.25">
      <c r="B91" s="150"/>
      <c r="C91" s="94">
        <v>1</v>
      </c>
      <c r="D91" s="100">
        <f>C91+COUNT(C91)</f>
        <v>2</v>
      </c>
      <c r="E91" s="100">
        <f>C91+COUNT(C91,D91)</f>
        <v>3</v>
      </c>
      <c r="F91" s="100">
        <f>C91+COUNT(D91,D91,E91)</f>
        <v>4</v>
      </c>
      <c r="G91" s="100">
        <f>C91+COUNT(C91,D91,E91,F91)</f>
        <v>5</v>
      </c>
      <c r="H91" s="100">
        <f>C91+COUNT(C91,D91,E91,F91,G91)</f>
        <v>6</v>
      </c>
      <c r="I91" s="100">
        <f>C91+COUNT(C91,D91,E91,F91,G91,H91)</f>
        <v>7</v>
      </c>
      <c r="J91" s="100">
        <f>C91+COUNT(C91,D91,E91,F91,G91,H91,I91)</f>
        <v>8</v>
      </c>
      <c r="K91" s="100">
        <f>C91+COUNT(C91,D91,E91,F91,G91,H91,I91,J91)</f>
        <v>9</v>
      </c>
      <c r="L91" s="100">
        <f>C91+COUNT(C91,D91,E91,F91,G91,H91,I91,J91,K91)</f>
        <v>10</v>
      </c>
      <c r="M91" s="100">
        <f>C91+COUNT(C91,D91,E91,F91,G91,H91,I91,J91,K91,L91)</f>
        <v>11</v>
      </c>
      <c r="N91" s="101">
        <f>C91+COUNT(C91,D91,E91,F91,G91,H91,I91,J91,K91,L91,M91)</f>
        <v>12</v>
      </c>
      <c r="O91" s="101">
        <f>C91+COUNT(C91,D91,E91,F91,G91,H91,I91,J91,K91,L91,M91,N91)</f>
        <v>13</v>
      </c>
      <c r="P91" s="101">
        <f>C91+COUNT(C91,D91,E91,F91,G91,H91,I91,J91,K91,L91,M91,N91,O91)</f>
        <v>14</v>
      </c>
      <c r="Q91" s="101">
        <f>C91+COUNT(C91,D91,E91,F91,G91,H91,I91,J91,K91,L91,M91,N91,O91,P91)</f>
        <v>15</v>
      </c>
      <c r="R91" s="102">
        <f>C91+COUNT(C91,D91,E91,F91,G91,H91,I91,J91,K91,L91,M91,N91,O91,P91,Q91)</f>
        <v>16</v>
      </c>
      <c r="T91" s="117">
        <f>C91+COUNT(C91,D91,E91,F91,G91,H91,I91,J91,K91,L91,M91,N91,O91,P91,Q91,R91)</f>
        <v>17</v>
      </c>
      <c r="U91" s="118">
        <f>C91+COUNT(C91,D91,E91,F91,G91,H91,I91,J91,K91,L91,M91,N91,O91,P91,Q91,R91,T91)</f>
        <v>18</v>
      </c>
      <c r="V91" s="119">
        <f>C91+COUNT(C91,D91,E91,F91,G91,H91,I91,J91,K91,L91,M91,N91,O91,P91,Q91,R91,T91,U91)</f>
        <v>19</v>
      </c>
      <c r="Y91" s="136" t="s">
        <v>83</v>
      </c>
      <c r="Z91" s="138">
        <f>1-(Z86-Z87)/(Z88-Z87)</f>
        <v>0.76666666666666661</v>
      </c>
    </row>
    <row r="92" spans="1:26" x14ac:dyDescent="0.2">
      <c r="A92" s="134">
        <f>T92</f>
        <v>625.71428571428567</v>
      </c>
      <c r="B92" s="103" t="s">
        <v>14</v>
      </c>
      <c r="C92" s="62">
        <v>9498</v>
      </c>
      <c r="D92" s="104">
        <f>IFERROR(E92,0)+IFERROR(F92,0)+IFERROR(G92,0)+IFERROR(H92,0)+IFERROR(I92,0)+IFERROR(J92,0)+IFERROR(K92,0)+IFERROR(L92,0)+IFERROR(M92,0)+IFERROR(N92,0)+IFERROR(O92,0)+IFERROR(P92,0)+IFERROR(Q92,0)</f>
        <v>9933</v>
      </c>
      <c r="E92" s="1">
        <v>1771</v>
      </c>
      <c r="F92" s="1">
        <v>72</v>
      </c>
      <c r="G92" s="1">
        <v>103</v>
      </c>
      <c r="H92" s="1">
        <v>369</v>
      </c>
      <c r="I92" s="1">
        <v>416</v>
      </c>
      <c r="J92" s="1">
        <v>811</v>
      </c>
      <c r="K92" s="1">
        <v>1882</v>
      </c>
      <c r="L92" s="1">
        <v>866</v>
      </c>
      <c r="M92" s="1">
        <v>909</v>
      </c>
      <c r="N92" s="1">
        <v>797</v>
      </c>
      <c r="O92" s="1">
        <v>1076</v>
      </c>
      <c r="P92" s="1">
        <v>361</v>
      </c>
      <c r="Q92" s="1">
        <v>500</v>
      </c>
      <c r="R92" s="95">
        <v>1288</v>
      </c>
      <c r="T92" s="110">
        <v>625.71428571428567</v>
      </c>
      <c r="U92" s="120">
        <f t="shared" ref="U92:U100" si="27">T92*$Z$91</f>
        <v>479.71428571428567</v>
      </c>
      <c r="V92" s="121">
        <f t="shared" ref="V92:V100" si="28">T92*12*$Z$92</f>
        <v>4888.8226059654626</v>
      </c>
      <c r="Y92" s="136" t="s">
        <v>84</v>
      </c>
      <c r="Z92" s="138">
        <f>1-(Z86-Z89)/(Z90-Z89)</f>
        <v>0.65109890109890112</v>
      </c>
    </row>
    <row r="93" spans="1:26" x14ac:dyDescent="0.2">
      <c r="A93" s="134">
        <f t="shared" ref="A93:A100" si="29">T93</f>
        <v>43.452380952380949</v>
      </c>
      <c r="B93" s="17" t="s">
        <v>15</v>
      </c>
      <c r="C93" s="66">
        <v>532</v>
      </c>
      <c r="D93" s="105">
        <f t="shared" ref="D93:D100" si="30">IFERROR(E93,0)+IFERROR(F93,0)+IFERROR(G93,0)+IFERROR(H93,0)+IFERROR(I93,0)+IFERROR(J93,0)+IFERROR(K93,0)+IFERROR(L93,0)+IFERROR(M93,0)+IFERROR(N93,0)+IFERROR(O93,0)+IFERROR(P93,0)+IFERROR(Q93,0)</f>
        <v>401</v>
      </c>
      <c r="E93" s="96">
        <v>38</v>
      </c>
      <c r="F93" s="96">
        <v>0</v>
      </c>
      <c r="G93" s="96">
        <v>0</v>
      </c>
      <c r="H93" s="96">
        <v>4</v>
      </c>
      <c r="I93" s="96">
        <v>10</v>
      </c>
      <c r="J93" s="96">
        <v>24</v>
      </c>
      <c r="K93" s="96">
        <v>65</v>
      </c>
      <c r="L93" s="96">
        <v>29</v>
      </c>
      <c r="M93" s="96">
        <v>34</v>
      </c>
      <c r="N93" s="96">
        <v>46</v>
      </c>
      <c r="O93" s="96">
        <v>40</v>
      </c>
      <c r="P93" s="96">
        <v>15</v>
      </c>
      <c r="Q93" s="96">
        <v>96</v>
      </c>
      <c r="R93" s="97">
        <v>159</v>
      </c>
      <c r="T93" s="111">
        <v>43.452380952380949</v>
      </c>
      <c r="U93" s="122">
        <f t="shared" si="27"/>
        <v>33.313492063492056</v>
      </c>
      <c r="V93" s="123">
        <f t="shared" si="28"/>
        <v>339.50156985871268</v>
      </c>
    </row>
    <row r="94" spans="1:26" x14ac:dyDescent="0.2">
      <c r="A94" s="134">
        <f t="shared" si="29"/>
        <v>94.146825396825392</v>
      </c>
      <c r="B94" s="17" t="s">
        <v>16</v>
      </c>
      <c r="C94" s="66">
        <v>2206</v>
      </c>
      <c r="D94" s="105">
        <f t="shared" si="30"/>
        <v>2532</v>
      </c>
      <c r="E94" s="96">
        <v>536</v>
      </c>
      <c r="F94" s="96">
        <v>38</v>
      </c>
      <c r="G94" s="96">
        <v>61</v>
      </c>
      <c r="H94" s="96">
        <v>124</v>
      </c>
      <c r="I94" s="96">
        <v>115</v>
      </c>
      <c r="J94" s="96">
        <v>198</v>
      </c>
      <c r="K94" s="96">
        <v>685</v>
      </c>
      <c r="L94" s="96">
        <v>136</v>
      </c>
      <c r="M94" s="96">
        <v>126</v>
      </c>
      <c r="N94" s="96">
        <v>170</v>
      </c>
      <c r="O94" s="96">
        <v>220</v>
      </c>
      <c r="P94" s="96">
        <v>56</v>
      </c>
      <c r="Q94" s="96">
        <v>67</v>
      </c>
      <c r="R94" s="97">
        <v>197</v>
      </c>
      <c r="T94" s="111">
        <v>94.146825396825392</v>
      </c>
      <c r="U94" s="122">
        <f t="shared" si="27"/>
        <v>72.179232804232797</v>
      </c>
      <c r="V94" s="123">
        <f t="shared" si="28"/>
        <v>735.58673469387747</v>
      </c>
    </row>
    <row r="95" spans="1:26" x14ac:dyDescent="0.2">
      <c r="A95" s="134">
        <f t="shared" si="29"/>
        <v>191.1904761904762</v>
      </c>
      <c r="B95" s="17" t="s">
        <v>17</v>
      </c>
      <c r="C95" s="66">
        <v>1522</v>
      </c>
      <c r="D95" s="105">
        <f t="shared" si="30"/>
        <v>1940</v>
      </c>
      <c r="E95" s="96">
        <v>527</v>
      </c>
      <c r="F95" s="96">
        <v>25</v>
      </c>
      <c r="G95" s="96">
        <v>24</v>
      </c>
      <c r="H95" s="96">
        <v>179</v>
      </c>
      <c r="I95" s="96">
        <v>104</v>
      </c>
      <c r="J95" s="96">
        <v>195</v>
      </c>
      <c r="K95" s="96">
        <v>216</v>
      </c>
      <c r="L95" s="96">
        <v>158</v>
      </c>
      <c r="M95" s="96">
        <v>139</v>
      </c>
      <c r="N95" s="96">
        <v>116</v>
      </c>
      <c r="O95" s="96">
        <v>136</v>
      </c>
      <c r="P95" s="96">
        <v>45</v>
      </c>
      <c r="Q95" s="96">
        <v>76</v>
      </c>
      <c r="R95" s="97">
        <v>97</v>
      </c>
      <c r="T95" s="111">
        <v>191.1904761904762</v>
      </c>
      <c r="U95" s="122">
        <f t="shared" si="27"/>
        <v>146.57936507936509</v>
      </c>
      <c r="V95" s="123">
        <f t="shared" si="28"/>
        <v>1493.8069073783363</v>
      </c>
    </row>
    <row r="96" spans="1:26" x14ac:dyDescent="0.2">
      <c r="A96" s="134">
        <f t="shared" si="29"/>
        <v>79.662698412698418</v>
      </c>
      <c r="B96" s="17" t="s">
        <v>18</v>
      </c>
      <c r="C96" s="66">
        <v>936</v>
      </c>
      <c r="D96" s="105">
        <f t="shared" si="30"/>
        <v>1000</v>
      </c>
      <c r="E96" s="96">
        <v>97</v>
      </c>
      <c r="F96" s="96">
        <v>0</v>
      </c>
      <c r="G96" s="96">
        <v>0</v>
      </c>
      <c r="H96" s="96">
        <v>2</v>
      </c>
      <c r="I96" s="96">
        <v>14</v>
      </c>
      <c r="J96" s="96">
        <v>81</v>
      </c>
      <c r="K96" s="96">
        <v>143</v>
      </c>
      <c r="L96" s="96">
        <v>258</v>
      </c>
      <c r="M96" s="96">
        <v>171</v>
      </c>
      <c r="N96" s="96">
        <v>60</v>
      </c>
      <c r="O96" s="96">
        <v>104</v>
      </c>
      <c r="P96" s="96">
        <v>38</v>
      </c>
      <c r="Q96" s="96">
        <v>32</v>
      </c>
      <c r="R96" s="97">
        <v>31</v>
      </c>
      <c r="T96" s="111">
        <v>79.662698412698418</v>
      </c>
      <c r="U96" s="122">
        <f t="shared" si="27"/>
        <v>61.074735449735449</v>
      </c>
      <c r="V96" s="123">
        <f t="shared" si="28"/>
        <v>622.41954474097338</v>
      </c>
    </row>
    <row r="97" spans="1:22" x14ac:dyDescent="0.2">
      <c r="A97" s="134">
        <f t="shared" si="29"/>
        <v>21.726190476190474</v>
      </c>
      <c r="B97" s="17" t="s">
        <v>19</v>
      </c>
      <c r="C97" s="66">
        <v>556</v>
      </c>
      <c r="D97" s="105">
        <f t="shared" si="30"/>
        <v>385</v>
      </c>
      <c r="E97" s="96">
        <v>33</v>
      </c>
      <c r="F97" s="96">
        <v>0</v>
      </c>
      <c r="G97" s="96">
        <v>0</v>
      </c>
      <c r="H97" s="96">
        <v>1</v>
      </c>
      <c r="I97" s="96">
        <v>1</v>
      </c>
      <c r="J97" s="96">
        <v>31</v>
      </c>
      <c r="K97" s="96">
        <v>52</v>
      </c>
      <c r="L97" s="96">
        <v>47</v>
      </c>
      <c r="M97" s="96">
        <v>58</v>
      </c>
      <c r="N97" s="96">
        <v>62</v>
      </c>
      <c r="O97" s="96">
        <v>68</v>
      </c>
      <c r="P97" s="96">
        <v>16</v>
      </c>
      <c r="Q97" s="96">
        <v>16</v>
      </c>
      <c r="R97" s="97">
        <v>204</v>
      </c>
      <c r="T97" s="111">
        <v>21.726190476190474</v>
      </c>
      <c r="U97" s="122">
        <f t="shared" si="27"/>
        <v>16.656746031746028</v>
      </c>
      <c r="V97" s="123">
        <f t="shared" si="28"/>
        <v>169.75078492935634</v>
      </c>
    </row>
    <row r="98" spans="1:22" x14ac:dyDescent="0.2">
      <c r="A98" s="134">
        <f t="shared" si="29"/>
        <v>163.67063492063491</v>
      </c>
      <c r="B98" s="17" t="s">
        <v>20</v>
      </c>
      <c r="C98" s="66">
        <v>3438</v>
      </c>
      <c r="D98" s="105">
        <f t="shared" si="30"/>
        <v>3416</v>
      </c>
      <c r="E98" s="96">
        <v>515</v>
      </c>
      <c r="F98" s="96">
        <v>9</v>
      </c>
      <c r="G98" s="96">
        <v>18</v>
      </c>
      <c r="H98" s="96">
        <v>58</v>
      </c>
      <c r="I98" s="96">
        <v>171</v>
      </c>
      <c r="J98" s="96">
        <v>259</v>
      </c>
      <c r="K98" s="96">
        <v>696</v>
      </c>
      <c r="L98" s="96">
        <v>212</v>
      </c>
      <c r="M98" s="96">
        <v>338</v>
      </c>
      <c r="N98" s="96">
        <v>304</v>
      </c>
      <c r="O98" s="96">
        <v>450</v>
      </c>
      <c r="P98" s="96">
        <v>182</v>
      </c>
      <c r="Q98" s="96">
        <v>204</v>
      </c>
      <c r="R98" s="97">
        <v>527</v>
      </c>
      <c r="T98" s="111">
        <v>163.67063492063491</v>
      </c>
      <c r="U98" s="122">
        <f t="shared" si="27"/>
        <v>125.48082010582009</v>
      </c>
      <c r="V98" s="123">
        <f t="shared" si="28"/>
        <v>1278.7892464678177</v>
      </c>
    </row>
    <row r="99" spans="1:22" x14ac:dyDescent="0.2">
      <c r="A99" s="134">
        <f t="shared" si="29"/>
        <v>30.416666666666668</v>
      </c>
      <c r="B99" s="17" t="s">
        <v>21</v>
      </c>
      <c r="C99" s="66">
        <v>293</v>
      </c>
      <c r="D99" s="105">
        <f t="shared" si="30"/>
        <v>248</v>
      </c>
      <c r="E99" s="96">
        <v>24</v>
      </c>
      <c r="F99" s="96">
        <v>0</v>
      </c>
      <c r="G99" s="96">
        <v>0</v>
      </c>
      <c r="H99" s="96">
        <v>1</v>
      </c>
      <c r="I99" s="96">
        <v>1</v>
      </c>
      <c r="J99" s="96">
        <v>22</v>
      </c>
      <c r="K99" s="96">
        <v>24</v>
      </c>
      <c r="L99" s="96">
        <v>26</v>
      </c>
      <c r="M99" s="96">
        <v>43</v>
      </c>
      <c r="N99" s="96">
        <v>38</v>
      </c>
      <c r="O99" s="96">
        <v>54</v>
      </c>
      <c r="P99" s="96">
        <v>9</v>
      </c>
      <c r="Q99" s="96">
        <v>6</v>
      </c>
      <c r="R99" s="97">
        <v>68</v>
      </c>
      <c r="T99" s="111">
        <v>30.416666666666668</v>
      </c>
      <c r="U99" s="122">
        <f t="shared" si="27"/>
        <v>23.319444444444443</v>
      </c>
      <c r="V99" s="123">
        <f t="shared" si="28"/>
        <v>237.65109890109892</v>
      </c>
    </row>
    <row r="100" spans="1:22" ht="12.75" thickBot="1" x14ac:dyDescent="0.25">
      <c r="A100" s="134">
        <f t="shared" si="29"/>
        <v>1.4484126984126984</v>
      </c>
      <c r="B100" s="21" t="s">
        <v>50</v>
      </c>
      <c r="C100" s="71">
        <v>15</v>
      </c>
      <c r="D100" s="106">
        <f t="shared" si="30"/>
        <v>11</v>
      </c>
      <c r="E100" s="98">
        <v>1</v>
      </c>
      <c r="F100" s="98">
        <v>0</v>
      </c>
      <c r="G100" s="98">
        <v>0</v>
      </c>
      <c r="H100" s="98">
        <v>0</v>
      </c>
      <c r="I100" s="98">
        <v>0</v>
      </c>
      <c r="J100" s="98">
        <v>1</v>
      </c>
      <c r="K100" s="98">
        <v>1</v>
      </c>
      <c r="L100" s="98">
        <v>0</v>
      </c>
      <c r="M100" s="98">
        <v>0</v>
      </c>
      <c r="N100" s="98">
        <v>1</v>
      </c>
      <c r="O100" s="98">
        <v>4</v>
      </c>
      <c r="P100" s="98">
        <v>0</v>
      </c>
      <c r="Q100" s="98">
        <v>3</v>
      </c>
      <c r="R100" s="99">
        <v>5</v>
      </c>
      <c r="T100" s="125">
        <v>1.4484126984126984</v>
      </c>
      <c r="U100" s="126">
        <f t="shared" si="27"/>
        <v>1.1104497354497354</v>
      </c>
      <c r="V100" s="99">
        <f t="shared" si="28"/>
        <v>11.316718995290424</v>
      </c>
    </row>
    <row r="101" spans="1:22" x14ac:dyDescent="0.2"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</row>
  </sheetData>
  <mergeCells count="87">
    <mergeCell ref="D5:L5"/>
    <mergeCell ref="L6:L7"/>
    <mergeCell ref="Q5:Q7"/>
    <mergeCell ref="M5:P5"/>
    <mergeCell ref="M6:M7"/>
    <mergeCell ref="N6:N7"/>
    <mergeCell ref="O6:O7"/>
    <mergeCell ref="P6:P7"/>
    <mergeCell ref="D72:G72"/>
    <mergeCell ref="C70:C71"/>
    <mergeCell ref="C38:C39"/>
    <mergeCell ref="C54:C55"/>
    <mergeCell ref="D38:H38"/>
    <mergeCell ref="D54:H54"/>
    <mergeCell ref="D70:H70"/>
    <mergeCell ref="D56:G56"/>
    <mergeCell ref="D40:G40"/>
    <mergeCell ref="I38:K38"/>
    <mergeCell ref="J39:K39"/>
    <mergeCell ref="I40:J40"/>
    <mergeCell ref="I54:K54"/>
    <mergeCell ref="J55:K55"/>
    <mergeCell ref="I56:J56"/>
    <mergeCell ref="D6:G6"/>
    <mergeCell ref="B21:B25"/>
    <mergeCell ref="C22:C23"/>
    <mergeCell ref="B5:B9"/>
    <mergeCell ref="C5:C7"/>
    <mergeCell ref="D22:E22"/>
    <mergeCell ref="F22:G22"/>
    <mergeCell ref="J22:J23"/>
    <mergeCell ref="C21:G21"/>
    <mergeCell ref="C24:G24"/>
    <mergeCell ref="H24:O24"/>
    <mergeCell ref="B37:B41"/>
    <mergeCell ref="C37:K37"/>
    <mergeCell ref="B53:B57"/>
    <mergeCell ref="C53:K53"/>
    <mergeCell ref="K22:K23"/>
    <mergeCell ref="H6:H7"/>
    <mergeCell ref="I6:I7"/>
    <mergeCell ref="J6:J7"/>
    <mergeCell ref="K6:K7"/>
    <mergeCell ref="H21:O21"/>
    <mergeCell ref="H22:H23"/>
    <mergeCell ref="I22:I23"/>
    <mergeCell ref="L22:O22"/>
    <mergeCell ref="M8:P8"/>
    <mergeCell ref="C8:L8"/>
    <mergeCell ref="L40:Q40"/>
    <mergeCell ref="R40:S40"/>
    <mergeCell ref="L53:Q53"/>
    <mergeCell ref="R53:R55"/>
    <mergeCell ref="S53:S55"/>
    <mergeCell ref="L54:L55"/>
    <mergeCell ref="M54:P54"/>
    <mergeCell ref="Q54:Q55"/>
    <mergeCell ref="L37:Q37"/>
    <mergeCell ref="R37:R39"/>
    <mergeCell ref="S37:S39"/>
    <mergeCell ref="L38:L39"/>
    <mergeCell ref="M38:P38"/>
    <mergeCell ref="Q38:Q39"/>
    <mergeCell ref="L56:Q56"/>
    <mergeCell ref="R56:S56"/>
    <mergeCell ref="L69:Q69"/>
    <mergeCell ref="R69:R71"/>
    <mergeCell ref="S69:S71"/>
    <mergeCell ref="L70:L71"/>
    <mergeCell ref="M70:P70"/>
    <mergeCell ref="Q70:Q71"/>
    <mergeCell ref="T87:V87"/>
    <mergeCell ref="T88:T89"/>
    <mergeCell ref="U88:V88"/>
    <mergeCell ref="B87:B91"/>
    <mergeCell ref="L72:Q72"/>
    <mergeCell ref="R72:S72"/>
    <mergeCell ref="C87:C89"/>
    <mergeCell ref="D90:R90"/>
    <mergeCell ref="D88:Q88"/>
    <mergeCell ref="R88:R89"/>
    <mergeCell ref="D87:R87"/>
    <mergeCell ref="B69:B73"/>
    <mergeCell ref="C69:K69"/>
    <mergeCell ref="I70:K70"/>
    <mergeCell ref="J71:K71"/>
    <mergeCell ref="I72:J72"/>
  </mergeCells>
  <conditionalFormatting sqref="H42:H50">
    <cfRule type="iconSet" priority="11">
      <iconSet iconSet="3Arrows">
        <cfvo type="percent" val="0"/>
        <cfvo type="num" val="0" gte="0"/>
        <cfvo type="num" val="0"/>
      </iconSet>
    </cfRule>
  </conditionalFormatting>
  <conditionalFormatting sqref="J42:J50">
    <cfRule type="iconSet" priority="7">
      <iconSet>
        <cfvo type="percent" val="0"/>
        <cfvo type="num" val="0" gte="0"/>
        <cfvo type="num" val="0"/>
      </iconSet>
    </cfRule>
  </conditionalFormatting>
  <conditionalFormatting sqref="H59:H66">
    <cfRule type="iconSet" priority="6">
      <iconSet iconSet="3Arrows">
        <cfvo type="percent" val="0"/>
        <cfvo type="num" val="0" gte="0"/>
        <cfvo type="num" val="0"/>
      </iconSet>
    </cfRule>
  </conditionalFormatting>
  <conditionalFormatting sqref="J58:J66">
    <cfRule type="iconSet" priority="5">
      <iconSet>
        <cfvo type="percent" val="0"/>
        <cfvo type="num" val="0" gte="0"/>
        <cfvo type="num" val="0"/>
      </iconSet>
    </cfRule>
  </conditionalFormatting>
  <conditionalFormatting sqref="H75:H82">
    <cfRule type="iconSet" priority="4">
      <iconSet iconSet="3Arrows">
        <cfvo type="percent" val="0"/>
        <cfvo type="num" val="0" gte="0"/>
        <cfvo type="num" val="0"/>
      </iconSet>
    </cfRule>
  </conditionalFormatting>
  <conditionalFormatting sqref="J74:J82">
    <cfRule type="iconSet" priority="3">
      <iconSet>
        <cfvo type="percent" val="0"/>
        <cfvo type="num" val="0" gte="0"/>
        <cfvo type="num" val="0"/>
      </iconSet>
    </cfRule>
  </conditionalFormatting>
  <conditionalFormatting sqref="H58">
    <cfRule type="iconSet" priority="2">
      <iconSet iconSet="3Arrows">
        <cfvo type="percent" val="0"/>
        <cfvo type="num" val="0" gte="0"/>
        <cfvo type="num" val="0"/>
      </iconSet>
    </cfRule>
  </conditionalFormatting>
  <conditionalFormatting sqref="H74">
    <cfRule type="iconSet" priority="1">
      <iconSet iconSet="3Arrows">
        <cfvo type="percent" val="0"/>
        <cfvo type="num" val="0" gte="0"/>
        <cfvo type="num" val="0"/>
      </iconSet>
    </cfRule>
  </conditionalFormatting>
  <conditionalFormatting sqref="D92:D100">
    <cfRule type="expression" dxfId="11" priority="25">
      <formula>IFERROR(V92/D92,1)&gt;=1</formula>
    </cfRule>
    <cfRule type="expression" dxfId="10" priority="27">
      <formula>IFERROR(V92/D92,1)&gt;=0.75</formula>
    </cfRule>
    <cfRule type="expression" dxfId="9" priority="43">
      <formula>IFERROR(V92/D92,1)&gt;=0.5</formula>
    </cfRule>
    <cfRule type="expression" dxfId="8" priority="44">
      <formula>IFERROR(V92/D92,1)&lt;0.5</formula>
    </cfRule>
  </conditionalFormatting>
  <conditionalFormatting sqref="F92:Q100">
    <cfRule type="expression" dxfId="7" priority="49">
      <formula>IFERROR($A92/F92,10)&gt;=1</formula>
    </cfRule>
    <cfRule type="expression" dxfId="6" priority="50">
      <formula>IFERROR($A92/F92,10)&gt;=0.75</formula>
    </cfRule>
    <cfRule type="expression" dxfId="5" priority="51">
      <formula>IFERROR($A92/F92,10)&gt;=0.5</formula>
    </cfRule>
    <cfRule type="expression" dxfId="4" priority="52">
      <formula>IFERROR($A92/F92,10)&lt;0.5</formula>
    </cfRule>
  </conditionalFormatting>
  <conditionalFormatting sqref="E92:E100">
    <cfRule type="expression" dxfId="3" priority="45">
      <formula>IFERROR(U92/E92,1)&gt;=1</formula>
    </cfRule>
    <cfRule type="expression" dxfId="2" priority="46">
      <formula>IFERROR(U92/E92,1)&gt;=0.75</formula>
    </cfRule>
    <cfRule type="expression" dxfId="1" priority="47">
      <formula>IFERROR(U92/E92,1)&gt;=0.5</formula>
    </cfRule>
    <cfRule type="expression" dxfId="0" priority="48">
      <formula>IFERROR(U92/E92,1)&lt;0.5</formula>
    </cfRule>
  </conditionalFormatting>
  <pageMargins left="0.39370078740157483" right="0.39370078740157483" top="0" bottom="0.39370078740157483" header="0" footer="0"/>
  <pageSetup paperSize="8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A9"/>
  <sheetViews>
    <sheetView workbookViewId="0"/>
  </sheetViews>
  <sheetFormatPr defaultRowHeight="15" x14ac:dyDescent="0.25"/>
  <cols>
    <col min="1" max="16384" width="9.140625" style="140"/>
  </cols>
  <sheetData>
    <row r="1" spans="1:1" x14ac:dyDescent="0.25">
      <c r="A1" s="139" t="s">
        <v>90</v>
      </c>
    </row>
    <row r="2" spans="1:1" x14ac:dyDescent="0.25">
      <c r="A2" s="139" t="s">
        <v>91</v>
      </c>
    </row>
    <row r="3" spans="1:1" x14ac:dyDescent="0.25">
      <c r="A3" s="139" t="s">
        <v>92</v>
      </c>
    </row>
    <row r="4" spans="1:1" x14ac:dyDescent="0.25">
      <c r="A4" s="139" t="s">
        <v>93</v>
      </c>
    </row>
    <row r="5" spans="1:1" x14ac:dyDescent="0.25">
      <c r="A5" s="139" t="s">
        <v>94</v>
      </c>
    </row>
    <row r="6" spans="1:1" x14ac:dyDescent="0.25">
      <c r="A6" s="139" t="s">
        <v>95</v>
      </c>
    </row>
    <row r="7" spans="1:1" x14ac:dyDescent="0.25">
      <c r="A7" s="139" t="s">
        <v>96</v>
      </c>
    </row>
    <row r="8" spans="1:1" x14ac:dyDescent="0.25">
      <c r="A8" s="139" t="s">
        <v>97</v>
      </c>
    </row>
    <row r="9" spans="1:1" x14ac:dyDescent="0.25">
      <c r="A9" s="13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Форма ТП 2</vt:lpstr>
      <vt:lpstr>Лист1</vt:lpstr>
      <vt:lpstr>'Форма ТП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Поддержка3 ЕИС "Альфа"</dc:creator>
  <cp:lastModifiedBy>Луговых Артем</cp:lastModifiedBy>
  <cp:lastPrinted>2017-07-31T14:12:15Z</cp:lastPrinted>
  <dcterms:created xsi:type="dcterms:W3CDTF">2017-07-31T14:03:10Z</dcterms:created>
  <dcterms:modified xsi:type="dcterms:W3CDTF">2018-08-28T12:16:25Z</dcterms:modified>
</cp:coreProperties>
</file>