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25" yWindow="60" windowWidth="19200" windowHeight="12120"/>
  </bookViews>
  <sheets>
    <sheet name="Форма ТП 2" sheetId="6" r:id="rId1"/>
    <sheet name="Форма ТП 2 prev ver" sheetId="1" r:id="rId2"/>
    <sheet name="Форма ТП 2 вариант 2" sheetId="2" r:id="rId3"/>
  </sheets>
  <definedNames>
    <definedName name="_xlnm.Print_Area" localSheetId="0">'Форма ТП 2'!$B$3:$O$20</definedName>
    <definedName name="_xlnm.Print_Area" localSheetId="1">'Форма ТП 2 prev ver'!$B$3:$M$76</definedName>
    <definedName name="_xlnm.Print_Area" localSheetId="2">'Форма ТП 2 вариант 2'!$B$3:$M$76</definedName>
  </definedNames>
  <calcPr calcId="145621"/>
</workbook>
</file>

<file path=xl/calcChain.xml><?xml version="1.0" encoding="utf-8"?>
<calcChain xmlns="http://schemas.openxmlformats.org/spreadsheetml/2006/main">
  <c r="AF107" i="6" l="1"/>
  <c r="AF99" i="6"/>
  <c r="AF100" i="6"/>
  <c r="AF101" i="6"/>
  <c r="AF102" i="6"/>
  <c r="AF103" i="6"/>
  <c r="AF104" i="6"/>
  <c r="AF105" i="6"/>
  <c r="AF106" i="6"/>
  <c r="AD98" i="6"/>
  <c r="AC98" i="6"/>
  <c r="AA98" i="6"/>
  <c r="Z98" i="6"/>
  <c r="X10" i="6"/>
  <c r="W10" i="6"/>
  <c r="V10" i="6"/>
  <c r="AF98" i="6" s="1"/>
  <c r="D106" i="6" l="1"/>
  <c r="S87" i="6"/>
  <c r="R87" i="6"/>
  <c r="K87" i="6"/>
  <c r="J87" i="6"/>
  <c r="H87" i="6"/>
  <c r="S70" i="6"/>
  <c r="R70" i="6"/>
  <c r="K70" i="6"/>
  <c r="J70" i="6"/>
  <c r="H70" i="6"/>
  <c r="S53" i="6"/>
  <c r="R53" i="6"/>
  <c r="K53" i="6"/>
  <c r="J53" i="6"/>
  <c r="H53" i="6"/>
  <c r="D107" i="6" l="1"/>
  <c r="A107" i="6"/>
  <c r="D105" i="6"/>
  <c r="A105" i="6"/>
  <c r="D104" i="6"/>
  <c r="A104" i="6"/>
  <c r="D103" i="6"/>
  <c r="A103" i="6"/>
  <c r="D102" i="6"/>
  <c r="A102" i="6"/>
  <c r="D101" i="6"/>
  <c r="A101" i="6"/>
  <c r="D100" i="6"/>
  <c r="A100" i="6"/>
  <c r="D99" i="6"/>
  <c r="A99" i="6"/>
  <c r="D98" i="6"/>
  <c r="A98" i="6"/>
  <c r="D97" i="6"/>
  <c r="AJ96" i="6"/>
  <c r="AJ95" i="6"/>
  <c r="AJ94" i="6"/>
  <c r="AI93" i="6"/>
  <c r="S88" i="6"/>
  <c r="R88" i="6"/>
  <c r="K88" i="6"/>
  <c r="J88" i="6"/>
  <c r="H88" i="6"/>
  <c r="S86" i="6"/>
  <c r="R86" i="6"/>
  <c r="K86" i="6"/>
  <c r="J86" i="6"/>
  <c r="H86" i="6"/>
  <c r="S85" i="6"/>
  <c r="R85" i="6"/>
  <c r="K85" i="6"/>
  <c r="J85" i="6"/>
  <c r="H85" i="6"/>
  <c r="S84" i="6"/>
  <c r="R84" i="6"/>
  <c r="K84" i="6"/>
  <c r="J84" i="6"/>
  <c r="H84" i="6"/>
  <c r="S83" i="6"/>
  <c r="R83" i="6"/>
  <c r="K83" i="6"/>
  <c r="J83" i="6"/>
  <c r="H83" i="6"/>
  <c r="S82" i="6"/>
  <c r="R82" i="6"/>
  <c r="K82" i="6"/>
  <c r="J82" i="6"/>
  <c r="H82" i="6"/>
  <c r="S81" i="6"/>
  <c r="R81" i="6"/>
  <c r="K81" i="6"/>
  <c r="J81" i="6"/>
  <c r="H81" i="6"/>
  <c r="S80" i="6"/>
  <c r="R80" i="6"/>
  <c r="K80" i="6"/>
  <c r="J80" i="6"/>
  <c r="H80" i="6"/>
  <c r="Q79" i="6"/>
  <c r="P79" i="6"/>
  <c r="O79" i="6"/>
  <c r="M79" i="6"/>
  <c r="L79" i="6"/>
  <c r="K79" i="6"/>
  <c r="J79" i="6"/>
  <c r="H79" i="6"/>
  <c r="S71" i="6"/>
  <c r="R71" i="6"/>
  <c r="K71" i="6"/>
  <c r="J71" i="6"/>
  <c r="H71" i="6"/>
  <c r="S69" i="6"/>
  <c r="R69" i="6"/>
  <c r="K69" i="6"/>
  <c r="J69" i="6"/>
  <c r="H69" i="6"/>
  <c r="S68" i="6"/>
  <c r="R68" i="6"/>
  <c r="K68" i="6"/>
  <c r="J68" i="6"/>
  <c r="H68" i="6"/>
  <c r="S67" i="6"/>
  <c r="R67" i="6"/>
  <c r="K67" i="6"/>
  <c r="J67" i="6"/>
  <c r="H67" i="6"/>
  <c r="S66" i="6"/>
  <c r="R66" i="6"/>
  <c r="K66" i="6"/>
  <c r="J66" i="6"/>
  <c r="H66" i="6"/>
  <c r="S65" i="6"/>
  <c r="R65" i="6"/>
  <c r="K65" i="6"/>
  <c r="J65" i="6"/>
  <c r="H65" i="6"/>
  <c r="S64" i="6"/>
  <c r="R64" i="6"/>
  <c r="K64" i="6"/>
  <c r="J64" i="6"/>
  <c r="H64" i="6"/>
  <c r="S63" i="6"/>
  <c r="R63" i="6"/>
  <c r="K63" i="6"/>
  <c r="J63" i="6"/>
  <c r="H63" i="6"/>
  <c r="Q62" i="6"/>
  <c r="P62" i="6"/>
  <c r="O62" i="6"/>
  <c r="M62" i="6"/>
  <c r="L62" i="6"/>
  <c r="K62" i="6"/>
  <c r="J62" i="6"/>
  <c r="H62" i="6"/>
  <c r="S54" i="6"/>
  <c r="R54" i="6"/>
  <c r="K54" i="6"/>
  <c r="J54" i="6"/>
  <c r="H54" i="6"/>
  <c r="S52" i="6"/>
  <c r="R52" i="6"/>
  <c r="K52" i="6"/>
  <c r="J52" i="6"/>
  <c r="H52" i="6"/>
  <c r="S51" i="6"/>
  <c r="R51" i="6"/>
  <c r="K51" i="6"/>
  <c r="J51" i="6"/>
  <c r="H51" i="6"/>
  <c r="S50" i="6"/>
  <c r="R50" i="6"/>
  <c r="K50" i="6"/>
  <c r="J50" i="6"/>
  <c r="H50" i="6"/>
  <c r="S49" i="6"/>
  <c r="R49" i="6"/>
  <c r="K49" i="6"/>
  <c r="J49" i="6"/>
  <c r="H49" i="6"/>
  <c r="S48" i="6"/>
  <c r="R48" i="6"/>
  <c r="K48" i="6"/>
  <c r="J48" i="6"/>
  <c r="H48" i="6"/>
  <c r="S47" i="6"/>
  <c r="R47" i="6"/>
  <c r="K47" i="6"/>
  <c r="J47" i="6"/>
  <c r="H47" i="6"/>
  <c r="S46" i="6"/>
  <c r="R46" i="6"/>
  <c r="K46" i="6"/>
  <c r="J46" i="6"/>
  <c r="H46" i="6"/>
  <c r="Q45" i="6"/>
  <c r="P45" i="6"/>
  <c r="O45" i="6"/>
  <c r="M45" i="6"/>
  <c r="L45" i="6"/>
  <c r="K45" i="6"/>
  <c r="J45" i="6"/>
  <c r="H45" i="6"/>
  <c r="H28" i="6"/>
  <c r="G28" i="6"/>
  <c r="Y10" i="6"/>
  <c r="AJ98" i="6" l="1"/>
  <c r="R62" i="6"/>
  <c r="S45" i="6"/>
  <c r="R45" i="6"/>
  <c r="S79" i="6"/>
  <c r="R79" i="6"/>
  <c r="AJ97" i="6"/>
  <c r="U106" i="6" s="1"/>
  <c r="S62" i="6"/>
  <c r="E97" i="6"/>
  <c r="V106" i="6" l="1"/>
  <c r="V103" i="6"/>
  <c r="V105" i="6"/>
  <c r="V101" i="6"/>
  <c r="V99" i="6"/>
  <c r="V98" i="6"/>
  <c r="V102" i="6"/>
  <c r="V107" i="6"/>
  <c r="V100" i="6"/>
  <c r="V104" i="6"/>
  <c r="U98" i="6"/>
  <c r="U102" i="6"/>
  <c r="U107" i="6"/>
  <c r="U99" i="6"/>
  <c r="U103" i="6"/>
  <c r="U100" i="6"/>
  <c r="U104" i="6"/>
  <c r="U101" i="6"/>
  <c r="U105" i="6"/>
  <c r="F97" i="6"/>
  <c r="G97" i="6" s="1"/>
  <c r="H97" i="6" s="1"/>
  <c r="I97" i="6" l="1"/>
  <c r="J97" i="6" s="1"/>
  <c r="K97" i="6" l="1"/>
  <c r="L97" i="6" s="1"/>
  <c r="M97" i="6" s="1"/>
  <c r="Q100" i="1"/>
  <c r="D100" i="1"/>
  <c r="D99" i="1"/>
  <c r="D98" i="1"/>
  <c r="D97" i="1"/>
  <c r="D96" i="1"/>
  <c r="D95" i="1"/>
  <c r="D94" i="1"/>
  <c r="D93" i="1"/>
  <c r="D92" i="1"/>
  <c r="S82" i="1"/>
  <c r="R82" i="1"/>
  <c r="K82" i="1"/>
  <c r="J82" i="1"/>
  <c r="H82" i="1"/>
  <c r="S81" i="1"/>
  <c r="R81" i="1"/>
  <c r="K81" i="1"/>
  <c r="J81" i="1"/>
  <c r="H81" i="1"/>
  <c r="S80" i="1"/>
  <c r="R80" i="1"/>
  <c r="K80" i="1"/>
  <c r="J80" i="1"/>
  <c r="H80" i="1"/>
  <c r="S79" i="1"/>
  <c r="R79" i="1"/>
  <c r="K79" i="1"/>
  <c r="J79" i="1"/>
  <c r="H79" i="1"/>
  <c r="S78" i="1"/>
  <c r="R78" i="1"/>
  <c r="K78" i="1"/>
  <c r="J78" i="1"/>
  <c r="H78" i="1"/>
  <c r="S77" i="1"/>
  <c r="R77" i="1"/>
  <c r="K77" i="1"/>
  <c r="J77" i="1"/>
  <c r="H77" i="1"/>
  <c r="S76" i="1"/>
  <c r="R76" i="1"/>
  <c r="K76" i="1"/>
  <c r="J76" i="1"/>
  <c r="H76" i="1"/>
  <c r="S75" i="1"/>
  <c r="R75" i="1"/>
  <c r="K75" i="1"/>
  <c r="J75" i="1"/>
  <c r="H75" i="1"/>
  <c r="Q74" i="1"/>
  <c r="P74" i="1"/>
  <c r="O74" i="1"/>
  <c r="M74" i="1"/>
  <c r="L74" i="1"/>
  <c r="K74" i="1"/>
  <c r="J74" i="1"/>
  <c r="H74" i="1"/>
  <c r="S66" i="1"/>
  <c r="R66" i="1"/>
  <c r="K66" i="1"/>
  <c r="J66" i="1"/>
  <c r="H66" i="1"/>
  <c r="S65" i="1"/>
  <c r="R65" i="1"/>
  <c r="K65" i="1"/>
  <c r="J65" i="1"/>
  <c r="H65" i="1"/>
  <c r="S64" i="1"/>
  <c r="R64" i="1"/>
  <c r="K64" i="1"/>
  <c r="J64" i="1"/>
  <c r="H64" i="1"/>
  <c r="S63" i="1"/>
  <c r="R63" i="1"/>
  <c r="K63" i="1"/>
  <c r="J63" i="1"/>
  <c r="H63" i="1"/>
  <c r="S62" i="1"/>
  <c r="R62" i="1"/>
  <c r="K62" i="1"/>
  <c r="J62" i="1"/>
  <c r="H62" i="1"/>
  <c r="S61" i="1"/>
  <c r="R61" i="1"/>
  <c r="K61" i="1"/>
  <c r="J61" i="1"/>
  <c r="H61" i="1"/>
  <c r="S60" i="1"/>
  <c r="R60" i="1"/>
  <c r="K60" i="1"/>
  <c r="J60" i="1"/>
  <c r="H60" i="1"/>
  <c r="S59" i="1"/>
  <c r="R59" i="1"/>
  <c r="K59" i="1"/>
  <c r="J59" i="1"/>
  <c r="H59" i="1"/>
  <c r="Q58" i="1"/>
  <c r="P58" i="1"/>
  <c r="O58" i="1"/>
  <c r="M58" i="1"/>
  <c r="L58" i="1"/>
  <c r="K58" i="1"/>
  <c r="J58" i="1"/>
  <c r="H58" i="1"/>
  <c r="S50" i="1"/>
  <c r="R50" i="1"/>
  <c r="K50" i="1"/>
  <c r="J50" i="1"/>
  <c r="H50" i="1"/>
  <c r="S49" i="1"/>
  <c r="R49" i="1"/>
  <c r="K49" i="1"/>
  <c r="J49" i="1"/>
  <c r="H49" i="1"/>
  <c r="S48" i="1"/>
  <c r="R48" i="1"/>
  <c r="K48" i="1"/>
  <c r="J48" i="1"/>
  <c r="H48" i="1"/>
  <c r="S47" i="1"/>
  <c r="R47" i="1"/>
  <c r="K47" i="1"/>
  <c r="J47" i="1"/>
  <c r="H47" i="1"/>
  <c r="S46" i="1"/>
  <c r="R46" i="1"/>
  <c r="K46" i="1"/>
  <c r="J46" i="1"/>
  <c r="H46" i="1"/>
  <c r="S45" i="1"/>
  <c r="R45" i="1"/>
  <c r="K45" i="1"/>
  <c r="J45" i="1"/>
  <c r="H45" i="1"/>
  <c r="S44" i="1"/>
  <c r="R44" i="1"/>
  <c r="K44" i="1"/>
  <c r="J44" i="1"/>
  <c r="H44" i="1"/>
  <c r="S43" i="1"/>
  <c r="R43" i="1"/>
  <c r="K43" i="1"/>
  <c r="J43" i="1"/>
  <c r="H43" i="1"/>
  <c r="Q42" i="1"/>
  <c r="P42" i="1"/>
  <c r="O42" i="1"/>
  <c r="M42" i="1"/>
  <c r="L42" i="1"/>
  <c r="K42" i="1"/>
  <c r="J42" i="1"/>
  <c r="H42" i="1"/>
  <c r="E26" i="1"/>
  <c r="D26" i="1"/>
  <c r="S74" i="1" l="1"/>
  <c r="N97" i="6"/>
  <c r="O97" i="6" s="1"/>
  <c r="S58" i="1"/>
  <c r="S42" i="1"/>
  <c r="R58" i="1"/>
  <c r="R74" i="1"/>
  <c r="R42" i="1"/>
  <c r="L39" i="2"/>
  <c r="K39" i="2"/>
  <c r="I39" i="2"/>
  <c r="H39" i="2"/>
  <c r="G39" i="2"/>
  <c r="E39" i="2"/>
  <c r="D39" i="2"/>
  <c r="C39" i="2"/>
  <c r="M25" i="2"/>
  <c r="L25" i="2"/>
  <c r="K25" i="2"/>
  <c r="J25" i="2"/>
  <c r="I25" i="2"/>
  <c r="H25" i="2"/>
  <c r="G25" i="2"/>
  <c r="F25" i="2"/>
  <c r="E25" i="2"/>
  <c r="D25" i="2"/>
  <c r="C25" i="2"/>
  <c r="P97" i="6" l="1"/>
  <c r="Q97" i="6" l="1"/>
  <c r="R97" i="6" l="1"/>
  <c r="T97" i="6" s="1"/>
  <c r="U97" i="6" s="1"/>
  <c r="V97" i="6" l="1"/>
</calcChain>
</file>

<file path=xl/sharedStrings.xml><?xml version="1.0" encoding="utf-8"?>
<sst xmlns="http://schemas.openxmlformats.org/spreadsheetml/2006/main" count="624" uniqueCount="131">
  <si>
    <t>Форма ТП 2</t>
  </si>
  <si>
    <t>Информация по факту исполнения договоров с работами</t>
  </si>
  <si>
    <t>таблица 1.1</t>
  </si>
  <si>
    <t>Действующие
на 01.01.2017
и заключ. в 2017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</si>
  <si>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</si>
  <si>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</si>
  <si>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</si>
  <si>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</si>
  <si>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</si>
  <si>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</si>
  <si>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Всего</t>
  </si>
  <si>
    <t>хоз.
способ</t>
  </si>
  <si>
    <t>подряд</t>
  </si>
  <si>
    <t>не заполнен
способ исп.</t>
  </si>
  <si>
    <t>шт.</t>
  </si>
  <si>
    <t>ПАО "Ленэнерго"</t>
  </si>
  <si>
    <t>Кабельная сеть</t>
  </si>
  <si>
    <t>Выборгские ЭС</t>
  </si>
  <si>
    <t>Гатчинские ЭС</t>
  </si>
  <si>
    <t>Кингисеппские ЭС</t>
  </si>
  <si>
    <t>Новоладожские ЭС</t>
  </si>
  <si>
    <t>Пригородные ЭС</t>
  </si>
  <si>
    <t>Тихвинские ЭС</t>
  </si>
  <si>
    <t>Структура действующих договоров с работами к исполнению</t>
  </si>
  <si>
    <t>таблица 1.2</t>
  </si>
  <si>
    <t>в т.ч. СОУ 2017 и ранее</t>
  </si>
  <si>
    <t>в т.ч.
СОУ 2018</t>
  </si>
  <si>
    <t>в т.ч.
СОУ 2019+</t>
  </si>
  <si>
    <t>таблица 2</t>
  </si>
  <si>
    <t>Остаток плана до конца 2017</t>
  </si>
  <si>
    <t>Факт за неделю</t>
  </si>
  <si>
    <t>Среднее
за 3 недели</t>
  </si>
  <si>
    <t>Отклонение
от среднего</t>
  </si>
  <si>
    <t>Остаток плана до 01.11.2017</t>
  </si>
  <si>
    <t>По сравнению с планом</t>
  </si>
  <si>
    <t>%</t>
  </si>
  <si>
    <t>таблица 2.1</t>
  </si>
  <si>
    <t>Расчетное ожидаемое</t>
  </si>
  <si>
    <t>Факт исполнения на 26.07.2017</t>
  </si>
  <si>
    <t>Действующие на 26.07.2017</t>
  </si>
  <si>
    <t>в т.ч. просроченные на 26.07.2017</t>
  </si>
  <si>
    <t xml:space="preserve"> за 20.07-25.07</t>
  </si>
  <si>
    <t>Прогноз на 01.11.2017 (14 недель)</t>
  </si>
  <si>
    <t>Прогноз на 31.12.2017 (23 недель)</t>
  </si>
  <si>
    <t>По 1 договору не указан способ выполненияя работ</t>
  </si>
  <si>
    <t>Анализ исполнения работ со стороны СО за неделю и прогноз на 2017 год</t>
  </si>
  <si>
    <t>Анализ исполнения работ СО подрядным способом за неделю и прогноз на 2017 год</t>
  </si>
  <si>
    <t>Анализ исполнения работ СО хоз. способом за неделю и прогноз на 2017 год</t>
  </si>
  <si>
    <t>Информация по факту исполнения договоров с работами, заключенных после 01.01.2015</t>
  </si>
  <si>
    <t>Структура действующих договоров с работами, заключенных после 01.01.2015, к исполнению</t>
  </si>
  <si>
    <t xml:space="preserve"> </t>
  </si>
  <si>
    <t>в т.ч. 
без продления</t>
  </si>
  <si>
    <t>Факт исполнения на 23.11.2017</t>
  </si>
  <si>
    <t>Действующие на 23.11.2017</t>
  </si>
  <si>
    <t>в т.ч.
СОУ 2-4 кв. 2018</t>
  </si>
  <si>
    <t>в т.ч. просроченные на 23.11.2017</t>
  </si>
  <si>
    <t>продлено
за период 
16.11-22.11</t>
  </si>
  <si>
    <t>Прогноз на 31.12.2017 (6 недель)</t>
  </si>
  <si>
    <t>за 09.11-15.11</t>
  </si>
  <si>
    <t xml:space="preserve"> за 16.11-22.11</t>
  </si>
  <si>
    <t>таблица 2.2</t>
  </si>
  <si>
    <t>таблица 3</t>
  </si>
  <si>
    <t>Остаток плана на 1 кв. 2018</t>
  </si>
  <si>
    <t>Снижение
(увеличение)
за период 
16.11-22.11</t>
  </si>
  <si>
    <t>Необходимое недельное снижение
(19 недель)</t>
  </si>
  <si>
    <t>на 16.11.2017</t>
  </si>
  <si>
    <t>за период 16.11-22.11</t>
  </si>
  <si>
    <t>на 23.11.2017</t>
  </si>
  <si>
    <t>Продлено 
на 1 кв. 2018</t>
  </si>
  <si>
    <t>Договоров без указания способа выполенния работ: 5</t>
  </si>
  <si>
    <t>перевод в б/р
(перевод в с/р)
(заключено)</t>
  </si>
  <si>
    <t>Исполнено
со стороны СО</t>
  </si>
  <si>
    <t>Продлено 
на 2-4 кв. 2018</t>
  </si>
  <si>
    <t>Санкт-Петербургские ВЭС</t>
  </si>
  <si>
    <t>Анализ снижения остатка на 2018 год</t>
  </si>
  <si>
    <t>Анализ снижения остатка договоров с работами, выполняемыми подрядным способом, на 2018 год</t>
  </si>
  <si>
    <t>Анализ снижения остатка договоров с работами на 2-4 кв. 2018 за неделю</t>
  </si>
  <si>
    <t>Действующие договоры ТП с работами к исполнению: срок оказания услуги</t>
  </si>
  <si>
    <t>в т.ч. по сроку оказания услуги</t>
  </si>
  <si>
    <t>Справочно:
среднемес. исполнение</t>
  </si>
  <si>
    <t>2019
и позднее</t>
  </si>
  <si>
    <t>Всего
2018</t>
  </si>
  <si>
    <t>март
и ранее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</si>
  <si>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</si>
  <si>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</si>
  <si>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</si>
  <si>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</si>
  <si>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</si>
  <si>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</si>
  <si>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</si>
  <si>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</si>
  <si>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</si>
  <si>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Действующие
на 01.01.2017
и заключ. в 2018</t>
  </si>
  <si>
    <t>Факт исполнения на 08.05.2018</t>
  </si>
  <si>
    <t>в т.ч. исполнено за 2018 год</t>
  </si>
  <si>
    <t>Действующие на 08.05.2018</t>
  </si>
  <si>
    <t>Дата отчёта</t>
  </si>
  <si>
    <t>08.05.2018</t>
  </si>
  <si>
    <t>Справочно:</t>
  </si>
  <si>
    <t>начало мес.</t>
  </si>
  <si>
    <t>среднемес. исполнение</t>
  </si>
  <si>
    <t>Прогноз исполнения</t>
  </si>
  <si>
    <t>конец мес.</t>
  </si>
  <si>
    <t>Май и ранее</t>
  </si>
  <si>
    <t>январь</t>
  </si>
  <si>
    <t>февраль</t>
  </si>
  <si>
    <t>март</t>
  </si>
  <si>
    <t>до конца месяца</t>
  </si>
  <si>
    <t>до конца года</t>
  </si>
  <si>
    <t>начало года</t>
  </si>
  <si>
    <t>конец года</t>
  </si>
  <si>
    <t>остаток мес. %</t>
  </si>
  <si>
    <t>остаток год %</t>
  </si>
  <si>
    <t>смешанный</t>
  </si>
  <si>
    <t>Распред. сеть ниже 35 кВ</t>
  </si>
  <si>
    <t>Работы ПУ</t>
  </si>
  <si>
    <t>Распред. сеть ниже 35 кВ + Работы ПУ</t>
  </si>
  <si>
    <t>в т.ч. по виду работ</t>
  </si>
  <si>
    <t>в т.ч. по способу выполнения работ</t>
  </si>
  <si>
    <t>cмешанный</t>
  </si>
  <si>
    <t>Распред. Сеть ниже 35 Кв</t>
  </si>
  <si>
    <t>Распред. Сеть ниже 35 кВ + Работы ПУ</t>
  </si>
  <si>
    <t>Исполнение еженедельного норматива присоединения заявителей</t>
  </si>
  <si>
    <t>таблица 4</t>
  </si>
  <si>
    <t>Выполнение норматива по распред. сети ниже 35 кВ</t>
  </si>
  <si>
    <t>Выполнение норматива по ПУ</t>
  </si>
  <si>
    <t>план еженедельный</t>
  </si>
  <si>
    <t>% выполнения</t>
  </si>
  <si>
    <t>проверка</t>
  </si>
  <si>
    <t>факт за период 
16.11-22.11</t>
  </si>
  <si>
    <t>в т.ч. за период 16.11-22.11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</si>
</sst>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%;\-0%"/>
    <numFmt numFmtId="165" formatCode="#,##0;\(#,##0\)"/>
  </numFmts>
  <fonts count="33" x14ac:knownFonts="1"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11"/>
      <color rgb="FF000000"/>
      <name val="Calibri"/>
      <family val="2"/>
      <scheme val="minor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i/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.5"/>
      <color theme="1"/>
      <name val="Arial"/>
      <family val="2"/>
      <charset val="204"/>
    </font>
    <font>
      <sz val="8"/>
      <color theme="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9"/>
      <color theme="0"/>
      <name val="Cambria"/>
      <family val="1"/>
      <charset val="204"/>
    </font>
    <font>
      <b/>
      <sz val="9"/>
      <name val="Arial Cyr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14">
    <xf numFmtId="0" fontId="0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16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>
      <alignment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5" fillId="0" borderId="0"/>
    <xf numFmtId="0" fontId="17" fillId="0" borderId="0">
      <alignment vertical="center" wrapText="1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420">
    <xf numFmtId="0" fontId="0" fillId="0" borderId="0" xfId="0"/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right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Continuous" vertical="center"/>
    </xf>
    <xf numFmtId="0" fontId="10" fillId="0" borderId="8" xfId="0" applyFont="1" applyBorder="1" applyAlignment="1">
      <alignment horizontal="centerContinuous" vertical="center"/>
    </xf>
    <xf numFmtId="0" fontId="11" fillId="0" borderId="8" xfId="0" applyFont="1" applyBorder="1" applyAlignment="1">
      <alignment horizontal="centerContinuous" vertical="center"/>
    </xf>
    <xf numFmtId="0" fontId="10" fillId="0" borderId="10" xfId="0" applyFont="1" applyBorder="1" applyAlignment="1">
      <alignment horizontal="centerContinuous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 vertical="center"/>
    </xf>
    <xf numFmtId="3" fontId="15" fillId="0" borderId="7" xfId="0" applyNumberFormat="1" applyFont="1" applyFill="1" applyBorder="1" applyAlignment="1">
      <alignment horizontal="right" vertical="center"/>
    </xf>
    <xf numFmtId="3" fontId="15" fillId="0" borderId="8" xfId="0" applyNumberFormat="1" applyFont="1" applyFill="1" applyBorder="1" applyAlignment="1">
      <alignment horizontal="right" vertical="center"/>
    </xf>
    <xf numFmtId="3" fontId="15" fillId="0" borderId="10" xfId="0" applyNumberFormat="1" applyFont="1" applyFill="1" applyBorder="1" applyAlignment="1">
      <alignment horizontal="right" vertical="center"/>
    </xf>
    <xf numFmtId="3" fontId="15" fillId="0" borderId="19" xfId="0" applyNumberFormat="1" applyFont="1" applyFill="1" applyBorder="1" applyAlignment="1">
      <alignment horizontal="right" vertical="center"/>
    </xf>
    <xf numFmtId="3" fontId="15" fillId="0" borderId="20" xfId="0" applyNumberFormat="1" applyFont="1" applyFill="1" applyBorder="1" applyAlignment="1">
      <alignment horizontal="right" vertical="center"/>
    </xf>
    <xf numFmtId="3" fontId="15" fillId="0" borderId="21" xfId="0" applyNumberFormat="1" applyFont="1" applyFill="1" applyBorder="1" applyAlignment="1">
      <alignment horizontal="right" vertical="center"/>
    </xf>
    <xf numFmtId="0" fontId="10" fillId="0" borderId="8" xfId="0" applyFont="1" applyFill="1" applyBorder="1" applyAlignment="1">
      <alignment horizontal="centerContinuous" vertical="center"/>
    </xf>
    <xf numFmtId="0" fontId="10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Continuous" vertical="center"/>
    </xf>
    <xf numFmtId="0" fontId="11" fillId="0" borderId="8" xfId="0" applyFont="1" applyFill="1" applyBorder="1" applyAlignment="1">
      <alignment horizontal="centerContinuous" vertical="center"/>
    </xf>
    <xf numFmtId="0" fontId="11" fillId="0" borderId="10" xfId="0" applyFont="1" applyFill="1" applyBorder="1" applyAlignment="1">
      <alignment horizontal="centerContinuous" vertical="center"/>
    </xf>
    <xf numFmtId="0" fontId="10" fillId="0" borderId="7" xfId="0" applyFont="1" applyFill="1" applyBorder="1" applyAlignment="1">
      <alignment horizontal="centerContinuous" vertical="center"/>
    </xf>
    <xf numFmtId="0" fontId="0" fillId="0" borderId="8" xfId="0" applyFill="1" applyBorder="1" applyAlignment="1">
      <alignment horizontal="centerContinuous"/>
    </xf>
    <xf numFmtId="0" fontId="0" fillId="0" borderId="10" xfId="0" applyFill="1" applyBorder="1" applyAlignment="1">
      <alignment horizontal="centerContinuous"/>
    </xf>
    <xf numFmtId="0" fontId="12" fillId="0" borderId="24" xfId="0" applyFont="1" applyFill="1" applyBorder="1" applyAlignment="1">
      <alignment horizontal="centerContinuous" vertical="center"/>
    </xf>
    <xf numFmtId="0" fontId="12" fillId="0" borderId="14" xfId="0" applyFont="1" applyFill="1" applyBorder="1" applyAlignment="1">
      <alignment horizontal="centerContinuous" vertical="center"/>
    </xf>
    <xf numFmtId="0" fontId="12" fillId="0" borderId="15" xfId="0" applyFont="1" applyFill="1" applyBorder="1" applyAlignment="1">
      <alignment horizontal="centerContinuous" vertical="center"/>
    </xf>
    <xf numFmtId="0" fontId="12" fillId="0" borderId="13" xfId="0" applyFont="1" applyFill="1" applyBorder="1" applyAlignment="1">
      <alignment horizontal="centerContinuous" vertical="center"/>
    </xf>
    <xf numFmtId="0" fontId="0" fillId="0" borderId="14" xfId="0" applyFont="1" applyFill="1" applyBorder="1" applyAlignment="1">
      <alignment horizontal="centerContinuous" vertical="center"/>
    </xf>
    <xf numFmtId="0" fontId="0" fillId="0" borderId="15" xfId="0" applyFont="1" applyFill="1" applyBorder="1" applyAlignment="1">
      <alignment horizontal="centerContinuous" vertical="center"/>
    </xf>
    <xf numFmtId="0" fontId="13" fillId="0" borderId="25" xfId="0" applyFont="1" applyFill="1" applyBorder="1" applyAlignment="1">
      <alignment horizontal="center" vertical="center"/>
    </xf>
    <xf numFmtId="3" fontId="13" fillId="0" borderId="22" xfId="0" applyNumberFormat="1" applyFont="1" applyFill="1" applyBorder="1" applyAlignment="1">
      <alignment horizontal="center" vertical="center"/>
    </xf>
    <xf numFmtId="3" fontId="14" fillId="0" borderId="5" xfId="0" applyNumberFormat="1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right" vertical="center"/>
    </xf>
    <xf numFmtId="3" fontId="15" fillId="0" borderId="23" xfId="0" applyNumberFormat="1" applyFont="1" applyFill="1" applyBorder="1" applyAlignment="1">
      <alignment horizontal="right" vertical="center"/>
    </xf>
    <xf numFmtId="0" fontId="15" fillId="0" borderId="27" xfId="0" applyFont="1" applyFill="1" applyBorder="1" applyAlignment="1">
      <alignment horizontal="right" vertical="center"/>
    </xf>
    <xf numFmtId="3" fontId="15" fillId="0" borderId="28" xfId="0" applyNumberFormat="1" applyFont="1" applyFill="1" applyBorder="1" applyAlignment="1">
      <alignment horizontal="right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Continuous" vertical="center"/>
    </xf>
    <xf numFmtId="0" fontId="10" fillId="0" borderId="23" xfId="0" applyFont="1" applyBorder="1" applyAlignment="1">
      <alignment horizontal="centerContinuous" vertical="center"/>
    </xf>
    <xf numFmtId="0" fontId="12" fillId="0" borderId="18" xfId="0" applyFont="1" applyBorder="1" applyAlignment="1">
      <alignment horizontal="centerContinuous" vertical="center"/>
    </xf>
    <xf numFmtId="0" fontId="12" fillId="0" borderId="28" xfId="0" applyFont="1" applyBorder="1" applyAlignment="1">
      <alignment horizontal="centerContinuous" vertical="center"/>
    </xf>
    <xf numFmtId="0" fontId="12" fillId="0" borderId="20" xfId="0" applyFont="1" applyBorder="1" applyAlignment="1">
      <alignment horizontal="centerContinuous" vertical="center"/>
    </xf>
    <xf numFmtId="0" fontId="12" fillId="0" borderId="21" xfId="0" applyFont="1" applyBorder="1" applyAlignment="1">
      <alignment horizontal="centerContinuous" vertical="center"/>
    </xf>
    <xf numFmtId="0" fontId="12" fillId="0" borderId="19" xfId="0" applyFont="1" applyBorder="1" applyAlignment="1">
      <alignment horizontal="centerContinuous" vertical="center"/>
    </xf>
    <xf numFmtId="3" fontId="13" fillId="0" borderId="16" xfId="0" applyNumberFormat="1" applyFont="1" applyFill="1" applyBorder="1" applyAlignment="1">
      <alignment horizontal="center" vertical="center"/>
    </xf>
    <xf numFmtId="3" fontId="13" fillId="0" borderId="37" xfId="0" applyNumberFormat="1" applyFont="1" applyFill="1" applyBorder="1" applyAlignment="1">
      <alignment horizontal="center" vertical="center"/>
    </xf>
    <xf numFmtId="3" fontId="13" fillId="0" borderId="11" xfId="0" applyNumberFormat="1" applyFont="1" applyFill="1" applyBorder="1" applyAlignment="1">
      <alignment horizontal="center" vertical="center"/>
    </xf>
    <xf numFmtId="164" fontId="13" fillId="0" borderId="38" xfId="0" applyNumberFormat="1" applyFont="1" applyFill="1" applyBorder="1" applyAlignment="1">
      <alignment horizontal="center" vertical="center"/>
    </xf>
    <xf numFmtId="3" fontId="13" fillId="0" borderId="39" xfId="0" applyNumberFormat="1" applyFont="1" applyFill="1" applyBorder="1" applyAlignment="1">
      <alignment horizontal="center" vertical="center"/>
    </xf>
    <xf numFmtId="9" fontId="13" fillId="0" borderId="40" xfId="0" applyNumberFormat="1" applyFont="1" applyFill="1" applyBorder="1" applyAlignment="1">
      <alignment horizontal="center" vertical="center"/>
    </xf>
    <xf numFmtId="3" fontId="15" fillId="0" borderId="17" xfId="0" applyNumberFormat="1" applyFont="1" applyFill="1" applyBorder="1" applyAlignment="1">
      <alignment horizontal="right" vertical="center"/>
    </xf>
    <xf numFmtId="164" fontId="15" fillId="0" borderId="41" xfId="0" applyNumberFormat="1" applyFont="1" applyFill="1" applyBorder="1" applyAlignment="1">
      <alignment horizontal="right" vertical="center"/>
    </xf>
    <xf numFmtId="9" fontId="15" fillId="0" borderId="10" xfId="0" applyNumberFormat="1" applyFont="1" applyFill="1" applyBorder="1" applyAlignment="1">
      <alignment horizontal="right" vertical="center"/>
    </xf>
    <xf numFmtId="3" fontId="15" fillId="0" borderId="18" xfId="0" applyNumberFormat="1" applyFont="1" applyFill="1" applyBorder="1" applyAlignment="1">
      <alignment horizontal="right" vertical="center"/>
    </xf>
    <xf numFmtId="164" fontId="15" fillId="0" borderId="42" xfId="0" applyNumberFormat="1" applyFont="1" applyFill="1" applyBorder="1" applyAlignment="1">
      <alignment horizontal="right" vertical="center"/>
    </xf>
    <xf numFmtId="9" fontId="15" fillId="0" borderId="21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0" fontId="12" fillId="0" borderId="3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3" fontId="13" fillId="0" borderId="32" xfId="0" applyNumberFormat="1" applyFont="1" applyFill="1" applyBorder="1" applyAlignment="1">
      <alignment horizontal="center" vertical="center"/>
    </xf>
    <xf numFmtId="3" fontId="15" fillId="0" borderId="41" xfId="0" applyNumberFormat="1" applyFont="1" applyFill="1" applyBorder="1" applyAlignment="1">
      <alignment horizontal="right" vertical="center"/>
    </xf>
    <xf numFmtId="3" fontId="15" fillId="0" borderId="42" xfId="0" applyNumberFormat="1" applyFont="1" applyFill="1" applyBorder="1" applyAlignment="1">
      <alignment horizontal="right" vertical="center"/>
    </xf>
    <xf numFmtId="0" fontId="11" fillId="0" borderId="8" xfId="89" applyFont="1" applyFill="1" applyBorder="1" applyAlignment="1">
      <alignment horizontal="center" vertical="center" wrapText="1"/>
    </xf>
    <xf numFmtId="0" fontId="17" fillId="0" borderId="0" xfId="89" applyAlignment="1"/>
    <xf numFmtId="0" fontId="8" fillId="0" borderId="0" xfId="89" applyFont="1" applyAlignment="1">
      <alignment horizontal="right" vertical="center"/>
    </xf>
    <xf numFmtId="0" fontId="21" fillId="0" borderId="0" xfId="89" applyFont="1" applyAlignment="1">
      <alignment horizontal="left" vertical="center"/>
    </xf>
    <xf numFmtId="0" fontId="17" fillId="0" borderId="0" xfId="89" applyAlignment="1">
      <alignment horizontal="centerContinuous"/>
    </xf>
    <xf numFmtId="0" fontId="9" fillId="0" borderId="0" xfId="89" applyFont="1" applyAlignment="1">
      <alignment horizontal="right" vertical="center"/>
    </xf>
    <xf numFmtId="0" fontId="22" fillId="0" borderId="0" xfId="89" applyFont="1" applyAlignment="1"/>
    <xf numFmtId="0" fontId="10" fillId="0" borderId="8" xfId="89" applyFont="1" applyBorder="1" applyAlignment="1">
      <alignment horizontal="center" vertical="center" wrapText="1"/>
    </xf>
    <xf numFmtId="0" fontId="11" fillId="0" borderId="8" xfId="89" applyFont="1" applyBorder="1" applyAlignment="1">
      <alignment horizontal="center" vertical="center" wrapText="1"/>
    </xf>
    <xf numFmtId="0" fontId="12" fillId="0" borderId="13" xfId="89" applyFont="1" applyBorder="1" applyAlignment="1">
      <alignment horizontal="centerContinuous" vertical="center"/>
    </xf>
    <xf numFmtId="0" fontId="12" fillId="0" borderId="14" xfId="89" applyFont="1" applyBorder="1" applyAlignment="1">
      <alignment horizontal="centerContinuous" vertical="center"/>
    </xf>
    <xf numFmtId="0" fontId="12" fillId="0" borderId="15" xfId="89" applyFont="1" applyBorder="1" applyAlignment="1">
      <alignment horizontal="centerContinuous" vertical="center"/>
    </xf>
    <xf numFmtId="0" fontId="13" fillId="0" borderId="16" xfId="89" applyFont="1" applyFill="1" applyBorder="1" applyAlignment="1">
      <alignment horizontal="center" vertical="center"/>
    </xf>
    <xf numFmtId="3" fontId="13" fillId="0" borderId="22" xfId="89" applyNumberFormat="1" applyFont="1" applyFill="1" applyBorder="1" applyAlignment="1">
      <alignment horizontal="center" vertical="center"/>
    </xf>
    <xf numFmtId="3" fontId="13" fillId="0" borderId="4" xfId="89" applyNumberFormat="1" applyFont="1" applyFill="1" applyBorder="1" applyAlignment="1">
      <alignment horizontal="center" vertical="center"/>
    </xf>
    <xf numFmtId="3" fontId="13" fillId="0" borderId="5" xfId="89" applyNumberFormat="1" applyFont="1" applyFill="1" applyBorder="1" applyAlignment="1">
      <alignment horizontal="center" vertical="center"/>
    </xf>
    <xf numFmtId="0" fontId="23" fillId="0" borderId="0" xfId="89" applyFont="1" applyAlignment="1"/>
    <xf numFmtId="0" fontId="15" fillId="0" borderId="17" xfId="89" applyFont="1" applyFill="1" applyBorder="1" applyAlignment="1">
      <alignment horizontal="right" vertical="center"/>
    </xf>
    <xf numFmtId="3" fontId="15" fillId="0" borderId="23" xfId="89" applyNumberFormat="1" applyFont="1" applyFill="1" applyBorder="1" applyAlignment="1">
      <alignment horizontal="right" vertical="center"/>
    </xf>
    <xf numFmtId="3" fontId="15" fillId="0" borderId="7" xfId="89" applyNumberFormat="1" applyFont="1" applyFill="1" applyBorder="1" applyAlignment="1">
      <alignment horizontal="right" vertical="center"/>
    </xf>
    <xf numFmtId="3" fontId="15" fillId="0" borderId="41" xfId="89" applyNumberFormat="1" applyFont="1" applyFill="1" applyBorder="1" applyAlignment="1">
      <alignment horizontal="right" vertical="center"/>
    </xf>
    <xf numFmtId="0" fontId="15" fillId="0" borderId="18" xfId="89" applyFont="1" applyFill="1" applyBorder="1" applyAlignment="1">
      <alignment horizontal="right" vertical="center"/>
    </xf>
    <xf numFmtId="3" fontId="15" fillId="0" borderId="28" xfId="89" applyNumberFormat="1" applyFont="1" applyFill="1" applyBorder="1" applyAlignment="1">
      <alignment horizontal="right" vertical="center"/>
    </xf>
    <xf numFmtId="3" fontId="15" fillId="0" borderId="19" xfId="89" applyNumberFormat="1" applyFont="1" applyFill="1" applyBorder="1" applyAlignment="1">
      <alignment horizontal="right" vertical="center"/>
    </xf>
    <xf numFmtId="3" fontId="15" fillId="0" borderId="42" xfId="89" applyNumberFormat="1" applyFont="1" applyFill="1" applyBorder="1" applyAlignment="1">
      <alignment horizontal="right" vertical="center"/>
    </xf>
    <xf numFmtId="0" fontId="11" fillId="0" borderId="8" xfId="405" applyFont="1" applyFill="1" applyBorder="1" applyAlignment="1">
      <alignment horizontal="center" vertical="center" wrapText="1"/>
    </xf>
    <xf numFmtId="0" fontId="11" fillId="0" borderId="7" xfId="405" applyFont="1" applyFill="1" applyBorder="1" applyAlignment="1">
      <alignment horizontal="center" vertical="center" wrapText="1"/>
    </xf>
    <xf numFmtId="0" fontId="11" fillId="0" borderId="10" xfId="89" applyFont="1" applyFill="1" applyBorder="1" applyAlignment="1">
      <alignment horizontal="center" vertical="center" wrapText="1"/>
    </xf>
    <xf numFmtId="0" fontId="10" fillId="0" borderId="8" xfId="89" applyFont="1" applyFill="1" applyBorder="1" applyAlignment="1">
      <alignment horizontal="center" vertical="center" wrapText="1"/>
    </xf>
    <xf numFmtId="0" fontId="12" fillId="0" borderId="24" xfId="89" applyFont="1" applyFill="1" applyBorder="1" applyAlignment="1">
      <alignment horizontal="center" vertical="center"/>
    </xf>
    <xf numFmtId="0" fontId="12" fillId="0" borderId="8" xfId="89" applyFont="1" applyFill="1" applyBorder="1" applyAlignment="1">
      <alignment horizontal="center" vertical="center"/>
    </xf>
    <xf numFmtId="0" fontId="12" fillId="0" borderId="19" xfId="89" applyFont="1" applyFill="1" applyBorder="1" applyAlignment="1">
      <alignment horizontal="center" vertical="center"/>
    </xf>
    <xf numFmtId="0" fontId="12" fillId="0" borderId="21" xfId="89" applyFont="1" applyFill="1" applyBorder="1" applyAlignment="1">
      <alignment horizontal="center" vertical="center"/>
    </xf>
    <xf numFmtId="0" fontId="12" fillId="0" borderId="28" xfId="89" applyFont="1" applyFill="1" applyBorder="1" applyAlignment="1">
      <alignment horizontal="center" vertical="center"/>
    </xf>
    <xf numFmtId="0" fontId="12" fillId="0" borderId="20" xfId="89" applyFont="1" applyFill="1" applyBorder="1" applyAlignment="1">
      <alignment horizontal="center" vertical="center"/>
    </xf>
    <xf numFmtId="0" fontId="20" fillId="0" borderId="20" xfId="89" applyFont="1" applyFill="1" applyBorder="1" applyAlignment="1">
      <alignment horizontal="center" vertical="center"/>
    </xf>
    <xf numFmtId="0" fontId="20" fillId="0" borderId="21" xfId="89" applyFont="1" applyFill="1" applyBorder="1" applyAlignment="1">
      <alignment horizontal="center" vertical="center"/>
    </xf>
    <xf numFmtId="0" fontId="13" fillId="0" borderId="25" xfId="89" applyFont="1" applyFill="1" applyBorder="1" applyAlignment="1">
      <alignment horizontal="center" vertical="center"/>
    </xf>
    <xf numFmtId="3" fontId="14" fillId="0" borderId="3" xfId="89" applyNumberFormat="1" applyFont="1" applyFill="1" applyBorder="1" applyAlignment="1">
      <alignment horizontal="center" vertical="center"/>
    </xf>
    <xf numFmtId="3" fontId="14" fillId="0" borderId="5" xfId="89" applyNumberFormat="1" applyFont="1" applyFill="1" applyBorder="1" applyAlignment="1">
      <alignment horizontal="center" vertical="center"/>
    </xf>
    <xf numFmtId="3" fontId="13" fillId="0" borderId="39" xfId="89" applyNumberFormat="1" applyFont="1" applyFill="1" applyBorder="1" applyAlignment="1">
      <alignment horizontal="center" vertical="center"/>
    </xf>
    <xf numFmtId="3" fontId="14" fillId="0" borderId="11" xfId="89" applyNumberFormat="1" applyFont="1" applyFill="1" applyBorder="1" applyAlignment="1">
      <alignment horizontal="center" vertical="center"/>
    </xf>
    <xf numFmtId="3" fontId="13" fillId="0" borderId="11" xfId="89" applyNumberFormat="1" applyFont="1" applyFill="1" applyBorder="1" applyAlignment="1">
      <alignment horizontal="center" vertical="center"/>
    </xf>
    <xf numFmtId="3" fontId="14" fillId="0" borderId="40" xfId="89" applyNumberFormat="1" applyFont="1" applyFill="1" applyBorder="1" applyAlignment="1">
      <alignment horizontal="center" vertical="center"/>
    </xf>
    <xf numFmtId="0" fontId="15" fillId="0" borderId="26" xfId="89" applyFont="1" applyFill="1" applyBorder="1" applyAlignment="1">
      <alignment horizontal="right" vertical="center"/>
    </xf>
    <xf numFmtId="3" fontId="15" fillId="0" borderId="10" xfId="89" applyNumberFormat="1" applyFont="1" applyFill="1" applyBorder="1" applyAlignment="1">
      <alignment horizontal="right" vertical="center"/>
    </xf>
    <xf numFmtId="3" fontId="15" fillId="0" borderId="8" xfId="89" applyNumberFormat="1" applyFont="1" applyFill="1" applyBorder="1" applyAlignment="1">
      <alignment horizontal="right" vertical="center"/>
    </xf>
    <xf numFmtId="3" fontId="20" fillId="0" borderId="8" xfId="89" applyNumberFormat="1" applyFont="1" applyFill="1" applyBorder="1" applyAlignment="1">
      <alignment horizontal="right" vertical="center"/>
    </xf>
    <xf numFmtId="3" fontId="15" fillId="0" borderId="21" xfId="89" applyNumberFormat="1" applyFont="1" applyFill="1" applyBorder="1" applyAlignment="1">
      <alignment horizontal="right" vertical="center"/>
    </xf>
    <xf numFmtId="3" fontId="15" fillId="0" borderId="20" xfId="89" applyNumberFormat="1" applyFont="1" applyFill="1" applyBorder="1" applyAlignment="1">
      <alignment horizontal="right" vertical="center"/>
    </xf>
    <xf numFmtId="3" fontId="20" fillId="0" borderId="20" xfId="89" applyNumberFormat="1" applyFont="1" applyFill="1" applyBorder="1" applyAlignment="1">
      <alignment horizontal="right" vertical="center"/>
    </xf>
    <xf numFmtId="0" fontId="10" fillId="0" borderId="47" xfId="89" applyFont="1" applyBorder="1" applyAlignment="1">
      <alignment horizontal="center" vertical="center" wrapText="1"/>
    </xf>
    <xf numFmtId="0" fontId="10" fillId="0" borderId="10" xfId="89" applyFont="1" applyBorder="1" applyAlignment="1">
      <alignment horizontal="center" vertical="center"/>
    </xf>
    <xf numFmtId="0" fontId="12" fillId="0" borderId="19" xfId="89" applyFont="1" applyBorder="1" applyAlignment="1">
      <alignment horizontal="centerContinuous" vertical="center"/>
    </xf>
    <xf numFmtId="0" fontId="12" fillId="0" borderId="20" xfId="89" applyFont="1" applyBorder="1" applyAlignment="1">
      <alignment horizontal="centerContinuous" vertical="center"/>
    </xf>
    <xf numFmtId="0" fontId="12" fillId="0" borderId="42" xfId="89" applyFont="1" applyBorder="1" applyAlignment="1">
      <alignment horizontal="center" vertical="center"/>
    </xf>
    <xf numFmtId="0" fontId="12" fillId="0" borderId="19" xfId="89" applyFont="1" applyBorder="1" applyAlignment="1">
      <alignment horizontal="center" vertical="center"/>
    </xf>
    <xf numFmtId="0" fontId="12" fillId="0" borderId="20" xfId="89" applyFont="1" applyBorder="1" applyAlignment="1">
      <alignment horizontal="center" vertical="center"/>
    </xf>
    <xf numFmtId="0" fontId="12" fillId="0" borderId="21" xfId="89" applyFont="1" applyBorder="1" applyAlignment="1">
      <alignment horizontal="center" vertical="center"/>
    </xf>
    <xf numFmtId="3" fontId="13" fillId="0" borderId="46" xfId="89" applyNumberFormat="1" applyFont="1" applyFill="1" applyBorder="1" applyAlignment="1">
      <alignment horizontal="center" vertical="center"/>
    </xf>
    <xf numFmtId="3" fontId="13" fillId="0" borderId="3" xfId="89" applyNumberFormat="1" applyFont="1" applyFill="1" applyBorder="1" applyAlignment="1">
      <alignment horizontal="center" vertical="center"/>
    </xf>
    <xf numFmtId="164" fontId="13" fillId="0" borderId="32" xfId="89" applyNumberFormat="1" applyFont="1" applyFill="1" applyBorder="1" applyAlignment="1">
      <alignment horizontal="center" vertical="center"/>
    </xf>
    <xf numFmtId="9" fontId="13" fillId="0" borderId="40" xfId="89" applyNumberFormat="1" applyFont="1" applyFill="1" applyBorder="1" applyAlignment="1">
      <alignment horizontal="center" vertical="center"/>
    </xf>
    <xf numFmtId="3" fontId="15" fillId="0" borderId="17" xfId="89" applyNumberFormat="1" applyFont="1" applyFill="1" applyBorder="1" applyAlignment="1">
      <alignment horizontal="right" vertical="center"/>
    </xf>
    <xf numFmtId="3" fontId="17" fillId="0" borderId="7" xfId="89" quotePrefix="1" applyNumberFormat="1" applyBorder="1" applyAlignment="1"/>
    <xf numFmtId="3" fontId="17" fillId="0" borderId="8" xfId="89" quotePrefix="1" applyNumberFormat="1" applyBorder="1" applyAlignment="1"/>
    <xf numFmtId="164" fontId="15" fillId="0" borderId="41" xfId="89" applyNumberFormat="1" applyFont="1" applyFill="1" applyBorder="1" applyAlignment="1">
      <alignment horizontal="right" vertical="center"/>
    </xf>
    <xf numFmtId="9" fontId="15" fillId="0" borderId="10" xfId="89" applyNumberFormat="1" applyFont="1" applyFill="1" applyBorder="1" applyAlignment="1">
      <alignment horizontal="right" vertical="center"/>
    </xf>
    <xf numFmtId="3" fontId="15" fillId="0" borderId="18" xfId="89" applyNumberFormat="1" applyFont="1" applyFill="1" applyBorder="1" applyAlignment="1">
      <alignment horizontal="right" vertical="center"/>
    </xf>
    <xf numFmtId="3" fontId="17" fillId="0" borderId="19" xfId="89" quotePrefix="1" applyNumberFormat="1" applyBorder="1" applyAlignment="1"/>
    <xf numFmtId="3" fontId="17" fillId="0" borderId="20" xfId="89" quotePrefix="1" applyNumberFormat="1" applyBorder="1" applyAlignment="1"/>
    <xf numFmtId="164" fontId="15" fillId="0" borderId="42" xfId="89" applyNumberFormat="1" applyFont="1" applyFill="1" applyBorder="1" applyAlignment="1">
      <alignment horizontal="right" vertical="center"/>
    </xf>
    <xf numFmtId="9" fontId="15" fillId="0" borderId="21" xfId="89" applyNumberFormat="1" applyFont="1" applyFill="1" applyBorder="1" applyAlignment="1">
      <alignment horizontal="right" vertical="center"/>
    </xf>
    <xf numFmtId="0" fontId="17" fillId="0" borderId="0" xfId="89" applyBorder="1" applyAlignment="1"/>
    <xf numFmtId="0" fontId="12" fillId="0" borderId="28" xfId="89" applyFont="1" applyBorder="1" applyAlignment="1">
      <alignment horizontal="center" vertical="center"/>
    </xf>
    <xf numFmtId="0" fontId="17" fillId="0" borderId="19" xfId="89" applyBorder="1" applyAlignment="1">
      <alignment horizontal="center" vertical="center"/>
    </xf>
    <xf numFmtId="3" fontId="24" fillId="0" borderId="22" xfId="0" applyNumberFormat="1" applyFont="1" applyFill="1" applyBorder="1" applyAlignment="1">
      <alignment horizontal="center" vertical="center"/>
    </xf>
    <xf numFmtId="165" fontId="13" fillId="0" borderId="3" xfId="89" applyNumberFormat="1" applyFont="1" applyBorder="1" applyAlignment="1">
      <alignment horizontal="center"/>
    </xf>
    <xf numFmtId="3" fontId="25" fillId="0" borderId="23" xfId="0" applyNumberFormat="1" applyFont="1" applyFill="1" applyBorder="1" applyAlignment="1">
      <alignment horizontal="right" vertical="center"/>
    </xf>
    <xf numFmtId="165" fontId="15" fillId="0" borderId="7" xfId="89" applyNumberFormat="1" applyFont="1" applyBorder="1" applyAlignment="1"/>
    <xf numFmtId="3" fontId="25" fillId="0" borderId="28" xfId="0" applyNumberFormat="1" applyFont="1" applyFill="1" applyBorder="1" applyAlignment="1">
      <alignment horizontal="right" vertical="center"/>
    </xf>
    <xf numFmtId="165" fontId="15" fillId="0" borderId="19" xfId="89" applyNumberFormat="1" applyFont="1" applyBorder="1" applyAlignment="1"/>
    <xf numFmtId="0" fontId="15" fillId="0" borderId="0" xfId="89" applyFont="1" applyFill="1" applyBorder="1" applyAlignment="1">
      <alignment horizontal="left" vertical="center"/>
    </xf>
    <xf numFmtId="0" fontId="19" fillId="0" borderId="0" xfId="406" applyFont="1"/>
    <xf numFmtId="165" fontId="13" fillId="0" borderId="4" xfId="89" applyNumberFormat="1" applyFont="1" applyFill="1" applyBorder="1" applyAlignment="1">
      <alignment horizontal="center" vertical="center"/>
    </xf>
    <xf numFmtId="165" fontId="15" fillId="0" borderId="8" xfId="89" applyNumberFormat="1" applyFont="1" applyFill="1" applyBorder="1" applyAlignment="1">
      <alignment horizontal="right" vertical="center"/>
    </xf>
    <xf numFmtId="165" fontId="15" fillId="0" borderId="20" xfId="89" applyNumberFormat="1" applyFont="1" applyFill="1" applyBorder="1" applyAlignment="1">
      <alignment horizontal="right" vertical="center"/>
    </xf>
    <xf numFmtId="0" fontId="10" fillId="0" borderId="7" xfId="89" applyFont="1" applyBorder="1" applyAlignment="1">
      <alignment horizontal="center" vertical="center" wrapText="1"/>
    </xf>
    <xf numFmtId="0" fontId="10" fillId="0" borderId="41" xfId="89" applyFont="1" applyBorder="1" applyAlignment="1">
      <alignment horizontal="center" vertical="center"/>
    </xf>
    <xf numFmtId="0" fontId="10" fillId="0" borderId="41" xfId="89" applyFont="1" applyBorder="1" applyAlignment="1">
      <alignment horizontal="center" vertical="center" wrapText="1"/>
    </xf>
    <xf numFmtId="0" fontId="26" fillId="0" borderId="0" xfId="89" applyFont="1" applyAlignment="1"/>
    <xf numFmtId="0" fontId="10" fillId="0" borderId="41" xfId="89" applyFont="1" applyBorder="1" applyAlignment="1">
      <alignment horizontal="centerContinuous" vertical="center"/>
    </xf>
    <xf numFmtId="0" fontId="12" fillId="0" borderId="42" xfId="89" applyFont="1" applyBorder="1" applyAlignment="1">
      <alignment horizontal="centerContinuous" vertical="center"/>
    </xf>
    <xf numFmtId="0" fontId="26" fillId="0" borderId="0" xfId="0" applyFont="1"/>
    <xf numFmtId="0" fontId="23" fillId="0" borderId="0" xfId="0" applyFont="1"/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29" fillId="0" borderId="20" xfId="89" applyFont="1" applyBorder="1" applyAlignment="1">
      <alignment horizontal="center" vertical="center"/>
    </xf>
    <xf numFmtId="0" fontId="29" fillId="0" borderId="21" xfId="89" applyFont="1" applyBorder="1" applyAlignment="1">
      <alignment horizontal="center" vertical="center"/>
    </xf>
    <xf numFmtId="0" fontId="13" fillId="0" borderId="46" xfId="89" applyFont="1" applyFill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24" fillId="0" borderId="5" xfId="89" applyNumberFormat="1" applyFont="1" applyBorder="1" applyAlignment="1">
      <alignment horizontal="center" vertical="center"/>
    </xf>
    <xf numFmtId="3" fontId="13" fillId="0" borderId="46" xfId="0" applyNumberFormat="1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right" vertical="center"/>
    </xf>
    <xf numFmtId="3" fontId="13" fillId="0" borderId="8" xfId="0" applyNumberFormat="1" applyFont="1" applyFill="1" applyBorder="1" applyAlignment="1">
      <alignment horizontal="center" vertical="center"/>
    </xf>
    <xf numFmtId="3" fontId="15" fillId="0" borderId="10" xfId="0" applyNumberFormat="1" applyFont="1" applyBorder="1" applyAlignment="1">
      <alignment horizontal="right" vertical="center"/>
    </xf>
    <xf numFmtId="3" fontId="15" fillId="0" borderId="17" xfId="0" applyNumberFormat="1" applyFont="1" applyBorder="1" applyAlignment="1">
      <alignment horizontal="right" vertical="center"/>
    </xf>
    <xf numFmtId="3" fontId="15" fillId="0" borderId="19" xfId="0" applyNumberFormat="1" applyFont="1" applyBorder="1" applyAlignment="1">
      <alignment horizontal="right" vertical="center"/>
    </xf>
    <xf numFmtId="3" fontId="13" fillId="0" borderId="20" xfId="0" applyNumberFormat="1" applyFont="1" applyFill="1" applyBorder="1" applyAlignment="1">
      <alignment horizontal="center" vertical="center"/>
    </xf>
    <xf numFmtId="3" fontId="15" fillId="0" borderId="21" xfId="0" applyNumberFormat="1" applyFont="1" applyBorder="1" applyAlignment="1">
      <alignment horizontal="right" vertical="center"/>
    </xf>
    <xf numFmtId="3" fontId="15" fillId="0" borderId="18" xfId="0" applyNumberFormat="1" applyFont="1" applyBorder="1" applyAlignment="1">
      <alignment horizontal="right" vertical="center"/>
    </xf>
    <xf numFmtId="3" fontId="13" fillId="0" borderId="43" xfId="89" applyNumberFormat="1" applyFont="1" applyFill="1" applyBorder="1" applyAlignment="1">
      <alignment horizontal="center" vertical="center"/>
    </xf>
    <xf numFmtId="0" fontId="30" fillId="0" borderId="0" xfId="0" applyFont="1"/>
    <xf numFmtId="14" fontId="30" fillId="0" borderId="0" xfId="0" applyNumberFormat="1" applyFont="1" applyAlignment="1">
      <alignment horizontal="center"/>
    </xf>
    <xf numFmtId="0" fontId="10" fillId="0" borderId="20" xfId="120" applyFont="1" applyFill="1" applyBorder="1" applyAlignment="1">
      <alignment horizontal="center" vertical="center" wrapText="1"/>
    </xf>
    <xf numFmtId="0" fontId="10" fillId="0" borderId="21" xfId="120" applyFont="1" applyFill="1" applyBorder="1" applyAlignment="1">
      <alignment horizontal="center" vertical="center" wrapText="1"/>
    </xf>
    <xf numFmtId="0" fontId="12" fillId="0" borderId="34" xfId="120" applyFont="1" applyFill="1" applyBorder="1" applyAlignment="1">
      <alignment horizontal="center" vertical="center"/>
    </xf>
    <xf numFmtId="0" fontId="29" fillId="0" borderId="9" xfId="89" applyFont="1" applyBorder="1" applyAlignment="1">
      <alignment horizontal="center" vertical="center"/>
    </xf>
    <xf numFmtId="0" fontId="29" fillId="0" borderId="35" xfId="89" applyFont="1" applyBorder="1" applyAlignment="1">
      <alignment horizontal="center" vertical="center"/>
    </xf>
    <xf numFmtId="9" fontId="30" fillId="0" borderId="0" xfId="0" applyNumberFormat="1" applyFont="1" applyAlignment="1">
      <alignment horizontal="center"/>
    </xf>
    <xf numFmtId="3" fontId="26" fillId="0" borderId="0" xfId="0" applyNumberFormat="1" applyFont="1"/>
    <xf numFmtId="3" fontId="13" fillId="0" borderId="22" xfId="0" applyNumberFormat="1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 vertical="center"/>
    </xf>
    <xf numFmtId="3" fontId="13" fillId="0" borderId="5" xfId="0" applyNumberFormat="1" applyFont="1" applyFill="1" applyBorder="1" applyAlignment="1">
      <alignment horizontal="center" vertical="center"/>
    </xf>
    <xf numFmtId="3" fontId="15" fillId="0" borderId="34" xfId="0" applyNumberFormat="1" applyFont="1" applyBorder="1" applyAlignment="1">
      <alignment horizontal="right" vertical="center"/>
    </xf>
    <xf numFmtId="3" fontId="15" fillId="0" borderId="9" xfId="0" applyNumberFormat="1" applyFont="1" applyBorder="1" applyAlignment="1">
      <alignment horizontal="right" vertical="center"/>
    </xf>
    <xf numFmtId="3" fontId="15" fillId="0" borderId="35" xfId="0" applyNumberFormat="1" applyFont="1" applyBorder="1" applyAlignment="1">
      <alignment horizontal="right" vertical="center"/>
    </xf>
    <xf numFmtId="3" fontId="15" fillId="0" borderId="28" xfId="0" applyNumberFormat="1" applyFont="1" applyBorder="1" applyAlignment="1">
      <alignment horizontal="right" vertical="center"/>
    </xf>
    <xf numFmtId="3" fontId="15" fillId="0" borderId="20" xfId="0" applyNumberFormat="1" applyFont="1" applyBorder="1" applyAlignment="1">
      <alignment horizontal="right" vertical="center"/>
    </xf>
    <xf numFmtId="0" fontId="0" fillId="0" borderId="0" xfId="0" applyBorder="1"/>
    <xf numFmtId="0" fontId="12" fillId="0" borderId="59" xfId="89" applyFont="1" applyBorder="1" applyAlignment="1">
      <alignment horizontal="center" vertical="center"/>
    </xf>
    <xf numFmtId="0" fontId="17" fillId="0" borderId="20" xfId="89" applyBorder="1" applyAlignment="1">
      <alignment horizontal="center" vertical="center"/>
    </xf>
    <xf numFmtId="165" fontId="13" fillId="0" borderId="4" xfId="89" applyNumberFormat="1" applyFont="1" applyBorder="1" applyAlignment="1">
      <alignment horizontal="center"/>
    </xf>
    <xf numFmtId="3" fontId="15" fillId="0" borderId="44" xfId="89" applyNumberFormat="1" applyFont="1" applyFill="1" applyBorder="1" applyAlignment="1">
      <alignment horizontal="right" vertical="center"/>
    </xf>
    <xf numFmtId="165" fontId="15" fillId="0" borderId="8" xfId="89" applyNumberFormat="1" applyFont="1" applyBorder="1" applyAlignment="1"/>
    <xf numFmtId="3" fontId="15" fillId="0" borderId="59" xfId="89" applyNumberFormat="1" applyFont="1" applyFill="1" applyBorder="1" applyAlignment="1">
      <alignment horizontal="right" vertical="center"/>
    </xf>
    <xf numFmtId="165" fontId="15" fillId="0" borderId="20" xfId="89" applyNumberFormat="1" applyFont="1" applyBorder="1" applyAlignment="1"/>
    <xf numFmtId="0" fontId="10" fillId="0" borderId="17" xfId="89" applyFont="1" applyBorder="1" applyAlignment="1">
      <alignment horizontal="center" vertical="center"/>
    </xf>
    <xf numFmtId="0" fontId="0" fillId="0" borderId="33" xfId="0" applyBorder="1"/>
    <xf numFmtId="0" fontId="10" fillId="0" borderId="7" xfId="89" applyFont="1" applyBorder="1" applyAlignment="1">
      <alignment horizontal="center" vertical="center" wrapText="1"/>
    </xf>
    <xf numFmtId="0" fontId="10" fillId="0" borderId="41" xfId="89" applyFont="1" applyBorder="1" applyAlignment="1">
      <alignment horizontal="center" vertical="center"/>
    </xf>
    <xf numFmtId="0" fontId="10" fillId="0" borderId="41" xfId="89" applyFont="1" applyBorder="1" applyAlignment="1">
      <alignment horizontal="center" vertical="center" wrapText="1"/>
    </xf>
    <xf numFmtId="0" fontId="19" fillId="0" borderId="0" xfId="413" applyFont="1"/>
    <xf numFmtId="0" fontId="12" fillId="0" borderId="28" xfId="89" applyFont="1" applyBorder="1" applyAlignment="1">
      <alignment horizontal="centerContinuous" vertical="center"/>
    </xf>
    <xf numFmtId="0" fontId="12" fillId="0" borderId="21" xfId="89" applyFont="1" applyBorder="1" applyAlignment="1">
      <alignment horizontal="centerContinuous" vertical="center"/>
    </xf>
    <xf numFmtId="3" fontId="13" fillId="0" borderId="32" xfId="89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2" fillId="0" borderId="59" xfId="89" applyFont="1" applyBorder="1" applyAlignment="1">
      <alignment horizontal="centerContinuous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0" xfId="120" applyFont="1" applyFill="1" applyBorder="1" applyAlignment="1">
      <alignment horizontal="center" vertical="center" wrapText="1"/>
    </xf>
    <xf numFmtId="0" fontId="29" fillId="0" borderId="0" xfId="89" applyFont="1" applyBorder="1" applyAlignment="1">
      <alignment horizontal="center" vertical="center"/>
    </xf>
    <xf numFmtId="0" fontId="32" fillId="0" borderId="0" xfId="0" applyFont="1"/>
    <xf numFmtId="0" fontId="10" fillId="0" borderId="0" xfId="120" applyFont="1" applyFill="1" applyBorder="1" applyAlignment="1">
      <alignment horizontal="center" vertical="center"/>
    </xf>
    <xf numFmtId="0" fontId="29" fillId="0" borderId="47" xfId="89" applyFont="1" applyBorder="1" applyAlignment="1">
      <alignment horizontal="center" vertical="center"/>
    </xf>
    <xf numFmtId="3" fontId="31" fillId="0" borderId="0" xfId="0" applyNumberFormat="1" applyFont="1"/>
    <xf numFmtId="1" fontId="13" fillId="0" borderId="5" xfId="0" applyNumberFormat="1" applyFont="1" applyFill="1" applyBorder="1" applyAlignment="1">
      <alignment horizontal="center" vertical="center"/>
    </xf>
    <xf numFmtId="1" fontId="15" fillId="0" borderId="10" xfId="0" applyNumberFormat="1" applyFont="1" applyBorder="1" applyAlignment="1">
      <alignment horizontal="right" vertical="center"/>
    </xf>
    <xf numFmtId="1" fontId="15" fillId="0" borderId="10" xfId="0" applyNumberFormat="1" applyFont="1" applyBorder="1" applyAlignment="1">
      <alignment horizontal="right"/>
    </xf>
    <xf numFmtId="1" fontId="15" fillId="0" borderId="21" xfId="0" applyNumberFormat="1" applyFont="1" applyBorder="1" applyAlignment="1">
      <alignment horizontal="right"/>
    </xf>
    <xf numFmtId="0" fontId="11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0" xfId="120" applyFont="1" applyFill="1" applyBorder="1" applyAlignment="1">
      <alignment horizontal="centerContinuous" vertical="center"/>
    </xf>
    <xf numFmtId="3" fontId="13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15" fillId="0" borderId="26" xfId="89" applyFont="1" applyFill="1" applyBorder="1" applyAlignment="1">
      <alignment horizontal="right" vertical="center"/>
    </xf>
    <xf numFmtId="0" fontId="15" fillId="0" borderId="41" xfId="89" applyFont="1" applyFill="1" applyBorder="1" applyAlignment="1">
      <alignment horizontal="right" vertical="center"/>
    </xf>
    <xf numFmtId="0" fontId="15" fillId="0" borderId="27" xfId="89" applyFont="1" applyFill="1" applyBorder="1" applyAlignment="1">
      <alignment horizontal="right" vertical="center"/>
    </xf>
    <xf numFmtId="0" fontId="15" fillId="0" borderId="42" xfId="89" applyFont="1" applyFill="1" applyBorder="1" applyAlignment="1">
      <alignment horizontal="right" vertical="center"/>
    </xf>
    <xf numFmtId="0" fontId="10" fillId="0" borderId="30" xfId="120" applyFont="1" applyFill="1" applyBorder="1" applyAlignment="1">
      <alignment horizontal="center" vertical="center"/>
    </xf>
    <xf numFmtId="0" fontId="10" fillId="0" borderId="31" xfId="120" applyFont="1" applyFill="1" applyBorder="1" applyAlignment="1">
      <alignment horizontal="center" vertical="center"/>
    </xf>
    <xf numFmtId="0" fontId="10" fillId="0" borderId="32" xfId="120" applyFont="1" applyFill="1" applyBorder="1" applyAlignment="1">
      <alignment horizontal="center" vertical="center"/>
    </xf>
    <xf numFmtId="0" fontId="29" fillId="0" borderId="27" xfId="89" applyFont="1" applyBorder="1" applyAlignment="1">
      <alignment horizontal="center" vertical="center"/>
    </xf>
    <xf numFmtId="0" fontId="29" fillId="0" borderId="42" xfId="89" applyFont="1" applyBorder="1" applyAlignment="1">
      <alignment horizontal="center" vertical="center"/>
    </xf>
    <xf numFmtId="0" fontId="13" fillId="0" borderId="30" xfId="89" applyFont="1" applyFill="1" applyBorder="1" applyAlignment="1">
      <alignment horizontal="center" vertical="center"/>
    </xf>
    <xf numFmtId="0" fontId="13" fillId="0" borderId="32" xfId="89" applyFont="1" applyFill="1" applyBorder="1" applyAlignment="1">
      <alignment horizontal="center" vertical="center"/>
    </xf>
    <xf numFmtId="0" fontId="10" fillId="0" borderId="2" xfId="89" applyFont="1" applyFill="1" applyBorder="1" applyAlignment="1">
      <alignment horizontal="center" vertical="center"/>
    </xf>
    <xf numFmtId="0" fontId="10" fillId="0" borderId="6" xfId="89" applyFont="1" applyFill="1" applyBorder="1" applyAlignment="1">
      <alignment horizontal="center" vertical="center"/>
    </xf>
    <xf numFmtId="0" fontId="10" fillId="0" borderId="36" xfId="89" applyFont="1" applyFill="1" applyBorder="1" applyAlignment="1">
      <alignment horizontal="center" vertical="center"/>
    </xf>
    <xf numFmtId="0" fontId="10" fillId="0" borderId="34" xfId="89" applyFont="1" applyFill="1" applyBorder="1" applyAlignment="1">
      <alignment horizontal="center" vertical="center" wrapText="1"/>
    </xf>
    <xf numFmtId="0" fontId="10" fillId="0" borderId="24" xfId="89" applyFont="1" applyFill="1" applyBorder="1" applyAlignment="1">
      <alignment horizontal="center" vertical="center" wrapText="1"/>
    </xf>
    <xf numFmtId="0" fontId="10" fillId="0" borderId="37" xfId="89" applyFont="1" applyFill="1" applyBorder="1" applyAlignment="1">
      <alignment horizontal="center" vertical="center" wrapText="1"/>
    </xf>
    <xf numFmtId="0" fontId="11" fillId="0" borderId="44" xfId="89" applyFont="1" applyFill="1" applyBorder="1" applyAlignment="1">
      <alignment horizontal="center" vertical="center" wrapText="1"/>
    </xf>
    <xf numFmtId="0" fontId="11" fillId="0" borderId="41" xfId="89" applyFont="1" applyFill="1" applyBorder="1" applyAlignment="1">
      <alignment horizontal="center" vertical="center" wrapText="1"/>
    </xf>
    <xf numFmtId="0" fontId="10" fillId="0" borderId="30" xfId="89" applyFont="1" applyFill="1" applyBorder="1" applyAlignment="1">
      <alignment horizontal="center" vertical="center" wrapText="1"/>
    </xf>
    <xf numFmtId="0" fontId="10" fillId="0" borderId="31" xfId="89" applyFont="1" applyFill="1" applyBorder="1" applyAlignment="1">
      <alignment horizontal="center" vertical="center" wrapText="1"/>
    </xf>
    <xf numFmtId="0" fontId="10" fillId="0" borderId="32" xfId="89" applyFont="1" applyFill="1" applyBorder="1" applyAlignment="1">
      <alignment horizontal="center" vertical="center" wrapText="1"/>
    </xf>
    <xf numFmtId="0" fontId="12" fillId="0" borderId="26" xfId="89" applyFont="1" applyFill="1" applyBorder="1" applyAlignment="1">
      <alignment horizontal="center" vertical="center"/>
    </xf>
    <xf numFmtId="0" fontId="12" fillId="0" borderId="45" xfId="89" applyFont="1" applyFill="1" applyBorder="1" applyAlignment="1">
      <alignment horizontal="center" vertical="center"/>
    </xf>
    <xf numFmtId="0" fontId="12" fillId="0" borderId="41" xfId="89" applyFont="1" applyFill="1" applyBorder="1" applyAlignment="1">
      <alignment horizontal="center" vertical="center"/>
    </xf>
    <xf numFmtId="0" fontId="10" fillId="0" borderId="2" xfId="89" applyFont="1" applyBorder="1" applyAlignment="1">
      <alignment horizontal="center" vertical="center"/>
    </xf>
    <xf numFmtId="0" fontId="10" fillId="0" borderId="6" xfId="89" applyFont="1" applyBorder="1" applyAlignment="1">
      <alignment horizontal="center" vertical="center"/>
    </xf>
    <xf numFmtId="0" fontId="10" fillId="0" borderId="12" xfId="89" applyFont="1" applyBorder="1" applyAlignment="1">
      <alignment horizontal="center" vertical="center"/>
    </xf>
    <xf numFmtId="0" fontId="10" fillId="0" borderId="48" xfId="89" applyFont="1" applyBorder="1" applyAlignment="1">
      <alignment horizontal="center" vertical="center" wrapText="1"/>
    </xf>
    <xf numFmtId="0" fontId="10" fillId="0" borderId="24" xfId="89" applyFont="1" applyBorder="1" applyAlignment="1">
      <alignment horizontal="center" vertical="center" wrapText="1"/>
    </xf>
    <xf numFmtId="0" fontId="10" fillId="0" borderId="37" xfId="89" applyFont="1" applyBorder="1" applyAlignment="1">
      <alignment horizontal="center" vertical="center" wrapText="1"/>
    </xf>
    <xf numFmtId="0" fontId="10" fillId="0" borderId="43" xfId="89" applyFont="1" applyBorder="1" applyAlignment="1">
      <alignment horizontal="center" vertical="center" wrapText="1"/>
    </xf>
    <xf numFmtId="0" fontId="10" fillId="0" borderId="31" xfId="89" applyFont="1" applyBorder="1" applyAlignment="1">
      <alignment horizontal="center" vertical="center" wrapText="1"/>
    </xf>
    <xf numFmtId="0" fontId="10" fillId="0" borderId="3" xfId="89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9" xfId="89" applyFont="1" applyBorder="1" applyAlignment="1">
      <alignment horizontal="center" vertical="center" wrapText="1"/>
    </xf>
    <xf numFmtId="0" fontId="11" fillId="0" borderId="11" xfId="89" applyFont="1" applyBorder="1" applyAlignment="1">
      <alignment horizontal="center" vertical="center" wrapText="1"/>
    </xf>
    <xf numFmtId="0" fontId="10" fillId="0" borderId="2" xfId="89" applyFont="1" applyBorder="1" applyAlignment="1">
      <alignment horizontal="center" vertical="center" wrapText="1"/>
    </xf>
    <xf numFmtId="0" fontId="10" fillId="0" borderId="6" xfId="89" applyFont="1" applyBorder="1" applyAlignment="1">
      <alignment horizontal="center" vertical="center" wrapText="1"/>
    </xf>
    <xf numFmtId="0" fontId="10" fillId="0" borderId="16" xfId="89" applyFont="1" applyBorder="1" applyAlignment="1">
      <alignment horizontal="center" vertical="center" wrapText="1"/>
    </xf>
    <xf numFmtId="0" fontId="10" fillId="0" borderId="44" xfId="89" applyFont="1" applyBorder="1" applyAlignment="1">
      <alignment horizontal="center" vertical="center" wrapText="1"/>
    </xf>
    <xf numFmtId="0" fontId="10" fillId="0" borderId="45" xfId="89" applyFont="1" applyBorder="1" applyAlignment="1">
      <alignment horizontal="center" vertical="center" wrapText="1"/>
    </xf>
    <xf numFmtId="0" fontId="10" fillId="0" borderId="7" xfId="89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9" xfId="405" applyFont="1" applyFill="1" applyBorder="1" applyAlignment="1">
      <alignment horizontal="center" vertical="center" wrapText="1"/>
    </xf>
    <xf numFmtId="0" fontId="11" fillId="0" borderId="11" xfId="405" applyFont="1" applyFill="1" applyBorder="1" applyAlignment="1">
      <alignment horizontal="center" vertical="center" wrapText="1"/>
    </xf>
    <xf numFmtId="0" fontId="10" fillId="0" borderId="23" xfId="89" applyFont="1" applyBorder="1" applyAlignment="1">
      <alignment horizontal="center" vertical="center"/>
    </xf>
    <xf numFmtId="0" fontId="10" fillId="0" borderId="8" xfId="89" applyFont="1" applyBorder="1" applyAlignment="1">
      <alignment horizontal="center" vertical="center"/>
    </xf>
    <xf numFmtId="0" fontId="10" fillId="0" borderId="10" xfId="89" applyFont="1" applyBorder="1" applyAlignment="1">
      <alignment horizontal="center" vertical="center"/>
    </xf>
    <xf numFmtId="0" fontId="21" fillId="0" borderId="2" xfId="89" applyFont="1" applyBorder="1" applyAlignment="1">
      <alignment horizontal="center" vertical="center"/>
    </xf>
    <xf numFmtId="0" fontId="21" fillId="0" borderId="6" xfId="89" applyFont="1" applyBorder="1" applyAlignment="1">
      <alignment horizontal="center" vertical="center"/>
    </xf>
    <xf numFmtId="0" fontId="21" fillId="0" borderId="12" xfId="89" applyFont="1" applyBorder="1" applyAlignment="1">
      <alignment horizontal="center" vertical="center"/>
    </xf>
    <xf numFmtId="0" fontId="27" fillId="0" borderId="50" xfId="89" applyFont="1" applyBorder="1" applyAlignment="1">
      <alignment horizontal="center" vertical="center"/>
    </xf>
    <xf numFmtId="0" fontId="27" fillId="0" borderId="51" xfId="89" applyFont="1" applyBorder="1" applyAlignment="1">
      <alignment horizontal="center" vertical="center"/>
    </xf>
    <xf numFmtId="0" fontId="27" fillId="0" borderId="52" xfId="89" applyFont="1" applyBorder="1" applyAlignment="1">
      <alignment horizontal="center" vertical="center"/>
    </xf>
    <xf numFmtId="0" fontId="13" fillId="0" borderId="50" xfId="89" applyFont="1" applyBorder="1" applyAlignment="1">
      <alignment horizontal="center" vertical="center"/>
    </xf>
    <xf numFmtId="0" fontId="13" fillId="0" borderId="51" xfId="89" applyFont="1" applyBorder="1" applyAlignment="1">
      <alignment horizontal="center" vertical="center"/>
    </xf>
    <xf numFmtId="0" fontId="13" fillId="0" borderId="52" xfId="89" applyFont="1" applyBorder="1" applyAlignment="1">
      <alignment horizontal="center" vertical="center"/>
    </xf>
    <xf numFmtId="0" fontId="10" fillId="0" borderId="53" xfId="89" applyFont="1" applyBorder="1" applyAlignment="1">
      <alignment horizontal="center" vertical="center" wrapText="1"/>
    </xf>
    <xf numFmtId="0" fontId="10" fillId="0" borderId="38" xfId="89" applyFont="1" applyBorder="1" applyAlignment="1">
      <alignment horizontal="center" vertical="center" wrapText="1"/>
    </xf>
    <xf numFmtId="0" fontId="10" fillId="0" borderId="30" xfId="89" applyFont="1" applyBorder="1" applyAlignment="1">
      <alignment horizontal="center" vertical="center" wrapText="1"/>
    </xf>
    <xf numFmtId="0" fontId="10" fillId="0" borderId="32" xfId="89" applyFont="1" applyBorder="1" applyAlignment="1">
      <alignment horizontal="center" vertical="center" wrapText="1"/>
    </xf>
    <xf numFmtId="0" fontId="10" fillId="0" borderId="54" xfId="89" applyFont="1" applyBorder="1" applyAlignment="1">
      <alignment horizontal="center" vertical="center" wrapText="1"/>
    </xf>
    <xf numFmtId="0" fontId="10" fillId="0" borderId="55" xfId="89" applyFont="1" applyBorder="1" applyAlignment="1">
      <alignment horizontal="center" vertical="center" wrapText="1"/>
    </xf>
    <xf numFmtId="0" fontId="10" fillId="0" borderId="39" xfId="89" applyFont="1" applyBorder="1" applyAlignment="1">
      <alignment horizontal="center" vertical="center" wrapText="1"/>
    </xf>
    <xf numFmtId="0" fontId="10" fillId="0" borderId="57" xfId="89" applyFont="1" applyBorder="1" applyAlignment="1">
      <alignment horizontal="center" vertical="center" wrapText="1"/>
    </xf>
    <xf numFmtId="0" fontId="10" fillId="0" borderId="58" xfId="89" applyFont="1" applyBorder="1" applyAlignment="1">
      <alignment horizontal="center" vertical="center" wrapText="1"/>
    </xf>
    <xf numFmtId="0" fontId="10" fillId="0" borderId="11" xfId="89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89" applyFont="1" applyBorder="1" applyAlignment="1">
      <alignment horizontal="center" vertical="center" wrapText="1"/>
    </xf>
    <xf numFmtId="0" fontId="10" fillId="0" borderId="26" xfId="89" applyFont="1" applyBorder="1" applyAlignment="1">
      <alignment horizontal="center" vertical="center"/>
    </xf>
    <xf numFmtId="0" fontId="10" fillId="0" borderId="45" xfId="89" applyFont="1" applyBorder="1" applyAlignment="1">
      <alignment horizontal="center" vertical="center"/>
    </xf>
    <xf numFmtId="0" fontId="10" fillId="0" borderId="7" xfId="89" applyFont="1" applyBorder="1" applyAlignment="1">
      <alignment horizontal="center" vertical="center"/>
    </xf>
    <xf numFmtId="0" fontId="10" fillId="0" borderId="41" xfId="89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0" xfId="120" applyFont="1" applyFill="1" applyBorder="1" applyAlignment="1">
      <alignment horizontal="center" vertical="center" wrapText="1"/>
    </xf>
    <xf numFmtId="0" fontId="10" fillId="0" borderId="31" xfId="120" applyFont="1" applyFill="1" applyBorder="1" applyAlignment="1">
      <alignment horizontal="center" vertical="center" wrapText="1"/>
    </xf>
    <xf numFmtId="0" fontId="10" fillId="0" borderId="32" xfId="12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28" fillId="0" borderId="35" xfId="89" applyFont="1" applyBorder="1" applyAlignment="1">
      <alignment horizontal="center" vertical="center" wrapText="1"/>
    </xf>
    <xf numFmtId="0" fontId="28" fillId="0" borderId="56" xfId="89" applyFont="1" applyBorder="1" applyAlignment="1">
      <alignment horizontal="center" vertical="center" wrapText="1"/>
    </xf>
    <xf numFmtId="0" fontId="10" fillId="0" borderId="23" xfId="120" applyFont="1" applyFill="1" applyBorder="1" applyAlignment="1">
      <alignment horizontal="center" vertical="center" wrapText="1"/>
    </xf>
    <xf numFmtId="0" fontId="10" fillId="0" borderId="28" xfId="120" applyFont="1" applyFill="1" applyBorder="1" applyAlignment="1">
      <alignment horizontal="center" vertical="center" wrapText="1"/>
    </xf>
    <xf numFmtId="0" fontId="10" fillId="0" borderId="44" xfId="120" applyFont="1" applyFill="1" applyBorder="1" applyAlignment="1">
      <alignment horizontal="center" vertical="center" wrapText="1"/>
    </xf>
    <xf numFmtId="0" fontId="10" fillId="0" borderId="41" xfId="120" applyFont="1" applyFill="1" applyBorder="1" applyAlignment="1">
      <alignment horizontal="center" vertical="center" wrapText="1"/>
    </xf>
    <xf numFmtId="0" fontId="10" fillId="0" borderId="22" xfId="89" applyFont="1" applyBorder="1" applyAlignment="1">
      <alignment horizontal="center" vertical="center" wrapText="1"/>
    </xf>
    <xf numFmtId="0" fontId="10" fillId="0" borderId="4" xfId="89" applyFont="1" applyBorder="1" applyAlignment="1">
      <alignment horizontal="center" vertical="center" wrapText="1"/>
    </xf>
    <xf numFmtId="0" fontId="10" fillId="0" borderId="5" xfId="89" applyFont="1" applyBorder="1" applyAlignment="1">
      <alignment horizontal="center" vertical="center" wrapText="1"/>
    </xf>
    <xf numFmtId="0" fontId="10" fillId="0" borderId="23" xfId="89" applyFont="1" applyBorder="1" applyAlignment="1">
      <alignment horizontal="center" vertical="center" wrapText="1"/>
    </xf>
    <xf numFmtId="0" fontId="10" fillId="0" borderId="8" xfId="89" applyFont="1" applyBorder="1" applyAlignment="1">
      <alignment horizontal="center" vertical="center" wrapText="1"/>
    </xf>
    <xf numFmtId="0" fontId="10" fillId="0" borderId="10" xfId="89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0" fillId="0" borderId="26" xfId="89" applyFont="1" applyFill="1" applyBorder="1" applyAlignment="1">
      <alignment horizontal="center" vertical="center"/>
    </xf>
    <xf numFmtId="0" fontId="10" fillId="0" borderId="45" xfId="89" applyFont="1" applyFill="1" applyBorder="1" applyAlignment="1">
      <alignment horizontal="center" vertical="center"/>
    </xf>
    <xf numFmtId="0" fontId="10" fillId="0" borderId="41" xfId="89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89" applyFont="1" applyFill="1" applyBorder="1" applyAlignment="1">
      <alignment horizontal="center" vertical="center" wrapText="1"/>
    </xf>
    <xf numFmtId="0" fontId="11" fillId="0" borderId="11" xfId="89" applyFont="1" applyFill="1" applyBorder="1" applyAlignment="1">
      <alignment horizontal="center" vertical="center" wrapText="1"/>
    </xf>
    <xf numFmtId="0" fontId="11" fillId="0" borderId="35" xfId="89" applyFont="1" applyFill="1" applyBorder="1" applyAlignment="1">
      <alignment horizontal="center" vertical="center" wrapText="1"/>
    </xf>
    <xf numFmtId="0" fontId="11" fillId="0" borderId="40" xfId="89" applyFont="1" applyFill="1" applyBorder="1" applyAlignment="1">
      <alignment horizontal="center" vertical="center" wrapText="1"/>
    </xf>
    <xf numFmtId="0" fontId="11" fillId="0" borderId="7" xfId="89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4" xfId="89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wrapText="1"/>
    </xf>
    <xf numFmtId="0" fontId="10" fillId="0" borderId="3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10" fillId="0" borderId="49" xfId="89" applyFont="1" applyBorder="1" applyAlignment="1">
      <alignment horizontal="center" vertical="center" wrapText="1"/>
    </xf>
    <xf numFmtId="0" fontId="10" fillId="0" borderId="15" xfId="89" applyFont="1" applyBorder="1" applyAlignment="1">
      <alignment horizontal="center" vertical="center" wrapText="1"/>
    </xf>
    <xf numFmtId="0" fontId="10" fillId="0" borderId="40" xfId="89" applyFont="1" applyBorder="1" applyAlignment="1">
      <alignment horizontal="center" vertical="center" wrapText="1"/>
    </xf>
    <xf numFmtId="0" fontId="10" fillId="0" borderId="12" xfId="89" applyFont="1" applyFill="1" applyBorder="1" applyAlignment="1">
      <alignment horizontal="center" vertical="center"/>
    </xf>
    <xf numFmtId="0" fontId="13" fillId="0" borderId="26" xfId="89" applyFont="1" applyBorder="1" applyAlignment="1">
      <alignment horizontal="center" vertical="center"/>
    </xf>
    <xf numFmtId="0" fontId="13" fillId="0" borderId="41" xfId="89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</cellXfs>
  <cellStyles count="414">
    <cellStyle name="20% — акцент1 2" xfId="1"/>
    <cellStyle name="20% — акцент1 2 2" xfId="2"/>
    <cellStyle name="20% — акцент1 3" xfId="3"/>
    <cellStyle name="20% — акцент2 2" xfId="4"/>
    <cellStyle name="20% — акцент2 2 2" xfId="5"/>
    <cellStyle name="20% — акцент2 3" xfId="6"/>
    <cellStyle name="20% — акцент3 2" xfId="7"/>
    <cellStyle name="20% — акцент3 2 2" xfId="8"/>
    <cellStyle name="20% — акцент3 3" xfId="9"/>
    <cellStyle name="20% — акцент4 2" xfId="10"/>
    <cellStyle name="20% — акцент4 2 2" xfId="11"/>
    <cellStyle name="20% — акцент4 3" xfId="12"/>
    <cellStyle name="20% — акцент5 2" xfId="13"/>
    <cellStyle name="20% — акцент5 2 2" xfId="14"/>
    <cellStyle name="20% — акцент5 3" xfId="15"/>
    <cellStyle name="20% — акцент6 2" xfId="16"/>
    <cellStyle name="20% — акцент6 2 2" xfId="17"/>
    <cellStyle name="20% — акцент6 3" xfId="18"/>
    <cellStyle name="40% — акцент1 2" xfId="19"/>
    <cellStyle name="40% — акцент1 2 2" xfId="20"/>
    <cellStyle name="40% — акцент1 3" xfId="21"/>
    <cellStyle name="40% — акцент2 2" xfId="22"/>
    <cellStyle name="40% — акцент2 2 2" xfId="23"/>
    <cellStyle name="40% — акцент2 3" xfId="24"/>
    <cellStyle name="40% — акцент3 2" xfId="25"/>
    <cellStyle name="40% — акцент3 2 2" xfId="26"/>
    <cellStyle name="40% — акцент3 3" xfId="27"/>
    <cellStyle name="40% — акцент4 2" xfId="28"/>
    <cellStyle name="40% — акцент4 2 2" xfId="29"/>
    <cellStyle name="40% — акцент4 3" xfId="30"/>
    <cellStyle name="40% — акцент5 2" xfId="31"/>
    <cellStyle name="40% — акцент5 2 2" xfId="32"/>
    <cellStyle name="40% — акцент5 3" xfId="33"/>
    <cellStyle name="40% — акцент6 2" xfId="34"/>
    <cellStyle name="40% — акцент6 2 2" xfId="35"/>
    <cellStyle name="40% — акцент6 3" xfId="36"/>
    <cellStyle name="Normal" xfId="37"/>
    <cellStyle name="Название 2" xfId="38"/>
    <cellStyle name="Обычный" xfId="0" builtinId="0"/>
    <cellStyle name="Обычный 10" xfId="39"/>
    <cellStyle name="Обычный 10 2" xfId="40"/>
    <cellStyle name="Обычный 10 2 2" xfId="41"/>
    <cellStyle name="Обычный 10 3" xfId="42"/>
    <cellStyle name="Обычный 10 3 2" xfId="43"/>
    <cellStyle name="Обычный 10 4" xfId="44"/>
    <cellStyle name="Обычный 10 4 2" xfId="45"/>
    <cellStyle name="Обычный 10 5" xfId="46"/>
    <cellStyle name="Обычный 10 5 2" xfId="47"/>
    <cellStyle name="Обычный 10 6" xfId="48"/>
    <cellStyle name="Обычный 11" xfId="49"/>
    <cellStyle name="Обычный 11 2" xfId="50"/>
    <cellStyle name="Обычный 11 2 2" xfId="51"/>
    <cellStyle name="Обычный 11 3" xfId="52"/>
    <cellStyle name="Обычный 11 3 2" xfId="53"/>
    <cellStyle name="Обычный 11 4" xfId="54"/>
    <cellStyle name="Обычный 11 4 2" xfId="55"/>
    <cellStyle name="Обычный 11 5" xfId="56"/>
    <cellStyle name="Обычный 11 5 2" xfId="57"/>
    <cellStyle name="Обычный 11 6" xfId="58"/>
    <cellStyle name="Обычный 12" xfId="59"/>
    <cellStyle name="Обычный 12 2" xfId="60"/>
    <cellStyle name="Обычный 12 2 2" xfId="61"/>
    <cellStyle name="Обычный 12 3" xfId="62"/>
    <cellStyle name="Обычный 12 3 2" xfId="63"/>
    <cellStyle name="Обычный 12 4" xfId="64"/>
    <cellStyle name="Обычный 12 4 2" xfId="65"/>
    <cellStyle name="Обычный 12 5" xfId="66"/>
    <cellStyle name="Обычный 12 5 2" xfId="67"/>
    <cellStyle name="Обычный 12 6" xfId="68"/>
    <cellStyle name="Обычный 13" xfId="69"/>
    <cellStyle name="Обычный 13 2" xfId="70"/>
    <cellStyle name="Обычный 13 2 2" xfId="71"/>
    <cellStyle name="Обычный 13 3" xfId="72"/>
    <cellStyle name="Обычный 13 3 2" xfId="73"/>
    <cellStyle name="Обычный 13 4" xfId="74"/>
    <cellStyle name="Обычный 13 4 2" xfId="75"/>
    <cellStyle name="Обычный 13 5" xfId="76"/>
    <cellStyle name="Обычный 13 5 2" xfId="77"/>
    <cellStyle name="Обычный 13 6" xfId="78"/>
    <cellStyle name="Обычный 14" xfId="79"/>
    <cellStyle name="Обычный 14 2" xfId="80"/>
    <cellStyle name="Обычный 14 2 2" xfId="81"/>
    <cellStyle name="Обычный 14 3" xfId="82"/>
    <cellStyle name="Обычный 14 3 2" xfId="83"/>
    <cellStyle name="Обычный 14 4" xfId="84"/>
    <cellStyle name="Обычный 14 4 2" xfId="85"/>
    <cellStyle name="Обычный 14 5" xfId="86"/>
    <cellStyle name="Обычный 14 5 2" xfId="87"/>
    <cellStyle name="Обычный 14 6" xfId="88"/>
    <cellStyle name="Обычный 15" xfId="408"/>
    <cellStyle name="Обычный 16" xfId="409"/>
    <cellStyle name="Обычный 17" xfId="410"/>
    <cellStyle name="Обычный 18" xfId="411"/>
    <cellStyle name="Обычный 2" xfId="89"/>
    <cellStyle name="Обычный 2 2" xfId="405"/>
    <cellStyle name="Обычный 3" xfId="90"/>
    <cellStyle name="Обычный 3 2" xfId="91"/>
    <cellStyle name="Обычный 3 2 2" xfId="92"/>
    <cellStyle name="Обычный 3 2 2 2" xfId="93"/>
    <cellStyle name="Обычный 3 2 3" xfId="94"/>
    <cellStyle name="Обычный 3 2 3 2" xfId="95"/>
    <cellStyle name="Обычный 3 2 4" xfId="96"/>
    <cellStyle name="Обычный 3 2 4 2" xfId="97"/>
    <cellStyle name="Обычный 3 2 5" xfId="98"/>
    <cellStyle name="Обычный 3 2 5 2" xfId="99"/>
    <cellStyle name="Обычный 3 2 6" xfId="100"/>
    <cellStyle name="Обычный 3 3" xfId="101"/>
    <cellStyle name="Обычный 3 3 2" xfId="102"/>
    <cellStyle name="Обычный 3 3 2 2" xfId="103"/>
    <cellStyle name="Обычный 3 3 3" xfId="104"/>
    <cellStyle name="Обычный 3 3 3 2" xfId="105"/>
    <cellStyle name="Обычный 3 3 4" xfId="106"/>
    <cellStyle name="Обычный 3 3 4 2" xfId="107"/>
    <cellStyle name="Обычный 3 3 5" xfId="108"/>
    <cellStyle name="Обычный 3 3 5 2" xfId="109"/>
    <cellStyle name="Обычный 3 3 6" xfId="110"/>
    <cellStyle name="Обычный 3 4" xfId="111"/>
    <cellStyle name="Обычный 3 4 2" xfId="112"/>
    <cellStyle name="Обычный 3 5" xfId="113"/>
    <cellStyle name="Обычный 3 5 2" xfId="114"/>
    <cellStyle name="Обычный 3 6" xfId="115"/>
    <cellStyle name="Обычный 3 6 2" xfId="116"/>
    <cellStyle name="Обычный 3 7" xfId="117"/>
    <cellStyle name="Обычный 3 7 2" xfId="118"/>
    <cellStyle name="Обычный 3 8" xfId="119"/>
    <cellStyle name="Обычный 4" xfId="120"/>
    <cellStyle name="Обычный 4 2" xfId="121"/>
    <cellStyle name="Обычный 5" xfId="122"/>
    <cellStyle name="Обычный 5 2" xfId="123"/>
    <cellStyle name="Обычный 5 2 2" xfId="124"/>
    <cellStyle name="Обычный 5 2 2 2" xfId="125"/>
    <cellStyle name="Обычный 5 2 2 2 2" xfId="126"/>
    <cellStyle name="Обычный 5 2 2 2 2 2" xfId="127"/>
    <cellStyle name="Обычный 5 2 2 2 2 2 2" xfId="128"/>
    <cellStyle name="Обычный 5 2 2 2 2 2 2 2" xfId="129"/>
    <cellStyle name="Обычный 5 2 2 2 2 2 2 2 2" xfId="130"/>
    <cellStyle name="Обычный 5 2 2 2 2 2 2 2 2 2" xfId="131"/>
    <cellStyle name="Обычный 5 2 2 2 2 2 2 2 2 2 2" xfId="132"/>
    <cellStyle name="Обычный 5 2 2 2 2 2 2 2 2 3" xfId="133"/>
    <cellStyle name="Обычный 5 2 2 2 2 2 2 2 2 3 2" xfId="134"/>
    <cellStyle name="Обычный 5 2 2 2 2 2 2 2 2 4" xfId="135"/>
    <cellStyle name="Обычный 5 2 2 2 2 2 2 2 2 4 2" xfId="136"/>
    <cellStyle name="Обычный 5 2 2 2 2 2 2 2 2 5" xfId="137"/>
    <cellStyle name="Обычный 5 2 2 2 2 2 2 2 2 5 2" xfId="138"/>
    <cellStyle name="Обычный 5 2 2 2 2 2 2 2 2 6" xfId="139"/>
    <cellStyle name="Обычный 5 2 2 2 2 2 2 2 3" xfId="140"/>
    <cellStyle name="Обычный 5 2 2 2 2 2 2 2 3 2" xfId="141"/>
    <cellStyle name="Обычный 5 2 2 2 2 2 2 2 3 2 2" xfId="142"/>
    <cellStyle name="Обычный 5 2 2 2 2 2 2 2 3 2 2 2" xfId="143"/>
    <cellStyle name="Обычный 5 2 2 2 2 2 2 2 3 2 2 2 2" xfId="144"/>
    <cellStyle name="Обычный 5 2 2 2 2 2 2 2 3 2 2 3" xfId="145"/>
    <cellStyle name="Обычный 5 2 2 2 2 2 2 2 3 2 2 3 2" xfId="146"/>
    <cellStyle name="Обычный 5 2 2 2 2 2 2 2 3 2 2 4" xfId="147"/>
    <cellStyle name="Обычный 5 2 2 2 2 2 2 2 3 2 2 4 2" xfId="148"/>
    <cellStyle name="Обычный 5 2 2 2 2 2 2 2 3 2 2 5" xfId="149"/>
    <cellStyle name="Обычный 5 2 2 2 2 2 2 2 3 2 2 5 2" xfId="150"/>
    <cellStyle name="Обычный 5 2 2 2 2 2 2 2 3 2 2 6" xfId="151"/>
    <cellStyle name="Обычный 5 2 2 2 2 2 2 2 3 2 3" xfId="152"/>
    <cellStyle name="Обычный 5 2 2 2 2 2 2 2 3 2 3 2" xfId="153"/>
    <cellStyle name="Обычный 5 2 2 2 2 2 2 2 3 2 4" xfId="154"/>
    <cellStyle name="Обычный 5 2 2 2 2 2 2 2 3 2 4 2" xfId="155"/>
    <cellStyle name="Обычный 5 2 2 2 2 2 2 2 3 2 5" xfId="156"/>
    <cellStyle name="Обычный 5 2 2 2 2 2 2 2 3 2 5 2" xfId="157"/>
    <cellStyle name="Обычный 5 2 2 2 2 2 2 2 3 2 6" xfId="158"/>
    <cellStyle name="Обычный 5 2 2 2 2 2 2 2 3 2 6 2" xfId="159"/>
    <cellStyle name="Обычный 5 2 2 2 2 2 2 2 3 2 7" xfId="160"/>
    <cellStyle name="Обычный 5 2 2 2 2 2 2 2 3 3" xfId="161"/>
    <cellStyle name="Обычный 5 2 2 2 2 2 2 2 3 3 2" xfId="162"/>
    <cellStyle name="Обычный 5 2 2 2 2 2 2 2 3 4" xfId="163"/>
    <cellStyle name="Обычный 5 2 2 2 2 2 2 2 3 4 2" xfId="164"/>
    <cellStyle name="Обычный 5 2 2 2 2 2 2 2 3 5" xfId="165"/>
    <cellStyle name="Обычный 5 2 2 2 2 2 2 2 3 5 2" xfId="166"/>
    <cellStyle name="Обычный 5 2 2 2 2 2 2 2 3 6" xfId="167"/>
    <cellStyle name="Обычный 5 2 2 2 2 2 2 2 3 6 2" xfId="168"/>
    <cellStyle name="Обычный 5 2 2 2 2 2 2 2 3 7" xfId="169"/>
    <cellStyle name="Обычный 5 2 2 2 2 2 2 2 4" xfId="170"/>
    <cellStyle name="Обычный 5 2 2 2 2 2 2 2 4 2" xfId="171"/>
    <cellStyle name="Обычный 5 2 2 2 2 2 2 2 5" xfId="172"/>
    <cellStyle name="Обычный 5 2 2 2 2 2 2 2 5 2" xfId="173"/>
    <cellStyle name="Обычный 5 2 2 2 2 2 2 2 6" xfId="174"/>
    <cellStyle name="Обычный 5 2 2 2 2 2 2 2 6 2" xfId="175"/>
    <cellStyle name="Обычный 5 2 2 2 2 2 2 2 7" xfId="176"/>
    <cellStyle name="Обычный 5 2 2 2 2 2 2 2 7 2" xfId="177"/>
    <cellStyle name="Обычный 5 2 2 2 2 2 2 2 8" xfId="178"/>
    <cellStyle name="Обычный 5 2 2 2 2 2 2 3" xfId="179"/>
    <cellStyle name="Обычный 5 2 2 2 2 2 2 3 2" xfId="180"/>
    <cellStyle name="Обычный 5 2 2 2 2 2 2 4" xfId="181"/>
    <cellStyle name="Обычный 5 2 2 2 2 2 2 4 2" xfId="182"/>
    <cellStyle name="Обычный 5 2 2 2 2 2 2 5" xfId="183"/>
    <cellStyle name="Обычный 5 2 2 2 2 2 2 5 2" xfId="184"/>
    <cellStyle name="Обычный 5 2 2 2 2 2 2 6" xfId="185"/>
    <cellStyle name="Обычный 5 2 2 2 2 2 2 6 2" xfId="186"/>
    <cellStyle name="Обычный 5 2 2 2 2 2 2 7" xfId="187"/>
    <cellStyle name="Обычный 5 2 2 2 2 2 3" xfId="188"/>
    <cellStyle name="Обычный 5 2 2 2 2 2 3 2" xfId="189"/>
    <cellStyle name="Обычный 5 2 2 2 2 2 4" xfId="190"/>
    <cellStyle name="Обычный 5 2 2 2 2 2 4 2" xfId="191"/>
    <cellStyle name="Обычный 5 2 2 2 2 2 5" xfId="192"/>
    <cellStyle name="Обычный 5 2 2 2 2 2 5 2" xfId="193"/>
    <cellStyle name="Обычный 5 2 2 2 2 2 6" xfId="194"/>
    <cellStyle name="Обычный 5 2 2 2 2 2 6 2" xfId="195"/>
    <cellStyle name="Обычный 5 2 2 2 2 2 7" xfId="196"/>
    <cellStyle name="Обычный 5 2 2 2 2 3" xfId="197"/>
    <cellStyle name="Обычный 5 2 2 2 2 3 2" xfId="198"/>
    <cellStyle name="Обычный 5 2 2 2 2 4" xfId="199"/>
    <cellStyle name="Обычный 5 2 2 2 2 4 2" xfId="200"/>
    <cellStyle name="Обычный 5 2 2 2 2 5" xfId="201"/>
    <cellStyle name="Обычный 5 2 2 2 2 5 2" xfId="202"/>
    <cellStyle name="Обычный 5 2 2 2 2 6" xfId="203"/>
    <cellStyle name="Обычный 5 2 2 2 2 6 2" xfId="204"/>
    <cellStyle name="Обычный 5 2 2 2 2 7" xfId="205"/>
    <cellStyle name="Обычный 5 2 2 2 3" xfId="206"/>
    <cellStyle name="Обычный 5 2 2 2 3 2" xfId="207"/>
    <cellStyle name="Обычный 5 2 2 2 4" xfId="208"/>
    <cellStyle name="Обычный 5 2 2 2 4 2" xfId="209"/>
    <cellStyle name="Обычный 5 2 2 2 5" xfId="210"/>
    <cellStyle name="Обычный 5 2 2 2 5 2" xfId="211"/>
    <cellStyle name="Обычный 5 2 2 2 6" xfId="212"/>
    <cellStyle name="Обычный 5 2 2 2 6 2" xfId="213"/>
    <cellStyle name="Обычный 5 2 2 2 7" xfId="214"/>
    <cellStyle name="Обычный 5 2 2 3" xfId="215"/>
    <cellStyle name="Обычный 5 2 2 3 2" xfId="216"/>
    <cellStyle name="Обычный 5 2 2 4" xfId="217"/>
    <cellStyle name="Обычный 5 2 2 4 2" xfId="218"/>
    <cellStyle name="Обычный 5 2 2 5" xfId="219"/>
    <cellStyle name="Обычный 5 2 2 5 2" xfId="220"/>
    <cellStyle name="Обычный 5 2 2 6" xfId="221"/>
    <cellStyle name="Обычный 5 2 2 6 2" xfId="222"/>
    <cellStyle name="Обычный 5 2 2 7" xfId="223"/>
    <cellStyle name="Обычный 5 2 3" xfId="224"/>
    <cellStyle name="Обычный 5 2 3 2" xfId="225"/>
    <cellStyle name="Обычный 5 2 4" xfId="226"/>
    <cellStyle name="Обычный 5 2 4 2" xfId="227"/>
    <cellStyle name="Обычный 5 2 5" xfId="228"/>
    <cellStyle name="Обычный 5 2 5 2" xfId="229"/>
    <cellStyle name="Обычный 5 2 6" xfId="230"/>
    <cellStyle name="Обычный 5 2 6 2" xfId="231"/>
    <cellStyle name="Обычный 5 2 7" xfId="232"/>
    <cellStyle name="Обычный 5 3" xfId="233"/>
    <cellStyle name="Обычный 5 3 2" xfId="234"/>
    <cellStyle name="Обычный 5 4" xfId="235"/>
    <cellStyle name="Обычный 5 4 2" xfId="236"/>
    <cellStyle name="Обычный 5 5" xfId="237"/>
    <cellStyle name="Обычный 5 5 2" xfId="238"/>
    <cellStyle name="Обычный 5 6" xfId="239"/>
    <cellStyle name="Обычный 5 6 2" xfId="240"/>
    <cellStyle name="Обычный 5 7" xfId="241"/>
    <cellStyle name="Обычный 6" xfId="242"/>
    <cellStyle name="Обычный 6 2" xfId="243"/>
    <cellStyle name="Обычный 6 2 2" xfId="244"/>
    <cellStyle name="Обычный 6 3" xfId="245"/>
    <cellStyle name="Обычный 6 3 2" xfId="246"/>
    <cellStyle name="Обычный 6 4" xfId="247"/>
    <cellStyle name="Обычный 6 4 2" xfId="248"/>
    <cellStyle name="Обычный 6 5" xfId="249"/>
    <cellStyle name="Обычный 6 5 2" xfId="250"/>
    <cellStyle name="Обычный 6 6" xfId="251"/>
    <cellStyle name="Обычный 7" xfId="252"/>
    <cellStyle name="Обычный 7 2" xfId="253"/>
    <cellStyle name="Обычный 7 2 2" xfId="254"/>
    <cellStyle name="Обычный 7 2 2 2" xfId="255"/>
    <cellStyle name="Обычный 7 2 2 2 2" xfId="256"/>
    <cellStyle name="Обычный 7 2 2 2 2 2" xfId="257"/>
    <cellStyle name="Обычный 7 2 2 2 2 2 2" xfId="258"/>
    <cellStyle name="Обычный 7 2 2 2 2 2 2 2" xfId="259"/>
    <cellStyle name="Обычный 7 2 2 2 2 2 2 2 2" xfId="260"/>
    <cellStyle name="Обычный 7 2 2 2 2 2 2 3" xfId="261"/>
    <cellStyle name="Обычный 7 2 2 2 2 2 2 3 2" xfId="262"/>
    <cellStyle name="Обычный 7 2 2 2 2 2 2 4" xfId="263"/>
    <cellStyle name="Обычный 7 2 2 2 2 2 2 4 2" xfId="264"/>
    <cellStyle name="Обычный 7 2 2 2 2 2 2 5" xfId="265"/>
    <cellStyle name="Обычный 7 2 2 2 2 2 2 5 2" xfId="266"/>
    <cellStyle name="Обычный 7 2 2 2 2 2 2 6" xfId="267"/>
    <cellStyle name="Обычный 7 2 2 2 2 2 3" xfId="268"/>
    <cellStyle name="Обычный 7 2 2 2 2 2 3 2" xfId="269"/>
    <cellStyle name="Обычный 7 2 2 2 2 2 3 2 2" xfId="270"/>
    <cellStyle name="Обычный 7 2 2 2 2 2 3 2 2 2" xfId="271"/>
    <cellStyle name="Обычный 7 2 2 2 2 2 3 2 2 2 2" xfId="272"/>
    <cellStyle name="Обычный 7 2 2 2 2 2 3 2 2 3" xfId="273"/>
    <cellStyle name="Обычный 7 2 2 2 2 2 3 2 2 3 2" xfId="274"/>
    <cellStyle name="Обычный 7 2 2 2 2 2 3 2 2 4" xfId="275"/>
    <cellStyle name="Обычный 7 2 2 2 2 2 3 2 2 4 2" xfId="276"/>
    <cellStyle name="Обычный 7 2 2 2 2 2 3 2 2 5" xfId="277"/>
    <cellStyle name="Обычный 7 2 2 2 2 2 3 2 2 5 2" xfId="278"/>
    <cellStyle name="Обычный 7 2 2 2 2 2 3 2 2 6" xfId="279"/>
    <cellStyle name="Обычный 7 2 2 2 2 2 3 2 3" xfId="280"/>
    <cellStyle name="Обычный 7 2 2 2 2 2 3 2 3 2" xfId="281"/>
    <cellStyle name="Обычный 7 2 2 2 2 2 3 2 4" xfId="282"/>
    <cellStyle name="Обычный 7 2 2 2 2 2 3 2 4 2" xfId="283"/>
    <cellStyle name="Обычный 7 2 2 2 2 2 3 2 5" xfId="284"/>
    <cellStyle name="Обычный 7 2 2 2 2 2 3 2 5 2" xfId="285"/>
    <cellStyle name="Обычный 7 2 2 2 2 2 3 2 6" xfId="286"/>
    <cellStyle name="Обычный 7 2 2 2 2 2 3 2 6 2" xfId="287"/>
    <cellStyle name="Обычный 7 2 2 2 2 2 3 2 7" xfId="288"/>
    <cellStyle name="Обычный 7 2 2 2 2 2 3 3" xfId="289"/>
    <cellStyle name="Обычный 7 2 2 2 2 2 3 3 2" xfId="290"/>
    <cellStyle name="Обычный 7 2 2 2 2 2 3 4" xfId="291"/>
    <cellStyle name="Обычный 7 2 2 2 2 2 3 4 2" xfId="292"/>
    <cellStyle name="Обычный 7 2 2 2 2 2 3 5" xfId="293"/>
    <cellStyle name="Обычный 7 2 2 2 2 2 3 5 2" xfId="294"/>
    <cellStyle name="Обычный 7 2 2 2 2 2 3 6" xfId="295"/>
    <cellStyle name="Обычный 7 2 2 2 2 2 3 6 2" xfId="296"/>
    <cellStyle name="Обычный 7 2 2 2 2 2 3 7" xfId="297"/>
    <cellStyle name="Обычный 7 2 2 2 2 2 4" xfId="298"/>
    <cellStyle name="Обычный 7 2 2 2 2 2 4 2" xfId="299"/>
    <cellStyle name="Обычный 7 2 2 2 2 2 5" xfId="300"/>
    <cellStyle name="Обычный 7 2 2 2 2 2 5 2" xfId="301"/>
    <cellStyle name="Обычный 7 2 2 2 2 2 6" xfId="302"/>
    <cellStyle name="Обычный 7 2 2 2 2 2 6 2" xfId="303"/>
    <cellStyle name="Обычный 7 2 2 2 2 2 7" xfId="304"/>
    <cellStyle name="Обычный 7 2 2 2 2 2 7 2" xfId="305"/>
    <cellStyle name="Обычный 7 2 2 2 2 2 8" xfId="306"/>
    <cellStyle name="Обычный 7 2 2 2 2 3" xfId="307"/>
    <cellStyle name="Обычный 7 2 2 2 2 3 2" xfId="308"/>
    <cellStyle name="Обычный 7 2 2 2 2 4" xfId="309"/>
    <cellStyle name="Обычный 7 2 2 2 2 4 2" xfId="310"/>
    <cellStyle name="Обычный 7 2 2 2 2 5" xfId="311"/>
    <cellStyle name="Обычный 7 2 2 2 2 5 2" xfId="312"/>
    <cellStyle name="Обычный 7 2 2 2 2 6" xfId="313"/>
    <cellStyle name="Обычный 7 2 2 2 2 6 2" xfId="314"/>
    <cellStyle name="Обычный 7 2 2 2 2 7" xfId="315"/>
    <cellStyle name="Обычный 7 2 2 2 3" xfId="316"/>
    <cellStyle name="Обычный 7 2 2 2 3 2" xfId="317"/>
    <cellStyle name="Обычный 7 2 2 2 4" xfId="318"/>
    <cellStyle name="Обычный 7 2 2 2 4 2" xfId="319"/>
    <cellStyle name="Обычный 7 2 2 2 5" xfId="320"/>
    <cellStyle name="Обычный 7 2 2 2 5 2" xfId="321"/>
    <cellStyle name="Обычный 7 2 2 2 6" xfId="322"/>
    <cellStyle name="Обычный 7 2 2 2 6 2" xfId="323"/>
    <cellStyle name="Обычный 7 2 2 2 7" xfId="324"/>
    <cellStyle name="Обычный 7 2 2 3" xfId="325"/>
    <cellStyle name="Обычный 7 2 2 3 2" xfId="326"/>
    <cellStyle name="Обычный 7 2 2 4" xfId="327"/>
    <cellStyle name="Обычный 7 2 2 4 2" xfId="328"/>
    <cellStyle name="Обычный 7 2 2 5" xfId="329"/>
    <cellStyle name="Обычный 7 2 2 5 2" xfId="330"/>
    <cellStyle name="Обычный 7 2 2 6" xfId="331"/>
    <cellStyle name="Обычный 7 2 2 6 2" xfId="332"/>
    <cellStyle name="Обычный 7 2 2 7" xfId="333"/>
    <cellStyle name="Обычный 7 2 3" xfId="334"/>
    <cellStyle name="Обычный 7 2 3 2" xfId="335"/>
    <cellStyle name="Обычный 7 2 4" xfId="336"/>
    <cellStyle name="Обычный 7 2 4 2" xfId="337"/>
    <cellStyle name="Обычный 7 2 5" xfId="338"/>
    <cellStyle name="Обычный 7 2 5 2" xfId="339"/>
    <cellStyle name="Обычный 7 2 6" xfId="340"/>
    <cellStyle name="Обычный 7 2 6 2" xfId="341"/>
    <cellStyle name="Обычный 7 2 7" xfId="342"/>
    <cellStyle name="Обычный 7 3" xfId="343"/>
    <cellStyle name="Обычный 7 3 2" xfId="344"/>
    <cellStyle name="Обычный 7 4" xfId="345"/>
    <cellStyle name="Обычный 7 4 2" xfId="346"/>
    <cellStyle name="Обычный 7 5" xfId="347"/>
    <cellStyle name="Обычный 7 5 2" xfId="348"/>
    <cellStyle name="Обычный 7 6" xfId="349"/>
    <cellStyle name="Обычный 7 6 2" xfId="350"/>
    <cellStyle name="Обычный 7 7" xfId="351"/>
    <cellStyle name="Обычный 8" xfId="352"/>
    <cellStyle name="Обычный 8 2" xfId="353"/>
    <cellStyle name="Обычный 8 2 2" xfId="354"/>
    <cellStyle name="Обычный 8 3" xfId="355"/>
    <cellStyle name="Обычный 8 3 2" xfId="356"/>
    <cellStyle name="Обычный 8 4" xfId="357"/>
    <cellStyle name="Обычный 8 4 2" xfId="358"/>
    <cellStyle name="Обычный 8 5" xfId="359"/>
    <cellStyle name="Обычный 8 5 2" xfId="360"/>
    <cellStyle name="Обычный 8 6" xfId="361"/>
    <cellStyle name="Обычный 9" xfId="362"/>
    <cellStyle name="Обычный 9 2" xfId="363"/>
    <cellStyle name="Обычный 9 2 2" xfId="364"/>
    <cellStyle name="Обычный 9 2 2 2" xfId="365"/>
    <cellStyle name="Обычный 9 2 2 2 2" xfId="366"/>
    <cellStyle name="Обычный 9 2 2 3" xfId="367"/>
    <cellStyle name="Обычный 9 2 2 3 2" xfId="368"/>
    <cellStyle name="Обычный 9 2 2 4" xfId="369"/>
    <cellStyle name="Обычный 9 2 2 4 2" xfId="370"/>
    <cellStyle name="Обычный 9 2 2 5" xfId="371"/>
    <cellStyle name="Обычный 9 2 3" xfId="372"/>
    <cellStyle name="Обычный 9 2 3 2" xfId="373"/>
    <cellStyle name="Обычный 9 2 4" xfId="374"/>
    <cellStyle name="Обычный 9 2 4 2" xfId="375"/>
    <cellStyle name="Обычный 9 2 5" xfId="376"/>
    <cellStyle name="Обычный 9 2 5 2" xfId="377"/>
    <cellStyle name="Обычный 9 2 6" xfId="378"/>
    <cellStyle name="Обычный 9 2 6 2" xfId="379"/>
    <cellStyle name="Обычный 9 2 7" xfId="380"/>
    <cellStyle name="Обычный 9 2 9" xfId="404"/>
    <cellStyle name="Обычный 9 2 9 2" xfId="406"/>
    <cellStyle name="Обычный 9 2 9 2 2" xfId="407"/>
    <cellStyle name="Обычный 9 2 9 2 2 2" xfId="412"/>
    <cellStyle name="Обычный 9 2 9 2 2 2 2" xfId="413"/>
    <cellStyle name="Обычный 9 3" xfId="381"/>
    <cellStyle name="Обычный 9 3 2" xfId="382"/>
    <cellStyle name="Обычный 9 3 2 2" xfId="383"/>
    <cellStyle name="Обычный 9 3 3" xfId="384"/>
    <cellStyle name="Обычный 9 3 3 2" xfId="385"/>
    <cellStyle name="Обычный 9 3 4" xfId="386"/>
    <cellStyle name="Обычный 9 4" xfId="387"/>
    <cellStyle name="Обычный 9 4 2" xfId="388"/>
    <cellStyle name="Обычный 9 5" xfId="389"/>
    <cellStyle name="Обычный 9 5 2" xfId="390"/>
    <cellStyle name="Обычный 9 6" xfId="391"/>
    <cellStyle name="Обычный 9 6 2" xfId="392"/>
    <cellStyle name="Обычный 9 7" xfId="393"/>
    <cellStyle name="Примечание 2" xfId="394"/>
    <cellStyle name="Примечание 2 2" xfId="395"/>
    <cellStyle name="Примечание 2 2 2" xfId="396"/>
    <cellStyle name="Примечание 2 3" xfId="397"/>
    <cellStyle name="Примечание 2 3 2" xfId="398"/>
    <cellStyle name="Примечание 2 4" xfId="399"/>
    <cellStyle name="Примечание 2 4 2" xfId="400"/>
    <cellStyle name="Примечание 2 5" xfId="401"/>
    <cellStyle name="Примечание 2 5 2" xfId="402"/>
    <cellStyle name="Примечание 2 6" xfId="403"/>
  </cellStyles>
  <dxfs count="32"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 patternType="solid"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 patternType="solid">
          <bgColor rgb="FFFFEB84"/>
        </patternFill>
      </fill>
    </dxf>
    <dxf>
      <fill>
        <patternFill>
          <bgColor rgb="FF72C487"/>
        </patternFill>
      </fill>
    </dxf>
  </dxfs>
  <tableStyles count="0" defaultTableStyle="TableStyleMedium2" defaultPivotStyle="PivotStyleLight16"/>
  <colors>
    <mruColors>
      <color rgb="FFF8696B"/>
      <color rgb="FF72C4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108"/>
  <sheetViews>
    <sheetView tabSelected="1" zoomScale="85" zoomScaleNormal="85" workbookViewId="0"/>
  </sheetViews>
  <sheetFormatPr defaultRowHeight="12" outlineLevelRow="1" x14ac:dyDescent="0.2"/>
  <cols>
    <col min="1" max="1" width="9.140625" style="167"/>
    <col min="2" max="2" width="25.42578125" customWidth="1"/>
    <col min="3" max="4" width="13.7109375" customWidth="1"/>
    <col min="5" max="5" width="14.28515625" customWidth="1"/>
    <col min="6" max="31" width="13.7109375" customWidth="1"/>
  </cols>
  <sheetData>
    <row r="1" spans="1:27" x14ac:dyDescent="0.2">
      <c r="A1" s="16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27" x14ac:dyDescent="0.2">
      <c r="A2" s="16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27" ht="15.75" x14ac:dyDescent="0.2">
      <c r="A3" s="16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R3" s="75"/>
      <c r="S3" s="75"/>
      <c r="T3" s="75"/>
      <c r="U3" s="75"/>
      <c r="Z3" s="76" t="s">
        <v>0</v>
      </c>
    </row>
    <row r="4" spans="1:27" ht="15.75" thickBot="1" x14ac:dyDescent="0.25">
      <c r="A4" s="164"/>
      <c r="B4" s="77" t="s">
        <v>1</v>
      </c>
      <c r="C4" s="78"/>
      <c r="D4" s="78"/>
      <c r="E4" s="78"/>
      <c r="F4" s="78"/>
      <c r="G4" s="78"/>
      <c r="H4" s="78"/>
      <c r="I4" s="75"/>
      <c r="J4" s="75"/>
      <c r="K4" s="75"/>
      <c r="L4" s="75"/>
      <c r="M4" s="75"/>
      <c r="R4" s="75"/>
      <c r="S4" s="75"/>
      <c r="T4" s="75"/>
      <c r="U4" s="75"/>
      <c r="Z4" s="79" t="s">
        <v>2</v>
      </c>
    </row>
    <row r="5" spans="1:27" ht="15.95" customHeight="1" x14ac:dyDescent="0.2">
      <c r="A5" s="164"/>
      <c r="B5" s="270"/>
      <c r="C5" s="273" t="s">
        <v>92</v>
      </c>
      <c r="D5" s="276" t="s">
        <v>93</v>
      </c>
      <c r="E5" s="277"/>
      <c r="F5" s="277"/>
      <c r="G5" s="277"/>
      <c r="H5" s="277"/>
      <c r="I5" s="277"/>
      <c r="J5" s="277"/>
      <c r="K5" s="277"/>
      <c r="L5" s="277"/>
      <c r="M5" s="278"/>
      <c r="N5" s="348" t="s">
        <v>94</v>
      </c>
      <c r="O5" s="349"/>
      <c r="P5" s="349"/>
      <c r="Q5" s="349"/>
      <c r="R5" s="349"/>
      <c r="S5" s="349"/>
      <c r="T5" s="349"/>
      <c r="U5" s="350"/>
      <c r="V5" s="342" t="s">
        <v>130</v>
      </c>
      <c r="W5" s="343"/>
      <c r="X5" s="343"/>
      <c r="Y5" s="344"/>
      <c r="Z5" s="284" t="s">
        <v>95</v>
      </c>
      <c r="AA5" s="217"/>
    </row>
    <row r="6" spans="1:27" ht="15.95" customHeight="1" x14ac:dyDescent="0.2">
      <c r="A6" s="164"/>
      <c r="B6" s="271"/>
      <c r="C6" s="274"/>
      <c r="D6" s="287" t="s">
        <v>4</v>
      </c>
      <c r="E6" s="288"/>
      <c r="F6" s="288"/>
      <c r="G6" s="288"/>
      <c r="H6" s="289"/>
      <c r="I6" s="282" t="s">
        <v>5</v>
      </c>
      <c r="J6" s="282" t="s">
        <v>6</v>
      </c>
      <c r="K6" s="282" t="s">
        <v>7</v>
      </c>
      <c r="L6" s="282" t="s">
        <v>8</v>
      </c>
      <c r="M6" s="282" t="s">
        <v>9</v>
      </c>
      <c r="N6" s="356" t="s">
        <v>10</v>
      </c>
      <c r="O6" s="351" t="s">
        <v>117</v>
      </c>
      <c r="P6" s="352"/>
      <c r="Q6" s="353"/>
      <c r="R6" s="354" t="s">
        <v>118</v>
      </c>
      <c r="S6" s="354"/>
      <c r="T6" s="354"/>
      <c r="U6" s="355"/>
      <c r="V6" s="345"/>
      <c r="W6" s="346"/>
      <c r="X6" s="346"/>
      <c r="Y6" s="347"/>
      <c r="Z6" s="285"/>
      <c r="AA6" s="217"/>
    </row>
    <row r="7" spans="1:27" ht="33" customHeight="1" x14ac:dyDescent="0.2">
      <c r="A7" s="164"/>
      <c r="B7" s="271"/>
      <c r="C7" s="275"/>
      <c r="D7" s="81" t="s">
        <v>10</v>
      </c>
      <c r="E7" s="82" t="s">
        <v>11</v>
      </c>
      <c r="F7" s="82" t="s">
        <v>12</v>
      </c>
      <c r="G7" s="82" t="s">
        <v>113</v>
      </c>
      <c r="H7" s="82" t="s">
        <v>13</v>
      </c>
      <c r="I7" s="283"/>
      <c r="J7" s="283"/>
      <c r="K7" s="283"/>
      <c r="L7" s="283"/>
      <c r="M7" s="283"/>
      <c r="N7" s="357"/>
      <c r="O7" s="6" t="s">
        <v>114</v>
      </c>
      <c r="P7" s="228" t="s">
        <v>115</v>
      </c>
      <c r="Q7" s="228" t="s">
        <v>116</v>
      </c>
      <c r="R7" s="241" t="s">
        <v>11</v>
      </c>
      <c r="S7" s="241" t="s">
        <v>12</v>
      </c>
      <c r="T7" s="241" t="s">
        <v>119</v>
      </c>
      <c r="U7" s="418" t="s">
        <v>13</v>
      </c>
      <c r="V7" s="419" t="s">
        <v>10</v>
      </c>
      <c r="W7" s="239" t="s">
        <v>114</v>
      </c>
      <c r="X7" s="239" t="s">
        <v>115</v>
      </c>
      <c r="Y7" s="240" t="s">
        <v>116</v>
      </c>
      <c r="Z7" s="286"/>
      <c r="AA7" s="217"/>
    </row>
    <row r="8" spans="1:27" x14ac:dyDescent="0.2">
      <c r="A8" s="164"/>
      <c r="B8" s="271"/>
      <c r="C8" s="279" t="s">
        <v>14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279" t="s">
        <v>14</v>
      </c>
      <c r="O8" s="280"/>
      <c r="P8" s="280"/>
      <c r="Q8" s="280"/>
      <c r="R8" s="280"/>
      <c r="S8" s="280"/>
      <c r="T8" s="280"/>
      <c r="U8" s="281"/>
      <c r="V8" s="293" t="s">
        <v>14</v>
      </c>
      <c r="W8" s="294"/>
      <c r="X8" s="294"/>
      <c r="Y8" s="295"/>
      <c r="Z8" s="216" t="s">
        <v>14</v>
      </c>
      <c r="AA8" s="217"/>
    </row>
    <row r="9" spans="1:27" ht="12" customHeight="1" thickBot="1" x14ac:dyDescent="0.25">
      <c r="A9" s="164"/>
      <c r="B9" s="272"/>
      <c r="C9" s="222">
        <v>1</v>
      </c>
      <c r="D9" s="128">
        <v>2</v>
      </c>
      <c r="E9" s="127">
        <v>3</v>
      </c>
      <c r="F9" s="128">
        <v>4</v>
      </c>
      <c r="G9" s="127">
        <v>5</v>
      </c>
      <c r="H9" s="128">
        <v>6</v>
      </c>
      <c r="I9" s="127">
        <v>7</v>
      </c>
      <c r="J9" s="128">
        <v>8</v>
      </c>
      <c r="K9" s="127">
        <v>9</v>
      </c>
      <c r="L9" s="128">
        <v>10</v>
      </c>
      <c r="M9" s="223">
        <v>11</v>
      </c>
      <c r="N9" s="127">
        <v>12</v>
      </c>
      <c r="O9" s="127">
        <v>13</v>
      </c>
      <c r="P9" s="127">
        <v>14</v>
      </c>
      <c r="Q9" s="127">
        <v>15</v>
      </c>
      <c r="R9" s="127">
        <v>16</v>
      </c>
      <c r="S9" s="128">
        <v>17</v>
      </c>
      <c r="T9" s="127">
        <v>18</v>
      </c>
      <c r="U9" s="227">
        <v>19</v>
      </c>
      <c r="V9" s="222">
        <v>20</v>
      </c>
      <c r="W9" s="128">
        <v>21</v>
      </c>
      <c r="X9" s="128">
        <v>22</v>
      </c>
      <c r="Y9" s="223">
        <v>23</v>
      </c>
      <c r="Z9" s="166">
        <v>24</v>
      </c>
      <c r="AA9" s="217"/>
    </row>
    <row r="10" spans="1:27" ht="12" customHeight="1" x14ac:dyDescent="0.2">
      <c r="A10" s="164"/>
      <c r="B10" s="178" t="s">
        <v>15</v>
      </c>
      <c r="C10" s="114">
        <v>22877</v>
      </c>
      <c r="D10" s="116">
        <v>13379</v>
      </c>
      <c r="E10" s="116">
        <v>6457</v>
      </c>
      <c r="F10" s="116">
        <v>6696</v>
      </c>
      <c r="G10" s="116">
        <v>6696</v>
      </c>
      <c r="H10" s="116">
        <v>226</v>
      </c>
      <c r="I10" s="116">
        <v>3240</v>
      </c>
      <c r="J10" s="116">
        <v>1837</v>
      </c>
      <c r="K10" s="116">
        <v>247</v>
      </c>
      <c r="L10" s="116">
        <v>3585</v>
      </c>
      <c r="M10" s="89">
        <v>4470</v>
      </c>
      <c r="N10" s="114">
        <v>3423</v>
      </c>
      <c r="O10" s="114">
        <v>3423</v>
      </c>
      <c r="P10" s="114">
        <v>3423</v>
      </c>
      <c r="Q10" s="114">
        <v>3423</v>
      </c>
      <c r="R10" s="116">
        <v>3224</v>
      </c>
      <c r="S10" s="116">
        <v>112</v>
      </c>
      <c r="T10" s="116">
        <v>112</v>
      </c>
      <c r="U10" s="89">
        <v>87</v>
      </c>
      <c r="V10" s="87">
        <f>SUBTOTAL(9,V11:V19)</f>
        <v>548</v>
      </c>
      <c r="W10" s="88">
        <f>SUBTOTAL(9,W11:W19)</f>
        <v>548</v>
      </c>
      <c r="X10" s="88">
        <f>SUBTOTAL(9,X11:X19)</f>
        <v>548</v>
      </c>
      <c r="Y10" s="89">
        <f>SUBTOTAL(9,Y11:Y19)</f>
        <v>548</v>
      </c>
      <c r="Z10" s="224">
        <v>9498</v>
      </c>
      <c r="AA10" s="208"/>
    </row>
    <row r="11" spans="1:27" ht="12" customHeight="1" x14ac:dyDescent="0.2">
      <c r="A11" s="164"/>
      <c r="B11" s="91" t="s">
        <v>16</v>
      </c>
      <c r="C11" s="93">
        <v>1036</v>
      </c>
      <c r="D11" s="120">
        <v>504</v>
      </c>
      <c r="E11" s="120">
        <v>198</v>
      </c>
      <c r="F11" s="120">
        <v>303</v>
      </c>
      <c r="G11" s="120">
        <v>303</v>
      </c>
      <c r="H11" s="120">
        <v>3</v>
      </c>
      <c r="I11" s="120">
        <v>122</v>
      </c>
      <c r="J11" s="120">
        <v>100</v>
      </c>
      <c r="K11" s="120">
        <v>16</v>
      </c>
      <c r="L11" s="120">
        <v>73</v>
      </c>
      <c r="M11" s="119">
        <v>193</v>
      </c>
      <c r="N11" s="93">
        <v>132</v>
      </c>
      <c r="O11" s="93">
        <v>132</v>
      </c>
      <c r="P11" s="93">
        <v>132</v>
      </c>
      <c r="Q11" s="93">
        <v>132</v>
      </c>
      <c r="R11" s="120">
        <v>73</v>
      </c>
      <c r="S11" s="120">
        <v>57</v>
      </c>
      <c r="T11" s="120">
        <v>57</v>
      </c>
      <c r="U11" s="119">
        <v>2</v>
      </c>
      <c r="V11" s="92">
        <v>19</v>
      </c>
      <c r="W11" s="120">
        <v>19</v>
      </c>
      <c r="X11" s="120">
        <v>19</v>
      </c>
      <c r="Y11" s="119">
        <v>19</v>
      </c>
      <c r="Z11" s="94">
        <v>532</v>
      </c>
      <c r="AA11" s="208"/>
    </row>
    <row r="12" spans="1:27" ht="12" customHeight="1" x14ac:dyDescent="0.2">
      <c r="A12" s="164"/>
      <c r="B12" s="91" t="s">
        <v>17</v>
      </c>
      <c r="C12" s="93">
        <v>5917</v>
      </c>
      <c r="D12" s="120">
        <v>3711</v>
      </c>
      <c r="E12" s="120">
        <v>1525</v>
      </c>
      <c r="F12" s="120">
        <v>2155</v>
      </c>
      <c r="G12" s="120">
        <v>2155</v>
      </c>
      <c r="H12" s="120">
        <v>31</v>
      </c>
      <c r="I12" s="120">
        <v>799</v>
      </c>
      <c r="J12" s="120">
        <v>817</v>
      </c>
      <c r="K12" s="120">
        <v>35</v>
      </c>
      <c r="L12" s="120">
        <v>1051</v>
      </c>
      <c r="M12" s="119">
        <v>1009</v>
      </c>
      <c r="N12" s="93">
        <v>871</v>
      </c>
      <c r="O12" s="93">
        <v>871</v>
      </c>
      <c r="P12" s="93">
        <v>871</v>
      </c>
      <c r="Q12" s="93">
        <v>871</v>
      </c>
      <c r="R12" s="120">
        <v>853</v>
      </c>
      <c r="S12" s="120">
        <v>8</v>
      </c>
      <c r="T12" s="120">
        <v>8</v>
      </c>
      <c r="U12" s="119">
        <v>10</v>
      </c>
      <c r="V12" s="92">
        <v>164</v>
      </c>
      <c r="W12" s="120">
        <v>164</v>
      </c>
      <c r="X12" s="120">
        <v>164</v>
      </c>
      <c r="Y12" s="119">
        <v>164</v>
      </c>
      <c r="Z12" s="94">
        <v>2206</v>
      </c>
      <c r="AA12" s="208"/>
    </row>
    <row r="13" spans="1:27" ht="12" customHeight="1" x14ac:dyDescent="0.2">
      <c r="A13" s="164"/>
      <c r="B13" s="91" t="s">
        <v>18</v>
      </c>
      <c r="C13" s="93">
        <v>5130</v>
      </c>
      <c r="D13" s="120">
        <v>3608</v>
      </c>
      <c r="E13" s="120">
        <v>1274</v>
      </c>
      <c r="F13" s="120">
        <v>2327</v>
      </c>
      <c r="G13" s="120">
        <v>2327</v>
      </c>
      <c r="H13" s="120">
        <v>7</v>
      </c>
      <c r="I13" s="120">
        <v>703</v>
      </c>
      <c r="J13" s="120">
        <v>422</v>
      </c>
      <c r="K13" s="120">
        <v>66</v>
      </c>
      <c r="L13" s="120">
        <v>1573</v>
      </c>
      <c r="M13" s="119">
        <v>844</v>
      </c>
      <c r="N13" s="93">
        <v>512</v>
      </c>
      <c r="O13" s="93">
        <v>512</v>
      </c>
      <c r="P13" s="93">
        <v>512</v>
      </c>
      <c r="Q13" s="93">
        <v>512</v>
      </c>
      <c r="R13" s="120">
        <v>496</v>
      </c>
      <c r="S13" s="120">
        <v>14</v>
      </c>
      <c r="T13" s="120">
        <v>14</v>
      </c>
      <c r="U13" s="119">
        <v>2</v>
      </c>
      <c r="V13" s="92">
        <v>109</v>
      </c>
      <c r="W13" s="120">
        <v>109</v>
      </c>
      <c r="X13" s="120">
        <v>109</v>
      </c>
      <c r="Y13" s="119">
        <v>109</v>
      </c>
      <c r="Z13" s="94">
        <v>1522</v>
      </c>
      <c r="AA13" s="208"/>
    </row>
    <row r="14" spans="1:27" x14ac:dyDescent="0.2">
      <c r="A14" s="164"/>
      <c r="B14" s="91" t="s">
        <v>19</v>
      </c>
      <c r="C14" s="93">
        <v>2187</v>
      </c>
      <c r="D14" s="120">
        <v>1251</v>
      </c>
      <c r="E14" s="120">
        <v>601</v>
      </c>
      <c r="F14" s="120">
        <v>630</v>
      </c>
      <c r="G14" s="120">
        <v>630</v>
      </c>
      <c r="H14" s="120">
        <v>20</v>
      </c>
      <c r="I14" s="120">
        <v>285</v>
      </c>
      <c r="J14" s="120">
        <v>169</v>
      </c>
      <c r="K14" s="120">
        <v>26</v>
      </c>
      <c r="L14" s="120">
        <v>317</v>
      </c>
      <c r="M14" s="119">
        <v>454</v>
      </c>
      <c r="N14" s="93">
        <v>289</v>
      </c>
      <c r="O14" s="93">
        <v>289</v>
      </c>
      <c r="P14" s="93">
        <v>289</v>
      </c>
      <c r="Q14" s="93">
        <v>289</v>
      </c>
      <c r="R14" s="120">
        <v>276</v>
      </c>
      <c r="S14" s="120">
        <v>11</v>
      </c>
      <c r="T14" s="120">
        <v>11</v>
      </c>
      <c r="U14" s="119">
        <v>2</v>
      </c>
      <c r="V14" s="92">
        <v>75</v>
      </c>
      <c r="W14" s="120">
        <v>75</v>
      </c>
      <c r="X14" s="120">
        <v>75</v>
      </c>
      <c r="Y14" s="119">
        <v>75</v>
      </c>
      <c r="Z14" s="94">
        <v>936</v>
      </c>
      <c r="AA14" s="208"/>
    </row>
    <row r="15" spans="1:27" ht="12" customHeight="1" x14ac:dyDescent="0.2">
      <c r="A15" s="164"/>
      <c r="B15" s="91" t="s">
        <v>20</v>
      </c>
      <c r="C15" s="93">
        <v>1398</v>
      </c>
      <c r="D15" s="120">
        <v>842</v>
      </c>
      <c r="E15" s="120">
        <v>779</v>
      </c>
      <c r="F15" s="120">
        <v>50</v>
      </c>
      <c r="G15" s="120">
        <v>50</v>
      </c>
      <c r="H15" s="120">
        <v>13</v>
      </c>
      <c r="I15" s="120">
        <v>359</v>
      </c>
      <c r="J15" s="120">
        <v>49</v>
      </c>
      <c r="K15" s="120">
        <v>32</v>
      </c>
      <c r="L15" s="120">
        <v>56</v>
      </c>
      <c r="M15" s="119">
        <v>346</v>
      </c>
      <c r="N15" s="93">
        <v>449</v>
      </c>
      <c r="O15" s="93">
        <v>449</v>
      </c>
      <c r="P15" s="93">
        <v>449</v>
      </c>
      <c r="Q15" s="93">
        <v>449</v>
      </c>
      <c r="R15" s="120">
        <v>440</v>
      </c>
      <c r="S15" s="120">
        <v>2</v>
      </c>
      <c r="T15" s="120">
        <v>2</v>
      </c>
      <c r="U15" s="119">
        <v>7</v>
      </c>
      <c r="V15" s="92">
        <v>17</v>
      </c>
      <c r="W15" s="120">
        <v>17</v>
      </c>
      <c r="X15" s="120">
        <v>17</v>
      </c>
      <c r="Y15" s="119">
        <v>17</v>
      </c>
      <c r="Z15" s="94">
        <v>556</v>
      </c>
      <c r="AA15" s="208"/>
    </row>
    <row r="16" spans="1:27" ht="12" customHeight="1" x14ac:dyDescent="0.2">
      <c r="A16" s="164"/>
      <c r="B16" s="91" t="s">
        <v>21</v>
      </c>
      <c r="C16" s="93">
        <v>6485</v>
      </c>
      <c r="D16" s="120">
        <v>3047</v>
      </c>
      <c r="E16" s="120">
        <v>1752</v>
      </c>
      <c r="F16" s="120">
        <v>1143</v>
      </c>
      <c r="G16" s="120">
        <v>1143</v>
      </c>
      <c r="H16" s="120">
        <v>152</v>
      </c>
      <c r="I16" s="120">
        <v>813</v>
      </c>
      <c r="J16" s="120">
        <v>234</v>
      </c>
      <c r="K16" s="120">
        <v>65</v>
      </c>
      <c r="L16" s="120">
        <v>511</v>
      </c>
      <c r="M16" s="119">
        <v>1424</v>
      </c>
      <c r="N16" s="93">
        <v>989</v>
      </c>
      <c r="O16" s="93">
        <v>989</v>
      </c>
      <c r="P16" s="93">
        <v>989</v>
      </c>
      <c r="Q16" s="93">
        <v>989</v>
      </c>
      <c r="R16" s="120">
        <v>905</v>
      </c>
      <c r="S16" s="120">
        <v>20</v>
      </c>
      <c r="T16" s="120">
        <v>20</v>
      </c>
      <c r="U16" s="119">
        <v>64</v>
      </c>
      <c r="V16" s="92">
        <v>136</v>
      </c>
      <c r="W16" s="120">
        <v>136</v>
      </c>
      <c r="X16" s="120">
        <v>136</v>
      </c>
      <c r="Y16" s="119">
        <v>136</v>
      </c>
      <c r="Z16" s="94">
        <v>3438</v>
      </c>
      <c r="AA16" s="208"/>
    </row>
    <row r="17" spans="1:27" ht="12" customHeight="1" x14ac:dyDescent="0.2">
      <c r="A17" s="164"/>
      <c r="B17" s="91" t="s">
        <v>22</v>
      </c>
      <c r="C17" s="93">
        <v>693</v>
      </c>
      <c r="D17" s="120">
        <v>400</v>
      </c>
      <c r="E17" s="120">
        <v>328</v>
      </c>
      <c r="F17" s="120">
        <v>72</v>
      </c>
      <c r="G17" s="120">
        <v>72</v>
      </c>
      <c r="H17" s="120">
        <v>0</v>
      </c>
      <c r="I17" s="120">
        <v>157</v>
      </c>
      <c r="J17" s="120">
        <v>44</v>
      </c>
      <c r="K17" s="120">
        <v>3</v>
      </c>
      <c r="L17" s="120">
        <v>1</v>
      </c>
      <c r="M17" s="119">
        <v>195</v>
      </c>
      <c r="N17" s="93">
        <v>181</v>
      </c>
      <c r="O17" s="93">
        <v>181</v>
      </c>
      <c r="P17" s="93">
        <v>181</v>
      </c>
      <c r="Q17" s="93">
        <v>181</v>
      </c>
      <c r="R17" s="120">
        <v>181</v>
      </c>
      <c r="S17" s="120">
        <v>0</v>
      </c>
      <c r="T17" s="120">
        <v>0</v>
      </c>
      <c r="U17" s="119">
        <v>0</v>
      </c>
      <c r="V17" s="92">
        <v>14</v>
      </c>
      <c r="W17" s="120">
        <v>14</v>
      </c>
      <c r="X17" s="120">
        <v>14</v>
      </c>
      <c r="Y17" s="119">
        <v>14</v>
      </c>
      <c r="Z17" s="94">
        <v>293</v>
      </c>
      <c r="AA17" s="208"/>
    </row>
    <row r="18" spans="1:27" ht="12" customHeight="1" x14ac:dyDescent="0.2">
      <c r="A18" s="164"/>
      <c r="B18" s="91" t="s">
        <v>22</v>
      </c>
      <c r="C18" s="93">
        <v>693</v>
      </c>
      <c r="D18" s="120">
        <v>400</v>
      </c>
      <c r="E18" s="120">
        <v>328</v>
      </c>
      <c r="F18" s="120">
        <v>72</v>
      </c>
      <c r="G18" s="120">
        <v>72</v>
      </c>
      <c r="H18" s="120">
        <v>0</v>
      </c>
      <c r="I18" s="120">
        <v>157</v>
      </c>
      <c r="J18" s="120">
        <v>44</v>
      </c>
      <c r="K18" s="120">
        <v>3</v>
      </c>
      <c r="L18" s="120">
        <v>1</v>
      </c>
      <c r="M18" s="119">
        <v>195</v>
      </c>
      <c r="N18" s="93">
        <v>181</v>
      </c>
      <c r="O18" s="93">
        <v>181</v>
      </c>
      <c r="P18" s="93">
        <v>181</v>
      </c>
      <c r="Q18" s="93">
        <v>181</v>
      </c>
      <c r="R18" s="120">
        <v>181</v>
      </c>
      <c r="S18" s="120">
        <v>0</v>
      </c>
      <c r="T18" s="120">
        <v>0</v>
      </c>
      <c r="U18" s="119">
        <v>0</v>
      </c>
      <c r="V18" s="92">
        <v>14</v>
      </c>
      <c r="W18" s="120">
        <v>14</v>
      </c>
      <c r="X18" s="120">
        <v>14</v>
      </c>
      <c r="Y18" s="119">
        <v>14</v>
      </c>
      <c r="Z18" s="94">
        <v>293</v>
      </c>
      <c r="AA18" s="208"/>
    </row>
    <row r="19" spans="1:27" ht="12" customHeight="1" thickBot="1" x14ac:dyDescent="0.25">
      <c r="A19" s="164"/>
      <c r="B19" s="95" t="s">
        <v>73</v>
      </c>
      <c r="C19" s="96">
        <v>31</v>
      </c>
      <c r="D19" s="123">
        <v>16</v>
      </c>
      <c r="E19" s="123">
        <v>0</v>
      </c>
      <c r="F19" s="123">
        <v>16</v>
      </c>
      <c r="G19" s="123">
        <v>16</v>
      </c>
      <c r="H19" s="123">
        <v>0</v>
      </c>
      <c r="I19" s="123">
        <v>2</v>
      </c>
      <c r="J19" s="123">
        <v>2</v>
      </c>
      <c r="K19" s="123">
        <v>4</v>
      </c>
      <c r="L19" s="123">
        <v>3</v>
      </c>
      <c r="M19" s="122">
        <v>5</v>
      </c>
      <c r="N19" s="97">
        <v>0</v>
      </c>
      <c r="O19" s="97">
        <v>0</v>
      </c>
      <c r="P19" s="97">
        <v>0</v>
      </c>
      <c r="Q19" s="97">
        <v>0</v>
      </c>
      <c r="R19" s="123">
        <v>0</v>
      </c>
      <c r="S19" s="123">
        <v>0</v>
      </c>
      <c r="T19" s="123">
        <v>0</v>
      </c>
      <c r="U19" s="122">
        <v>0</v>
      </c>
      <c r="V19" s="96">
        <v>0</v>
      </c>
      <c r="W19" s="123">
        <v>0</v>
      </c>
      <c r="X19" s="123">
        <v>0</v>
      </c>
      <c r="Y19" s="122">
        <v>0</v>
      </c>
      <c r="Z19" s="98">
        <v>15</v>
      </c>
      <c r="AA19" s="208"/>
    </row>
    <row r="20" spans="1:27" x14ac:dyDescent="0.2">
      <c r="A20" s="16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</row>
    <row r="21" spans="1:27" ht="15.75" thickBot="1" x14ac:dyDescent="0.25">
      <c r="A21" s="164"/>
      <c r="B21" s="77" t="s">
        <v>23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Z21" s="79" t="s">
        <v>24</v>
      </c>
    </row>
    <row r="22" spans="1:27" ht="21.75" customHeight="1" x14ac:dyDescent="0.2">
      <c r="A22" s="164"/>
      <c r="B22" s="256"/>
      <c r="C22" s="264" t="s">
        <v>53</v>
      </c>
      <c r="D22" s="265"/>
      <c r="E22" s="265"/>
      <c r="F22" s="265"/>
      <c r="G22" s="265"/>
      <c r="H22" s="265"/>
      <c r="I22" s="265"/>
      <c r="J22" s="266"/>
      <c r="K22" s="264" t="s">
        <v>25</v>
      </c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6"/>
    </row>
    <row r="23" spans="1:27" ht="21.75" customHeight="1" x14ac:dyDescent="0.2">
      <c r="A23" s="164"/>
      <c r="B23" s="257"/>
      <c r="C23" s="259" t="s">
        <v>10</v>
      </c>
      <c r="D23" s="290" t="s">
        <v>117</v>
      </c>
      <c r="E23" s="290"/>
      <c r="F23" s="290"/>
      <c r="G23" s="262" t="s">
        <v>54</v>
      </c>
      <c r="H23" s="368"/>
      <c r="I23" s="262" t="s">
        <v>27</v>
      </c>
      <c r="J23" s="263"/>
      <c r="K23" s="259" t="s">
        <v>10</v>
      </c>
      <c r="L23" s="290" t="s">
        <v>117</v>
      </c>
      <c r="M23" s="290"/>
      <c r="N23" s="290"/>
      <c r="O23" s="361" t="s">
        <v>118</v>
      </c>
      <c r="P23" s="361"/>
      <c r="Q23" s="361"/>
      <c r="R23" s="361"/>
      <c r="S23" s="374" t="s">
        <v>55</v>
      </c>
      <c r="T23" s="359"/>
      <c r="U23" s="359"/>
      <c r="V23" s="359"/>
      <c r="W23" s="359"/>
      <c r="X23" s="359"/>
      <c r="Y23" s="359"/>
      <c r="Z23" s="360"/>
    </row>
    <row r="24" spans="1:27" ht="21.75" customHeight="1" x14ac:dyDescent="0.2">
      <c r="A24" s="164"/>
      <c r="B24" s="257"/>
      <c r="C24" s="260"/>
      <c r="D24" s="290" t="s">
        <v>120</v>
      </c>
      <c r="E24" s="290" t="s">
        <v>115</v>
      </c>
      <c r="F24" s="290" t="s">
        <v>121</v>
      </c>
      <c r="G24" s="291" t="s">
        <v>10</v>
      </c>
      <c r="H24" s="364" t="s">
        <v>56</v>
      </c>
      <c r="I24" s="291" t="s">
        <v>10</v>
      </c>
      <c r="J24" s="366" t="s">
        <v>56</v>
      </c>
      <c r="K24" s="260"/>
      <c r="L24" s="290" t="s">
        <v>114</v>
      </c>
      <c r="M24" s="290" t="s">
        <v>115</v>
      </c>
      <c r="N24" s="290" t="s">
        <v>121</v>
      </c>
      <c r="O24" s="362" t="s">
        <v>11</v>
      </c>
      <c r="P24" s="362" t="s">
        <v>12</v>
      </c>
      <c r="Q24" s="363" t="s">
        <v>119</v>
      </c>
      <c r="R24" s="362" t="s">
        <v>13</v>
      </c>
      <c r="S24" s="290" t="s">
        <v>10</v>
      </c>
      <c r="T24" s="290" t="s">
        <v>117</v>
      </c>
      <c r="U24" s="290"/>
      <c r="V24" s="290"/>
      <c r="W24" s="361" t="s">
        <v>118</v>
      </c>
      <c r="X24" s="361"/>
      <c r="Y24" s="361"/>
      <c r="Z24" s="375"/>
    </row>
    <row r="25" spans="1:27" ht="33" customHeight="1" x14ac:dyDescent="0.2">
      <c r="A25" s="164"/>
      <c r="B25" s="257"/>
      <c r="C25" s="261"/>
      <c r="D25" s="290"/>
      <c r="E25" s="290"/>
      <c r="F25" s="290"/>
      <c r="G25" s="292"/>
      <c r="H25" s="365"/>
      <c r="I25" s="292"/>
      <c r="J25" s="367"/>
      <c r="K25" s="261"/>
      <c r="L25" s="290"/>
      <c r="M25" s="290"/>
      <c r="N25" s="290"/>
      <c r="O25" s="362"/>
      <c r="P25" s="362"/>
      <c r="Q25" s="363"/>
      <c r="R25" s="362"/>
      <c r="S25" s="290"/>
      <c r="T25" s="21" t="s">
        <v>114</v>
      </c>
      <c r="U25" s="21" t="s">
        <v>115</v>
      </c>
      <c r="V25" s="21" t="s">
        <v>121</v>
      </c>
      <c r="W25" s="225" t="s">
        <v>11</v>
      </c>
      <c r="X25" s="225" t="s">
        <v>12</v>
      </c>
      <c r="Y25" s="6" t="s">
        <v>119</v>
      </c>
      <c r="Z25" s="226" t="s">
        <v>13</v>
      </c>
    </row>
    <row r="26" spans="1:27" ht="15.95" customHeight="1" x14ac:dyDescent="0.2">
      <c r="A26" s="164"/>
      <c r="B26" s="257"/>
      <c r="C26" s="358" t="s">
        <v>14</v>
      </c>
      <c r="D26" s="359"/>
      <c r="E26" s="359"/>
      <c r="F26" s="359"/>
      <c r="G26" s="359"/>
      <c r="H26" s="359"/>
      <c r="I26" s="359"/>
      <c r="J26" s="360"/>
      <c r="K26" s="267" t="s">
        <v>14</v>
      </c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9"/>
    </row>
    <row r="27" spans="1:27" ht="12" customHeight="1" thickBot="1" x14ac:dyDescent="0.25">
      <c r="A27" s="164"/>
      <c r="B27" s="258"/>
      <c r="C27" s="107">
        <v>1</v>
      </c>
      <c r="D27" s="105">
        <v>2</v>
      </c>
      <c r="E27" s="105">
        <v>3</v>
      </c>
      <c r="F27" s="105">
        <v>4</v>
      </c>
      <c r="G27" s="108">
        <v>5</v>
      </c>
      <c r="H27" s="108">
        <v>6</v>
      </c>
      <c r="I27" s="108">
        <v>7</v>
      </c>
      <c r="J27" s="106">
        <v>8</v>
      </c>
      <c r="K27" s="105">
        <v>9</v>
      </c>
      <c r="L27" s="105">
        <v>10</v>
      </c>
      <c r="M27" s="105">
        <v>11</v>
      </c>
      <c r="N27" s="105">
        <v>12</v>
      </c>
      <c r="O27" s="108">
        <v>13</v>
      </c>
      <c r="P27" s="108">
        <v>14</v>
      </c>
      <c r="Q27" s="108">
        <v>15</v>
      </c>
      <c r="R27" s="108">
        <v>16</v>
      </c>
      <c r="S27" s="108">
        <v>17</v>
      </c>
      <c r="T27" s="108">
        <v>18</v>
      </c>
      <c r="U27" s="108">
        <v>19</v>
      </c>
      <c r="V27" s="108">
        <v>20</v>
      </c>
      <c r="W27" s="108">
        <v>21</v>
      </c>
      <c r="X27" s="108">
        <v>22</v>
      </c>
      <c r="Y27" s="108">
        <v>23</v>
      </c>
      <c r="Z27" s="106">
        <v>24</v>
      </c>
    </row>
    <row r="28" spans="1:27" ht="12" customHeight="1" x14ac:dyDescent="0.2">
      <c r="A28" s="164"/>
      <c r="B28" s="178" t="s">
        <v>15</v>
      </c>
      <c r="C28" s="114">
        <v>8297</v>
      </c>
      <c r="D28" s="114">
        <v>8297</v>
      </c>
      <c r="E28" s="114">
        <v>8297</v>
      </c>
      <c r="F28" s="114">
        <v>8297</v>
      </c>
      <c r="G28" s="115">
        <f>SUM(G29:G37)</f>
        <v>5541</v>
      </c>
      <c r="H28" s="115">
        <f>SUM(H29:H37)</f>
        <v>143</v>
      </c>
      <c r="I28" s="115">
        <v>388</v>
      </c>
      <c r="J28" s="117">
        <v>0</v>
      </c>
      <c r="K28" s="114">
        <v>1592</v>
      </c>
      <c r="L28" s="114">
        <v>8297</v>
      </c>
      <c r="M28" s="114">
        <v>8297</v>
      </c>
      <c r="N28" s="114">
        <v>8297</v>
      </c>
      <c r="O28" s="115">
        <v>1516</v>
      </c>
      <c r="P28" s="115">
        <v>71</v>
      </c>
      <c r="Q28" s="115">
        <v>71</v>
      </c>
      <c r="R28" s="115">
        <v>5</v>
      </c>
      <c r="S28" s="116">
        <v>1080</v>
      </c>
      <c r="T28" s="114">
        <v>8297</v>
      </c>
      <c r="U28" s="114">
        <v>8297</v>
      </c>
      <c r="V28" s="114">
        <v>8297</v>
      </c>
      <c r="W28" s="115">
        <v>1055</v>
      </c>
      <c r="X28" s="115">
        <v>23</v>
      </c>
      <c r="Y28" s="115">
        <v>23</v>
      </c>
      <c r="Z28" s="113">
        <v>2</v>
      </c>
    </row>
    <row r="29" spans="1:27" ht="12" customHeight="1" x14ac:dyDescent="0.2">
      <c r="A29" s="164"/>
      <c r="B29" s="91" t="s">
        <v>16</v>
      </c>
      <c r="C29" s="93">
        <v>341</v>
      </c>
      <c r="D29" s="93">
        <v>341</v>
      </c>
      <c r="E29" s="93">
        <v>341</v>
      </c>
      <c r="F29" s="93">
        <v>341</v>
      </c>
      <c r="G29" s="120">
        <v>154</v>
      </c>
      <c r="H29" s="120">
        <v>1</v>
      </c>
      <c r="I29" s="120">
        <v>69</v>
      </c>
      <c r="J29" s="119">
        <v>0</v>
      </c>
      <c r="K29" s="93">
        <v>31</v>
      </c>
      <c r="L29" s="93">
        <v>341</v>
      </c>
      <c r="M29" s="93">
        <v>341</v>
      </c>
      <c r="N29" s="93">
        <v>341</v>
      </c>
      <c r="O29" s="120">
        <v>3</v>
      </c>
      <c r="P29" s="120">
        <v>28</v>
      </c>
      <c r="Q29" s="120">
        <v>28</v>
      </c>
      <c r="R29" s="120">
        <v>0</v>
      </c>
      <c r="S29" s="121">
        <v>0</v>
      </c>
      <c r="T29" s="93">
        <v>341</v>
      </c>
      <c r="U29" s="93">
        <v>341</v>
      </c>
      <c r="V29" s="93">
        <v>341</v>
      </c>
      <c r="W29" s="120">
        <v>0</v>
      </c>
      <c r="X29" s="120">
        <v>0</v>
      </c>
      <c r="Y29" s="120">
        <v>0</v>
      </c>
      <c r="Z29" s="119">
        <v>0</v>
      </c>
    </row>
    <row r="30" spans="1:27" ht="12" customHeight="1" x14ac:dyDescent="0.2">
      <c r="A30" s="164"/>
      <c r="B30" s="91" t="s">
        <v>17</v>
      </c>
      <c r="C30" s="93">
        <v>2400</v>
      </c>
      <c r="D30" s="93">
        <v>2400</v>
      </c>
      <c r="E30" s="93">
        <v>2400</v>
      </c>
      <c r="F30" s="93">
        <v>2400</v>
      </c>
      <c r="G30" s="120">
        <v>1228</v>
      </c>
      <c r="H30" s="120">
        <v>51</v>
      </c>
      <c r="I30" s="120">
        <v>6</v>
      </c>
      <c r="J30" s="119">
        <v>0</v>
      </c>
      <c r="K30" s="93">
        <v>595</v>
      </c>
      <c r="L30" s="93">
        <v>2400</v>
      </c>
      <c r="M30" s="93">
        <v>2400</v>
      </c>
      <c r="N30" s="93">
        <v>2400</v>
      </c>
      <c r="O30" s="120">
        <v>592</v>
      </c>
      <c r="P30" s="120">
        <v>2</v>
      </c>
      <c r="Q30" s="120">
        <v>2</v>
      </c>
      <c r="R30" s="120">
        <v>1</v>
      </c>
      <c r="S30" s="121">
        <v>480</v>
      </c>
      <c r="T30" s="93">
        <v>2400</v>
      </c>
      <c r="U30" s="93">
        <v>2400</v>
      </c>
      <c r="V30" s="93">
        <v>2400</v>
      </c>
      <c r="W30" s="120">
        <v>478</v>
      </c>
      <c r="X30" s="120">
        <v>1</v>
      </c>
      <c r="Y30" s="120">
        <v>1</v>
      </c>
      <c r="Z30" s="119">
        <v>1</v>
      </c>
    </row>
    <row r="31" spans="1:27" ht="12" customHeight="1" x14ac:dyDescent="0.2">
      <c r="A31" s="164"/>
      <c r="B31" s="91" t="s">
        <v>18</v>
      </c>
      <c r="C31" s="93">
        <v>1793</v>
      </c>
      <c r="D31" s="93">
        <v>1793</v>
      </c>
      <c r="E31" s="93">
        <v>1793</v>
      </c>
      <c r="F31" s="93">
        <v>1793</v>
      </c>
      <c r="G31" s="120">
        <v>405</v>
      </c>
      <c r="H31" s="120">
        <v>0</v>
      </c>
      <c r="I31" s="120">
        <v>1</v>
      </c>
      <c r="J31" s="119">
        <v>0</v>
      </c>
      <c r="K31" s="93">
        <v>583</v>
      </c>
      <c r="L31" s="93">
        <v>1793</v>
      </c>
      <c r="M31" s="93">
        <v>1793</v>
      </c>
      <c r="N31" s="93">
        <v>1793</v>
      </c>
      <c r="O31" s="120">
        <v>562</v>
      </c>
      <c r="P31" s="120">
        <v>21</v>
      </c>
      <c r="Q31" s="120">
        <v>21</v>
      </c>
      <c r="R31" s="120">
        <v>0</v>
      </c>
      <c r="S31" s="121">
        <v>471</v>
      </c>
      <c r="T31" s="93">
        <v>1793</v>
      </c>
      <c r="U31" s="93">
        <v>1793</v>
      </c>
      <c r="V31" s="93">
        <v>1793</v>
      </c>
      <c r="W31" s="120">
        <v>453</v>
      </c>
      <c r="X31" s="120">
        <v>18</v>
      </c>
      <c r="Y31" s="120">
        <v>18</v>
      </c>
      <c r="Z31" s="119">
        <v>0</v>
      </c>
    </row>
    <row r="32" spans="1:27" ht="12" customHeight="1" x14ac:dyDescent="0.2">
      <c r="A32" s="164"/>
      <c r="B32" s="91" t="s">
        <v>19</v>
      </c>
      <c r="C32" s="93">
        <v>828</v>
      </c>
      <c r="D32" s="93">
        <v>828</v>
      </c>
      <c r="E32" s="93">
        <v>828</v>
      </c>
      <c r="F32" s="93">
        <v>828</v>
      </c>
      <c r="G32" s="120">
        <v>310</v>
      </c>
      <c r="H32" s="120">
        <v>13</v>
      </c>
      <c r="I32" s="120">
        <v>3</v>
      </c>
      <c r="J32" s="119">
        <v>0</v>
      </c>
      <c r="K32" s="93">
        <v>48</v>
      </c>
      <c r="L32" s="93">
        <v>828</v>
      </c>
      <c r="M32" s="93">
        <v>828</v>
      </c>
      <c r="N32" s="93">
        <v>828</v>
      </c>
      <c r="O32" s="120">
        <v>48</v>
      </c>
      <c r="P32" s="120">
        <v>0</v>
      </c>
      <c r="Q32" s="120">
        <v>0</v>
      </c>
      <c r="R32" s="120">
        <v>0</v>
      </c>
      <c r="S32" s="121">
        <v>15</v>
      </c>
      <c r="T32" s="93">
        <v>828</v>
      </c>
      <c r="U32" s="93">
        <v>828</v>
      </c>
      <c r="V32" s="93">
        <v>828</v>
      </c>
      <c r="W32" s="120">
        <v>15</v>
      </c>
      <c r="X32" s="120">
        <v>0</v>
      </c>
      <c r="Y32" s="120">
        <v>0</v>
      </c>
      <c r="Z32" s="119">
        <v>0</v>
      </c>
    </row>
    <row r="33" spans="1:26" ht="12" customHeight="1" x14ac:dyDescent="0.2">
      <c r="A33" s="164"/>
      <c r="B33" s="91" t="s">
        <v>20</v>
      </c>
      <c r="C33" s="93">
        <v>761</v>
      </c>
      <c r="D33" s="93">
        <v>761</v>
      </c>
      <c r="E33" s="93">
        <v>761</v>
      </c>
      <c r="F33" s="93">
        <v>761</v>
      </c>
      <c r="G33" s="120">
        <v>192</v>
      </c>
      <c r="H33" s="120">
        <v>0</v>
      </c>
      <c r="I33" s="120">
        <v>257</v>
      </c>
      <c r="J33" s="119">
        <v>0</v>
      </c>
      <c r="K33" s="93">
        <v>48</v>
      </c>
      <c r="L33" s="93">
        <v>761</v>
      </c>
      <c r="M33" s="93">
        <v>761</v>
      </c>
      <c r="N33" s="93">
        <v>761</v>
      </c>
      <c r="O33" s="120">
        <v>46</v>
      </c>
      <c r="P33" s="120">
        <v>0</v>
      </c>
      <c r="Q33" s="120">
        <v>0</v>
      </c>
      <c r="R33" s="120">
        <v>2</v>
      </c>
      <c r="S33" s="121">
        <v>1</v>
      </c>
      <c r="T33" s="93">
        <v>761</v>
      </c>
      <c r="U33" s="93">
        <v>761</v>
      </c>
      <c r="V33" s="93">
        <v>761</v>
      </c>
      <c r="W33" s="120">
        <v>1</v>
      </c>
      <c r="X33" s="120">
        <v>0</v>
      </c>
      <c r="Y33" s="120">
        <v>0</v>
      </c>
      <c r="Z33" s="119">
        <v>0</v>
      </c>
    </row>
    <row r="34" spans="1:26" ht="12" customHeight="1" x14ac:dyDescent="0.2">
      <c r="A34" s="164"/>
      <c r="B34" s="91" t="s">
        <v>21</v>
      </c>
      <c r="C34" s="93">
        <v>1929</v>
      </c>
      <c r="D34" s="93">
        <v>1929</v>
      </c>
      <c r="E34" s="93">
        <v>1929</v>
      </c>
      <c r="F34" s="93">
        <v>1929</v>
      </c>
      <c r="G34" s="120">
        <v>1059</v>
      </c>
      <c r="H34" s="120">
        <v>26</v>
      </c>
      <c r="I34" s="120">
        <v>37</v>
      </c>
      <c r="J34" s="119">
        <v>0</v>
      </c>
      <c r="K34" s="93">
        <v>250</v>
      </c>
      <c r="L34" s="93">
        <v>1929</v>
      </c>
      <c r="M34" s="93">
        <v>1929</v>
      </c>
      <c r="N34" s="93">
        <v>1929</v>
      </c>
      <c r="O34" s="120">
        <v>231</v>
      </c>
      <c r="P34" s="120">
        <v>17</v>
      </c>
      <c r="Q34" s="120">
        <v>17</v>
      </c>
      <c r="R34" s="120">
        <v>2</v>
      </c>
      <c r="S34" s="121">
        <v>113</v>
      </c>
      <c r="T34" s="93">
        <v>1929</v>
      </c>
      <c r="U34" s="93">
        <v>1929</v>
      </c>
      <c r="V34" s="93">
        <v>1929</v>
      </c>
      <c r="W34" s="120">
        <v>108</v>
      </c>
      <c r="X34" s="120">
        <v>4</v>
      </c>
      <c r="Y34" s="120">
        <v>4</v>
      </c>
      <c r="Z34" s="119">
        <v>1</v>
      </c>
    </row>
    <row r="35" spans="1:26" ht="12" customHeight="1" x14ac:dyDescent="0.2">
      <c r="A35" s="164"/>
      <c r="B35" s="91" t="s">
        <v>22</v>
      </c>
      <c r="C35" s="93">
        <v>1929</v>
      </c>
      <c r="D35" s="93">
        <v>1929</v>
      </c>
      <c r="E35" s="93">
        <v>1929</v>
      </c>
      <c r="F35" s="93">
        <v>1929</v>
      </c>
      <c r="G35" s="120">
        <v>1059</v>
      </c>
      <c r="H35" s="120">
        <v>26</v>
      </c>
      <c r="I35" s="120">
        <v>37</v>
      </c>
      <c r="J35" s="119">
        <v>0</v>
      </c>
      <c r="K35" s="93">
        <v>250</v>
      </c>
      <c r="L35" s="93">
        <v>1929</v>
      </c>
      <c r="M35" s="93">
        <v>1929</v>
      </c>
      <c r="N35" s="93">
        <v>1929</v>
      </c>
      <c r="O35" s="120">
        <v>231</v>
      </c>
      <c r="P35" s="120">
        <v>17</v>
      </c>
      <c r="Q35" s="120">
        <v>17</v>
      </c>
      <c r="R35" s="120">
        <v>2</v>
      </c>
      <c r="S35" s="121">
        <v>113</v>
      </c>
      <c r="T35" s="93">
        <v>1929</v>
      </c>
      <c r="U35" s="93">
        <v>1929</v>
      </c>
      <c r="V35" s="93">
        <v>1929</v>
      </c>
      <c r="W35" s="120">
        <v>108</v>
      </c>
      <c r="X35" s="120">
        <v>4</v>
      </c>
      <c r="Y35" s="120">
        <v>4</v>
      </c>
      <c r="Z35" s="119">
        <v>1</v>
      </c>
    </row>
    <row r="36" spans="1:26" ht="12" customHeight="1" x14ac:dyDescent="0.2">
      <c r="A36" s="164"/>
      <c r="B36" s="91" t="s">
        <v>22</v>
      </c>
      <c r="C36" s="92">
        <v>1929</v>
      </c>
      <c r="D36" s="120">
        <v>1929</v>
      </c>
      <c r="E36" s="120">
        <v>1929</v>
      </c>
      <c r="F36" s="120">
        <v>1929</v>
      </c>
      <c r="G36" s="120">
        <v>1059</v>
      </c>
      <c r="H36" s="120">
        <v>26</v>
      </c>
      <c r="I36" s="120">
        <v>37</v>
      </c>
      <c r="J36" s="119">
        <v>0</v>
      </c>
      <c r="K36" s="93">
        <v>250</v>
      </c>
      <c r="L36" s="93">
        <v>1929</v>
      </c>
      <c r="M36" s="93">
        <v>1929</v>
      </c>
      <c r="N36" s="93">
        <v>1929</v>
      </c>
      <c r="O36" s="120">
        <v>231</v>
      </c>
      <c r="P36" s="120">
        <v>17</v>
      </c>
      <c r="Q36" s="120">
        <v>17</v>
      </c>
      <c r="R36" s="120">
        <v>2</v>
      </c>
      <c r="S36" s="121">
        <v>113</v>
      </c>
      <c r="T36" s="93">
        <v>1929</v>
      </c>
      <c r="U36" s="93">
        <v>1929</v>
      </c>
      <c r="V36" s="93">
        <v>1929</v>
      </c>
      <c r="W36" s="120">
        <v>108</v>
      </c>
      <c r="X36" s="120">
        <v>4</v>
      </c>
      <c r="Y36" s="120">
        <v>4</v>
      </c>
      <c r="Z36" s="119">
        <v>1</v>
      </c>
    </row>
    <row r="37" spans="1:26" ht="12" customHeight="1" thickBot="1" x14ac:dyDescent="0.25">
      <c r="A37" s="164"/>
      <c r="B37" s="95" t="s">
        <v>73</v>
      </c>
      <c r="C37" s="96">
        <v>245</v>
      </c>
      <c r="D37" s="123">
        <v>245</v>
      </c>
      <c r="E37" s="123">
        <v>245</v>
      </c>
      <c r="F37" s="123">
        <v>245</v>
      </c>
      <c r="G37" s="123">
        <v>75</v>
      </c>
      <c r="H37" s="123">
        <v>0</v>
      </c>
      <c r="I37" s="123">
        <v>15</v>
      </c>
      <c r="J37" s="122">
        <v>0</v>
      </c>
      <c r="K37" s="96">
        <v>37</v>
      </c>
      <c r="L37" s="123">
        <v>245</v>
      </c>
      <c r="M37" s="123">
        <v>245</v>
      </c>
      <c r="N37" s="123">
        <v>245</v>
      </c>
      <c r="O37" s="123">
        <v>34</v>
      </c>
      <c r="P37" s="123">
        <v>3</v>
      </c>
      <c r="Q37" s="123">
        <v>3</v>
      </c>
      <c r="R37" s="123">
        <v>0</v>
      </c>
      <c r="S37" s="124">
        <v>0</v>
      </c>
      <c r="T37" s="123">
        <v>245</v>
      </c>
      <c r="U37" s="123">
        <v>245</v>
      </c>
      <c r="V37" s="123">
        <v>245</v>
      </c>
      <c r="W37" s="123">
        <v>0</v>
      </c>
      <c r="X37" s="123">
        <v>0</v>
      </c>
      <c r="Y37" s="123">
        <v>0</v>
      </c>
      <c r="Z37" s="122">
        <v>0</v>
      </c>
    </row>
    <row r="38" spans="1:26" x14ac:dyDescent="0.2">
      <c r="A38" s="16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</row>
    <row r="39" spans="1:26" ht="15.75" thickBot="1" x14ac:dyDescent="0.25">
      <c r="A39" s="164"/>
      <c r="B39" s="77" t="s">
        <v>74</v>
      </c>
      <c r="C39" s="75"/>
      <c r="D39" s="75"/>
      <c r="E39" s="75"/>
      <c r="F39" s="75"/>
      <c r="G39" s="75"/>
      <c r="H39" s="147"/>
      <c r="I39" s="75"/>
      <c r="J39" s="75"/>
      <c r="L39" s="75"/>
      <c r="M39" s="75"/>
      <c r="N39" s="75"/>
      <c r="O39" s="75"/>
      <c r="P39" s="75"/>
      <c r="Q39" s="75"/>
      <c r="S39" s="79" t="s">
        <v>28</v>
      </c>
    </row>
    <row r="40" spans="1:26" ht="15.75" customHeight="1" thickBot="1" x14ac:dyDescent="0.25">
      <c r="A40" s="164"/>
      <c r="B40" s="296"/>
      <c r="C40" s="299" t="s">
        <v>62</v>
      </c>
      <c r="D40" s="300"/>
      <c r="E40" s="300"/>
      <c r="F40" s="300"/>
      <c r="G40" s="300"/>
      <c r="H40" s="300"/>
      <c r="I40" s="300"/>
      <c r="J40" s="300"/>
      <c r="K40" s="301"/>
      <c r="L40" s="302" t="s">
        <v>62</v>
      </c>
      <c r="M40" s="303"/>
      <c r="N40" s="303"/>
      <c r="O40" s="303"/>
      <c r="P40" s="303"/>
      <c r="Q40" s="303"/>
      <c r="R40" s="303"/>
      <c r="S40" s="304"/>
    </row>
    <row r="41" spans="1:26" ht="15.95" customHeight="1" x14ac:dyDescent="0.2">
      <c r="A41" s="164"/>
      <c r="B41" s="297"/>
      <c r="C41" s="305" t="s">
        <v>29</v>
      </c>
      <c r="D41" s="307" t="s">
        <v>30</v>
      </c>
      <c r="E41" s="277"/>
      <c r="F41" s="277"/>
      <c r="G41" s="277"/>
      <c r="H41" s="308"/>
      <c r="I41" s="307" t="s">
        <v>57</v>
      </c>
      <c r="J41" s="277"/>
      <c r="K41" s="308"/>
      <c r="L41" s="274" t="s">
        <v>65</v>
      </c>
      <c r="M41" s="309" t="s">
        <v>66</v>
      </c>
      <c r="N41" s="310"/>
      <c r="O41" s="310"/>
      <c r="P41" s="311"/>
      <c r="Q41" s="312" t="s">
        <v>67</v>
      </c>
      <c r="R41" s="313" t="s">
        <v>63</v>
      </c>
      <c r="S41" s="315" t="s">
        <v>64</v>
      </c>
    </row>
    <row r="42" spans="1:26" ht="33" customHeight="1" x14ac:dyDescent="0.2">
      <c r="A42" s="164"/>
      <c r="B42" s="297"/>
      <c r="C42" s="306"/>
      <c r="D42" s="218" t="s">
        <v>58</v>
      </c>
      <c r="E42" s="81" t="s">
        <v>59</v>
      </c>
      <c r="F42" s="125" t="s">
        <v>51</v>
      </c>
      <c r="G42" s="81" t="s">
        <v>31</v>
      </c>
      <c r="H42" s="220" t="s">
        <v>32</v>
      </c>
      <c r="I42" s="218" t="s">
        <v>37</v>
      </c>
      <c r="J42" s="287" t="s">
        <v>34</v>
      </c>
      <c r="K42" s="317"/>
      <c r="L42" s="275"/>
      <c r="M42" s="81" t="s">
        <v>68</v>
      </c>
      <c r="N42" s="81" t="s">
        <v>72</v>
      </c>
      <c r="O42" s="81" t="s">
        <v>70</v>
      </c>
      <c r="P42" s="81" t="s">
        <v>71</v>
      </c>
      <c r="Q42" s="309"/>
      <c r="R42" s="314"/>
      <c r="S42" s="316"/>
    </row>
    <row r="43" spans="1:26" ht="12" customHeight="1" x14ac:dyDescent="0.2">
      <c r="A43" s="164"/>
      <c r="B43" s="297"/>
      <c r="C43" s="165" t="s">
        <v>14</v>
      </c>
      <c r="D43" s="318" t="s">
        <v>14</v>
      </c>
      <c r="E43" s="319"/>
      <c r="F43" s="319"/>
      <c r="G43" s="320"/>
      <c r="H43" s="219" t="s">
        <v>35</v>
      </c>
      <c r="I43" s="318" t="s">
        <v>14</v>
      </c>
      <c r="J43" s="320"/>
      <c r="K43" s="126" t="s">
        <v>35</v>
      </c>
      <c r="L43" s="318" t="s">
        <v>14</v>
      </c>
      <c r="M43" s="319"/>
      <c r="N43" s="319"/>
      <c r="O43" s="319"/>
      <c r="P43" s="319"/>
      <c r="Q43" s="319"/>
      <c r="R43" s="319"/>
      <c r="S43" s="321"/>
    </row>
    <row r="44" spans="1:26" ht="12" customHeight="1" thickBot="1" x14ac:dyDescent="0.25">
      <c r="A44" s="164"/>
      <c r="B44" s="298"/>
      <c r="C44" s="166">
        <v>1</v>
      </c>
      <c r="D44" s="127">
        <v>2</v>
      </c>
      <c r="E44" s="128">
        <v>3</v>
      </c>
      <c r="F44" s="128">
        <v>4</v>
      </c>
      <c r="G44" s="128">
        <v>5</v>
      </c>
      <c r="H44" s="129">
        <v>6</v>
      </c>
      <c r="I44" s="130">
        <v>7</v>
      </c>
      <c r="J44" s="131">
        <v>8</v>
      </c>
      <c r="K44" s="132">
        <v>9</v>
      </c>
      <c r="L44" s="148">
        <v>10</v>
      </c>
      <c r="M44" s="131">
        <v>11</v>
      </c>
      <c r="N44" s="131">
        <v>12</v>
      </c>
      <c r="O44" s="131">
        <v>13</v>
      </c>
      <c r="P44" s="131">
        <v>14</v>
      </c>
      <c r="Q44" s="209">
        <v>15</v>
      </c>
      <c r="R44" s="210">
        <v>16</v>
      </c>
      <c r="S44" s="132">
        <v>17</v>
      </c>
    </row>
    <row r="45" spans="1:26" ht="12" customHeight="1" x14ac:dyDescent="0.2">
      <c r="A45" s="164"/>
      <c r="B45" s="111" t="s">
        <v>15</v>
      </c>
      <c r="C45" s="133">
        <v>1592</v>
      </c>
      <c r="D45" s="134">
        <v>330</v>
      </c>
      <c r="E45" s="88">
        <v>467</v>
      </c>
      <c r="F45" s="88">
        <v>332</v>
      </c>
      <c r="G45" s="88">
        <v>394.33333333333331</v>
      </c>
      <c r="H45" s="135">
        <f>IFERROR(IF(OR(E45&lt;0,G45&lt;0),"-",(E45-G45)/G45),"-")</f>
        <v>0.18427726120033819</v>
      </c>
      <c r="I45" s="114">
        <v>2366</v>
      </c>
      <c r="J45" s="116">
        <f t="shared" ref="J45:J54" si="0">I45-C45</f>
        <v>774</v>
      </c>
      <c r="K45" s="136">
        <f t="shared" ref="K45:K54" si="1">IF(C45=0,0, I45/C45)</f>
        <v>1.4861809045226131</v>
      </c>
      <c r="L45" s="150">
        <f>SUM(L46:L54)</f>
        <v>4057</v>
      </c>
      <c r="M45" s="88">
        <f t="shared" ref="M45" si="2">SUM(M46:M54)</f>
        <v>46</v>
      </c>
      <c r="N45" s="88">
        <v>1</v>
      </c>
      <c r="O45" s="158">
        <f t="shared" ref="O45:S45" si="3">SUM(O46:O54)</f>
        <v>-6</v>
      </c>
      <c r="P45" s="88">
        <f t="shared" si="3"/>
        <v>49</v>
      </c>
      <c r="Q45" s="190">
        <f t="shared" si="3"/>
        <v>4060</v>
      </c>
      <c r="R45" s="211">
        <f t="shared" si="3"/>
        <v>-3</v>
      </c>
      <c r="S45" s="89">
        <f t="shared" si="3"/>
        <v>213.68421052631578</v>
      </c>
    </row>
    <row r="46" spans="1:26" ht="12" customHeight="1" x14ac:dyDescent="0.2">
      <c r="A46" s="164"/>
      <c r="B46" s="118" t="s">
        <v>16</v>
      </c>
      <c r="C46" s="137">
        <v>31</v>
      </c>
      <c r="D46" s="138">
        <v>10</v>
      </c>
      <c r="E46" s="139">
        <v>16</v>
      </c>
      <c r="F46" s="139">
        <v>15</v>
      </c>
      <c r="G46" s="120">
        <v>16</v>
      </c>
      <c r="H46" s="140">
        <f t="shared" ref="H46:H54" si="4">IFERROR(IF(OR(E46&lt;0,G46&lt;0),"-",(E46-G46)/G46),"-")</f>
        <v>0</v>
      </c>
      <c r="I46" s="93">
        <v>96</v>
      </c>
      <c r="J46" s="120">
        <f t="shared" si="0"/>
        <v>65</v>
      </c>
      <c r="K46" s="141">
        <f t="shared" si="1"/>
        <v>3.096774193548387</v>
      </c>
      <c r="L46" s="152">
        <v>88</v>
      </c>
      <c r="M46" s="120">
        <v>0</v>
      </c>
      <c r="N46" s="120">
        <v>1</v>
      </c>
      <c r="O46" s="159">
        <v>0</v>
      </c>
      <c r="P46" s="120">
        <v>1</v>
      </c>
      <c r="Q46" s="212">
        <v>87</v>
      </c>
      <c r="R46" s="213">
        <f t="shared" ref="R46:R54" si="5">L46-Q46</f>
        <v>1</v>
      </c>
      <c r="S46" s="119">
        <f t="shared" ref="S46:S54" si="6">Q46/19</f>
        <v>4.5789473684210522</v>
      </c>
    </row>
    <row r="47" spans="1:26" ht="12" customHeight="1" x14ac:dyDescent="0.2">
      <c r="A47" s="164"/>
      <c r="B47" s="118" t="s">
        <v>17</v>
      </c>
      <c r="C47" s="137">
        <v>595</v>
      </c>
      <c r="D47" s="138">
        <v>93</v>
      </c>
      <c r="E47" s="139">
        <v>69</v>
      </c>
      <c r="F47" s="139">
        <v>16</v>
      </c>
      <c r="G47" s="120">
        <v>73.333333333333329</v>
      </c>
      <c r="H47" s="140">
        <f t="shared" si="4"/>
        <v>-5.9090909090909027E-2</v>
      </c>
      <c r="I47" s="93">
        <v>440</v>
      </c>
      <c r="J47" s="120">
        <f t="shared" si="0"/>
        <v>-155</v>
      </c>
      <c r="K47" s="141">
        <f t="shared" si="1"/>
        <v>0.73949579831932777</v>
      </c>
      <c r="L47" s="152">
        <v>572</v>
      </c>
      <c r="M47" s="120">
        <v>2</v>
      </c>
      <c r="N47" s="120">
        <v>1</v>
      </c>
      <c r="O47" s="159">
        <v>-3</v>
      </c>
      <c r="P47" s="120">
        <v>6</v>
      </c>
      <c r="Q47" s="212">
        <v>571</v>
      </c>
      <c r="R47" s="213">
        <f t="shared" si="5"/>
        <v>1</v>
      </c>
      <c r="S47" s="119">
        <f t="shared" si="6"/>
        <v>30.05263157894737</v>
      </c>
    </row>
    <row r="48" spans="1:26" ht="12" customHeight="1" x14ac:dyDescent="0.2">
      <c r="A48" s="164"/>
      <c r="B48" s="118" t="s">
        <v>18</v>
      </c>
      <c r="C48" s="137">
        <v>583</v>
      </c>
      <c r="D48" s="138">
        <v>124</v>
      </c>
      <c r="E48" s="139">
        <v>165</v>
      </c>
      <c r="F48" s="139">
        <v>139</v>
      </c>
      <c r="G48" s="120">
        <v>144.66666666666666</v>
      </c>
      <c r="H48" s="140">
        <f t="shared" si="4"/>
        <v>0.14055299539170515</v>
      </c>
      <c r="I48" s="93">
        <v>868</v>
      </c>
      <c r="J48" s="120">
        <f t="shared" si="0"/>
        <v>285</v>
      </c>
      <c r="K48" s="141">
        <f t="shared" si="1"/>
        <v>1.4888507718696398</v>
      </c>
      <c r="L48" s="152">
        <v>784</v>
      </c>
      <c r="M48" s="120">
        <v>26</v>
      </c>
      <c r="N48" s="120">
        <v>1</v>
      </c>
      <c r="O48" s="159">
        <v>-2</v>
      </c>
      <c r="P48" s="120">
        <v>8</v>
      </c>
      <c r="Q48" s="212">
        <v>804</v>
      </c>
      <c r="R48" s="213">
        <f t="shared" si="5"/>
        <v>-20</v>
      </c>
      <c r="S48" s="119">
        <f t="shared" si="6"/>
        <v>42.315789473684212</v>
      </c>
    </row>
    <row r="49" spans="1:19" ht="12" customHeight="1" x14ac:dyDescent="0.2">
      <c r="A49" s="164"/>
      <c r="B49" s="118" t="s">
        <v>19</v>
      </c>
      <c r="C49" s="137">
        <v>48</v>
      </c>
      <c r="D49" s="138">
        <v>28</v>
      </c>
      <c r="E49" s="139">
        <v>31</v>
      </c>
      <c r="F49" s="139">
        <v>3</v>
      </c>
      <c r="G49" s="120">
        <v>33.333333333333336</v>
      </c>
      <c r="H49" s="140">
        <f t="shared" si="4"/>
        <v>-7.0000000000000062E-2</v>
      </c>
      <c r="I49" s="93">
        <v>200</v>
      </c>
      <c r="J49" s="120">
        <f t="shared" si="0"/>
        <v>152</v>
      </c>
      <c r="K49" s="141">
        <f t="shared" si="1"/>
        <v>4.166666666666667</v>
      </c>
      <c r="L49" s="152">
        <v>458</v>
      </c>
      <c r="M49" s="120">
        <v>15</v>
      </c>
      <c r="N49" s="120">
        <v>1</v>
      </c>
      <c r="O49" s="159">
        <v>0</v>
      </c>
      <c r="P49" s="120">
        <v>6</v>
      </c>
      <c r="Q49" s="212">
        <v>467</v>
      </c>
      <c r="R49" s="213">
        <f t="shared" si="5"/>
        <v>-9</v>
      </c>
      <c r="S49" s="119">
        <f t="shared" si="6"/>
        <v>24.578947368421051</v>
      </c>
    </row>
    <row r="50" spans="1:19" ht="12" customHeight="1" x14ac:dyDescent="0.2">
      <c r="A50" s="164"/>
      <c r="B50" s="118" t="s">
        <v>20</v>
      </c>
      <c r="C50" s="137">
        <v>48</v>
      </c>
      <c r="D50" s="138">
        <v>20</v>
      </c>
      <c r="E50" s="139">
        <v>72</v>
      </c>
      <c r="F50" s="139">
        <v>72</v>
      </c>
      <c r="G50" s="120">
        <v>32.666666666666664</v>
      </c>
      <c r="H50" s="140">
        <f t="shared" si="4"/>
        <v>1.2040816326530615</v>
      </c>
      <c r="I50" s="93">
        <v>196</v>
      </c>
      <c r="J50" s="120">
        <f t="shared" si="0"/>
        <v>148</v>
      </c>
      <c r="K50" s="141">
        <f t="shared" si="1"/>
        <v>4.083333333333333</v>
      </c>
      <c r="L50" s="152">
        <v>265</v>
      </c>
      <c r="M50" s="120">
        <v>0</v>
      </c>
      <c r="N50" s="120">
        <v>1</v>
      </c>
      <c r="O50" s="159">
        <v>-1</v>
      </c>
      <c r="P50" s="120">
        <v>2</v>
      </c>
      <c r="Q50" s="212">
        <v>264</v>
      </c>
      <c r="R50" s="213">
        <f t="shared" si="5"/>
        <v>1</v>
      </c>
      <c r="S50" s="119">
        <f t="shared" si="6"/>
        <v>13.894736842105264</v>
      </c>
    </row>
    <row r="51" spans="1:19" ht="12" customHeight="1" x14ac:dyDescent="0.2">
      <c r="A51" s="164"/>
      <c r="B51" s="118" t="s">
        <v>21</v>
      </c>
      <c r="C51" s="137">
        <v>250</v>
      </c>
      <c r="D51" s="138">
        <v>49</v>
      </c>
      <c r="E51" s="139">
        <v>106</v>
      </c>
      <c r="F51" s="139">
        <v>79</v>
      </c>
      <c r="G51" s="120">
        <v>84.333333333333329</v>
      </c>
      <c r="H51" s="140">
        <f t="shared" si="4"/>
        <v>0.2569169960474309</v>
      </c>
      <c r="I51" s="93">
        <v>506</v>
      </c>
      <c r="J51" s="120">
        <f t="shared" si="0"/>
        <v>256</v>
      </c>
      <c r="K51" s="141">
        <f t="shared" si="1"/>
        <v>2.024</v>
      </c>
      <c r="L51" s="152">
        <v>589</v>
      </c>
      <c r="M51" s="120">
        <v>1</v>
      </c>
      <c r="N51" s="120">
        <v>1</v>
      </c>
      <c r="O51" s="159">
        <v>0</v>
      </c>
      <c r="P51" s="120">
        <v>7</v>
      </c>
      <c r="Q51" s="212">
        <v>583</v>
      </c>
      <c r="R51" s="213">
        <f t="shared" si="5"/>
        <v>6</v>
      </c>
      <c r="S51" s="119">
        <f t="shared" si="6"/>
        <v>30.684210526315791</v>
      </c>
    </row>
    <row r="52" spans="1:19" ht="12" customHeight="1" x14ac:dyDescent="0.2">
      <c r="A52" s="164"/>
      <c r="B52" s="91" t="s">
        <v>22</v>
      </c>
      <c r="C52" s="137">
        <v>250</v>
      </c>
      <c r="D52" s="138">
        <v>49</v>
      </c>
      <c r="E52" s="139">
        <v>106</v>
      </c>
      <c r="F52" s="139">
        <v>79</v>
      </c>
      <c r="G52" s="120">
        <v>84.333333333333329</v>
      </c>
      <c r="H52" s="140">
        <f t="shared" si="4"/>
        <v>0.2569169960474309</v>
      </c>
      <c r="I52" s="93">
        <v>506</v>
      </c>
      <c r="J52" s="120">
        <f t="shared" si="0"/>
        <v>256</v>
      </c>
      <c r="K52" s="141">
        <f t="shared" si="1"/>
        <v>2.024</v>
      </c>
      <c r="L52" s="152">
        <v>589</v>
      </c>
      <c r="M52" s="120">
        <v>1</v>
      </c>
      <c r="N52" s="120">
        <v>1</v>
      </c>
      <c r="O52" s="159">
        <v>0</v>
      </c>
      <c r="P52" s="120">
        <v>7</v>
      </c>
      <c r="Q52" s="212">
        <v>583</v>
      </c>
      <c r="R52" s="213">
        <f t="shared" si="5"/>
        <v>6</v>
      </c>
      <c r="S52" s="119">
        <f t="shared" si="6"/>
        <v>30.684210526315791</v>
      </c>
    </row>
    <row r="53" spans="1:19" ht="12" customHeight="1" x14ac:dyDescent="0.2">
      <c r="A53" s="164"/>
      <c r="B53" s="91" t="s">
        <v>22</v>
      </c>
      <c r="C53" s="137">
        <v>250</v>
      </c>
      <c r="D53" s="138">
        <v>49</v>
      </c>
      <c r="E53" s="139">
        <v>106</v>
      </c>
      <c r="F53" s="139">
        <v>79</v>
      </c>
      <c r="G53" s="120">
        <v>84.333333333333329</v>
      </c>
      <c r="H53" s="140">
        <f t="shared" ref="H53" si="7">IFERROR(IF(OR(E53&lt;0,G53&lt;0),"-",(E53-G53)/G53),"-")</f>
        <v>0.2569169960474309</v>
      </c>
      <c r="I53" s="93">
        <v>506</v>
      </c>
      <c r="J53" s="120">
        <f t="shared" ref="J53" si="8">I53-C53</f>
        <v>256</v>
      </c>
      <c r="K53" s="141">
        <f t="shared" ref="K53" si="9">IF(C53=0,0, I53/C53)</f>
        <v>2.024</v>
      </c>
      <c r="L53" s="152">
        <v>589</v>
      </c>
      <c r="M53" s="120">
        <v>1</v>
      </c>
      <c r="N53" s="120">
        <v>1</v>
      </c>
      <c r="O53" s="159">
        <v>0</v>
      </c>
      <c r="P53" s="120">
        <v>7</v>
      </c>
      <c r="Q53" s="212">
        <v>583</v>
      </c>
      <c r="R53" s="213">
        <f t="shared" ref="R53" si="10">L53-Q53</f>
        <v>6</v>
      </c>
      <c r="S53" s="119">
        <f t="shared" ref="S53" si="11">Q53/19</f>
        <v>30.684210526315791</v>
      </c>
    </row>
    <row r="54" spans="1:19" ht="12" customHeight="1" thickBot="1" x14ac:dyDescent="0.25">
      <c r="A54" s="164"/>
      <c r="B54" s="95" t="s">
        <v>73</v>
      </c>
      <c r="C54" s="142">
        <v>37</v>
      </c>
      <c r="D54" s="143">
        <v>6</v>
      </c>
      <c r="E54" s="144">
        <v>8</v>
      </c>
      <c r="F54" s="144">
        <v>8</v>
      </c>
      <c r="G54" s="123">
        <v>10</v>
      </c>
      <c r="H54" s="145">
        <f t="shared" si="4"/>
        <v>-0.2</v>
      </c>
      <c r="I54" s="97">
        <v>60</v>
      </c>
      <c r="J54" s="123">
        <f t="shared" si="0"/>
        <v>23</v>
      </c>
      <c r="K54" s="146">
        <f t="shared" si="1"/>
        <v>1.6216216216216217</v>
      </c>
      <c r="L54" s="154">
        <v>123</v>
      </c>
      <c r="M54" s="123">
        <v>0</v>
      </c>
      <c r="N54" s="123">
        <v>1</v>
      </c>
      <c r="O54" s="160">
        <v>0</v>
      </c>
      <c r="P54" s="123">
        <v>5</v>
      </c>
      <c r="Q54" s="214">
        <v>118</v>
      </c>
      <c r="R54" s="215">
        <f t="shared" si="5"/>
        <v>5</v>
      </c>
      <c r="S54" s="122">
        <f t="shared" si="6"/>
        <v>6.2105263157894735</v>
      </c>
    </row>
    <row r="55" spans="1:19" collapsed="1" x14ac:dyDescent="0.2">
      <c r="A55" s="164"/>
    </row>
    <row r="56" spans="1:19" ht="15.75" hidden="1" outlineLevel="1" thickBot="1" x14ac:dyDescent="0.25">
      <c r="A56" s="164"/>
      <c r="B56" s="77" t="s">
        <v>75</v>
      </c>
      <c r="C56" s="75"/>
      <c r="D56" s="75"/>
      <c r="E56" s="75"/>
      <c r="F56" s="75"/>
      <c r="G56" s="75"/>
      <c r="H56" s="147"/>
      <c r="I56" s="75"/>
      <c r="J56" s="75"/>
      <c r="L56" s="75"/>
      <c r="M56" s="75"/>
      <c r="N56" s="75"/>
      <c r="O56" s="75"/>
      <c r="P56" s="75"/>
      <c r="Q56" s="75"/>
      <c r="S56" s="79" t="s">
        <v>36</v>
      </c>
    </row>
    <row r="57" spans="1:19" ht="15.75" hidden="1" customHeight="1" outlineLevel="1" thickBot="1" x14ac:dyDescent="0.25">
      <c r="A57" s="164"/>
      <c r="B57" s="296"/>
      <c r="C57" s="299" t="s">
        <v>62</v>
      </c>
      <c r="D57" s="300"/>
      <c r="E57" s="300"/>
      <c r="F57" s="300"/>
      <c r="G57" s="300"/>
      <c r="H57" s="300"/>
      <c r="I57" s="300"/>
      <c r="J57" s="300"/>
      <c r="K57" s="301"/>
      <c r="L57" s="302" t="s">
        <v>62</v>
      </c>
      <c r="M57" s="303"/>
      <c r="N57" s="303"/>
      <c r="O57" s="303"/>
      <c r="P57" s="303"/>
      <c r="Q57" s="303"/>
      <c r="R57" s="303"/>
      <c r="S57" s="304"/>
    </row>
    <row r="58" spans="1:19" ht="15.95" hidden="1" customHeight="1" outlineLevel="1" x14ac:dyDescent="0.2">
      <c r="A58" s="164"/>
      <c r="B58" s="297"/>
      <c r="C58" s="305" t="s">
        <v>29</v>
      </c>
      <c r="D58" s="307" t="s">
        <v>30</v>
      </c>
      <c r="E58" s="277"/>
      <c r="F58" s="277"/>
      <c r="G58" s="277"/>
      <c r="H58" s="308"/>
      <c r="I58" s="307" t="s">
        <v>57</v>
      </c>
      <c r="J58" s="277"/>
      <c r="K58" s="308"/>
      <c r="L58" s="274" t="s">
        <v>65</v>
      </c>
      <c r="M58" s="309" t="s">
        <v>66</v>
      </c>
      <c r="N58" s="310"/>
      <c r="O58" s="310"/>
      <c r="P58" s="311"/>
      <c r="Q58" s="312" t="s">
        <v>67</v>
      </c>
      <c r="R58" s="313" t="s">
        <v>63</v>
      </c>
      <c r="S58" s="322" t="s">
        <v>64</v>
      </c>
    </row>
    <row r="59" spans="1:19" ht="28.5" hidden="1" customHeight="1" outlineLevel="1" x14ac:dyDescent="0.2">
      <c r="A59" s="164"/>
      <c r="B59" s="297"/>
      <c r="C59" s="306"/>
      <c r="D59" s="218" t="s">
        <v>58</v>
      </c>
      <c r="E59" s="81" t="s">
        <v>59</v>
      </c>
      <c r="F59" s="125" t="s">
        <v>51</v>
      </c>
      <c r="G59" s="81" t="s">
        <v>31</v>
      </c>
      <c r="H59" s="220" t="s">
        <v>32</v>
      </c>
      <c r="I59" s="218" t="s">
        <v>37</v>
      </c>
      <c r="J59" s="287" t="s">
        <v>34</v>
      </c>
      <c r="K59" s="317"/>
      <c r="L59" s="275"/>
      <c r="M59" s="81" t="s">
        <v>68</v>
      </c>
      <c r="N59" s="81" t="s">
        <v>72</v>
      </c>
      <c r="O59" s="81" t="s">
        <v>70</v>
      </c>
      <c r="P59" s="81" t="s">
        <v>71</v>
      </c>
      <c r="Q59" s="309"/>
      <c r="R59" s="314"/>
      <c r="S59" s="316"/>
    </row>
    <row r="60" spans="1:19" ht="12" hidden="1" customHeight="1" outlineLevel="1" x14ac:dyDescent="0.2">
      <c r="A60" s="164"/>
      <c r="B60" s="297"/>
      <c r="C60" s="165" t="s">
        <v>14</v>
      </c>
      <c r="D60" s="318" t="s">
        <v>14</v>
      </c>
      <c r="E60" s="319"/>
      <c r="F60" s="319"/>
      <c r="G60" s="320"/>
      <c r="H60" s="219" t="s">
        <v>35</v>
      </c>
      <c r="I60" s="318" t="s">
        <v>14</v>
      </c>
      <c r="J60" s="320"/>
      <c r="K60" s="126" t="s">
        <v>35</v>
      </c>
      <c r="L60" s="318" t="s">
        <v>14</v>
      </c>
      <c r="M60" s="319"/>
      <c r="N60" s="319"/>
      <c r="O60" s="319"/>
      <c r="P60" s="319"/>
      <c r="Q60" s="319"/>
      <c r="R60" s="319"/>
      <c r="S60" s="321"/>
    </row>
    <row r="61" spans="1:19" ht="12" hidden="1" customHeight="1" outlineLevel="1" thickBot="1" x14ac:dyDescent="0.25">
      <c r="A61" s="164"/>
      <c r="B61" s="298"/>
      <c r="C61" s="166">
        <v>1</v>
      </c>
      <c r="D61" s="127">
        <v>2</v>
      </c>
      <c r="E61" s="128">
        <v>3</v>
      </c>
      <c r="F61" s="128">
        <v>4</v>
      </c>
      <c r="G61" s="128">
        <v>5</v>
      </c>
      <c r="H61" s="129">
        <v>6</v>
      </c>
      <c r="I61" s="130">
        <v>11</v>
      </c>
      <c r="J61" s="131">
        <v>12</v>
      </c>
      <c r="K61" s="132">
        <v>13</v>
      </c>
      <c r="L61" s="148">
        <v>1</v>
      </c>
      <c r="M61" s="131">
        <v>2</v>
      </c>
      <c r="N61" s="131">
        <v>3</v>
      </c>
      <c r="O61" s="131">
        <v>4</v>
      </c>
      <c r="P61" s="131">
        <v>5</v>
      </c>
      <c r="Q61" s="209">
        <v>6</v>
      </c>
      <c r="R61" s="210">
        <v>7</v>
      </c>
      <c r="S61" s="132">
        <v>8</v>
      </c>
    </row>
    <row r="62" spans="1:19" ht="12" hidden="1" customHeight="1" outlineLevel="1" x14ac:dyDescent="0.2">
      <c r="A62" s="164"/>
      <c r="B62" s="111" t="s">
        <v>15</v>
      </c>
      <c r="C62" s="133">
        <v>71</v>
      </c>
      <c r="D62" s="134">
        <v>25</v>
      </c>
      <c r="E62" s="88">
        <v>92</v>
      </c>
      <c r="F62" s="88">
        <v>90</v>
      </c>
      <c r="G62" s="88">
        <v>79.666666666666671</v>
      </c>
      <c r="H62" s="135">
        <f>IFERROR(IF(OR(E62&lt;0,G62&lt;0),"-",(E62-G62)/G62),"-")</f>
        <v>0.15481171548117148</v>
      </c>
      <c r="I62" s="114">
        <v>478</v>
      </c>
      <c r="J62" s="116">
        <f t="shared" ref="J62:J71" si="12">I62-C62</f>
        <v>407</v>
      </c>
      <c r="K62" s="136">
        <f t="shared" ref="K62:K71" si="13">IF(C62=0,0, I62/C62)</f>
        <v>6.732394366197183</v>
      </c>
      <c r="L62" s="150">
        <f>SUM(L63:L71)</f>
        <v>4057</v>
      </c>
      <c r="M62" s="88">
        <f t="shared" ref="M62" si="14">SUM(M63:M71)</f>
        <v>46</v>
      </c>
      <c r="N62" s="88">
        <v>1</v>
      </c>
      <c r="O62" s="158">
        <f t="shared" ref="O62:S62" si="15">SUM(O63:O71)</f>
        <v>-6</v>
      </c>
      <c r="P62" s="88">
        <f t="shared" si="15"/>
        <v>49</v>
      </c>
      <c r="Q62" s="190">
        <f t="shared" si="15"/>
        <v>4060</v>
      </c>
      <c r="R62" s="211">
        <f t="shared" si="15"/>
        <v>-3</v>
      </c>
      <c r="S62" s="89">
        <f t="shared" si="15"/>
        <v>213.68421052631578</v>
      </c>
    </row>
    <row r="63" spans="1:19" ht="12" hidden="1" customHeight="1" outlineLevel="1" x14ac:dyDescent="0.2">
      <c r="A63" s="164"/>
      <c r="B63" s="118" t="s">
        <v>16</v>
      </c>
      <c r="C63" s="137">
        <v>28</v>
      </c>
      <c r="D63" s="138">
        <v>5</v>
      </c>
      <c r="E63" s="139">
        <v>13</v>
      </c>
      <c r="F63" s="139">
        <v>12</v>
      </c>
      <c r="G63" s="120">
        <v>10.333333333333334</v>
      </c>
      <c r="H63" s="140">
        <f t="shared" ref="H63:H71" si="16">IFERROR(IF(OR(E63&lt;0,G63&lt;0),"-",(E63-G63)/G63),"-")</f>
        <v>0.2580645161290322</v>
      </c>
      <c r="I63" s="93">
        <v>62</v>
      </c>
      <c r="J63" s="120">
        <f t="shared" si="12"/>
        <v>34</v>
      </c>
      <c r="K63" s="141">
        <f t="shared" si="13"/>
        <v>2.2142857142857144</v>
      </c>
      <c r="L63" s="152">
        <v>88</v>
      </c>
      <c r="M63" s="120">
        <v>0</v>
      </c>
      <c r="N63" s="120">
        <v>1</v>
      </c>
      <c r="O63" s="159">
        <v>0</v>
      </c>
      <c r="P63" s="120">
        <v>1</v>
      </c>
      <c r="Q63" s="212">
        <v>87</v>
      </c>
      <c r="R63" s="213">
        <f t="shared" ref="R63:R71" si="17">L63-Q63</f>
        <v>1</v>
      </c>
      <c r="S63" s="119">
        <f t="shared" ref="S63:S71" si="18">Q63/19</f>
        <v>4.5789473684210522</v>
      </c>
    </row>
    <row r="64" spans="1:19" ht="12" hidden="1" customHeight="1" outlineLevel="1" x14ac:dyDescent="0.2">
      <c r="A64" s="164"/>
      <c r="B64" s="118" t="s">
        <v>17</v>
      </c>
      <c r="C64" s="137">
        <v>2</v>
      </c>
      <c r="D64" s="138">
        <v>0</v>
      </c>
      <c r="E64" s="139">
        <v>0</v>
      </c>
      <c r="F64" s="139">
        <v>0</v>
      </c>
      <c r="G64" s="120">
        <v>0</v>
      </c>
      <c r="H64" s="140" t="str">
        <f t="shared" si="16"/>
        <v>-</v>
      </c>
      <c r="I64" s="93">
        <v>0</v>
      </c>
      <c r="J64" s="120">
        <f t="shared" si="12"/>
        <v>-2</v>
      </c>
      <c r="K64" s="141">
        <f t="shared" si="13"/>
        <v>0</v>
      </c>
      <c r="L64" s="152">
        <v>572</v>
      </c>
      <c r="M64" s="120">
        <v>2</v>
      </c>
      <c r="N64" s="120">
        <v>1</v>
      </c>
      <c r="O64" s="159">
        <v>-3</v>
      </c>
      <c r="P64" s="120">
        <v>6</v>
      </c>
      <c r="Q64" s="212">
        <v>571</v>
      </c>
      <c r="R64" s="213">
        <f t="shared" si="17"/>
        <v>1</v>
      </c>
      <c r="S64" s="119">
        <f t="shared" si="18"/>
        <v>30.05263157894737</v>
      </c>
    </row>
    <row r="65" spans="1:19" ht="12" hidden="1" customHeight="1" outlineLevel="1" x14ac:dyDescent="0.2">
      <c r="A65" s="164"/>
      <c r="B65" s="118" t="s">
        <v>18</v>
      </c>
      <c r="C65" s="137">
        <v>21</v>
      </c>
      <c r="D65" s="138">
        <v>14</v>
      </c>
      <c r="E65" s="139">
        <v>74</v>
      </c>
      <c r="F65" s="139">
        <v>74</v>
      </c>
      <c r="G65" s="120">
        <v>55.333333333333336</v>
      </c>
      <c r="H65" s="140">
        <f t="shared" si="16"/>
        <v>0.33734939759036137</v>
      </c>
      <c r="I65" s="93">
        <v>332</v>
      </c>
      <c r="J65" s="120">
        <f t="shared" si="12"/>
        <v>311</v>
      </c>
      <c r="K65" s="141">
        <f t="shared" si="13"/>
        <v>15.80952380952381</v>
      </c>
      <c r="L65" s="152">
        <v>784</v>
      </c>
      <c r="M65" s="120">
        <v>26</v>
      </c>
      <c r="N65" s="120">
        <v>1</v>
      </c>
      <c r="O65" s="159">
        <v>-2</v>
      </c>
      <c r="P65" s="120">
        <v>8</v>
      </c>
      <c r="Q65" s="212">
        <v>804</v>
      </c>
      <c r="R65" s="213">
        <f t="shared" si="17"/>
        <v>-20</v>
      </c>
      <c r="S65" s="119">
        <f t="shared" si="18"/>
        <v>42.315789473684212</v>
      </c>
    </row>
    <row r="66" spans="1:19" ht="12" hidden="1" customHeight="1" outlineLevel="1" x14ac:dyDescent="0.2">
      <c r="A66" s="164"/>
      <c r="B66" s="118" t="s">
        <v>19</v>
      </c>
      <c r="C66" s="137">
        <v>0</v>
      </c>
      <c r="D66" s="138">
        <v>2</v>
      </c>
      <c r="E66" s="139">
        <v>3</v>
      </c>
      <c r="F66" s="139">
        <v>2</v>
      </c>
      <c r="G66" s="120">
        <v>3.3333333333333335</v>
      </c>
      <c r="H66" s="140">
        <f t="shared" si="16"/>
        <v>-0.10000000000000003</v>
      </c>
      <c r="I66" s="93">
        <v>20</v>
      </c>
      <c r="J66" s="120">
        <f t="shared" si="12"/>
        <v>20</v>
      </c>
      <c r="K66" s="141">
        <f t="shared" si="13"/>
        <v>0</v>
      </c>
      <c r="L66" s="152">
        <v>458</v>
      </c>
      <c r="M66" s="120">
        <v>15</v>
      </c>
      <c r="N66" s="120">
        <v>1</v>
      </c>
      <c r="O66" s="159">
        <v>0</v>
      </c>
      <c r="P66" s="120">
        <v>6</v>
      </c>
      <c r="Q66" s="212">
        <v>467</v>
      </c>
      <c r="R66" s="213">
        <f t="shared" si="17"/>
        <v>-9</v>
      </c>
      <c r="S66" s="119">
        <f t="shared" si="18"/>
        <v>24.578947368421051</v>
      </c>
    </row>
    <row r="67" spans="1:19" ht="12" hidden="1" customHeight="1" outlineLevel="1" x14ac:dyDescent="0.2">
      <c r="A67" s="164"/>
      <c r="B67" s="118" t="s">
        <v>20</v>
      </c>
      <c r="C67" s="137">
        <v>0</v>
      </c>
      <c r="D67" s="138">
        <v>1</v>
      </c>
      <c r="E67" s="139">
        <v>0</v>
      </c>
      <c r="F67" s="139">
        <v>0</v>
      </c>
      <c r="G67" s="120">
        <v>0.33333333333333331</v>
      </c>
      <c r="H67" s="140">
        <f t="shared" si="16"/>
        <v>-1</v>
      </c>
      <c r="I67" s="93">
        <v>2</v>
      </c>
      <c r="J67" s="120">
        <f t="shared" si="12"/>
        <v>2</v>
      </c>
      <c r="K67" s="141">
        <f t="shared" si="13"/>
        <v>0</v>
      </c>
      <c r="L67" s="152">
        <v>265</v>
      </c>
      <c r="M67" s="120">
        <v>0</v>
      </c>
      <c r="N67" s="120">
        <v>1</v>
      </c>
      <c r="O67" s="159">
        <v>-1</v>
      </c>
      <c r="P67" s="120">
        <v>2</v>
      </c>
      <c r="Q67" s="212">
        <v>264</v>
      </c>
      <c r="R67" s="213">
        <f t="shared" si="17"/>
        <v>1</v>
      </c>
      <c r="S67" s="119">
        <f t="shared" si="18"/>
        <v>13.894736842105264</v>
      </c>
    </row>
    <row r="68" spans="1:19" ht="12" hidden="1" customHeight="1" outlineLevel="1" x14ac:dyDescent="0.2">
      <c r="A68" s="164"/>
      <c r="B68" s="118" t="s">
        <v>21</v>
      </c>
      <c r="C68" s="137">
        <v>17</v>
      </c>
      <c r="D68" s="138">
        <v>3</v>
      </c>
      <c r="E68" s="139">
        <v>2</v>
      </c>
      <c r="F68" s="139">
        <v>2</v>
      </c>
      <c r="G68" s="120">
        <v>10.333333333333334</v>
      </c>
      <c r="H68" s="140">
        <f t="shared" si="16"/>
        <v>-0.80645161290322587</v>
      </c>
      <c r="I68" s="93">
        <v>62</v>
      </c>
      <c r="J68" s="120">
        <f t="shared" si="12"/>
        <v>45</v>
      </c>
      <c r="K68" s="141">
        <f t="shared" si="13"/>
        <v>3.6470588235294117</v>
      </c>
      <c r="L68" s="152">
        <v>589</v>
      </c>
      <c r="M68" s="120">
        <v>1</v>
      </c>
      <c r="N68" s="120">
        <v>1</v>
      </c>
      <c r="O68" s="159">
        <v>0</v>
      </c>
      <c r="P68" s="120">
        <v>7</v>
      </c>
      <c r="Q68" s="212">
        <v>583</v>
      </c>
      <c r="R68" s="213">
        <f t="shared" si="17"/>
        <v>6</v>
      </c>
      <c r="S68" s="119">
        <f t="shared" si="18"/>
        <v>30.684210526315791</v>
      </c>
    </row>
    <row r="69" spans="1:19" ht="12" hidden="1" customHeight="1" outlineLevel="1" x14ac:dyDescent="0.2">
      <c r="A69" s="164"/>
      <c r="B69" s="91" t="s">
        <v>22</v>
      </c>
      <c r="C69" s="137">
        <v>17</v>
      </c>
      <c r="D69" s="138">
        <v>3</v>
      </c>
      <c r="E69" s="139">
        <v>2</v>
      </c>
      <c r="F69" s="139">
        <v>2</v>
      </c>
      <c r="G69" s="120">
        <v>10.333333333333334</v>
      </c>
      <c r="H69" s="140">
        <f t="shared" si="16"/>
        <v>-0.80645161290322587</v>
      </c>
      <c r="I69" s="93">
        <v>62</v>
      </c>
      <c r="J69" s="120">
        <f t="shared" si="12"/>
        <v>45</v>
      </c>
      <c r="K69" s="141">
        <f t="shared" si="13"/>
        <v>3.6470588235294117</v>
      </c>
      <c r="L69" s="152">
        <v>589</v>
      </c>
      <c r="M69" s="120">
        <v>1</v>
      </c>
      <c r="N69" s="120">
        <v>1</v>
      </c>
      <c r="O69" s="159">
        <v>0</v>
      </c>
      <c r="P69" s="120">
        <v>7</v>
      </c>
      <c r="Q69" s="212">
        <v>583</v>
      </c>
      <c r="R69" s="213">
        <f t="shared" si="17"/>
        <v>6</v>
      </c>
      <c r="S69" s="119">
        <f t="shared" si="18"/>
        <v>30.684210526315791</v>
      </c>
    </row>
    <row r="70" spans="1:19" ht="12" hidden="1" customHeight="1" outlineLevel="1" x14ac:dyDescent="0.2">
      <c r="A70" s="164"/>
      <c r="B70" s="91" t="s">
        <v>22</v>
      </c>
      <c r="C70" s="137">
        <v>17</v>
      </c>
      <c r="D70" s="138">
        <v>3</v>
      </c>
      <c r="E70" s="139">
        <v>2</v>
      </c>
      <c r="F70" s="139">
        <v>2</v>
      </c>
      <c r="G70" s="120">
        <v>10.333333333333334</v>
      </c>
      <c r="H70" s="140">
        <f t="shared" ref="H70" si="19">IFERROR(IF(OR(E70&lt;0,G70&lt;0),"-",(E70-G70)/G70),"-")</f>
        <v>-0.80645161290322587</v>
      </c>
      <c r="I70" s="93">
        <v>62</v>
      </c>
      <c r="J70" s="120">
        <f t="shared" ref="J70" si="20">I70-C70</f>
        <v>45</v>
      </c>
      <c r="K70" s="141">
        <f t="shared" ref="K70" si="21">IF(C70=0,0, I70/C70)</f>
        <v>3.6470588235294117</v>
      </c>
      <c r="L70" s="152">
        <v>589</v>
      </c>
      <c r="M70" s="120">
        <v>1</v>
      </c>
      <c r="N70" s="120">
        <v>1</v>
      </c>
      <c r="O70" s="159">
        <v>0</v>
      </c>
      <c r="P70" s="120">
        <v>7</v>
      </c>
      <c r="Q70" s="212">
        <v>583</v>
      </c>
      <c r="R70" s="213">
        <f t="shared" ref="R70" si="22">L70-Q70</f>
        <v>6</v>
      </c>
      <c r="S70" s="119">
        <f t="shared" ref="S70" si="23">Q70/19</f>
        <v>30.684210526315791</v>
      </c>
    </row>
    <row r="71" spans="1:19" ht="12" hidden="1" customHeight="1" outlineLevel="1" thickBot="1" x14ac:dyDescent="0.25">
      <c r="A71" s="164"/>
      <c r="B71" s="95" t="s">
        <v>73</v>
      </c>
      <c r="C71" s="142">
        <v>3</v>
      </c>
      <c r="D71" s="143">
        <v>0</v>
      </c>
      <c r="E71" s="144">
        <v>0</v>
      </c>
      <c r="F71" s="144">
        <v>0</v>
      </c>
      <c r="G71" s="123">
        <v>0</v>
      </c>
      <c r="H71" s="145" t="str">
        <f t="shared" si="16"/>
        <v>-</v>
      </c>
      <c r="I71" s="97">
        <v>0</v>
      </c>
      <c r="J71" s="123">
        <f t="shared" si="12"/>
        <v>-3</v>
      </c>
      <c r="K71" s="146">
        <f t="shared" si="13"/>
        <v>0</v>
      </c>
      <c r="L71" s="154">
        <v>123</v>
      </c>
      <c r="M71" s="123">
        <v>0</v>
      </c>
      <c r="N71" s="123">
        <v>1</v>
      </c>
      <c r="O71" s="160">
        <v>0</v>
      </c>
      <c r="P71" s="123">
        <v>5</v>
      </c>
      <c r="Q71" s="214">
        <v>118</v>
      </c>
      <c r="R71" s="215">
        <f t="shared" si="17"/>
        <v>5</v>
      </c>
      <c r="S71" s="122">
        <f t="shared" si="18"/>
        <v>6.2105263157894735</v>
      </c>
    </row>
    <row r="72" spans="1:19" hidden="1" outlineLevel="1" x14ac:dyDescent="0.2">
      <c r="A72" s="164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</row>
    <row r="73" spans="1:19" ht="15.75" hidden="1" outlineLevel="1" thickBot="1" x14ac:dyDescent="0.25">
      <c r="A73" s="164"/>
      <c r="B73" s="77" t="s">
        <v>76</v>
      </c>
      <c r="C73" s="75"/>
      <c r="D73" s="75"/>
      <c r="E73" s="75"/>
      <c r="F73" s="75"/>
      <c r="G73" s="75"/>
      <c r="H73" s="147"/>
      <c r="I73" s="75"/>
      <c r="J73" s="75"/>
      <c r="L73" s="75"/>
      <c r="M73" s="75"/>
      <c r="N73" s="75"/>
      <c r="O73" s="75"/>
      <c r="P73" s="75"/>
      <c r="Q73" s="75"/>
      <c r="S73" s="79" t="s">
        <v>60</v>
      </c>
    </row>
    <row r="74" spans="1:19" ht="15.75" hidden="1" customHeight="1" outlineLevel="1" thickBot="1" x14ac:dyDescent="0.25">
      <c r="A74" s="164"/>
      <c r="B74" s="296"/>
      <c r="C74" s="299" t="s">
        <v>62</v>
      </c>
      <c r="D74" s="300"/>
      <c r="E74" s="300"/>
      <c r="F74" s="300"/>
      <c r="G74" s="300"/>
      <c r="H74" s="300"/>
      <c r="I74" s="300"/>
      <c r="J74" s="300"/>
      <c r="K74" s="301"/>
      <c r="L74" s="302" t="s">
        <v>62</v>
      </c>
      <c r="M74" s="303"/>
      <c r="N74" s="303"/>
      <c r="O74" s="303"/>
      <c r="P74" s="303"/>
      <c r="Q74" s="303"/>
      <c r="R74" s="303"/>
      <c r="S74" s="304"/>
    </row>
    <row r="75" spans="1:19" ht="15.95" hidden="1" customHeight="1" outlineLevel="1" x14ac:dyDescent="0.2">
      <c r="A75" s="164"/>
      <c r="B75" s="297"/>
      <c r="C75" s="305" t="s">
        <v>29</v>
      </c>
      <c r="D75" s="307" t="s">
        <v>30</v>
      </c>
      <c r="E75" s="277"/>
      <c r="F75" s="277"/>
      <c r="G75" s="277"/>
      <c r="H75" s="308"/>
      <c r="I75" s="307" t="s">
        <v>57</v>
      </c>
      <c r="J75" s="277"/>
      <c r="K75" s="308"/>
      <c r="L75" s="274" t="s">
        <v>65</v>
      </c>
      <c r="M75" s="309" t="s">
        <v>66</v>
      </c>
      <c r="N75" s="310"/>
      <c r="O75" s="310"/>
      <c r="P75" s="311"/>
      <c r="Q75" s="312" t="s">
        <v>67</v>
      </c>
      <c r="R75" s="313" t="s">
        <v>63</v>
      </c>
      <c r="S75" s="322" t="s">
        <v>64</v>
      </c>
    </row>
    <row r="76" spans="1:19" ht="28.5" hidden="1" customHeight="1" outlineLevel="1" x14ac:dyDescent="0.2">
      <c r="A76" s="164"/>
      <c r="B76" s="297"/>
      <c r="C76" s="306"/>
      <c r="D76" s="218" t="s">
        <v>58</v>
      </c>
      <c r="E76" s="81" t="s">
        <v>59</v>
      </c>
      <c r="F76" s="125" t="s">
        <v>51</v>
      </c>
      <c r="G76" s="81" t="s">
        <v>31</v>
      </c>
      <c r="H76" s="220" t="s">
        <v>32</v>
      </c>
      <c r="I76" s="218" t="s">
        <v>37</v>
      </c>
      <c r="J76" s="287" t="s">
        <v>34</v>
      </c>
      <c r="K76" s="317"/>
      <c r="L76" s="275"/>
      <c r="M76" s="81" t="s">
        <v>68</v>
      </c>
      <c r="N76" s="81" t="s">
        <v>72</v>
      </c>
      <c r="O76" s="81" t="s">
        <v>70</v>
      </c>
      <c r="P76" s="81" t="s">
        <v>71</v>
      </c>
      <c r="Q76" s="309"/>
      <c r="R76" s="314"/>
      <c r="S76" s="316"/>
    </row>
    <row r="77" spans="1:19" ht="12" hidden="1" customHeight="1" outlineLevel="1" x14ac:dyDescent="0.2">
      <c r="A77" s="164"/>
      <c r="B77" s="297"/>
      <c r="C77" s="165" t="s">
        <v>14</v>
      </c>
      <c r="D77" s="318" t="s">
        <v>14</v>
      </c>
      <c r="E77" s="319"/>
      <c r="F77" s="319"/>
      <c r="G77" s="320"/>
      <c r="H77" s="219" t="s">
        <v>35</v>
      </c>
      <c r="I77" s="318" t="s">
        <v>14</v>
      </c>
      <c r="J77" s="320"/>
      <c r="K77" s="126" t="s">
        <v>35</v>
      </c>
      <c r="L77" s="318" t="s">
        <v>14</v>
      </c>
      <c r="M77" s="319"/>
      <c r="N77" s="319"/>
      <c r="O77" s="319"/>
      <c r="P77" s="319"/>
      <c r="Q77" s="319"/>
      <c r="R77" s="319"/>
      <c r="S77" s="321"/>
    </row>
    <row r="78" spans="1:19" ht="12" hidden="1" customHeight="1" outlineLevel="1" thickBot="1" x14ac:dyDescent="0.25">
      <c r="A78" s="164"/>
      <c r="B78" s="298"/>
      <c r="C78" s="166">
        <v>1</v>
      </c>
      <c r="D78" s="127">
        <v>2</v>
      </c>
      <c r="E78" s="128">
        <v>3</v>
      </c>
      <c r="F78" s="128">
        <v>4</v>
      </c>
      <c r="G78" s="128">
        <v>5</v>
      </c>
      <c r="H78" s="129">
        <v>6</v>
      </c>
      <c r="I78" s="130">
        <v>11</v>
      </c>
      <c r="J78" s="131">
        <v>12</v>
      </c>
      <c r="K78" s="132">
        <v>13</v>
      </c>
      <c r="L78" s="148">
        <v>1</v>
      </c>
      <c r="M78" s="131">
        <v>2</v>
      </c>
      <c r="N78" s="131">
        <v>3</v>
      </c>
      <c r="O78" s="131">
        <v>4</v>
      </c>
      <c r="P78" s="131">
        <v>5</v>
      </c>
      <c r="Q78" s="209">
        <v>6</v>
      </c>
      <c r="R78" s="210">
        <v>7</v>
      </c>
      <c r="S78" s="132">
        <v>8</v>
      </c>
    </row>
    <row r="79" spans="1:19" ht="12" hidden="1" customHeight="1" outlineLevel="1" x14ac:dyDescent="0.2">
      <c r="A79" s="164"/>
      <c r="B79" s="111" t="s">
        <v>15</v>
      </c>
      <c r="C79" s="133">
        <v>1516</v>
      </c>
      <c r="D79" s="134">
        <v>304</v>
      </c>
      <c r="E79" s="88">
        <v>377</v>
      </c>
      <c r="F79" s="88">
        <v>244</v>
      </c>
      <c r="G79" s="88">
        <v>315</v>
      </c>
      <c r="H79" s="135">
        <f>IFERROR(IF(OR(E79&lt;0,G79&lt;0),"-",(E79-G79)/G79),"-")</f>
        <v>0.19682539682539682</v>
      </c>
      <c r="I79" s="114">
        <v>1890</v>
      </c>
      <c r="J79" s="116">
        <f t="shared" ref="J79:J88" si="24">I79-C79</f>
        <v>374</v>
      </c>
      <c r="K79" s="136">
        <f t="shared" ref="K79:K88" si="25">IF(C79=0,0, I79/C79)</f>
        <v>1.2467018469656992</v>
      </c>
      <c r="L79" s="150">
        <f>SUM(L80:L88)</f>
        <v>4057</v>
      </c>
      <c r="M79" s="88">
        <f t="shared" ref="M79" si="26">SUM(M80:M88)</f>
        <v>46</v>
      </c>
      <c r="N79" s="88">
        <v>1</v>
      </c>
      <c r="O79" s="158">
        <f t="shared" ref="O79:S79" si="27">SUM(O80:O88)</f>
        <v>-6</v>
      </c>
      <c r="P79" s="88">
        <f t="shared" si="27"/>
        <v>49</v>
      </c>
      <c r="Q79" s="190">
        <f t="shared" si="27"/>
        <v>4060</v>
      </c>
      <c r="R79" s="211">
        <f t="shared" si="27"/>
        <v>-3</v>
      </c>
      <c r="S79" s="89">
        <f t="shared" si="27"/>
        <v>213.68421052631578</v>
      </c>
    </row>
    <row r="80" spans="1:19" ht="12" hidden="1" customHeight="1" outlineLevel="1" x14ac:dyDescent="0.2">
      <c r="A80" s="164"/>
      <c r="B80" s="118" t="s">
        <v>16</v>
      </c>
      <c r="C80" s="137">
        <v>3</v>
      </c>
      <c r="D80" s="138">
        <v>5</v>
      </c>
      <c r="E80" s="139">
        <v>3</v>
      </c>
      <c r="F80" s="139">
        <v>3</v>
      </c>
      <c r="G80" s="120">
        <v>5.666666666666667</v>
      </c>
      <c r="H80" s="140">
        <f t="shared" ref="H80:H88" si="28">IFERROR(IF(OR(E80&lt;0,G80&lt;0),"-",(E80-G80)/G80),"-")</f>
        <v>-0.4705882352941177</v>
      </c>
      <c r="I80" s="93">
        <v>34</v>
      </c>
      <c r="J80" s="120">
        <f t="shared" si="24"/>
        <v>31</v>
      </c>
      <c r="K80" s="141">
        <f t="shared" si="25"/>
        <v>11.333333333333334</v>
      </c>
      <c r="L80" s="152">
        <v>88</v>
      </c>
      <c r="M80" s="120">
        <v>0</v>
      </c>
      <c r="N80" s="120">
        <v>1</v>
      </c>
      <c r="O80" s="159">
        <v>0</v>
      </c>
      <c r="P80" s="120">
        <v>1</v>
      </c>
      <c r="Q80" s="212">
        <v>87</v>
      </c>
      <c r="R80" s="213">
        <f t="shared" ref="R80:R88" si="29">L80-Q80</f>
        <v>1</v>
      </c>
      <c r="S80" s="119">
        <f t="shared" ref="S80:S88" si="30">Q80/19</f>
        <v>4.5789473684210522</v>
      </c>
    </row>
    <row r="81" spans="1:36" ht="12" hidden="1" customHeight="1" outlineLevel="1" x14ac:dyDescent="0.2">
      <c r="A81" s="164"/>
      <c r="B81" s="118" t="s">
        <v>17</v>
      </c>
      <c r="C81" s="137">
        <v>592</v>
      </c>
      <c r="D81" s="138">
        <v>93</v>
      </c>
      <c r="E81" s="139">
        <v>69</v>
      </c>
      <c r="F81" s="139">
        <v>16</v>
      </c>
      <c r="G81" s="120">
        <v>73.333333333333329</v>
      </c>
      <c r="H81" s="140">
        <f t="shared" si="28"/>
        <v>-5.9090909090909027E-2</v>
      </c>
      <c r="I81" s="93">
        <v>440</v>
      </c>
      <c r="J81" s="120">
        <f t="shared" si="24"/>
        <v>-152</v>
      </c>
      <c r="K81" s="141">
        <f t="shared" si="25"/>
        <v>0.7432432432432432</v>
      </c>
      <c r="L81" s="152">
        <v>572</v>
      </c>
      <c r="M81" s="120">
        <v>2</v>
      </c>
      <c r="N81" s="120">
        <v>1</v>
      </c>
      <c r="O81" s="159">
        <v>-3</v>
      </c>
      <c r="P81" s="120">
        <v>6</v>
      </c>
      <c r="Q81" s="212">
        <v>571</v>
      </c>
      <c r="R81" s="213">
        <f t="shared" si="29"/>
        <v>1</v>
      </c>
      <c r="S81" s="119">
        <f t="shared" si="30"/>
        <v>30.05263157894737</v>
      </c>
    </row>
    <row r="82" spans="1:36" ht="12" hidden="1" customHeight="1" outlineLevel="1" x14ac:dyDescent="0.2">
      <c r="A82" s="164"/>
      <c r="B82" s="118" t="s">
        <v>18</v>
      </c>
      <c r="C82" s="137">
        <v>562</v>
      </c>
      <c r="D82" s="138">
        <v>110</v>
      </c>
      <c r="E82" s="139">
        <v>91</v>
      </c>
      <c r="F82" s="139">
        <v>65</v>
      </c>
      <c r="G82" s="120">
        <v>89.333333333333329</v>
      </c>
      <c r="H82" s="140">
        <f t="shared" si="28"/>
        <v>1.8656716417910502E-2</v>
      </c>
      <c r="I82" s="93">
        <v>536</v>
      </c>
      <c r="J82" s="120">
        <f t="shared" si="24"/>
        <v>-26</v>
      </c>
      <c r="K82" s="141">
        <f t="shared" si="25"/>
        <v>0.9537366548042705</v>
      </c>
      <c r="L82" s="152">
        <v>784</v>
      </c>
      <c r="M82" s="120">
        <v>26</v>
      </c>
      <c r="N82" s="120">
        <v>1</v>
      </c>
      <c r="O82" s="159">
        <v>-2</v>
      </c>
      <c r="P82" s="120">
        <v>8</v>
      </c>
      <c r="Q82" s="212">
        <v>804</v>
      </c>
      <c r="R82" s="213">
        <f t="shared" si="29"/>
        <v>-20</v>
      </c>
      <c r="S82" s="119">
        <f t="shared" si="30"/>
        <v>42.315789473684212</v>
      </c>
    </row>
    <row r="83" spans="1:36" ht="12" hidden="1" customHeight="1" outlineLevel="1" x14ac:dyDescent="0.2">
      <c r="A83" s="164"/>
      <c r="B83" s="118" t="s">
        <v>19</v>
      </c>
      <c r="C83" s="137">
        <v>48</v>
      </c>
      <c r="D83" s="138">
        <v>26</v>
      </c>
      <c r="E83" s="139">
        <v>28</v>
      </c>
      <c r="F83" s="139">
        <v>1</v>
      </c>
      <c r="G83" s="120">
        <v>30</v>
      </c>
      <c r="H83" s="140">
        <f t="shared" si="28"/>
        <v>-6.6666666666666666E-2</v>
      </c>
      <c r="I83" s="93">
        <v>180</v>
      </c>
      <c r="J83" s="120">
        <f t="shared" si="24"/>
        <v>132</v>
      </c>
      <c r="K83" s="141">
        <f t="shared" si="25"/>
        <v>3.75</v>
      </c>
      <c r="L83" s="152">
        <v>458</v>
      </c>
      <c r="M83" s="120">
        <v>15</v>
      </c>
      <c r="N83" s="120">
        <v>1</v>
      </c>
      <c r="O83" s="159">
        <v>0</v>
      </c>
      <c r="P83" s="120">
        <v>6</v>
      </c>
      <c r="Q83" s="212">
        <v>467</v>
      </c>
      <c r="R83" s="213">
        <f t="shared" si="29"/>
        <v>-9</v>
      </c>
      <c r="S83" s="119">
        <f t="shared" si="30"/>
        <v>24.578947368421051</v>
      </c>
    </row>
    <row r="84" spans="1:36" ht="12" hidden="1" customHeight="1" outlineLevel="1" x14ac:dyDescent="0.2">
      <c r="A84" s="164"/>
      <c r="B84" s="118" t="s">
        <v>20</v>
      </c>
      <c r="C84" s="137">
        <v>46</v>
      </c>
      <c r="D84" s="138">
        <v>19</v>
      </c>
      <c r="E84" s="139">
        <v>74</v>
      </c>
      <c r="F84" s="139">
        <v>74</v>
      </c>
      <c r="G84" s="120">
        <v>33</v>
      </c>
      <c r="H84" s="140">
        <f t="shared" si="28"/>
        <v>1.2424242424242424</v>
      </c>
      <c r="I84" s="93">
        <v>198</v>
      </c>
      <c r="J84" s="120">
        <f t="shared" si="24"/>
        <v>152</v>
      </c>
      <c r="K84" s="141">
        <f t="shared" si="25"/>
        <v>4.3043478260869561</v>
      </c>
      <c r="L84" s="152">
        <v>265</v>
      </c>
      <c r="M84" s="120">
        <v>0</v>
      </c>
      <c r="N84" s="120">
        <v>1</v>
      </c>
      <c r="O84" s="159">
        <v>-1</v>
      </c>
      <c r="P84" s="120">
        <v>2</v>
      </c>
      <c r="Q84" s="212">
        <v>264</v>
      </c>
      <c r="R84" s="213">
        <f t="shared" si="29"/>
        <v>1</v>
      </c>
      <c r="S84" s="119">
        <f t="shared" si="30"/>
        <v>13.894736842105264</v>
      </c>
    </row>
    <row r="85" spans="1:36" ht="12" hidden="1" customHeight="1" outlineLevel="1" x14ac:dyDescent="0.2">
      <c r="A85" s="164"/>
      <c r="B85" s="118" t="s">
        <v>21</v>
      </c>
      <c r="C85" s="137">
        <v>231</v>
      </c>
      <c r="D85" s="138">
        <v>45</v>
      </c>
      <c r="E85" s="139">
        <v>104</v>
      </c>
      <c r="F85" s="139">
        <v>77</v>
      </c>
      <c r="G85" s="120">
        <v>73.666666666666671</v>
      </c>
      <c r="H85" s="140">
        <f t="shared" si="28"/>
        <v>0.41176470588235287</v>
      </c>
      <c r="I85" s="93">
        <v>442</v>
      </c>
      <c r="J85" s="120">
        <f t="shared" si="24"/>
        <v>211</v>
      </c>
      <c r="K85" s="141">
        <f t="shared" si="25"/>
        <v>1.9134199134199135</v>
      </c>
      <c r="L85" s="152">
        <v>589</v>
      </c>
      <c r="M85" s="120">
        <v>1</v>
      </c>
      <c r="N85" s="120">
        <v>1</v>
      </c>
      <c r="O85" s="159">
        <v>0</v>
      </c>
      <c r="P85" s="120">
        <v>7</v>
      </c>
      <c r="Q85" s="212">
        <v>583</v>
      </c>
      <c r="R85" s="213">
        <f t="shared" si="29"/>
        <v>6</v>
      </c>
      <c r="S85" s="119">
        <f t="shared" si="30"/>
        <v>30.684210526315791</v>
      </c>
    </row>
    <row r="86" spans="1:36" ht="12" hidden="1" customHeight="1" outlineLevel="1" x14ac:dyDescent="0.2">
      <c r="A86" s="164"/>
      <c r="B86" s="91" t="s">
        <v>22</v>
      </c>
      <c r="C86" s="137">
        <v>231</v>
      </c>
      <c r="D86" s="138">
        <v>45</v>
      </c>
      <c r="E86" s="139">
        <v>104</v>
      </c>
      <c r="F86" s="139">
        <v>77</v>
      </c>
      <c r="G86" s="120">
        <v>73.666666666666671</v>
      </c>
      <c r="H86" s="140">
        <f t="shared" si="28"/>
        <v>0.41176470588235287</v>
      </c>
      <c r="I86" s="93">
        <v>442</v>
      </c>
      <c r="J86" s="120">
        <f t="shared" si="24"/>
        <v>211</v>
      </c>
      <c r="K86" s="141">
        <f t="shared" si="25"/>
        <v>1.9134199134199135</v>
      </c>
      <c r="L86" s="152">
        <v>589</v>
      </c>
      <c r="M86" s="120">
        <v>1</v>
      </c>
      <c r="N86" s="120">
        <v>1</v>
      </c>
      <c r="O86" s="159">
        <v>0</v>
      </c>
      <c r="P86" s="120">
        <v>7</v>
      </c>
      <c r="Q86" s="212">
        <v>583</v>
      </c>
      <c r="R86" s="213">
        <f t="shared" si="29"/>
        <v>6</v>
      </c>
      <c r="S86" s="119">
        <f t="shared" si="30"/>
        <v>30.684210526315791</v>
      </c>
    </row>
    <row r="87" spans="1:36" ht="12" hidden="1" customHeight="1" outlineLevel="1" x14ac:dyDescent="0.2">
      <c r="A87" s="164"/>
      <c r="B87" s="91" t="s">
        <v>22</v>
      </c>
      <c r="C87" s="137">
        <v>231</v>
      </c>
      <c r="D87" s="138">
        <v>45</v>
      </c>
      <c r="E87" s="139">
        <v>104</v>
      </c>
      <c r="F87" s="139">
        <v>77</v>
      </c>
      <c r="G87" s="120">
        <v>73.666666666666671</v>
      </c>
      <c r="H87" s="140">
        <f t="shared" ref="H87" si="31">IFERROR(IF(OR(E87&lt;0,G87&lt;0),"-",(E87-G87)/G87),"-")</f>
        <v>0.41176470588235287</v>
      </c>
      <c r="I87" s="93">
        <v>442</v>
      </c>
      <c r="J87" s="120">
        <f t="shared" ref="J87" si="32">I87-C87</f>
        <v>211</v>
      </c>
      <c r="K87" s="141">
        <f t="shared" ref="K87" si="33">IF(C87=0,0, I87/C87)</f>
        <v>1.9134199134199135</v>
      </c>
      <c r="L87" s="152">
        <v>589</v>
      </c>
      <c r="M87" s="120">
        <v>1</v>
      </c>
      <c r="N87" s="120">
        <v>1</v>
      </c>
      <c r="O87" s="159">
        <v>0</v>
      </c>
      <c r="P87" s="120">
        <v>7</v>
      </c>
      <c r="Q87" s="212">
        <v>583</v>
      </c>
      <c r="R87" s="213">
        <f t="shared" ref="R87" si="34">L87-Q87</f>
        <v>6</v>
      </c>
      <c r="S87" s="119">
        <f t="shared" ref="S87" si="35">Q87/19</f>
        <v>30.684210526315791</v>
      </c>
    </row>
    <row r="88" spans="1:36" ht="12" hidden="1" customHeight="1" outlineLevel="1" thickBot="1" x14ac:dyDescent="0.25">
      <c r="A88" s="164"/>
      <c r="B88" s="95" t="s">
        <v>73</v>
      </c>
      <c r="C88" s="142">
        <v>34</v>
      </c>
      <c r="D88" s="143">
        <v>6</v>
      </c>
      <c r="E88" s="144">
        <v>8</v>
      </c>
      <c r="F88" s="144">
        <v>8</v>
      </c>
      <c r="G88" s="123">
        <v>10</v>
      </c>
      <c r="H88" s="145">
        <f t="shared" si="28"/>
        <v>-0.2</v>
      </c>
      <c r="I88" s="97">
        <v>60</v>
      </c>
      <c r="J88" s="123">
        <f t="shared" si="24"/>
        <v>26</v>
      </c>
      <c r="K88" s="146">
        <f t="shared" si="25"/>
        <v>1.7647058823529411</v>
      </c>
      <c r="L88" s="154">
        <v>123</v>
      </c>
      <c r="M88" s="123">
        <v>0</v>
      </c>
      <c r="N88" s="123">
        <v>1</v>
      </c>
      <c r="O88" s="160">
        <v>0</v>
      </c>
      <c r="P88" s="123">
        <v>5</v>
      </c>
      <c r="Q88" s="214">
        <v>118</v>
      </c>
      <c r="R88" s="215">
        <f t="shared" si="29"/>
        <v>5</v>
      </c>
      <c r="S88" s="122">
        <f t="shared" si="30"/>
        <v>6.2105263157894735</v>
      </c>
    </row>
    <row r="89" spans="1:36" hidden="1" outlineLevel="1" x14ac:dyDescent="0.2">
      <c r="A89" s="164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</row>
    <row r="90" spans="1:36" hidden="1" outlineLevel="1" x14ac:dyDescent="0.2">
      <c r="A90" s="164"/>
      <c r="B90" s="156" t="s">
        <v>69</v>
      </c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</row>
    <row r="91" spans="1:36" ht="15" x14ac:dyDescent="0.25">
      <c r="A91" s="164"/>
      <c r="B91" s="2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</row>
    <row r="92" spans="1:36" ht="15.75" thickBot="1" x14ac:dyDescent="0.25">
      <c r="B92" s="77" t="s">
        <v>77</v>
      </c>
      <c r="C92" s="75"/>
      <c r="D92" s="75"/>
      <c r="E92" s="75"/>
      <c r="F92" s="75"/>
      <c r="G92" s="75"/>
      <c r="H92" s="147"/>
      <c r="I92" s="79"/>
      <c r="K92" s="75"/>
      <c r="L92" s="75"/>
      <c r="M92" s="75"/>
      <c r="N92" s="75"/>
      <c r="O92" s="75"/>
      <c r="R92" s="79" t="s">
        <v>61</v>
      </c>
      <c r="AH92" s="191" t="s">
        <v>96</v>
      </c>
      <c r="AI92" s="192" t="s">
        <v>97</v>
      </c>
    </row>
    <row r="93" spans="1:36" ht="12" customHeight="1" thickBot="1" x14ac:dyDescent="0.25">
      <c r="B93" s="323"/>
      <c r="C93" s="326" t="s">
        <v>53</v>
      </c>
      <c r="D93" s="329" t="s">
        <v>78</v>
      </c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1"/>
      <c r="T93" s="332" t="s">
        <v>98</v>
      </c>
      <c r="U93" s="333"/>
      <c r="V93" s="334"/>
      <c r="X93" s="77" t="s">
        <v>122</v>
      </c>
      <c r="Y93" s="229"/>
      <c r="Z93" s="229"/>
      <c r="AA93" s="229"/>
      <c r="AB93" s="229"/>
      <c r="AC93" s="229"/>
      <c r="AE93" s="79" t="s">
        <v>123</v>
      </c>
      <c r="AH93" s="191" t="s">
        <v>99</v>
      </c>
      <c r="AI93" s="192">
        <f>DATE(YEAR(AI92),MONTH(AI92),1)</f>
        <v>43221</v>
      </c>
    </row>
    <row r="94" spans="1:36" ht="12" customHeight="1" x14ac:dyDescent="0.2">
      <c r="B94" s="324"/>
      <c r="C94" s="327"/>
      <c r="D94" s="279">
        <v>2018</v>
      </c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335"/>
      <c r="R94" s="336" t="s">
        <v>80</v>
      </c>
      <c r="T94" s="338" t="s">
        <v>100</v>
      </c>
      <c r="U94" s="340" t="s">
        <v>101</v>
      </c>
      <c r="V94" s="341"/>
      <c r="W94" s="229"/>
      <c r="X94" s="379"/>
      <c r="Y94" s="380"/>
      <c r="Z94" s="376" t="s">
        <v>124</v>
      </c>
      <c r="AA94" s="377"/>
      <c r="AB94" s="378"/>
      <c r="AC94" s="348" t="s">
        <v>125</v>
      </c>
      <c r="AD94" s="349"/>
      <c r="AE94" s="350"/>
      <c r="AF94" s="229"/>
      <c r="AI94" s="191" t="s">
        <v>102</v>
      </c>
      <c r="AJ94" s="192">
        <f>DATE(YEAR(AI92),MONTH(AI92)+1,1)-1</f>
        <v>43251</v>
      </c>
    </row>
    <row r="95" spans="1:36" ht="23.25" thickBot="1" x14ac:dyDescent="0.3">
      <c r="B95" s="324"/>
      <c r="C95" s="328"/>
      <c r="D95" s="169" t="s">
        <v>81</v>
      </c>
      <c r="E95" s="170" t="s">
        <v>103</v>
      </c>
      <c r="F95" s="170" t="s">
        <v>104</v>
      </c>
      <c r="G95" s="170" t="s">
        <v>105</v>
      </c>
      <c r="H95" s="170" t="s">
        <v>106</v>
      </c>
      <c r="I95" s="170" t="s">
        <v>83</v>
      </c>
      <c r="J95" s="170" t="s">
        <v>84</v>
      </c>
      <c r="K95" s="170" t="s">
        <v>85</v>
      </c>
      <c r="L95" s="170" t="s">
        <v>86</v>
      </c>
      <c r="M95" s="170" t="s">
        <v>87</v>
      </c>
      <c r="N95" s="170" t="s">
        <v>88</v>
      </c>
      <c r="O95" s="170" t="s">
        <v>89</v>
      </c>
      <c r="P95" s="170" t="s">
        <v>90</v>
      </c>
      <c r="Q95" s="170" t="s">
        <v>91</v>
      </c>
      <c r="R95" s="337"/>
      <c r="T95" s="339"/>
      <c r="U95" s="193" t="s">
        <v>107</v>
      </c>
      <c r="V95" s="194" t="s">
        <v>108</v>
      </c>
      <c r="W95" s="229"/>
      <c r="X95" s="381"/>
      <c r="Y95" s="382"/>
      <c r="Z95" s="369" t="s">
        <v>126</v>
      </c>
      <c r="AA95" s="370" t="s">
        <v>129</v>
      </c>
      <c r="AB95" s="372" t="s">
        <v>127</v>
      </c>
      <c r="AC95" s="369" t="s">
        <v>126</v>
      </c>
      <c r="AD95" s="370" t="s">
        <v>129</v>
      </c>
      <c r="AE95" s="372" t="s">
        <v>127</v>
      </c>
      <c r="AF95" s="231" t="s">
        <v>128</v>
      </c>
      <c r="AI95" s="191" t="s">
        <v>109</v>
      </c>
      <c r="AJ95" s="192">
        <f>DATE(YEAR(AI92),1,1)</f>
        <v>43101</v>
      </c>
    </row>
    <row r="96" spans="1:36" x14ac:dyDescent="0.2">
      <c r="B96" s="324"/>
      <c r="C96" s="171" t="s">
        <v>14</v>
      </c>
      <c r="D96" s="329" t="s">
        <v>14</v>
      </c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1"/>
      <c r="T96" s="249" t="s">
        <v>14</v>
      </c>
      <c r="U96" s="250"/>
      <c r="V96" s="251"/>
      <c r="W96" s="242"/>
      <c r="X96" s="381"/>
      <c r="Y96" s="382"/>
      <c r="Z96" s="369"/>
      <c r="AA96" s="371"/>
      <c r="AB96" s="373"/>
      <c r="AC96" s="369"/>
      <c r="AD96" s="371"/>
      <c r="AE96" s="373"/>
      <c r="AF96" s="232"/>
      <c r="AI96" s="191" t="s">
        <v>110</v>
      </c>
      <c r="AJ96" s="192">
        <f>DATE(YEAR(AI92)+1,1,1)-1</f>
        <v>43465</v>
      </c>
    </row>
    <row r="97" spans="1:36" ht="12.75" thickBot="1" x14ac:dyDescent="0.25">
      <c r="B97" s="325"/>
      <c r="C97" s="173">
        <v>1</v>
      </c>
      <c r="D97" s="175">
        <f>C97+COUNT(C97)</f>
        <v>2</v>
      </c>
      <c r="E97" s="175">
        <f>C97+COUNT(C97,D97)</f>
        <v>3</v>
      </c>
      <c r="F97" s="175">
        <f>C97+COUNT(D97,D97,E97)</f>
        <v>4</v>
      </c>
      <c r="G97" s="175">
        <f>C97+COUNT(C97,D97,E97,F97)</f>
        <v>5</v>
      </c>
      <c r="H97" s="175">
        <f>C97+COUNT(C97,D97,E97,F97,G97)</f>
        <v>6</v>
      </c>
      <c r="I97" s="175">
        <f>C97+COUNT(C97,D97,E97,F97,G97,H97)</f>
        <v>7</v>
      </c>
      <c r="J97" s="175">
        <f>C97+COUNT(C97,D97,E97,F97,G97,H97,I97)</f>
        <v>8</v>
      </c>
      <c r="K97" s="175">
        <f>C97+COUNT(C97,D97,E97,F97,G97,H97,I97,J97)</f>
        <v>9</v>
      </c>
      <c r="L97" s="175">
        <f>C97+COUNT(C97,D97,E97,F97,G97,H97,I97,J97,K97)</f>
        <v>10</v>
      </c>
      <c r="M97" s="175">
        <f>C97+COUNT(C97,D97,E97,F97,G97,H97,I97,J97,K97,L97)</f>
        <v>11</v>
      </c>
      <c r="N97" s="176">
        <f>C97+COUNT(C97,D97,E97,F97,G97,H97,I97,J97,K97,L97,M97)</f>
        <v>12</v>
      </c>
      <c r="O97" s="176">
        <f>C97+COUNT(C97,D97,E97,F97,G97,H97,I97,J97,K97,L97,M97,N97)</f>
        <v>13</v>
      </c>
      <c r="P97" s="176">
        <f>C97+COUNT(C97,D97,E97,F97,G97,H97,I97,J97,K97,L97,M97,N97,O97)</f>
        <v>14</v>
      </c>
      <c r="Q97" s="176">
        <f>C97+COUNT(C97,D97,E97,F97,G97,H97,I97,J97,K97,L97,M97,N97,O97,P97)</f>
        <v>15</v>
      </c>
      <c r="R97" s="177">
        <f>C97+COUNT(C97,D97,E97,F97,G97,H97,I97,J97,K97,L97,M97,N97,O97,P97,Q97)</f>
        <v>16</v>
      </c>
      <c r="T97" s="195">
        <f>C97+COUNT(C97,D97,E97,F97,G97,H97,I97,J97,K97,L97,M97,N97,O97,P97,Q97,R97)</f>
        <v>17</v>
      </c>
      <c r="U97" s="196">
        <f>C97+COUNT(C97,D97,E97,F97,G97,H97,I97,J97,K97,L97,M97,N97,O97,P97,Q97,R97,T97)</f>
        <v>18</v>
      </c>
      <c r="V97" s="197">
        <f>C97+COUNT(C97,D97,E97,F97,G97,H97,I97,J97,K97,L97,M97,N97,O97,P97,Q97,R97,T97,U97)</f>
        <v>19</v>
      </c>
      <c r="W97" s="230"/>
      <c r="X97" s="252">
        <v>1</v>
      </c>
      <c r="Y97" s="253"/>
      <c r="Z97" s="233">
        <v>2</v>
      </c>
      <c r="AA97" s="196">
        <v>3</v>
      </c>
      <c r="AB97" s="197">
        <v>4</v>
      </c>
      <c r="AC97" s="233">
        <v>5</v>
      </c>
      <c r="AD97" s="196">
        <v>6</v>
      </c>
      <c r="AE97" s="197">
        <v>7</v>
      </c>
      <c r="AF97" s="230"/>
      <c r="AI97" s="191" t="s">
        <v>111</v>
      </c>
      <c r="AJ97" s="198">
        <f>1-(AI92-AI93)/(AJ94-AI93)</f>
        <v>0.76666666666666661</v>
      </c>
    </row>
    <row r="98" spans="1:36" ht="15" x14ac:dyDescent="0.25">
      <c r="A98" s="199">
        <f>T98</f>
        <v>625.71428571428567</v>
      </c>
      <c r="B98" s="178" t="s">
        <v>15</v>
      </c>
      <c r="C98" s="133">
        <v>9498</v>
      </c>
      <c r="D98" s="179">
        <f>IFERROR(E98,0)+IFERROR(F98,0)+IFERROR(G98,0)+IFERROR(H98,0)+IFERROR(I98,0)+IFERROR(J98,0)+IFERROR(K98,0)+IFERROR(L98,0)+IFERROR(M98,0)+IFERROR(N98,0)+IFERROR(O98,0)+IFERROR(P98,0)+IFERROR(Q98,0)</f>
        <v>9933</v>
      </c>
      <c r="E98" s="12">
        <v>1771</v>
      </c>
      <c r="F98" s="12">
        <v>72</v>
      </c>
      <c r="G98" s="12">
        <v>103</v>
      </c>
      <c r="H98" s="12">
        <v>369</v>
      </c>
      <c r="I98" s="12">
        <v>416</v>
      </c>
      <c r="J98" s="12">
        <v>811</v>
      </c>
      <c r="K98" s="12">
        <v>1882</v>
      </c>
      <c r="L98" s="12">
        <v>866</v>
      </c>
      <c r="M98" s="12">
        <v>909</v>
      </c>
      <c r="N98" s="12">
        <v>797</v>
      </c>
      <c r="O98" s="12">
        <v>1076</v>
      </c>
      <c r="P98" s="12">
        <v>361</v>
      </c>
      <c r="Q98" s="12">
        <v>500</v>
      </c>
      <c r="R98" s="180">
        <v>1288</v>
      </c>
      <c r="T98" s="200">
        <v>625.71428571428567</v>
      </c>
      <c r="U98" s="201">
        <f t="shared" ref="U98:U105" si="36">T98*$AJ$97</f>
        <v>479.71428571428567</v>
      </c>
      <c r="V98" s="202">
        <f t="shared" ref="V98:V105" si="37">T98*12*$AJ$98</f>
        <v>4888.8226059654626</v>
      </c>
      <c r="W98" s="243"/>
      <c r="X98" s="254" t="s">
        <v>15</v>
      </c>
      <c r="Y98" s="255"/>
      <c r="Z98" s="87">
        <f>SUBTOTAL(9,Z99:Z107)</f>
        <v>548</v>
      </c>
      <c r="AA98" s="88">
        <f>SUBTOTAL(9,AA99:AA107)</f>
        <v>548</v>
      </c>
      <c r="AB98" s="235">
        <v>1</v>
      </c>
      <c r="AC98" s="87">
        <f>SUBTOTAL(9,AC99:AC107)</f>
        <v>548</v>
      </c>
      <c r="AD98" s="88">
        <f>SUBTOTAL(9,AD99:AD107)</f>
        <v>548</v>
      </c>
      <c r="AE98" s="235">
        <v>1</v>
      </c>
      <c r="AF98" s="234" t="b">
        <f t="shared" ref="AF98:AF107" si="38">V10-AD98-AA98=0</f>
        <v>0</v>
      </c>
      <c r="AI98" s="191" t="s">
        <v>112</v>
      </c>
      <c r="AJ98" s="198">
        <f>1-(AI92-AJ95)/(AJ96-AJ95)</f>
        <v>0.65109890109890112</v>
      </c>
    </row>
    <row r="99" spans="1:36" ht="15" x14ac:dyDescent="0.25">
      <c r="A99" s="199">
        <f t="shared" ref="A99:A107" si="39">T99</f>
        <v>43.452380952380949</v>
      </c>
      <c r="B99" s="91" t="s">
        <v>16</v>
      </c>
      <c r="C99" s="137">
        <v>532</v>
      </c>
      <c r="D99" s="182">
        <f t="shared" ref="D99:D107" si="40">IFERROR(E99,0)+IFERROR(F99,0)+IFERROR(G99,0)+IFERROR(H99,0)+IFERROR(I99,0)+IFERROR(J99,0)+IFERROR(K99,0)+IFERROR(L99,0)+IFERROR(M99,0)+IFERROR(N99,0)+IFERROR(O99,0)+IFERROR(P99,0)+IFERROR(Q99,0)</f>
        <v>401</v>
      </c>
      <c r="E99" s="183">
        <v>38</v>
      </c>
      <c r="F99" s="183">
        <v>0</v>
      </c>
      <c r="G99" s="183">
        <v>0</v>
      </c>
      <c r="H99" s="183">
        <v>4</v>
      </c>
      <c r="I99" s="183">
        <v>10</v>
      </c>
      <c r="J99" s="183">
        <v>24</v>
      </c>
      <c r="K99" s="183">
        <v>65</v>
      </c>
      <c r="L99" s="183">
        <v>29</v>
      </c>
      <c r="M99" s="183">
        <v>34</v>
      </c>
      <c r="N99" s="183">
        <v>46</v>
      </c>
      <c r="O99" s="183">
        <v>40</v>
      </c>
      <c r="P99" s="183">
        <v>15</v>
      </c>
      <c r="Q99" s="183">
        <v>96</v>
      </c>
      <c r="R99" s="184">
        <v>159</v>
      </c>
      <c r="T99" s="203">
        <v>43.452380952380949</v>
      </c>
      <c r="U99" s="204">
        <f t="shared" si="36"/>
        <v>33.313492063492056</v>
      </c>
      <c r="V99" s="205">
        <f t="shared" si="37"/>
        <v>339.50156985871268</v>
      </c>
      <c r="W99" s="244"/>
      <c r="X99" s="245" t="s">
        <v>16</v>
      </c>
      <c r="Y99" s="246"/>
      <c r="Z99" s="92">
        <v>19</v>
      </c>
      <c r="AA99" s="120">
        <v>19</v>
      </c>
      <c r="AB99" s="236">
        <v>2</v>
      </c>
      <c r="AC99" s="92">
        <v>19</v>
      </c>
      <c r="AD99" s="120">
        <v>19</v>
      </c>
      <c r="AE99" s="236">
        <v>2</v>
      </c>
      <c r="AF99" s="234" t="b">
        <f t="shared" si="38"/>
        <v>0</v>
      </c>
    </row>
    <row r="100" spans="1:36" ht="15" x14ac:dyDescent="0.25">
      <c r="A100" s="199">
        <f t="shared" si="39"/>
        <v>94.146825396825392</v>
      </c>
      <c r="B100" s="91" t="s">
        <v>17</v>
      </c>
      <c r="C100" s="137">
        <v>2206</v>
      </c>
      <c r="D100" s="182">
        <f t="shared" si="40"/>
        <v>2532</v>
      </c>
      <c r="E100" s="183">
        <v>536</v>
      </c>
      <c r="F100" s="183">
        <v>38</v>
      </c>
      <c r="G100" s="183">
        <v>61</v>
      </c>
      <c r="H100" s="183">
        <v>124</v>
      </c>
      <c r="I100" s="183">
        <v>115</v>
      </c>
      <c r="J100" s="183">
        <v>198</v>
      </c>
      <c r="K100" s="183">
        <v>685</v>
      </c>
      <c r="L100" s="183">
        <v>136</v>
      </c>
      <c r="M100" s="183">
        <v>126</v>
      </c>
      <c r="N100" s="183">
        <v>170</v>
      </c>
      <c r="O100" s="183">
        <v>220</v>
      </c>
      <c r="P100" s="183">
        <v>56</v>
      </c>
      <c r="Q100" s="183">
        <v>67</v>
      </c>
      <c r="R100" s="184">
        <v>197</v>
      </c>
      <c r="T100" s="203">
        <v>94.146825396825392</v>
      </c>
      <c r="U100" s="204">
        <f t="shared" si="36"/>
        <v>72.179232804232797</v>
      </c>
      <c r="V100" s="205">
        <f t="shared" si="37"/>
        <v>735.58673469387747</v>
      </c>
      <c r="W100" s="244"/>
      <c r="X100" s="245" t="s">
        <v>17</v>
      </c>
      <c r="Y100" s="246"/>
      <c r="Z100" s="92">
        <v>164</v>
      </c>
      <c r="AA100" s="120">
        <v>164</v>
      </c>
      <c r="AB100" s="237">
        <v>34</v>
      </c>
      <c r="AC100" s="92">
        <v>164</v>
      </c>
      <c r="AD100" s="120">
        <v>164</v>
      </c>
      <c r="AE100" s="237">
        <v>34</v>
      </c>
      <c r="AF100" s="234" t="b">
        <f t="shared" si="38"/>
        <v>0</v>
      </c>
    </row>
    <row r="101" spans="1:36" ht="15" x14ac:dyDescent="0.25">
      <c r="A101" s="199">
        <f t="shared" si="39"/>
        <v>191.1904761904762</v>
      </c>
      <c r="B101" s="91" t="s">
        <v>18</v>
      </c>
      <c r="C101" s="137">
        <v>1522</v>
      </c>
      <c r="D101" s="182">
        <f t="shared" si="40"/>
        <v>1940</v>
      </c>
      <c r="E101" s="183">
        <v>527</v>
      </c>
      <c r="F101" s="183">
        <v>25</v>
      </c>
      <c r="G101" s="183">
        <v>24</v>
      </c>
      <c r="H101" s="183">
        <v>179</v>
      </c>
      <c r="I101" s="183">
        <v>104</v>
      </c>
      <c r="J101" s="183">
        <v>195</v>
      </c>
      <c r="K101" s="183">
        <v>216</v>
      </c>
      <c r="L101" s="183">
        <v>158</v>
      </c>
      <c r="M101" s="183">
        <v>139</v>
      </c>
      <c r="N101" s="183">
        <v>116</v>
      </c>
      <c r="O101" s="183">
        <v>136</v>
      </c>
      <c r="P101" s="183">
        <v>45</v>
      </c>
      <c r="Q101" s="183">
        <v>76</v>
      </c>
      <c r="R101" s="184">
        <v>97</v>
      </c>
      <c r="T101" s="203">
        <v>191.1904761904762</v>
      </c>
      <c r="U101" s="204">
        <f t="shared" si="36"/>
        <v>146.57936507936509</v>
      </c>
      <c r="V101" s="205">
        <f t="shared" si="37"/>
        <v>1493.8069073783363</v>
      </c>
      <c r="W101" s="244"/>
      <c r="X101" s="245" t="s">
        <v>18</v>
      </c>
      <c r="Y101" s="246"/>
      <c r="Z101" s="92">
        <v>109</v>
      </c>
      <c r="AA101" s="120">
        <v>109</v>
      </c>
      <c r="AB101" s="237">
        <v>500</v>
      </c>
      <c r="AC101" s="92">
        <v>109</v>
      </c>
      <c r="AD101" s="120">
        <v>109</v>
      </c>
      <c r="AE101" s="237">
        <v>5</v>
      </c>
      <c r="AF101" s="234" t="b">
        <f t="shared" si="38"/>
        <v>0</v>
      </c>
    </row>
    <row r="102" spans="1:36" ht="15" x14ac:dyDescent="0.25">
      <c r="A102" s="199">
        <f t="shared" si="39"/>
        <v>79.662698412698418</v>
      </c>
      <c r="B102" s="91" t="s">
        <v>19</v>
      </c>
      <c r="C102" s="137">
        <v>936</v>
      </c>
      <c r="D102" s="182">
        <f t="shared" si="40"/>
        <v>1000</v>
      </c>
      <c r="E102" s="183">
        <v>97</v>
      </c>
      <c r="F102" s="183">
        <v>0</v>
      </c>
      <c r="G102" s="183">
        <v>0</v>
      </c>
      <c r="H102" s="183">
        <v>2</v>
      </c>
      <c r="I102" s="183">
        <v>14</v>
      </c>
      <c r="J102" s="183">
        <v>81</v>
      </c>
      <c r="K102" s="183">
        <v>143</v>
      </c>
      <c r="L102" s="183">
        <v>258</v>
      </c>
      <c r="M102" s="183">
        <v>171</v>
      </c>
      <c r="N102" s="183">
        <v>60</v>
      </c>
      <c r="O102" s="183">
        <v>104</v>
      </c>
      <c r="P102" s="183">
        <v>38</v>
      </c>
      <c r="Q102" s="183">
        <v>32</v>
      </c>
      <c r="R102" s="184">
        <v>31</v>
      </c>
      <c r="T102" s="203">
        <v>79.662698412698418</v>
      </c>
      <c r="U102" s="204">
        <f t="shared" si="36"/>
        <v>61.074735449735449</v>
      </c>
      <c r="V102" s="205">
        <f t="shared" si="37"/>
        <v>622.41954474097338</v>
      </c>
      <c r="W102" s="244"/>
      <c r="X102" s="245" t="s">
        <v>19</v>
      </c>
      <c r="Y102" s="246"/>
      <c r="Z102" s="92">
        <v>75</v>
      </c>
      <c r="AA102" s="120">
        <v>75</v>
      </c>
      <c r="AB102" s="237">
        <v>6</v>
      </c>
      <c r="AC102" s="92">
        <v>75</v>
      </c>
      <c r="AD102" s="120">
        <v>75</v>
      </c>
      <c r="AE102" s="237">
        <v>6</v>
      </c>
      <c r="AF102" s="234" t="b">
        <f t="shared" si="38"/>
        <v>0</v>
      </c>
    </row>
    <row r="103" spans="1:36" ht="15" x14ac:dyDescent="0.25">
      <c r="A103" s="199">
        <f t="shared" si="39"/>
        <v>21.726190476190474</v>
      </c>
      <c r="B103" s="91" t="s">
        <v>20</v>
      </c>
      <c r="C103" s="137">
        <v>556</v>
      </c>
      <c r="D103" s="182">
        <f t="shared" si="40"/>
        <v>385</v>
      </c>
      <c r="E103" s="183">
        <v>33</v>
      </c>
      <c r="F103" s="183">
        <v>0</v>
      </c>
      <c r="G103" s="183">
        <v>0</v>
      </c>
      <c r="H103" s="183">
        <v>1</v>
      </c>
      <c r="I103" s="183">
        <v>1</v>
      </c>
      <c r="J103" s="183">
        <v>31</v>
      </c>
      <c r="K103" s="183">
        <v>52</v>
      </c>
      <c r="L103" s="183">
        <v>47</v>
      </c>
      <c r="M103" s="183">
        <v>58</v>
      </c>
      <c r="N103" s="183">
        <v>62</v>
      </c>
      <c r="O103" s="183">
        <v>68</v>
      </c>
      <c r="P103" s="183">
        <v>16</v>
      </c>
      <c r="Q103" s="183">
        <v>16</v>
      </c>
      <c r="R103" s="184">
        <v>204</v>
      </c>
      <c r="T103" s="203">
        <v>21.726190476190474</v>
      </c>
      <c r="U103" s="204">
        <f t="shared" si="36"/>
        <v>16.656746031746028</v>
      </c>
      <c r="V103" s="205">
        <f t="shared" si="37"/>
        <v>169.75078492935634</v>
      </c>
      <c r="W103" s="244"/>
      <c r="X103" s="245" t="s">
        <v>20</v>
      </c>
      <c r="Y103" s="246"/>
      <c r="Z103" s="92">
        <v>17</v>
      </c>
      <c r="AA103" s="120">
        <v>17</v>
      </c>
      <c r="AB103" s="237">
        <v>102</v>
      </c>
      <c r="AC103" s="92">
        <v>17</v>
      </c>
      <c r="AD103" s="120">
        <v>17</v>
      </c>
      <c r="AE103" s="237">
        <v>700</v>
      </c>
      <c r="AF103" s="234" t="b">
        <f t="shared" si="38"/>
        <v>0</v>
      </c>
    </row>
    <row r="104" spans="1:36" ht="15" x14ac:dyDescent="0.25">
      <c r="A104" s="199">
        <f t="shared" si="39"/>
        <v>163.67063492063491</v>
      </c>
      <c r="B104" s="91" t="s">
        <v>21</v>
      </c>
      <c r="C104" s="137">
        <v>3438</v>
      </c>
      <c r="D104" s="182">
        <f t="shared" si="40"/>
        <v>3416</v>
      </c>
      <c r="E104" s="183">
        <v>515</v>
      </c>
      <c r="F104" s="183">
        <v>9</v>
      </c>
      <c r="G104" s="183">
        <v>18</v>
      </c>
      <c r="H104" s="183">
        <v>58</v>
      </c>
      <c r="I104" s="183">
        <v>171</v>
      </c>
      <c r="J104" s="183">
        <v>259</v>
      </c>
      <c r="K104" s="183">
        <v>696</v>
      </c>
      <c r="L104" s="183">
        <v>212</v>
      </c>
      <c r="M104" s="183">
        <v>338</v>
      </c>
      <c r="N104" s="183">
        <v>304</v>
      </c>
      <c r="O104" s="183">
        <v>450</v>
      </c>
      <c r="P104" s="183">
        <v>182</v>
      </c>
      <c r="Q104" s="183">
        <v>204</v>
      </c>
      <c r="R104" s="184">
        <v>527</v>
      </c>
      <c r="T104" s="203">
        <v>163.67063492063491</v>
      </c>
      <c r="U104" s="204">
        <f t="shared" si="36"/>
        <v>125.48082010582009</v>
      </c>
      <c r="V104" s="205">
        <f t="shared" si="37"/>
        <v>1278.7892464678177</v>
      </c>
      <c r="W104" s="244"/>
      <c r="X104" s="245" t="s">
        <v>21</v>
      </c>
      <c r="Y104" s="246"/>
      <c r="Z104" s="92">
        <v>136</v>
      </c>
      <c r="AA104" s="120">
        <v>136</v>
      </c>
      <c r="AB104" s="237">
        <v>89</v>
      </c>
      <c r="AC104" s="92">
        <v>136</v>
      </c>
      <c r="AD104" s="120">
        <v>136</v>
      </c>
      <c r="AE104" s="237">
        <v>89</v>
      </c>
      <c r="AF104" s="234" t="b">
        <f t="shared" si="38"/>
        <v>0</v>
      </c>
    </row>
    <row r="105" spans="1:36" ht="15" x14ac:dyDescent="0.25">
      <c r="A105" s="199">
        <f t="shared" si="39"/>
        <v>30.416666666666668</v>
      </c>
      <c r="B105" s="91" t="s">
        <v>22</v>
      </c>
      <c r="C105" s="137">
        <v>293</v>
      </c>
      <c r="D105" s="182">
        <f t="shared" si="40"/>
        <v>248</v>
      </c>
      <c r="E105" s="183">
        <v>24</v>
      </c>
      <c r="F105" s="183">
        <v>0</v>
      </c>
      <c r="G105" s="183">
        <v>0</v>
      </c>
      <c r="H105" s="183">
        <v>1</v>
      </c>
      <c r="I105" s="183">
        <v>1</v>
      </c>
      <c r="J105" s="183">
        <v>22</v>
      </c>
      <c r="K105" s="183">
        <v>24</v>
      </c>
      <c r="L105" s="183">
        <v>26</v>
      </c>
      <c r="M105" s="183">
        <v>43</v>
      </c>
      <c r="N105" s="183">
        <v>38</v>
      </c>
      <c r="O105" s="183">
        <v>54</v>
      </c>
      <c r="P105" s="183">
        <v>9</v>
      </c>
      <c r="Q105" s="183">
        <v>6</v>
      </c>
      <c r="R105" s="184">
        <v>68</v>
      </c>
      <c r="T105" s="203">
        <v>30.416666666666668</v>
      </c>
      <c r="U105" s="204">
        <f t="shared" si="36"/>
        <v>23.319444444444443</v>
      </c>
      <c r="V105" s="205">
        <f t="shared" si="37"/>
        <v>237.65109890109892</v>
      </c>
      <c r="W105" s="244"/>
      <c r="X105" s="245" t="s">
        <v>22</v>
      </c>
      <c r="Y105" s="246"/>
      <c r="Z105" s="92">
        <v>14</v>
      </c>
      <c r="AA105" s="120">
        <v>14</v>
      </c>
      <c r="AB105" s="237">
        <v>76</v>
      </c>
      <c r="AC105" s="92">
        <v>14</v>
      </c>
      <c r="AD105" s="120">
        <v>14</v>
      </c>
      <c r="AE105" s="237">
        <v>76</v>
      </c>
      <c r="AF105" s="234" t="b">
        <f t="shared" si="38"/>
        <v>0</v>
      </c>
    </row>
    <row r="106" spans="1:36" ht="15" x14ac:dyDescent="0.25">
      <c r="A106" s="199"/>
      <c r="B106" s="91" t="s">
        <v>22</v>
      </c>
      <c r="C106" s="137">
        <v>293</v>
      </c>
      <c r="D106" s="182">
        <f t="shared" ref="D106" si="41">IFERROR(E106,0)+IFERROR(F106,0)+IFERROR(G106,0)+IFERROR(H106,0)+IFERROR(I106,0)+IFERROR(J106,0)+IFERROR(K106,0)+IFERROR(L106,0)+IFERROR(M106,0)+IFERROR(N106,0)+IFERROR(O106,0)+IFERROR(P106,0)+IFERROR(Q106,0)</f>
        <v>248</v>
      </c>
      <c r="E106" s="183">
        <v>24</v>
      </c>
      <c r="F106" s="183">
        <v>0</v>
      </c>
      <c r="G106" s="183">
        <v>0</v>
      </c>
      <c r="H106" s="183">
        <v>1</v>
      </c>
      <c r="I106" s="183">
        <v>1</v>
      </c>
      <c r="J106" s="183">
        <v>22</v>
      </c>
      <c r="K106" s="183">
        <v>24</v>
      </c>
      <c r="L106" s="183">
        <v>26</v>
      </c>
      <c r="M106" s="183">
        <v>43</v>
      </c>
      <c r="N106" s="183">
        <v>38</v>
      </c>
      <c r="O106" s="183">
        <v>54</v>
      </c>
      <c r="P106" s="183">
        <v>9</v>
      </c>
      <c r="Q106" s="183">
        <v>6</v>
      </c>
      <c r="R106" s="184">
        <v>68</v>
      </c>
      <c r="T106" s="203">
        <v>30.416666666666668</v>
      </c>
      <c r="U106" s="204">
        <f t="shared" ref="U106" si="42">T106*$AJ$97</f>
        <v>23.319444444444443</v>
      </c>
      <c r="V106" s="205">
        <f t="shared" ref="V106" si="43">T106*12*$AJ$98</f>
        <v>237.65109890109892</v>
      </c>
      <c r="W106" s="244"/>
      <c r="X106" s="245" t="s">
        <v>22</v>
      </c>
      <c r="Y106" s="246"/>
      <c r="Z106" s="92">
        <v>14</v>
      </c>
      <c r="AA106" s="120">
        <v>14</v>
      </c>
      <c r="AB106" s="237">
        <v>4</v>
      </c>
      <c r="AC106" s="92">
        <v>14</v>
      </c>
      <c r="AD106" s="120">
        <v>14</v>
      </c>
      <c r="AE106" s="237">
        <v>345</v>
      </c>
      <c r="AF106" s="234" t="b">
        <f t="shared" si="38"/>
        <v>0</v>
      </c>
    </row>
    <row r="107" spans="1:36" ht="15.75" thickBot="1" x14ac:dyDescent="0.3">
      <c r="A107" s="199">
        <f t="shared" si="39"/>
        <v>1.4484126984126984</v>
      </c>
      <c r="B107" s="95" t="s">
        <v>73</v>
      </c>
      <c r="C107" s="142">
        <v>15</v>
      </c>
      <c r="D107" s="186">
        <f t="shared" si="40"/>
        <v>11</v>
      </c>
      <c r="E107" s="187">
        <v>1</v>
      </c>
      <c r="F107" s="187">
        <v>0</v>
      </c>
      <c r="G107" s="187">
        <v>0</v>
      </c>
      <c r="H107" s="187">
        <v>0</v>
      </c>
      <c r="I107" s="187">
        <v>0</v>
      </c>
      <c r="J107" s="187">
        <v>1</v>
      </c>
      <c r="K107" s="187">
        <v>1</v>
      </c>
      <c r="L107" s="187">
        <v>0</v>
      </c>
      <c r="M107" s="187">
        <v>0</v>
      </c>
      <c r="N107" s="187">
        <v>1</v>
      </c>
      <c r="O107" s="187">
        <v>4</v>
      </c>
      <c r="P107" s="187">
        <v>0</v>
      </c>
      <c r="Q107" s="187">
        <v>3</v>
      </c>
      <c r="R107" s="188">
        <v>5</v>
      </c>
      <c r="T107" s="206">
        <v>1.4484126984126984</v>
      </c>
      <c r="U107" s="207">
        <f>T107*$AJ$97</f>
        <v>1.1104497354497354</v>
      </c>
      <c r="V107" s="188">
        <f>T107*12*$AJ$98</f>
        <v>11.316718995290424</v>
      </c>
      <c r="W107" s="244"/>
      <c r="X107" s="247" t="s">
        <v>73</v>
      </c>
      <c r="Y107" s="248"/>
      <c r="Z107" s="96">
        <v>0</v>
      </c>
      <c r="AA107" s="123">
        <v>0</v>
      </c>
      <c r="AB107" s="238">
        <v>3</v>
      </c>
      <c r="AC107" s="96">
        <v>0</v>
      </c>
      <c r="AD107" s="123">
        <v>0</v>
      </c>
      <c r="AE107" s="238">
        <v>3</v>
      </c>
      <c r="AF107" s="234" t="b">
        <f t="shared" si="38"/>
        <v>1</v>
      </c>
    </row>
    <row r="108" spans="1:36" x14ac:dyDescent="0.2"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</row>
  </sheetData>
  <mergeCells count="123">
    <mergeCell ref="AC94:AE94"/>
    <mergeCell ref="Z95:Z96"/>
    <mergeCell ref="AA95:AA96"/>
    <mergeCell ref="AB95:AB96"/>
    <mergeCell ref="AC95:AC96"/>
    <mergeCell ref="AD95:AD96"/>
    <mergeCell ref="AE95:AE96"/>
    <mergeCell ref="S23:Z23"/>
    <mergeCell ref="S24:S25"/>
    <mergeCell ref="T24:V24"/>
    <mergeCell ref="W24:Z24"/>
    <mergeCell ref="Z94:AB94"/>
    <mergeCell ref="X94:Y96"/>
    <mergeCell ref="V5:Y6"/>
    <mergeCell ref="N5:U5"/>
    <mergeCell ref="O6:Q6"/>
    <mergeCell ref="R6:U6"/>
    <mergeCell ref="N6:N7"/>
    <mergeCell ref="N8:U8"/>
    <mergeCell ref="C26:J26"/>
    <mergeCell ref="L23:N23"/>
    <mergeCell ref="O23:R23"/>
    <mergeCell ref="L24:L25"/>
    <mergeCell ref="M24:M25"/>
    <mergeCell ref="N24:N25"/>
    <mergeCell ref="O24:O25"/>
    <mergeCell ref="P24:P25"/>
    <mergeCell ref="Q24:Q25"/>
    <mergeCell ref="R24:R25"/>
    <mergeCell ref="H24:H25"/>
    <mergeCell ref="I24:I25"/>
    <mergeCell ref="J24:J25"/>
    <mergeCell ref="G23:H23"/>
    <mergeCell ref="B93:B97"/>
    <mergeCell ref="C93:C95"/>
    <mergeCell ref="D93:R93"/>
    <mergeCell ref="T93:V93"/>
    <mergeCell ref="D94:Q94"/>
    <mergeCell ref="R94:R95"/>
    <mergeCell ref="T94:T95"/>
    <mergeCell ref="U94:V94"/>
    <mergeCell ref="D96:R96"/>
    <mergeCell ref="B74:B78"/>
    <mergeCell ref="C74:K74"/>
    <mergeCell ref="L74:S74"/>
    <mergeCell ref="C75:C76"/>
    <mergeCell ref="D75:H75"/>
    <mergeCell ref="I75:K75"/>
    <mergeCell ref="L75:L76"/>
    <mergeCell ref="D77:G77"/>
    <mergeCell ref="I77:J77"/>
    <mergeCell ref="L77:S77"/>
    <mergeCell ref="M75:P75"/>
    <mergeCell ref="Q75:Q76"/>
    <mergeCell ref="R75:R76"/>
    <mergeCell ref="S75:S76"/>
    <mergeCell ref="J76:K76"/>
    <mergeCell ref="B57:B61"/>
    <mergeCell ref="C57:K57"/>
    <mergeCell ref="L57:S57"/>
    <mergeCell ref="C58:C59"/>
    <mergeCell ref="D58:H58"/>
    <mergeCell ref="S58:S59"/>
    <mergeCell ref="J59:K59"/>
    <mergeCell ref="I58:K58"/>
    <mergeCell ref="L58:L59"/>
    <mergeCell ref="M58:P58"/>
    <mergeCell ref="Q58:Q59"/>
    <mergeCell ref="R58:R59"/>
    <mergeCell ref="D60:G60"/>
    <mergeCell ref="I60:J60"/>
    <mergeCell ref="L60:S60"/>
    <mergeCell ref="B40:B44"/>
    <mergeCell ref="C40:K40"/>
    <mergeCell ref="L40:S40"/>
    <mergeCell ref="C41:C42"/>
    <mergeCell ref="D41:H41"/>
    <mergeCell ref="I41:K41"/>
    <mergeCell ref="L41:L42"/>
    <mergeCell ref="M41:P41"/>
    <mergeCell ref="Q41:Q42"/>
    <mergeCell ref="R41:R42"/>
    <mergeCell ref="S41:S42"/>
    <mergeCell ref="J42:K42"/>
    <mergeCell ref="D43:G43"/>
    <mergeCell ref="I43:J43"/>
    <mergeCell ref="L43:S43"/>
    <mergeCell ref="B22:B27"/>
    <mergeCell ref="C23:C25"/>
    <mergeCell ref="I23:J23"/>
    <mergeCell ref="K23:K25"/>
    <mergeCell ref="K22:Z22"/>
    <mergeCell ref="K26:Z26"/>
    <mergeCell ref="B5:B9"/>
    <mergeCell ref="C5:C7"/>
    <mergeCell ref="D5:M5"/>
    <mergeCell ref="C8:M8"/>
    <mergeCell ref="L6:L7"/>
    <mergeCell ref="M6:M7"/>
    <mergeCell ref="Z5:Z7"/>
    <mergeCell ref="D6:H6"/>
    <mergeCell ref="I6:I7"/>
    <mergeCell ref="J6:J7"/>
    <mergeCell ref="K6:K7"/>
    <mergeCell ref="C22:J22"/>
    <mergeCell ref="D23:F23"/>
    <mergeCell ref="D24:D25"/>
    <mergeCell ref="E24:E25"/>
    <mergeCell ref="F24:F25"/>
    <mergeCell ref="G24:G25"/>
    <mergeCell ref="V8:Y8"/>
    <mergeCell ref="X106:Y106"/>
    <mergeCell ref="X107:Y107"/>
    <mergeCell ref="T96:V96"/>
    <mergeCell ref="X97:Y97"/>
    <mergeCell ref="X99:Y99"/>
    <mergeCell ref="X98:Y98"/>
    <mergeCell ref="X100:Y100"/>
    <mergeCell ref="X101:Y101"/>
    <mergeCell ref="X102:Y102"/>
    <mergeCell ref="X103:Y103"/>
    <mergeCell ref="X104:Y104"/>
    <mergeCell ref="X105:Y105"/>
  </mergeCells>
  <conditionalFormatting sqref="H45:H52 H54">
    <cfRule type="iconSet" priority="30">
      <iconSet iconSet="3Arrows">
        <cfvo type="percent" val="0"/>
        <cfvo type="num" val="0" gte="0"/>
        <cfvo type="num" val="0"/>
      </iconSet>
    </cfRule>
  </conditionalFormatting>
  <conditionalFormatting sqref="J45:J52 J54">
    <cfRule type="iconSet" priority="29">
      <iconSet>
        <cfvo type="percent" val="0"/>
        <cfvo type="num" val="0" gte="0"/>
        <cfvo type="num" val="0"/>
      </iconSet>
    </cfRule>
  </conditionalFormatting>
  <conditionalFormatting sqref="H63:H69 H71">
    <cfRule type="iconSet" priority="28">
      <iconSet iconSet="3Arrows">
        <cfvo type="percent" val="0"/>
        <cfvo type="num" val="0" gte="0"/>
        <cfvo type="num" val="0"/>
      </iconSet>
    </cfRule>
  </conditionalFormatting>
  <conditionalFormatting sqref="J62:J69 J71">
    <cfRule type="iconSet" priority="27">
      <iconSet>
        <cfvo type="percent" val="0"/>
        <cfvo type="num" val="0" gte="0"/>
        <cfvo type="num" val="0"/>
      </iconSet>
    </cfRule>
  </conditionalFormatting>
  <conditionalFormatting sqref="H80:H86 H88">
    <cfRule type="iconSet" priority="26">
      <iconSet iconSet="3Arrows">
        <cfvo type="percent" val="0"/>
        <cfvo type="num" val="0" gte="0"/>
        <cfvo type="num" val="0"/>
      </iconSet>
    </cfRule>
  </conditionalFormatting>
  <conditionalFormatting sqref="J79:J86 J88">
    <cfRule type="iconSet" priority="25">
      <iconSet>
        <cfvo type="percent" val="0"/>
        <cfvo type="num" val="0" gte="0"/>
        <cfvo type="num" val="0"/>
      </iconSet>
    </cfRule>
  </conditionalFormatting>
  <conditionalFormatting sqref="H62">
    <cfRule type="iconSet" priority="24">
      <iconSet iconSet="3Arrows">
        <cfvo type="percent" val="0"/>
        <cfvo type="num" val="0" gte="0"/>
        <cfvo type="num" val="0"/>
      </iconSet>
    </cfRule>
  </conditionalFormatting>
  <conditionalFormatting sqref="H79">
    <cfRule type="iconSet" priority="23">
      <iconSet iconSet="3Arrows">
        <cfvo type="percent" val="0"/>
        <cfvo type="num" val="0" gte="0"/>
        <cfvo type="num" val="0"/>
      </iconSet>
    </cfRule>
  </conditionalFormatting>
  <conditionalFormatting sqref="D98:D105 D107">
    <cfRule type="expression" dxfId="31" priority="31">
      <formula>IFERROR(V98/D98,1)&gt;=1</formula>
    </cfRule>
    <cfRule type="expression" dxfId="30" priority="32">
      <formula>IFERROR(V98/D98,1)&gt;=0.75</formula>
    </cfRule>
    <cfRule type="expression" dxfId="29" priority="33">
      <formula>IFERROR(V98/D98,1)&gt;=0.5</formula>
    </cfRule>
    <cfRule type="expression" dxfId="28" priority="34">
      <formula>IFERROR(V98/D98,1)&lt;0.5</formula>
    </cfRule>
  </conditionalFormatting>
  <conditionalFormatting sqref="F98:Q105 F107:Q107">
    <cfRule type="expression" dxfId="27" priority="39">
      <formula>IFERROR($A98/F98,10)&gt;=1</formula>
    </cfRule>
    <cfRule type="expression" dxfId="26" priority="40">
      <formula>IFERROR($A98/F98,10)&gt;=0.75</formula>
    </cfRule>
    <cfRule type="expression" dxfId="25" priority="41">
      <formula>IFERROR($A98/F98,10)&gt;=0.5</formula>
    </cfRule>
    <cfRule type="expression" dxfId="24" priority="42">
      <formula>IFERROR($A98/F98,10)&lt;0.5</formula>
    </cfRule>
  </conditionalFormatting>
  <conditionalFormatting sqref="E98:E105 E107">
    <cfRule type="expression" dxfId="23" priority="35">
      <formula>IFERROR(U98/E98,1)&gt;=1</formula>
    </cfRule>
    <cfRule type="expression" dxfId="22" priority="36">
      <formula>IFERROR(U98/E98,1)&gt;=0.75</formula>
    </cfRule>
    <cfRule type="expression" dxfId="21" priority="37">
      <formula>IFERROR(U98/E98,1)&gt;=0.5</formula>
    </cfRule>
    <cfRule type="expression" dxfId="20" priority="38">
      <formula>IFERROR(U98/E98,1)&lt;0.5</formula>
    </cfRule>
  </conditionalFormatting>
  <conditionalFormatting sqref="H53">
    <cfRule type="iconSet" priority="22">
      <iconSet iconSet="3Arrows">
        <cfvo type="percent" val="0"/>
        <cfvo type="num" val="0" gte="0"/>
        <cfvo type="num" val="0"/>
      </iconSet>
    </cfRule>
  </conditionalFormatting>
  <conditionalFormatting sqref="J53">
    <cfRule type="iconSet" priority="21">
      <iconSet>
        <cfvo type="percent" val="0"/>
        <cfvo type="num" val="0" gte="0"/>
        <cfvo type="num" val="0"/>
      </iconSet>
    </cfRule>
  </conditionalFormatting>
  <conditionalFormatting sqref="H70">
    <cfRule type="iconSet" priority="20">
      <iconSet iconSet="3Arrows">
        <cfvo type="percent" val="0"/>
        <cfvo type="num" val="0" gte="0"/>
        <cfvo type="num" val="0"/>
      </iconSet>
    </cfRule>
  </conditionalFormatting>
  <conditionalFormatting sqref="J70">
    <cfRule type="iconSet" priority="19">
      <iconSet>
        <cfvo type="percent" val="0"/>
        <cfvo type="num" val="0" gte="0"/>
        <cfvo type="num" val="0"/>
      </iconSet>
    </cfRule>
  </conditionalFormatting>
  <conditionalFormatting sqref="H87">
    <cfRule type="iconSet" priority="18">
      <iconSet iconSet="3Arrows">
        <cfvo type="percent" val="0"/>
        <cfvo type="num" val="0" gte="0"/>
        <cfvo type="num" val="0"/>
      </iconSet>
    </cfRule>
  </conditionalFormatting>
  <conditionalFormatting sqref="J87">
    <cfRule type="iconSet" priority="17">
      <iconSet>
        <cfvo type="percent" val="0"/>
        <cfvo type="num" val="0" gte="0"/>
        <cfvo type="num" val="0"/>
      </iconSet>
    </cfRule>
  </conditionalFormatting>
  <conditionalFormatting sqref="D106">
    <cfRule type="expression" dxfId="19" priority="5">
      <formula>IFERROR(V106/D106,1)&gt;=1</formula>
    </cfRule>
    <cfRule type="expression" dxfId="18" priority="6">
      <formula>IFERROR(V106/D106,1)&gt;=0.75</formula>
    </cfRule>
    <cfRule type="expression" dxfId="17" priority="7">
      <formula>IFERROR(V106/D106,1)&gt;=0.5</formula>
    </cfRule>
    <cfRule type="expression" dxfId="16" priority="8">
      <formula>IFERROR(V106/D106,1)&lt;0.5</formula>
    </cfRule>
  </conditionalFormatting>
  <conditionalFormatting sqref="F106:Q106">
    <cfRule type="expression" dxfId="15" priority="13">
      <formula>IFERROR($A106/F106,10)&gt;=1</formula>
    </cfRule>
    <cfRule type="expression" dxfId="14" priority="14">
      <formula>IFERROR($A106/F106,10)&gt;=0.75</formula>
    </cfRule>
    <cfRule type="expression" dxfId="13" priority="15">
      <formula>IFERROR($A106/F106,10)&gt;=0.5</formula>
    </cfRule>
    <cfRule type="expression" dxfId="12" priority="16">
      <formula>IFERROR($A106/F106,10)&lt;0.5</formula>
    </cfRule>
  </conditionalFormatting>
  <conditionalFormatting sqref="E106">
    <cfRule type="expression" dxfId="11" priority="9">
      <formula>IFERROR(U106/E106,1)&gt;=1</formula>
    </cfRule>
    <cfRule type="expression" dxfId="10" priority="10">
      <formula>IFERROR(U106/E106,1)&gt;=0.75</formula>
    </cfRule>
    <cfRule type="expression" dxfId="9" priority="11">
      <formula>IFERROR(U106/E106,1)&gt;=0.5</formula>
    </cfRule>
    <cfRule type="expression" dxfId="8" priority="12">
      <formula>IFERROR(U106/E106,1)&lt;0.5</formula>
    </cfRule>
  </conditionalFormatting>
  <conditionalFormatting sqref="AD98:AD107 AA98:AA107">
    <cfRule type="expression" dxfId="7" priority="1">
      <formula>CELL("содержимое",INDIRECT(ADDRESS(ROW(),COLUMN()+1)))&lt;100</formula>
    </cfRule>
    <cfRule type="expression" dxfId="6" priority="2">
      <formula>CELL("содержимое",INDIRECT(ADDRESS(ROW(),COLUMN()+1)))&gt;=100</formula>
    </cfRule>
  </conditionalFormatting>
  <conditionalFormatting sqref="AE98:AE107 AB98:AB107">
    <cfRule type="expression" dxfId="5" priority="3">
      <formula>CELL("содержимое",INDIRECT(ADDRESS(ROW(),COLUMN())))&lt;100</formula>
    </cfRule>
    <cfRule type="expression" dxfId="4" priority="4">
      <formula>CELL("содержимое",INDIRECT(ADDRESS(ROW(),COLUMN())))&gt;=100</formula>
    </cfRule>
  </conditionalFormatting>
  <pageMargins left="0.39370078740157483" right="0.39370078740157483" top="0" bottom="0.39370078740157483" header="0" footer="0"/>
  <pageSetup paperSize="8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S123"/>
  <sheetViews>
    <sheetView topLeftCell="A61" workbookViewId="0"/>
  </sheetViews>
  <sheetFormatPr defaultRowHeight="12" outlineLevelRow="1" x14ac:dyDescent="0.2"/>
  <cols>
    <col min="1" max="1" width="9.140625" style="167"/>
    <col min="2" max="2" width="25.42578125" customWidth="1"/>
    <col min="3" max="4" width="13.7109375" customWidth="1"/>
    <col min="5" max="5" width="14.28515625" customWidth="1"/>
    <col min="6" max="19" width="13.7109375" customWidth="1"/>
  </cols>
  <sheetData>
    <row r="1" spans="1:17" x14ac:dyDescent="0.2">
      <c r="A1" s="164" t="s">
        <v>50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x14ac:dyDescent="0.2">
      <c r="A2" s="16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5.75" x14ac:dyDescent="0.2">
      <c r="A3" s="16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6" t="s">
        <v>0</v>
      </c>
      <c r="N3" s="75"/>
      <c r="O3" s="75"/>
      <c r="P3" s="75"/>
      <c r="Q3" s="75"/>
    </row>
    <row r="4" spans="1:17" ht="15.75" thickBot="1" x14ac:dyDescent="0.25">
      <c r="A4" s="164"/>
      <c r="B4" s="77" t="s">
        <v>1</v>
      </c>
      <c r="C4" s="78"/>
      <c r="D4" s="78"/>
      <c r="E4" s="78"/>
      <c r="F4" s="78"/>
      <c r="G4" s="78"/>
      <c r="H4" s="75"/>
      <c r="I4" s="75"/>
      <c r="J4" s="75"/>
      <c r="K4" s="75"/>
      <c r="L4" s="75"/>
      <c r="M4" s="79" t="s">
        <v>2</v>
      </c>
      <c r="N4" s="75"/>
      <c r="O4" s="75"/>
      <c r="P4" s="75"/>
      <c r="Q4" s="75"/>
    </row>
    <row r="5" spans="1:17" ht="15.95" customHeight="1" x14ac:dyDescent="0.2">
      <c r="A5" s="164"/>
      <c r="B5" s="270"/>
      <c r="C5" s="273" t="s">
        <v>3</v>
      </c>
      <c r="D5" s="276" t="s">
        <v>52</v>
      </c>
      <c r="E5" s="277"/>
      <c r="F5" s="277"/>
      <c r="G5" s="277"/>
      <c r="H5" s="277"/>
      <c r="I5" s="277"/>
      <c r="J5" s="277"/>
      <c r="K5" s="277"/>
      <c r="L5" s="278"/>
      <c r="M5" s="383" t="s">
        <v>53</v>
      </c>
      <c r="N5" s="75"/>
      <c r="O5" s="75"/>
      <c r="P5" s="80"/>
      <c r="Q5" s="75"/>
    </row>
    <row r="6" spans="1:17" ht="15.95" customHeight="1" x14ac:dyDescent="0.2">
      <c r="A6" s="164"/>
      <c r="B6" s="271"/>
      <c r="C6" s="274"/>
      <c r="D6" s="287" t="s">
        <v>4</v>
      </c>
      <c r="E6" s="288"/>
      <c r="F6" s="288"/>
      <c r="G6" s="289"/>
      <c r="H6" s="282" t="s">
        <v>5</v>
      </c>
      <c r="I6" s="282" t="s">
        <v>6</v>
      </c>
      <c r="J6" s="282" t="s">
        <v>7</v>
      </c>
      <c r="K6" s="282" t="s">
        <v>8</v>
      </c>
      <c r="L6" s="282" t="s">
        <v>9</v>
      </c>
      <c r="M6" s="384"/>
      <c r="N6" s="75"/>
      <c r="O6" s="75"/>
      <c r="P6" s="80"/>
      <c r="Q6" s="75"/>
    </row>
    <row r="7" spans="1:17" ht="21.75" customHeight="1" x14ac:dyDescent="0.2">
      <c r="A7" s="164"/>
      <c r="B7" s="271"/>
      <c r="C7" s="275"/>
      <c r="D7" s="81" t="s">
        <v>10</v>
      </c>
      <c r="E7" s="82" t="s">
        <v>11</v>
      </c>
      <c r="F7" s="82" t="s">
        <v>12</v>
      </c>
      <c r="G7" s="82" t="s">
        <v>13</v>
      </c>
      <c r="H7" s="283"/>
      <c r="I7" s="283"/>
      <c r="J7" s="283"/>
      <c r="K7" s="283"/>
      <c r="L7" s="283"/>
      <c r="M7" s="385"/>
      <c r="N7" s="75"/>
      <c r="O7" s="75"/>
      <c r="P7" s="80"/>
      <c r="Q7" s="75"/>
    </row>
    <row r="8" spans="1:17" x14ac:dyDescent="0.2">
      <c r="A8" s="164"/>
      <c r="B8" s="271"/>
      <c r="C8" s="318" t="s">
        <v>14</v>
      </c>
      <c r="D8" s="319"/>
      <c r="E8" s="319"/>
      <c r="F8" s="319"/>
      <c r="G8" s="319"/>
      <c r="H8" s="319"/>
      <c r="I8" s="319"/>
      <c r="J8" s="319"/>
      <c r="K8" s="319"/>
      <c r="L8" s="319"/>
      <c r="M8" s="321"/>
      <c r="N8" s="75"/>
      <c r="O8" s="75"/>
      <c r="P8" s="80"/>
      <c r="Q8" s="75"/>
    </row>
    <row r="9" spans="1:17" ht="12" customHeight="1" thickBot="1" x14ac:dyDescent="0.25">
      <c r="A9" s="164"/>
      <c r="B9" s="272"/>
      <c r="C9" s="83">
        <v>1</v>
      </c>
      <c r="D9" s="84">
        <v>2</v>
      </c>
      <c r="E9" s="84">
        <v>3</v>
      </c>
      <c r="F9" s="84">
        <v>4</v>
      </c>
      <c r="G9" s="84">
        <v>5</v>
      </c>
      <c r="H9" s="84">
        <v>6</v>
      </c>
      <c r="I9" s="84">
        <v>7</v>
      </c>
      <c r="J9" s="84">
        <v>8</v>
      </c>
      <c r="K9" s="84">
        <v>9</v>
      </c>
      <c r="L9" s="84">
        <v>10</v>
      </c>
      <c r="M9" s="85">
        <v>11</v>
      </c>
      <c r="N9" s="75"/>
      <c r="O9" s="75"/>
      <c r="P9" s="80"/>
      <c r="Q9" s="75"/>
    </row>
    <row r="10" spans="1:17" ht="12" customHeight="1" x14ac:dyDescent="0.2">
      <c r="A10" s="164"/>
      <c r="B10" s="86" t="s">
        <v>15</v>
      </c>
      <c r="C10" s="87">
        <v>34553</v>
      </c>
      <c r="D10" s="88">
        <v>26256</v>
      </c>
      <c r="E10" s="88">
        <v>9485</v>
      </c>
      <c r="F10" s="88">
        <v>16660</v>
      </c>
      <c r="G10" s="88">
        <v>111</v>
      </c>
      <c r="H10" s="88">
        <v>14555</v>
      </c>
      <c r="I10" s="88">
        <v>2402</v>
      </c>
      <c r="J10" s="88">
        <v>1148</v>
      </c>
      <c r="K10" s="88">
        <v>3238</v>
      </c>
      <c r="L10" s="88">
        <v>4913</v>
      </c>
      <c r="M10" s="89">
        <v>8297</v>
      </c>
      <c r="N10" s="75"/>
      <c r="O10" s="75"/>
      <c r="P10" s="75"/>
      <c r="Q10" s="90"/>
    </row>
    <row r="11" spans="1:17" ht="12" customHeight="1" x14ac:dyDescent="0.2">
      <c r="A11" s="164"/>
      <c r="B11" s="91" t="s">
        <v>16</v>
      </c>
      <c r="C11" s="92">
        <v>1204</v>
      </c>
      <c r="D11" s="93">
        <v>863</v>
      </c>
      <c r="E11" s="93">
        <v>235</v>
      </c>
      <c r="F11" s="93">
        <v>620</v>
      </c>
      <c r="G11" s="93">
        <v>8</v>
      </c>
      <c r="H11" s="93">
        <v>407</v>
      </c>
      <c r="I11" s="93">
        <v>116</v>
      </c>
      <c r="J11" s="93">
        <v>81</v>
      </c>
      <c r="K11" s="93">
        <v>120</v>
      </c>
      <c r="L11" s="93">
        <v>139</v>
      </c>
      <c r="M11" s="94">
        <v>341</v>
      </c>
      <c r="N11" s="75"/>
      <c r="O11" s="75"/>
      <c r="P11" s="75"/>
      <c r="Q11" s="75"/>
    </row>
    <row r="12" spans="1:17" ht="12" customHeight="1" x14ac:dyDescent="0.2">
      <c r="A12" s="164"/>
      <c r="B12" s="91" t="s">
        <v>17</v>
      </c>
      <c r="C12" s="92">
        <v>10168</v>
      </c>
      <c r="D12" s="93">
        <v>7768</v>
      </c>
      <c r="E12" s="93">
        <v>2299</v>
      </c>
      <c r="F12" s="93">
        <v>5440</v>
      </c>
      <c r="G12" s="93">
        <v>29</v>
      </c>
      <c r="H12" s="93">
        <v>4558</v>
      </c>
      <c r="I12" s="93">
        <v>1111</v>
      </c>
      <c r="J12" s="93">
        <v>266</v>
      </c>
      <c r="K12" s="93">
        <v>609</v>
      </c>
      <c r="L12" s="93">
        <v>1224</v>
      </c>
      <c r="M12" s="94">
        <v>2400</v>
      </c>
      <c r="N12" s="75"/>
      <c r="O12" s="75"/>
      <c r="P12" s="75"/>
      <c r="Q12" s="75"/>
    </row>
    <row r="13" spans="1:17" ht="12" customHeight="1" x14ac:dyDescent="0.2">
      <c r="A13" s="164"/>
      <c r="B13" s="91" t="s">
        <v>18</v>
      </c>
      <c r="C13" s="92">
        <v>9195</v>
      </c>
      <c r="D13" s="93">
        <v>7402</v>
      </c>
      <c r="E13" s="93">
        <v>1714</v>
      </c>
      <c r="F13" s="93">
        <v>5659</v>
      </c>
      <c r="G13" s="93">
        <v>29</v>
      </c>
      <c r="H13" s="93">
        <v>4118</v>
      </c>
      <c r="I13" s="93">
        <v>835</v>
      </c>
      <c r="J13" s="93">
        <v>94</v>
      </c>
      <c r="K13" s="93">
        <v>1296</v>
      </c>
      <c r="L13" s="93">
        <v>1059</v>
      </c>
      <c r="M13" s="94">
        <v>1793</v>
      </c>
      <c r="N13" s="75"/>
      <c r="O13" s="75"/>
      <c r="P13" s="75"/>
      <c r="Q13" s="75"/>
    </row>
    <row r="14" spans="1:17" x14ac:dyDescent="0.2">
      <c r="A14" s="164"/>
      <c r="B14" s="91" t="s">
        <v>19</v>
      </c>
      <c r="C14" s="92">
        <v>3458</v>
      </c>
      <c r="D14" s="93">
        <v>2630</v>
      </c>
      <c r="E14" s="93">
        <v>853</v>
      </c>
      <c r="F14" s="93">
        <v>1762</v>
      </c>
      <c r="G14" s="93">
        <v>15</v>
      </c>
      <c r="H14" s="93">
        <v>1481</v>
      </c>
      <c r="I14" s="93">
        <v>30</v>
      </c>
      <c r="J14" s="93">
        <v>110</v>
      </c>
      <c r="K14" s="93">
        <v>331</v>
      </c>
      <c r="L14" s="93">
        <v>678</v>
      </c>
      <c r="M14" s="94">
        <v>828</v>
      </c>
      <c r="N14" s="75"/>
      <c r="O14" s="75"/>
      <c r="P14" s="75"/>
      <c r="Q14" s="75"/>
    </row>
    <row r="15" spans="1:17" ht="12" customHeight="1" x14ac:dyDescent="0.2">
      <c r="A15" s="164"/>
      <c r="B15" s="91" t="s">
        <v>20</v>
      </c>
      <c r="C15" s="92">
        <v>2420</v>
      </c>
      <c r="D15" s="93">
        <v>1659</v>
      </c>
      <c r="E15" s="93">
        <v>1226</v>
      </c>
      <c r="F15" s="93">
        <v>424</v>
      </c>
      <c r="G15" s="93">
        <v>9</v>
      </c>
      <c r="H15" s="93">
        <v>897</v>
      </c>
      <c r="I15" s="93">
        <v>63</v>
      </c>
      <c r="J15" s="93">
        <v>311</v>
      </c>
      <c r="K15" s="93">
        <v>77</v>
      </c>
      <c r="L15" s="93">
        <v>311</v>
      </c>
      <c r="M15" s="94">
        <v>761</v>
      </c>
      <c r="N15" s="75"/>
      <c r="O15" s="75"/>
      <c r="P15" s="75"/>
      <c r="Q15" s="75"/>
    </row>
    <row r="16" spans="1:17" ht="12" customHeight="1" x14ac:dyDescent="0.2">
      <c r="A16" s="164"/>
      <c r="B16" s="91" t="s">
        <v>21</v>
      </c>
      <c r="C16" s="92">
        <v>7045</v>
      </c>
      <c r="D16" s="93">
        <v>5116</v>
      </c>
      <c r="E16" s="93">
        <v>2649</v>
      </c>
      <c r="F16" s="93">
        <v>2446</v>
      </c>
      <c r="G16" s="93">
        <v>21</v>
      </c>
      <c r="H16" s="93">
        <v>2572</v>
      </c>
      <c r="I16" s="93">
        <v>235</v>
      </c>
      <c r="J16" s="93">
        <v>258</v>
      </c>
      <c r="K16" s="93">
        <v>755</v>
      </c>
      <c r="L16" s="93">
        <v>1296</v>
      </c>
      <c r="M16" s="94">
        <v>1929</v>
      </c>
      <c r="N16" s="75"/>
      <c r="O16" s="75"/>
      <c r="P16" s="75"/>
      <c r="Q16" s="75"/>
    </row>
    <row r="17" spans="1:17" ht="12" customHeight="1" x14ac:dyDescent="0.2">
      <c r="A17" s="164"/>
      <c r="B17" s="91" t="s">
        <v>22</v>
      </c>
      <c r="C17" s="92">
        <v>7045</v>
      </c>
      <c r="D17" s="93">
        <v>5116</v>
      </c>
      <c r="E17" s="93">
        <v>2649</v>
      </c>
      <c r="F17" s="93">
        <v>2446</v>
      </c>
      <c r="G17" s="93">
        <v>21</v>
      </c>
      <c r="H17" s="93">
        <v>2572</v>
      </c>
      <c r="I17" s="93">
        <v>235</v>
      </c>
      <c r="J17" s="93">
        <v>258</v>
      </c>
      <c r="K17" s="93">
        <v>755</v>
      </c>
      <c r="L17" s="93">
        <v>1296</v>
      </c>
      <c r="M17" s="94">
        <v>1929</v>
      </c>
      <c r="N17" s="75"/>
      <c r="O17" s="75"/>
      <c r="P17" s="75"/>
      <c r="Q17" s="75"/>
    </row>
    <row r="18" spans="1:17" ht="12" customHeight="1" thickBot="1" x14ac:dyDescent="0.25">
      <c r="A18" s="164"/>
      <c r="B18" s="95" t="s">
        <v>73</v>
      </c>
      <c r="C18" s="96">
        <v>1063</v>
      </c>
      <c r="D18" s="97">
        <v>818</v>
      </c>
      <c r="E18" s="97">
        <v>509</v>
      </c>
      <c r="F18" s="97">
        <v>309</v>
      </c>
      <c r="G18" s="97">
        <v>0</v>
      </c>
      <c r="H18" s="97">
        <v>522</v>
      </c>
      <c r="I18" s="97">
        <v>12</v>
      </c>
      <c r="J18" s="97">
        <v>28</v>
      </c>
      <c r="K18" s="97">
        <v>50</v>
      </c>
      <c r="L18" s="97">
        <v>206</v>
      </c>
      <c r="M18" s="98">
        <v>245</v>
      </c>
      <c r="N18" s="75"/>
      <c r="O18" s="75"/>
      <c r="P18" s="75"/>
      <c r="Q18" s="75"/>
    </row>
    <row r="19" spans="1:17" x14ac:dyDescent="0.2">
      <c r="A19" s="16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</row>
    <row r="20" spans="1:17" ht="15.75" thickBot="1" x14ac:dyDescent="0.25">
      <c r="A20" s="164"/>
      <c r="B20" s="77" t="s">
        <v>23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9" t="s">
        <v>24</v>
      </c>
      <c r="P20" s="75"/>
    </row>
    <row r="21" spans="1:17" ht="21.75" customHeight="1" x14ac:dyDescent="0.2">
      <c r="A21" s="164"/>
      <c r="B21" s="256"/>
      <c r="C21" s="264" t="s">
        <v>53</v>
      </c>
      <c r="D21" s="265"/>
      <c r="E21" s="265"/>
      <c r="F21" s="265"/>
      <c r="G21" s="266"/>
      <c r="H21" s="264" t="s">
        <v>25</v>
      </c>
      <c r="I21" s="265"/>
      <c r="J21" s="265"/>
      <c r="K21" s="265"/>
      <c r="L21" s="265"/>
      <c r="M21" s="265"/>
      <c r="N21" s="265"/>
      <c r="O21" s="266"/>
    </row>
    <row r="22" spans="1:17" ht="21.75" customHeight="1" x14ac:dyDescent="0.2">
      <c r="A22" s="164"/>
      <c r="B22" s="257"/>
      <c r="C22" s="259" t="s">
        <v>10</v>
      </c>
      <c r="D22" s="262" t="s">
        <v>54</v>
      </c>
      <c r="E22" s="368"/>
      <c r="F22" s="262" t="s">
        <v>27</v>
      </c>
      <c r="G22" s="263"/>
      <c r="H22" s="259" t="s">
        <v>10</v>
      </c>
      <c r="I22" s="364" t="s">
        <v>11</v>
      </c>
      <c r="J22" s="364" t="s">
        <v>12</v>
      </c>
      <c r="K22" s="364" t="s">
        <v>13</v>
      </c>
      <c r="L22" s="374" t="s">
        <v>55</v>
      </c>
      <c r="M22" s="359"/>
      <c r="N22" s="359"/>
      <c r="O22" s="360"/>
    </row>
    <row r="23" spans="1:17" ht="31.5" customHeight="1" x14ac:dyDescent="0.2">
      <c r="A23" s="164"/>
      <c r="B23" s="257"/>
      <c r="C23" s="261"/>
      <c r="D23" s="99" t="s">
        <v>10</v>
      </c>
      <c r="E23" s="74" t="s">
        <v>56</v>
      </c>
      <c r="F23" s="100" t="s">
        <v>10</v>
      </c>
      <c r="G23" s="101" t="s">
        <v>56</v>
      </c>
      <c r="H23" s="261"/>
      <c r="I23" s="365"/>
      <c r="J23" s="365"/>
      <c r="K23" s="365"/>
      <c r="L23" s="102" t="s">
        <v>10</v>
      </c>
      <c r="M23" s="74" t="s">
        <v>11</v>
      </c>
      <c r="N23" s="74" t="s">
        <v>12</v>
      </c>
      <c r="O23" s="101" t="s">
        <v>13</v>
      </c>
    </row>
    <row r="24" spans="1:17" ht="15.95" customHeight="1" x14ac:dyDescent="0.2">
      <c r="A24" s="164"/>
      <c r="B24" s="257"/>
      <c r="C24" s="358" t="s">
        <v>14</v>
      </c>
      <c r="D24" s="359"/>
      <c r="E24" s="359"/>
      <c r="F24" s="359"/>
      <c r="G24" s="360"/>
      <c r="H24" s="267" t="s">
        <v>14</v>
      </c>
      <c r="I24" s="268"/>
      <c r="J24" s="268"/>
      <c r="K24" s="268"/>
      <c r="L24" s="268"/>
      <c r="M24" s="268"/>
      <c r="N24" s="268"/>
      <c r="O24" s="269"/>
    </row>
    <row r="25" spans="1:17" ht="12" customHeight="1" thickBot="1" x14ac:dyDescent="0.25">
      <c r="A25" s="164"/>
      <c r="B25" s="386"/>
      <c r="C25" s="103">
        <v>1</v>
      </c>
      <c r="D25" s="104">
        <v>2</v>
      </c>
      <c r="E25" s="104">
        <v>3</v>
      </c>
      <c r="F25" s="105">
        <v>4</v>
      </c>
      <c r="G25" s="106">
        <v>5</v>
      </c>
      <c r="H25" s="107">
        <v>6</v>
      </c>
      <c r="I25" s="108">
        <v>7</v>
      </c>
      <c r="J25" s="109">
        <v>8</v>
      </c>
      <c r="K25" s="109">
        <v>9</v>
      </c>
      <c r="L25" s="109">
        <v>10</v>
      </c>
      <c r="M25" s="109">
        <v>11</v>
      </c>
      <c r="N25" s="109">
        <v>12</v>
      </c>
      <c r="O25" s="110">
        <v>13</v>
      </c>
    </row>
    <row r="26" spans="1:17" ht="12" customHeight="1" x14ac:dyDescent="0.2">
      <c r="A26" s="164"/>
      <c r="B26" s="111" t="s">
        <v>15</v>
      </c>
      <c r="C26" s="87">
        <v>8297</v>
      </c>
      <c r="D26" s="112">
        <f>SUM(D27:D34)</f>
        <v>4482</v>
      </c>
      <c r="E26" s="112">
        <f>SUM(E27:E34)</f>
        <v>117</v>
      </c>
      <c r="F26" s="112">
        <v>388</v>
      </c>
      <c r="G26" s="113">
        <v>0</v>
      </c>
      <c r="H26" s="114">
        <v>1592</v>
      </c>
      <c r="I26" s="115">
        <v>1516</v>
      </c>
      <c r="J26" s="115">
        <v>71</v>
      </c>
      <c r="K26" s="115">
        <v>5</v>
      </c>
      <c r="L26" s="116">
        <v>1080</v>
      </c>
      <c r="M26" s="115">
        <v>1055</v>
      </c>
      <c r="N26" s="115">
        <v>23</v>
      </c>
      <c r="O26" s="117">
        <v>2</v>
      </c>
    </row>
    <row r="27" spans="1:17" ht="12" customHeight="1" x14ac:dyDescent="0.2">
      <c r="A27" s="164"/>
      <c r="B27" s="118" t="s">
        <v>16</v>
      </c>
      <c r="C27" s="92">
        <v>341</v>
      </c>
      <c r="D27" s="93">
        <v>154</v>
      </c>
      <c r="E27" s="93">
        <v>1</v>
      </c>
      <c r="F27" s="93">
        <v>69</v>
      </c>
      <c r="G27" s="119">
        <v>0</v>
      </c>
      <c r="H27" s="93">
        <v>31</v>
      </c>
      <c r="I27" s="120">
        <v>3</v>
      </c>
      <c r="J27" s="120">
        <v>28</v>
      </c>
      <c r="K27" s="120">
        <v>0</v>
      </c>
      <c r="L27" s="121">
        <v>0</v>
      </c>
      <c r="M27" s="120">
        <v>0</v>
      </c>
      <c r="N27" s="120">
        <v>0</v>
      </c>
      <c r="O27" s="119">
        <v>0</v>
      </c>
    </row>
    <row r="28" spans="1:17" ht="12" customHeight="1" x14ac:dyDescent="0.2">
      <c r="A28" s="164"/>
      <c r="B28" s="118" t="s">
        <v>17</v>
      </c>
      <c r="C28" s="92">
        <v>2400</v>
      </c>
      <c r="D28" s="93">
        <v>1228</v>
      </c>
      <c r="E28" s="93">
        <v>51</v>
      </c>
      <c r="F28" s="93">
        <v>6</v>
      </c>
      <c r="G28" s="119">
        <v>0</v>
      </c>
      <c r="H28" s="93">
        <v>595</v>
      </c>
      <c r="I28" s="120">
        <v>592</v>
      </c>
      <c r="J28" s="120">
        <v>2</v>
      </c>
      <c r="K28" s="120">
        <v>1</v>
      </c>
      <c r="L28" s="121">
        <v>480</v>
      </c>
      <c r="M28" s="120">
        <v>478</v>
      </c>
      <c r="N28" s="120">
        <v>1</v>
      </c>
      <c r="O28" s="119">
        <v>1</v>
      </c>
    </row>
    <row r="29" spans="1:17" ht="12" customHeight="1" x14ac:dyDescent="0.2">
      <c r="A29" s="164"/>
      <c r="B29" s="118" t="s">
        <v>18</v>
      </c>
      <c r="C29" s="92">
        <v>1793</v>
      </c>
      <c r="D29" s="93">
        <v>405</v>
      </c>
      <c r="E29" s="93">
        <v>0</v>
      </c>
      <c r="F29" s="93">
        <v>1</v>
      </c>
      <c r="G29" s="119">
        <v>0</v>
      </c>
      <c r="H29" s="93">
        <v>583</v>
      </c>
      <c r="I29" s="120">
        <v>562</v>
      </c>
      <c r="J29" s="120">
        <v>21</v>
      </c>
      <c r="K29" s="120">
        <v>0</v>
      </c>
      <c r="L29" s="121">
        <v>471</v>
      </c>
      <c r="M29" s="120">
        <v>453</v>
      </c>
      <c r="N29" s="120">
        <v>18</v>
      </c>
      <c r="O29" s="119">
        <v>0</v>
      </c>
    </row>
    <row r="30" spans="1:17" ht="12" customHeight="1" x14ac:dyDescent="0.2">
      <c r="A30" s="164"/>
      <c r="B30" s="118" t="s">
        <v>19</v>
      </c>
      <c r="C30" s="92">
        <v>828</v>
      </c>
      <c r="D30" s="93">
        <v>310</v>
      </c>
      <c r="E30" s="93">
        <v>13</v>
      </c>
      <c r="F30" s="93">
        <v>3</v>
      </c>
      <c r="G30" s="119">
        <v>0</v>
      </c>
      <c r="H30" s="93">
        <v>48</v>
      </c>
      <c r="I30" s="120">
        <v>48</v>
      </c>
      <c r="J30" s="120">
        <v>0</v>
      </c>
      <c r="K30" s="120">
        <v>0</v>
      </c>
      <c r="L30" s="121">
        <v>15</v>
      </c>
      <c r="M30" s="120">
        <v>15</v>
      </c>
      <c r="N30" s="120">
        <v>0</v>
      </c>
      <c r="O30" s="119">
        <v>0</v>
      </c>
    </row>
    <row r="31" spans="1:17" ht="12" customHeight="1" x14ac:dyDescent="0.2">
      <c r="A31" s="164"/>
      <c r="B31" s="118" t="s">
        <v>20</v>
      </c>
      <c r="C31" s="92">
        <v>761</v>
      </c>
      <c r="D31" s="93">
        <v>192</v>
      </c>
      <c r="E31" s="93">
        <v>0</v>
      </c>
      <c r="F31" s="93">
        <v>257</v>
      </c>
      <c r="G31" s="119">
        <v>0</v>
      </c>
      <c r="H31" s="93">
        <v>48</v>
      </c>
      <c r="I31" s="120">
        <v>46</v>
      </c>
      <c r="J31" s="120">
        <v>0</v>
      </c>
      <c r="K31" s="120">
        <v>2</v>
      </c>
      <c r="L31" s="121">
        <v>1</v>
      </c>
      <c r="M31" s="120">
        <v>1</v>
      </c>
      <c r="N31" s="120">
        <v>0</v>
      </c>
      <c r="O31" s="119">
        <v>0</v>
      </c>
    </row>
    <row r="32" spans="1:17" ht="12" customHeight="1" x14ac:dyDescent="0.2">
      <c r="A32" s="164"/>
      <c r="B32" s="118" t="s">
        <v>21</v>
      </c>
      <c r="C32" s="92">
        <v>1929</v>
      </c>
      <c r="D32" s="93">
        <v>1059</v>
      </c>
      <c r="E32" s="93">
        <v>26</v>
      </c>
      <c r="F32" s="93">
        <v>37</v>
      </c>
      <c r="G32" s="119">
        <v>0</v>
      </c>
      <c r="H32" s="93">
        <v>250</v>
      </c>
      <c r="I32" s="120">
        <v>231</v>
      </c>
      <c r="J32" s="120">
        <v>17</v>
      </c>
      <c r="K32" s="120">
        <v>2</v>
      </c>
      <c r="L32" s="121">
        <v>113</v>
      </c>
      <c r="M32" s="120">
        <v>108</v>
      </c>
      <c r="N32" s="120">
        <v>4</v>
      </c>
      <c r="O32" s="119">
        <v>1</v>
      </c>
    </row>
    <row r="33" spans="1:19" ht="12" customHeight="1" x14ac:dyDescent="0.2">
      <c r="A33" s="164"/>
      <c r="B33" s="91" t="s">
        <v>22</v>
      </c>
      <c r="C33" s="92">
        <v>1929</v>
      </c>
      <c r="D33" s="93">
        <v>1059</v>
      </c>
      <c r="E33" s="93">
        <v>26</v>
      </c>
      <c r="F33" s="93">
        <v>37</v>
      </c>
      <c r="G33" s="119">
        <v>0</v>
      </c>
      <c r="H33" s="93">
        <v>250</v>
      </c>
      <c r="I33" s="120">
        <v>231</v>
      </c>
      <c r="J33" s="120">
        <v>17</v>
      </c>
      <c r="K33" s="120">
        <v>2</v>
      </c>
      <c r="L33" s="121">
        <v>113</v>
      </c>
      <c r="M33" s="120">
        <v>108</v>
      </c>
      <c r="N33" s="120">
        <v>4</v>
      </c>
      <c r="O33" s="119">
        <v>1</v>
      </c>
    </row>
    <row r="34" spans="1:19" ht="12" customHeight="1" thickBot="1" x14ac:dyDescent="0.25">
      <c r="A34" s="164"/>
      <c r="B34" s="95" t="s">
        <v>73</v>
      </c>
      <c r="C34" s="96">
        <v>245</v>
      </c>
      <c r="D34" s="97">
        <v>75</v>
      </c>
      <c r="E34" s="97">
        <v>0</v>
      </c>
      <c r="F34" s="97">
        <v>15</v>
      </c>
      <c r="G34" s="122">
        <v>0</v>
      </c>
      <c r="H34" s="97">
        <v>37</v>
      </c>
      <c r="I34" s="123">
        <v>34</v>
      </c>
      <c r="J34" s="123">
        <v>3</v>
      </c>
      <c r="K34" s="123">
        <v>0</v>
      </c>
      <c r="L34" s="124">
        <v>0</v>
      </c>
      <c r="M34" s="123">
        <v>0</v>
      </c>
      <c r="N34" s="123">
        <v>0</v>
      </c>
      <c r="O34" s="122">
        <v>0</v>
      </c>
    </row>
    <row r="35" spans="1:19" x14ac:dyDescent="0.2">
      <c r="A35" s="16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</row>
    <row r="36" spans="1:19" ht="15.75" thickBot="1" x14ac:dyDescent="0.25">
      <c r="A36" s="164"/>
      <c r="B36" s="77" t="s">
        <v>74</v>
      </c>
      <c r="C36" s="75"/>
      <c r="D36" s="75"/>
      <c r="E36" s="75"/>
      <c r="F36" s="75"/>
      <c r="G36" s="75"/>
      <c r="H36" s="147"/>
      <c r="I36" s="75"/>
      <c r="J36" s="75"/>
      <c r="L36" s="75"/>
      <c r="M36" s="75"/>
      <c r="N36" s="75"/>
      <c r="O36" s="75"/>
      <c r="P36" s="75"/>
      <c r="Q36" s="75"/>
      <c r="S36" s="79" t="s">
        <v>28</v>
      </c>
    </row>
    <row r="37" spans="1:19" ht="15.75" customHeight="1" thickBot="1" x14ac:dyDescent="0.25">
      <c r="A37" s="164"/>
      <c r="B37" s="296"/>
      <c r="C37" s="299" t="s">
        <v>62</v>
      </c>
      <c r="D37" s="300"/>
      <c r="E37" s="300"/>
      <c r="F37" s="300"/>
      <c r="G37" s="300"/>
      <c r="H37" s="300"/>
      <c r="I37" s="300"/>
      <c r="J37" s="300"/>
      <c r="K37" s="301"/>
      <c r="L37" s="302" t="s">
        <v>62</v>
      </c>
      <c r="M37" s="303"/>
      <c r="N37" s="303"/>
      <c r="O37" s="303"/>
      <c r="P37" s="303"/>
      <c r="Q37" s="304"/>
      <c r="R37" s="273" t="s">
        <v>63</v>
      </c>
      <c r="S37" s="322" t="s">
        <v>64</v>
      </c>
    </row>
    <row r="38" spans="1:19" ht="15.95" customHeight="1" x14ac:dyDescent="0.2">
      <c r="A38" s="164"/>
      <c r="B38" s="297"/>
      <c r="C38" s="305" t="s">
        <v>29</v>
      </c>
      <c r="D38" s="307" t="s">
        <v>30</v>
      </c>
      <c r="E38" s="277"/>
      <c r="F38" s="277"/>
      <c r="G38" s="277"/>
      <c r="H38" s="308"/>
      <c r="I38" s="307" t="s">
        <v>57</v>
      </c>
      <c r="J38" s="277"/>
      <c r="K38" s="308"/>
      <c r="L38" s="274" t="s">
        <v>65</v>
      </c>
      <c r="M38" s="309" t="s">
        <v>66</v>
      </c>
      <c r="N38" s="310"/>
      <c r="O38" s="310"/>
      <c r="P38" s="311"/>
      <c r="Q38" s="384" t="s">
        <v>67</v>
      </c>
      <c r="R38" s="274"/>
      <c r="S38" s="315"/>
    </row>
    <row r="39" spans="1:19" ht="28.5" customHeight="1" x14ac:dyDescent="0.2">
      <c r="A39" s="164"/>
      <c r="B39" s="297"/>
      <c r="C39" s="306"/>
      <c r="D39" s="161" t="s">
        <v>58</v>
      </c>
      <c r="E39" s="81" t="s">
        <v>59</v>
      </c>
      <c r="F39" s="125" t="s">
        <v>51</v>
      </c>
      <c r="G39" s="81" t="s">
        <v>31</v>
      </c>
      <c r="H39" s="163" t="s">
        <v>32</v>
      </c>
      <c r="I39" s="161" t="s">
        <v>37</v>
      </c>
      <c r="J39" s="287" t="s">
        <v>34</v>
      </c>
      <c r="K39" s="317"/>
      <c r="L39" s="275"/>
      <c r="M39" s="81" t="s">
        <v>68</v>
      </c>
      <c r="N39" s="81" t="s">
        <v>72</v>
      </c>
      <c r="O39" s="81" t="s">
        <v>70</v>
      </c>
      <c r="P39" s="81" t="s">
        <v>71</v>
      </c>
      <c r="Q39" s="385"/>
      <c r="R39" s="275"/>
      <c r="S39" s="316"/>
    </row>
    <row r="40" spans="1:19" ht="12" customHeight="1" x14ac:dyDescent="0.2">
      <c r="A40" s="164"/>
      <c r="B40" s="297"/>
      <c r="C40" s="165" t="s">
        <v>14</v>
      </c>
      <c r="D40" s="318" t="s">
        <v>14</v>
      </c>
      <c r="E40" s="319"/>
      <c r="F40" s="319"/>
      <c r="G40" s="320"/>
      <c r="H40" s="162" t="s">
        <v>35</v>
      </c>
      <c r="I40" s="318" t="s">
        <v>14</v>
      </c>
      <c r="J40" s="320"/>
      <c r="K40" s="126" t="s">
        <v>35</v>
      </c>
      <c r="L40" s="318" t="s">
        <v>14</v>
      </c>
      <c r="M40" s="319"/>
      <c r="N40" s="319"/>
      <c r="O40" s="319"/>
      <c r="P40" s="319"/>
      <c r="Q40" s="321"/>
      <c r="R40" s="387" t="s">
        <v>14</v>
      </c>
      <c r="S40" s="388"/>
    </row>
    <row r="41" spans="1:19" ht="12" customHeight="1" thickBot="1" x14ac:dyDescent="0.25">
      <c r="A41" s="164"/>
      <c r="B41" s="298"/>
      <c r="C41" s="166">
        <v>1</v>
      </c>
      <c r="D41" s="127">
        <v>2</v>
      </c>
      <c r="E41" s="128">
        <v>3</v>
      </c>
      <c r="F41" s="128">
        <v>4</v>
      </c>
      <c r="G41" s="128">
        <v>5</v>
      </c>
      <c r="H41" s="129">
        <v>6</v>
      </c>
      <c r="I41" s="130">
        <v>7</v>
      </c>
      <c r="J41" s="131">
        <v>8</v>
      </c>
      <c r="K41" s="132">
        <v>9</v>
      </c>
      <c r="L41" s="148">
        <v>10</v>
      </c>
      <c r="M41" s="131">
        <v>11</v>
      </c>
      <c r="N41" s="131">
        <v>12</v>
      </c>
      <c r="O41" s="131">
        <v>13</v>
      </c>
      <c r="P41" s="131">
        <v>14</v>
      </c>
      <c r="Q41" s="132">
        <v>15</v>
      </c>
      <c r="R41" s="149">
        <v>16</v>
      </c>
      <c r="S41" s="132">
        <v>17</v>
      </c>
    </row>
    <row r="42" spans="1:19" ht="12" customHeight="1" x14ac:dyDescent="0.2">
      <c r="A42" s="164"/>
      <c r="B42" s="111" t="s">
        <v>15</v>
      </c>
      <c r="C42" s="133">
        <v>1592</v>
      </c>
      <c r="D42" s="134">
        <v>330</v>
      </c>
      <c r="E42" s="88">
        <v>467</v>
      </c>
      <c r="F42" s="88">
        <v>332</v>
      </c>
      <c r="G42" s="88">
        <v>394.33333333333331</v>
      </c>
      <c r="H42" s="135">
        <f>IFERROR(IF(OR(E42&lt;0,G42&lt;0),"-",(E42-G42)/G42),"-")</f>
        <v>0.18427726120033819</v>
      </c>
      <c r="I42" s="114">
        <v>2366</v>
      </c>
      <c r="J42" s="116">
        <f t="shared" ref="J42:J50" si="0">I42-C42</f>
        <v>774</v>
      </c>
      <c r="K42" s="136">
        <f t="shared" ref="K42:K50" si="1">IF(C42=0,0, I42/C42)</f>
        <v>1.4861809045226131</v>
      </c>
      <c r="L42" s="150">
        <f>SUM(L43:L50)</f>
        <v>3468</v>
      </c>
      <c r="M42" s="88">
        <f t="shared" ref="M42" si="2">SUM(M43:M50)</f>
        <v>45</v>
      </c>
      <c r="N42" s="88">
        <v>1</v>
      </c>
      <c r="O42" s="158">
        <f t="shared" ref="O42:S42" si="3">SUM(O43:O50)</f>
        <v>-6</v>
      </c>
      <c r="P42" s="88">
        <f t="shared" si="3"/>
        <v>42</v>
      </c>
      <c r="Q42" s="89">
        <f t="shared" si="3"/>
        <v>3477</v>
      </c>
      <c r="R42" s="151">
        <f t="shared" si="3"/>
        <v>-9</v>
      </c>
      <c r="S42" s="89">
        <f t="shared" si="3"/>
        <v>183</v>
      </c>
    </row>
    <row r="43" spans="1:19" ht="12" customHeight="1" x14ac:dyDescent="0.2">
      <c r="A43" s="164"/>
      <c r="B43" s="118" t="s">
        <v>16</v>
      </c>
      <c r="C43" s="137">
        <v>31</v>
      </c>
      <c r="D43" s="138">
        <v>10</v>
      </c>
      <c r="E43" s="139">
        <v>16</v>
      </c>
      <c r="F43" s="139">
        <v>15</v>
      </c>
      <c r="G43" s="120">
        <v>16</v>
      </c>
      <c r="H43" s="140">
        <f t="shared" ref="H43:H50" si="4">IFERROR(IF(OR(E43&lt;0,G43&lt;0),"-",(E43-G43)/G43),"-")</f>
        <v>0</v>
      </c>
      <c r="I43" s="93">
        <v>96</v>
      </c>
      <c r="J43" s="120">
        <f t="shared" si="0"/>
        <v>65</v>
      </c>
      <c r="K43" s="141">
        <f t="shared" si="1"/>
        <v>3.096774193548387</v>
      </c>
      <c r="L43" s="152">
        <v>88</v>
      </c>
      <c r="M43" s="120">
        <v>0</v>
      </c>
      <c r="N43" s="120">
        <v>1</v>
      </c>
      <c r="O43" s="159">
        <v>0</v>
      </c>
      <c r="P43" s="120">
        <v>1</v>
      </c>
      <c r="Q43" s="119">
        <v>87</v>
      </c>
      <c r="R43" s="153">
        <f t="shared" ref="R43:R50" si="5">L43-Q43</f>
        <v>1</v>
      </c>
      <c r="S43" s="119">
        <f t="shared" ref="S43:S50" si="6">Q43/19</f>
        <v>4.5789473684210522</v>
      </c>
    </row>
    <row r="44" spans="1:19" ht="12" customHeight="1" x14ac:dyDescent="0.2">
      <c r="A44" s="164"/>
      <c r="B44" s="118" t="s">
        <v>17</v>
      </c>
      <c r="C44" s="137">
        <v>595</v>
      </c>
      <c r="D44" s="138">
        <v>93</v>
      </c>
      <c r="E44" s="139">
        <v>69</v>
      </c>
      <c r="F44" s="139">
        <v>16</v>
      </c>
      <c r="G44" s="120">
        <v>73.333333333333329</v>
      </c>
      <c r="H44" s="140">
        <f t="shared" si="4"/>
        <v>-5.9090909090909027E-2</v>
      </c>
      <c r="I44" s="93">
        <v>440</v>
      </c>
      <c r="J44" s="120">
        <f t="shared" si="0"/>
        <v>-155</v>
      </c>
      <c r="K44" s="141">
        <f t="shared" si="1"/>
        <v>0.73949579831932777</v>
      </c>
      <c r="L44" s="152">
        <v>572</v>
      </c>
      <c r="M44" s="120">
        <v>2</v>
      </c>
      <c r="N44" s="120">
        <v>1</v>
      </c>
      <c r="O44" s="159">
        <v>-3</v>
      </c>
      <c r="P44" s="120">
        <v>6</v>
      </c>
      <c r="Q44" s="119">
        <v>571</v>
      </c>
      <c r="R44" s="153">
        <f t="shared" si="5"/>
        <v>1</v>
      </c>
      <c r="S44" s="119">
        <f t="shared" si="6"/>
        <v>30.05263157894737</v>
      </c>
    </row>
    <row r="45" spans="1:19" ht="12" customHeight="1" x14ac:dyDescent="0.2">
      <c r="A45" s="164"/>
      <c r="B45" s="118" t="s">
        <v>18</v>
      </c>
      <c r="C45" s="137">
        <v>583</v>
      </c>
      <c r="D45" s="138">
        <v>124</v>
      </c>
      <c r="E45" s="139">
        <v>165</v>
      </c>
      <c r="F45" s="139">
        <v>139</v>
      </c>
      <c r="G45" s="120">
        <v>144.66666666666666</v>
      </c>
      <c r="H45" s="140">
        <f t="shared" si="4"/>
        <v>0.14055299539170515</v>
      </c>
      <c r="I45" s="93">
        <v>868</v>
      </c>
      <c r="J45" s="120">
        <f t="shared" si="0"/>
        <v>285</v>
      </c>
      <c r="K45" s="141">
        <f t="shared" si="1"/>
        <v>1.4888507718696398</v>
      </c>
      <c r="L45" s="152">
        <v>784</v>
      </c>
      <c r="M45" s="120">
        <v>26</v>
      </c>
      <c r="N45" s="120">
        <v>1</v>
      </c>
      <c r="O45" s="159">
        <v>-2</v>
      </c>
      <c r="P45" s="120">
        <v>8</v>
      </c>
      <c r="Q45" s="119">
        <v>804</v>
      </c>
      <c r="R45" s="153">
        <f t="shared" si="5"/>
        <v>-20</v>
      </c>
      <c r="S45" s="119">
        <f t="shared" si="6"/>
        <v>42.315789473684212</v>
      </c>
    </row>
    <row r="46" spans="1:19" ht="12" customHeight="1" x14ac:dyDescent="0.2">
      <c r="A46" s="164"/>
      <c r="B46" s="118" t="s">
        <v>19</v>
      </c>
      <c r="C46" s="137">
        <v>48</v>
      </c>
      <c r="D46" s="138">
        <v>28</v>
      </c>
      <c r="E46" s="139">
        <v>31</v>
      </c>
      <c r="F46" s="139">
        <v>3</v>
      </c>
      <c r="G46" s="120">
        <v>33.333333333333336</v>
      </c>
      <c r="H46" s="140">
        <f t="shared" si="4"/>
        <v>-7.0000000000000062E-2</v>
      </c>
      <c r="I46" s="93">
        <v>200</v>
      </c>
      <c r="J46" s="120">
        <f t="shared" si="0"/>
        <v>152</v>
      </c>
      <c r="K46" s="141">
        <f t="shared" si="1"/>
        <v>4.166666666666667</v>
      </c>
      <c r="L46" s="152">
        <v>458</v>
      </c>
      <c r="M46" s="120">
        <v>15</v>
      </c>
      <c r="N46" s="120">
        <v>1</v>
      </c>
      <c r="O46" s="159">
        <v>0</v>
      </c>
      <c r="P46" s="120">
        <v>6</v>
      </c>
      <c r="Q46" s="119">
        <v>467</v>
      </c>
      <c r="R46" s="153">
        <f t="shared" si="5"/>
        <v>-9</v>
      </c>
      <c r="S46" s="119">
        <f t="shared" si="6"/>
        <v>24.578947368421051</v>
      </c>
    </row>
    <row r="47" spans="1:19" ht="12" customHeight="1" x14ac:dyDescent="0.2">
      <c r="A47" s="164"/>
      <c r="B47" s="118" t="s">
        <v>20</v>
      </c>
      <c r="C47" s="137">
        <v>48</v>
      </c>
      <c r="D47" s="138">
        <v>20</v>
      </c>
      <c r="E47" s="139">
        <v>72</v>
      </c>
      <c r="F47" s="139">
        <v>72</v>
      </c>
      <c r="G47" s="120">
        <v>32.666666666666664</v>
      </c>
      <c r="H47" s="140">
        <f t="shared" si="4"/>
        <v>1.2040816326530615</v>
      </c>
      <c r="I47" s="93">
        <v>196</v>
      </c>
      <c r="J47" s="120">
        <f t="shared" si="0"/>
        <v>148</v>
      </c>
      <c r="K47" s="141">
        <f t="shared" si="1"/>
        <v>4.083333333333333</v>
      </c>
      <c r="L47" s="152">
        <v>265</v>
      </c>
      <c r="M47" s="120">
        <v>0</v>
      </c>
      <c r="N47" s="120">
        <v>1</v>
      </c>
      <c r="O47" s="159">
        <v>-1</v>
      </c>
      <c r="P47" s="120">
        <v>2</v>
      </c>
      <c r="Q47" s="119">
        <v>264</v>
      </c>
      <c r="R47" s="153">
        <f t="shared" si="5"/>
        <v>1</v>
      </c>
      <c r="S47" s="119">
        <f t="shared" si="6"/>
        <v>13.894736842105264</v>
      </c>
    </row>
    <row r="48" spans="1:19" ht="12" customHeight="1" x14ac:dyDescent="0.2">
      <c r="A48" s="164"/>
      <c r="B48" s="118" t="s">
        <v>21</v>
      </c>
      <c r="C48" s="137">
        <v>250</v>
      </c>
      <c r="D48" s="138">
        <v>49</v>
      </c>
      <c r="E48" s="139">
        <v>106</v>
      </c>
      <c r="F48" s="139">
        <v>79</v>
      </c>
      <c r="G48" s="120">
        <v>84.333333333333329</v>
      </c>
      <c r="H48" s="140">
        <f t="shared" si="4"/>
        <v>0.2569169960474309</v>
      </c>
      <c r="I48" s="93">
        <v>506</v>
      </c>
      <c r="J48" s="120">
        <f t="shared" si="0"/>
        <v>256</v>
      </c>
      <c r="K48" s="141">
        <f t="shared" si="1"/>
        <v>2.024</v>
      </c>
      <c r="L48" s="152">
        <v>589</v>
      </c>
      <c r="M48" s="120">
        <v>1</v>
      </c>
      <c r="N48" s="120">
        <v>1</v>
      </c>
      <c r="O48" s="159">
        <v>0</v>
      </c>
      <c r="P48" s="120">
        <v>7</v>
      </c>
      <c r="Q48" s="119">
        <v>583</v>
      </c>
      <c r="R48" s="153">
        <f t="shared" si="5"/>
        <v>6</v>
      </c>
      <c r="S48" s="119">
        <f t="shared" si="6"/>
        <v>30.684210526315791</v>
      </c>
    </row>
    <row r="49" spans="1:19" ht="12" customHeight="1" x14ac:dyDescent="0.2">
      <c r="A49" s="164"/>
      <c r="B49" s="91" t="s">
        <v>22</v>
      </c>
      <c r="C49" s="137">
        <v>250</v>
      </c>
      <c r="D49" s="138">
        <v>49</v>
      </c>
      <c r="E49" s="139">
        <v>106</v>
      </c>
      <c r="F49" s="139">
        <v>79</v>
      </c>
      <c r="G49" s="120">
        <v>84.333333333333329</v>
      </c>
      <c r="H49" s="140">
        <f t="shared" si="4"/>
        <v>0.2569169960474309</v>
      </c>
      <c r="I49" s="93">
        <v>506</v>
      </c>
      <c r="J49" s="120">
        <f t="shared" si="0"/>
        <v>256</v>
      </c>
      <c r="K49" s="141">
        <f t="shared" si="1"/>
        <v>2.024</v>
      </c>
      <c r="L49" s="152">
        <v>589</v>
      </c>
      <c r="M49" s="120">
        <v>1</v>
      </c>
      <c r="N49" s="120">
        <v>1</v>
      </c>
      <c r="O49" s="159">
        <v>0</v>
      </c>
      <c r="P49" s="120">
        <v>7</v>
      </c>
      <c r="Q49" s="119">
        <v>583</v>
      </c>
      <c r="R49" s="153">
        <f t="shared" si="5"/>
        <v>6</v>
      </c>
      <c r="S49" s="119">
        <f t="shared" si="6"/>
        <v>30.684210526315791</v>
      </c>
    </row>
    <row r="50" spans="1:19" ht="12" customHeight="1" thickBot="1" x14ac:dyDescent="0.25">
      <c r="A50" s="164"/>
      <c r="B50" s="95" t="s">
        <v>73</v>
      </c>
      <c r="C50" s="142">
        <v>37</v>
      </c>
      <c r="D50" s="143">
        <v>6</v>
      </c>
      <c r="E50" s="144">
        <v>8</v>
      </c>
      <c r="F50" s="144">
        <v>8</v>
      </c>
      <c r="G50" s="123">
        <v>10</v>
      </c>
      <c r="H50" s="145">
        <f t="shared" si="4"/>
        <v>-0.2</v>
      </c>
      <c r="I50" s="97">
        <v>60</v>
      </c>
      <c r="J50" s="123">
        <f t="shared" si="0"/>
        <v>23</v>
      </c>
      <c r="K50" s="146">
        <f t="shared" si="1"/>
        <v>1.6216216216216217</v>
      </c>
      <c r="L50" s="154">
        <v>123</v>
      </c>
      <c r="M50" s="123">
        <v>0</v>
      </c>
      <c r="N50" s="123">
        <v>1</v>
      </c>
      <c r="O50" s="160">
        <v>0</v>
      </c>
      <c r="P50" s="123">
        <v>5</v>
      </c>
      <c r="Q50" s="122">
        <v>118</v>
      </c>
      <c r="R50" s="155">
        <f t="shared" si="5"/>
        <v>5</v>
      </c>
      <c r="S50" s="122">
        <f t="shared" si="6"/>
        <v>6.2105263157894735</v>
      </c>
    </row>
    <row r="51" spans="1:19" x14ac:dyDescent="0.2">
      <c r="A51" s="164"/>
    </row>
    <row r="52" spans="1:19" ht="15.75" outlineLevel="1" thickBot="1" x14ac:dyDescent="0.25">
      <c r="A52" s="164"/>
      <c r="B52" s="77" t="s">
        <v>75</v>
      </c>
      <c r="C52" s="75"/>
      <c r="D52" s="75"/>
      <c r="E52" s="75"/>
      <c r="F52" s="75"/>
      <c r="G52" s="75"/>
      <c r="H52" s="147"/>
      <c r="I52" s="75"/>
      <c r="J52" s="75"/>
      <c r="L52" s="75"/>
      <c r="M52" s="75"/>
      <c r="N52" s="75"/>
      <c r="O52" s="75"/>
      <c r="P52" s="75"/>
      <c r="Q52" s="75"/>
      <c r="S52" s="79" t="s">
        <v>36</v>
      </c>
    </row>
    <row r="53" spans="1:19" ht="15.75" customHeight="1" outlineLevel="1" thickBot="1" x14ac:dyDescent="0.25">
      <c r="A53" s="164"/>
      <c r="B53" s="296"/>
      <c r="C53" s="299" t="s">
        <v>62</v>
      </c>
      <c r="D53" s="300"/>
      <c r="E53" s="300"/>
      <c r="F53" s="300"/>
      <c r="G53" s="300"/>
      <c r="H53" s="300"/>
      <c r="I53" s="300"/>
      <c r="J53" s="300"/>
      <c r="K53" s="301"/>
      <c r="L53" s="302" t="s">
        <v>62</v>
      </c>
      <c r="M53" s="303"/>
      <c r="N53" s="303"/>
      <c r="O53" s="303"/>
      <c r="P53" s="303"/>
      <c r="Q53" s="304"/>
      <c r="R53" s="273" t="s">
        <v>63</v>
      </c>
      <c r="S53" s="322" t="s">
        <v>64</v>
      </c>
    </row>
    <row r="54" spans="1:19" ht="15.95" customHeight="1" outlineLevel="1" x14ac:dyDescent="0.2">
      <c r="A54" s="164"/>
      <c r="B54" s="297"/>
      <c r="C54" s="305" t="s">
        <v>29</v>
      </c>
      <c r="D54" s="307" t="s">
        <v>30</v>
      </c>
      <c r="E54" s="277"/>
      <c r="F54" s="277"/>
      <c r="G54" s="277"/>
      <c r="H54" s="308"/>
      <c r="I54" s="307" t="s">
        <v>57</v>
      </c>
      <c r="J54" s="277"/>
      <c r="K54" s="308"/>
      <c r="L54" s="274" t="s">
        <v>65</v>
      </c>
      <c r="M54" s="309" t="s">
        <v>66</v>
      </c>
      <c r="N54" s="310"/>
      <c r="O54" s="310"/>
      <c r="P54" s="311"/>
      <c r="Q54" s="384" t="s">
        <v>67</v>
      </c>
      <c r="R54" s="274"/>
      <c r="S54" s="315"/>
    </row>
    <row r="55" spans="1:19" ht="28.5" customHeight="1" outlineLevel="1" x14ac:dyDescent="0.2">
      <c r="A55" s="164"/>
      <c r="B55" s="297"/>
      <c r="C55" s="306"/>
      <c r="D55" s="161" t="s">
        <v>58</v>
      </c>
      <c r="E55" s="81" t="s">
        <v>59</v>
      </c>
      <c r="F55" s="125" t="s">
        <v>51</v>
      </c>
      <c r="G55" s="81" t="s">
        <v>31</v>
      </c>
      <c r="H55" s="163" t="s">
        <v>32</v>
      </c>
      <c r="I55" s="161" t="s">
        <v>37</v>
      </c>
      <c r="J55" s="287" t="s">
        <v>34</v>
      </c>
      <c r="K55" s="317"/>
      <c r="L55" s="275"/>
      <c r="M55" s="81" t="s">
        <v>68</v>
      </c>
      <c r="N55" s="81" t="s">
        <v>72</v>
      </c>
      <c r="O55" s="81" t="s">
        <v>70</v>
      </c>
      <c r="P55" s="81" t="s">
        <v>71</v>
      </c>
      <c r="Q55" s="385"/>
      <c r="R55" s="275"/>
      <c r="S55" s="316"/>
    </row>
    <row r="56" spans="1:19" ht="12" customHeight="1" outlineLevel="1" x14ac:dyDescent="0.2">
      <c r="A56" s="164"/>
      <c r="B56" s="297"/>
      <c r="C56" s="165" t="s">
        <v>14</v>
      </c>
      <c r="D56" s="318" t="s">
        <v>14</v>
      </c>
      <c r="E56" s="319"/>
      <c r="F56" s="319"/>
      <c r="G56" s="320"/>
      <c r="H56" s="162" t="s">
        <v>35</v>
      </c>
      <c r="I56" s="318" t="s">
        <v>14</v>
      </c>
      <c r="J56" s="320"/>
      <c r="K56" s="126" t="s">
        <v>35</v>
      </c>
      <c r="L56" s="318" t="s">
        <v>14</v>
      </c>
      <c r="M56" s="319"/>
      <c r="N56" s="319"/>
      <c r="O56" s="319"/>
      <c r="P56" s="319"/>
      <c r="Q56" s="321"/>
      <c r="R56" s="387" t="s">
        <v>14</v>
      </c>
      <c r="S56" s="388"/>
    </row>
    <row r="57" spans="1:19" ht="12" customHeight="1" outlineLevel="1" thickBot="1" x14ac:dyDescent="0.25">
      <c r="A57" s="164"/>
      <c r="B57" s="298"/>
      <c r="C57" s="166">
        <v>1</v>
      </c>
      <c r="D57" s="127">
        <v>2</v>
      </c>
      <c r="E57" s="128">
        <v>3</v>
      </c>
      <c r="F57" s="128">
        <v>4</v>
      </c>
      <c r="G57" s="128">
        <v>5</v>
      </c>
      <c r="H57" s="129">
        <v>6</v>
      </c>
      <c r="I57" s="130">
        <v>11</v>
      </c>
      <c r="J57" s="131">
        <v>12</v>
      </c>
      <c r="K57" s="132">
        <v>13</v>
      </c>
      <c r="L57" s="148">
        <v>1</v>
      </c>
      <c r="M57" s="131">
        <v>2</v>
      </c>
      <c r="N57" s="131">
        <v>3</v>
      </c>
      <c r="O57" s="131">
        <v>4</v>
      </c>
      <c r="P57" s="131">
        <v>5</v>
      </c>
      <c r="Q57" s="132">
        <v>6</v>
      </c>
      <c r="R57" s="149">
        <v>7</v>
      </c>
      <c r="S57" s="132">
        <v>8</v>
      </c>
    </row>
    <row r="58" spans="1:19" ht="12" customHeight="1" outlineLevel="1" x14ac:dyDescent="0.2">
      <c r="A58" s="164"/>
      <c r="B58" s="111" t="s">
        <v>15</v>
      </c>
      <c r="C58" s="133">
        <v>71</v>
      </c>
      <c r="D58" s="134">
        <v>25</v>
      </c>
      <c r="E58" s="88">
        <v>92</v>
      </c>
      <c r="F58" s="88">
        <v>90</v>
      </c>
      <c r="G58" s="88">
        <v>79.666666666666671</v>
      </c>
      <c r="H58" s="135">
        <f>IFERROR(IF(OR(E58&lt;0,G58&lt;0),"-",(E58-G58)/G58),"-")</f>
        <v>0.15481171548117148</v>
      </c>
      <c r="I58" s="114">
        <v>478</v>
      </c>
      <c r="J58" s="116">
        <f t="shared" ref="J58:J66" si="7">I58-C58</f>
        <v>407</v>
      </c>
      <c r="K58" s="136">
        <f t="shared" ref="K58:K66" si="8">IF(C58=0,0, I58/C58)</f>
        <v>6.732394366197183</v>
      </c>
      <c r="L58" s="150">
        <f>SUM(L59:L66)</f>
        <v>3468</v>
      </c>
      <c r="M58" s="88">
        <f t="shared" ref="M58" si="9">SUM(M59:M66)</f>
        <v>45</v>
      </c>
      <c r="N58" s="88">
        <v>1</v>
      </c>
      <c r="O58" s="158">
        <f t="shared" ref="O58:S58" si="10">SUM(O59:O66)</f>
        <v>-6</v>
      </c>
      <c r="P58" s="88">
        <f t="shared" si="10"/>
        <v>42</v>
      </c>
      <c r="Q58" s="89">
        <f t="shared" si="10"/>
        <v>3477</v>
      </c>
      <c r="R58" s="151">
        <f t="shared" si="10"/>
        <v>-9</v>
      </c>
      <c r="S58" s="89">
        <f t="shared" si="10"/>
        <v>183</v>
      </c>
    </row>
    <row r="59" spans="1:19" ht="12" customHeight="1" outlineLevel="1" x14ac:dyDescent="0.2">
      <c r="A59" s="164"/>
      <c r="B59" s="118" t="s">
        <v>16</v>
      </c>
      <c r="C59" s="137">
        <v>28</v>
      </c>
      <c r="D59" s="138">
        <v>5</v>
      </c>
      <c r="E59" s="139">
        <v>13</v>
      </c>
      <c r="F59" s="139">
        <v>12</v>
      </c>
      <c r="G59" s="120">
        <v>10.333333333333334</v>
      </c>
      <c r="H59" s="140">
        <f t="shared" ref="H59:H66" si="11">IFERROR(IF(OR(E59&lt;0,G59&lt;0),"-",(E59-G59)/G59),"-")</f>
        <v>0.2580645161290322</v>
      </c>
      <c r="I59" s="93">
        <v>62</v>
      </c>
      <c r="J59" s="120">
        <f t="shared" si="7"/>
        <v>34</v>
      </c>
      <c r="K59" s="141">
        <f t="shared" si="8"/>
        <v>2.2142857142857144</v>
      </c>
      <c r="L59" s="152">
        <v>88</v>
      </c>
      <c r="M59" s="120">
        <v>0</v>
      </c>
      <c r="N59" s="120">
        <v>1</v>
      </c>
      <c r="O59" s="159">
        <v>0</v>
      </c>
      <c r="P59" s="120">
        <v>1</v>
      </c>
      <c r="Q59" s="119">
        <v>87</v>
      </c>
      <c r="R59" s="153">
        <f t="shared" ref="R59:R66" si="12">L59-Q59</f>
        <v>1</v>
      </c>
      <c r="S59" s="119">
        <f t="shared" ref="S59:S66" si="13">Q59/19</f>
        <v>4.5789473684210522</v>
      </c>
    </row>
    <row r="60" spans="1:19" ht="12" customHeight="1" outlineLevel="1" x14ac:dyDescent="0.2">
      <c r="A60" s="164"/>
      <c r="B60" s="118" t="s">
        <v>17</v>
      </c>
      <c r="C60" s="137">
        <v>2</v>
      </c>
      <c r="D60" s="138">
        <v>0</v>
      </c>
      <c r="E60" s="139">
        <v>0</v>
      </c>
      <c r="F60" s="139">
        <v>0</v>
      </c>
      <c r="G60" s="120">
        <v>0</v>
      </c>
      <c r="H60" s="140" t="str">
        <f t="shared" si="11"/>
        <v>-</v>
      </c>
      <c r="I60" s="93">
        <v>0</v>
      </c>
      <c r="J60" s="120">
        <f t="shared" si="7"/>
        <v>-2</v>
      </c>
      <c r="K60" s="141">
        <f t="shared" si="8"/>
        <v>0</v>
      </c>
      <c r="L60" s="152">
        <v>572</v>
      </c>
      <c r="M60" s="120">
        <v>2</v>
      </c>
      <c r="N60" s="120">
        <v>1</v>
      </c>
      <c r="O60" s="159">
        <v>-3</v>
      </c>
      <c r="P60" s="120">
        <v>6</v>
      </c>
      <c r="Q60" s="119">
        <v>571</v>
      </c>
      <c r="R60" s="153">
        <f t="shared" si="12"/>
        <v>1</v>
      </c>
      <c r="S60" s="119">
        <f t="shared" si="13"/>
        <v>30.05263157894737</v>
      </c>
    </row>
    <row r="61" spans="1:19" ht="12" customHeight="1" outlineLevel="1" x14ac:dyDescent="0.2">
      <c r="A61" s="164"/>
      <c r="B61" s="118" t="s">
        <v>18</v>
      </c>
      <c r="C61" s="137">
        <v>21</v>
      </c>
      <c r="D61" s="138">
        <v>14</v>
      </c>
      <c r="E61" s="139">
        <v>74</v>
      </c>
      <c r="F61" s="139">
        <v>74</v>
      </c>
      <c r="G61" s="120">
        <v>55.333333333333336</v>
      </c>
      <c r="H61" s="140">
        <f t="shared" si="11"/>
        <v>0.33734939759036137</v>
      </c>
      <c r="I61" s="93">
        <v>332</v>
      </c>
      <c r="J61" s="120">
        <f t="shared" si="7"/>
        <v>311</v>
      </c>
      <c r="K61" s="141">
        <f t="shared" si="8"/>
        <v>15.80952380952381</v>
      </c>
      <c r="L61" s="152">
        <v>784</v>
      </c>
      <c r="M61" s="120">
        <v>26</v>
      </c>
      <c r="N61" s="120">
        <v>1</v>
      </c>
      <c r="O61" s="159">
        <v>-2</v>
      </c>
      <c r="P61" s="120">
        <v>8</v>
      </c>
      <c r="Q61" s="119">
        <v>804</v>
      </c>
      <c r="R61" s="153">
        <f t="shared" si="12"/>
        <v>-20</v>
      </c>
      <c r="S61" s="119">
        <f t="shared" si="13"/>
        <v>42.315789473684212</v>
      </c>
    </row>
    <row r="62" spans="1:19" ht="12" customHeight="1" outlineLevel="1" x14ac:dyDescent="0.2">
      <c r="A62" s="164"/>
      <c r="B62" s="118" t="s">
        <v>19</v>
      </c>
      <c r="C62" s="137">
        <v>0</v>
      </c>
      <c r="D62" s="138">
        <v>2</v>
      </c>
      <c r="E62" s="139">
        <v>3</v>
      </c>
      <c r="F62" s="139">
        <v>2</v>
      </c>
      <c r="G62" s="120">
        <v>3.3333333333333335</v>
      </c>
      <c r="H62" s="140">
        <f t="shared" si="11"/>
        <v>-0.10000000000000003</v>
      </c>
      <c r="I62" s="93">
        <v>20</v>
      </c>
      <c r="J62" s="120">
        <f t="shared" si="7"/>
        <v>20</v>
      </c>
      <c r="K62" s="141">
        <f t="shared" si="8"/>
        <v>0</v>
      </c>
      <c r="L62" s="152">
        <v>458</v>
      </c>
      <c r="M62" s="120">
        <v>15</v>
      </c>
      <c r="N62" s="120">
        <v>1</v>
      </c>
      <c r="O62" s="159">
        <v>0</v>
      </c>
      <c r="P62" s="120">
        <v>6</v>
      </c>
      <c r="Q62" s="119">
        <v>467</v>
      </c>
      <c r="R62" s="153">
        <f t="shared" si="12"/>
        <v>-9</v>
      </c>
      <c r="S62" s="119">
        <f t="shared" si="13"/>
        <v>24.578947368421051</v>
      </c>
    </row>
    <row r="63" spans="1:19" ht="12" customHeight="1" outlineLevel="1" x14ac:dyDescent="0.2">
      <c r="A63" s="164"/>
      <c r="B63" s="118" t="s">
        <v>20</v>
      </c>
      <c r="C63" s="137">
        <v>0</v>
      </c>
      <c r="D63" s="138">
        <v>1</v>
      </c>
      <c r="E63" s="139">
        <v>0</v>
      </c>
      <c r="F63" s="139">
        <v>0</v>
      </c>
      <c r="G63" s="120">
        <v>0.33333333333333331</v>
      </c>
      <c r="H63" s="140">
        <f t="shared" si="11"/>
        <v>-1</v>
      </c>
      <c r="I63" s="93">
        <v>2</v>
      </c>
      <c r="J63" s="120">
        <f t="shared" si="7"/>
        <v>2</v>
      </c>
      <c r="K63" s="141">
        <f t="shared" si="8"/>
        <v>0</v>
      </c>
      <c r="L63" s="152">
        <v>265</v>
      </c>
      <c r="M63" s="120">
        <v>0</v>
      </c>
      <c r="N63" s="120">
        <v>1</v>
      </c>
      <c r="O63" s="159">
        <v>-1</v>
      </c>
      <c r="P63" s="120">
        <v>2</v>
      </c>
      <c r="Q63" s="119">
        <v>264</v>
      </c>
      <c r="R63" s="153">
        <f t="shared" si="12"/>
        <v>1</v>
      </c>
      <c r="S63" s="119">
        <f t="shared" si="13"/>
        <v>13.894736842105264</v>
      </c>
    </row>
    <row r="64" spans="1:19" ht="12" customHeight="1" outlineLevel="1" x14ac:dyDescent="0.2">
      <c r="A64" s="164"/>
      <c r="B64" s="118" t="s">
        <v>21</v>
      </c>
      <c r="C64" s="137">
        <v>17</v>
      </c>
      <c r="D64" s="138">
        <v>3</v>
      </c>
      <c r="E64" s="139">
        <v>2</v>
      </c>
      <c r="F64" s="139">
        <v>2</v>
      </c>
      <c r="G64" s="120">
        <v>10.333333333333334</v>
      </c>
      <c r="H64" s="140">
        <f t="shared" si="11"/>
        <v>-0.80645161290322587</v>
      </c>
      <c r="I64" s="93">
        <v>62</v>
      </c>
      <c r="J64" s="120">
        <f t="shared" si="7"/>
        <v>45</v>
      </c>
      <c r="K64" s="141">
        <f t="shared" si="8"/>
        <v>3.6470588235294117</v>
      </c>
      <c r="L64" s="152">
        <v>589</v>
      </c>
      <c r="M64" s="120">
        <v>1</v>
      </c>
      <c r="N64" s="120">
        <v>1</v>
      </c>
      <c r="O64" s="159">
        <v>0</v>
      </c>
      <c r="P64" s="120">
        <v>7</v>
      </c>
      <c r="Q64" s="119">
        <v>583</v>
      </c>
      <c r="R64" s="153">
        <f t="shared" si="12"/>
        <v>6</v>
      </c>
      <c r="S64" s="119">
        <f t="shared" si="13"/>
        <v>30.684210526315791</v>
      </c>
    </row>
    <row r="65" spans="1:19" ht="12" customHeight="1" outlineLevel="1" x14ac:dyDescent="0.2">
      <c r="A65" s="164"/>
      <c r="B65" s="91" t="s">
        <v>22</v>
      </c>
      <c r="C65" s="137">
        <v>17</v>
      </c>
      <c r="D65" s="138">
        <v>3</v>
      </c>
      <c r="E65" s="139">
        <v>2</v>
      </c>
      <c r="F65" s="139">
        <v>2</v>
      </c>
      <c r="G65" s="120">
        <v>10.333333333333334</v>
      </c>
      <c r="H65" s="140">
        <f t="shared" si="11"/>
        <v>-0.80645161290322587</v>
      </c>
      <c r="I65" s="93">
        <v>62</v>
      </c>
      <c r="J65" s="120">
        <f t="shared" si="7"/>
        <v>45</v>
      </c>
      <c r="K65" s="141">
        <f t="shared" si="8"/>
        <v>3.6470588235294117</v>
      </c>
      <c r="L65" s="152">
        <v>589</v>
      </c>
      <c r="M65" s="120">
        <v>1</v>
      </c>
      <c r="N65" s="120">
        <v>1</v>
      </c>
      <c r="O65" s="159">
        <v>0</v>
      </c>
      <c r="P65" s="120">
        <v>7</v>
      </c>
      <c r="Q65" s="119">
        <v>583</v>
      </c>
      <c r="R65" s="153">
        <f t="shared" si="12"/>
        <v>6</v>
      </c>
      <c r="S65" s="119">
        <f t="shared" si="13"/>
        <v>30.684210526315791</v>
      </c>
    </row>
    <row r="66" spans="1:19" ht="12" customHeight="1" outlineLevel="1" thickBot="1" x14ac:dyDescent="0.25">
      <c r="A66" s="164"/>
      <c r="B66" s="95" t="s">
        <v>73</v>
      </c>
      <c r="C66" s="142">
        <v>3</v>
      </c>
      <c r="D66" s="143">
        <v>0</v>
      </c>
      <c r="E66" s="144">
        <v>0</v>
      </c>
      <c r="F66" s="144">
        <v>0</v>
      </c>
      <c r="G66" s="123">
        <v>0</v>
      </c>
      <c r="H66" s="145" t="str">
        <f t="shared" si="11"/>
        <v>-</v>
      </c>
      <c r="I66" s="97">
        <v>0</v>
      </c>
      <c r="J66" s="123">
        <f t="shared" si="7"/>
        <v>-3</v>
      </c>
      <c r="K66" s="146">
        <f t="shared" si="8"/>
        <v>0</v>
      </c>
      <c r="L66" s="154">
        <v>123</v>
      </c>
      <c r="M66" s="123">
        <v>0</v>
      </c>
      <c r="N66" s="123">
        <v>1</v>
      </c>
      <c r="O66" s="160">
        <v>0</v>
      </c>
      <c r="P66" s="123">
        <v>5</v>
      </c>
      <c r="Q66" s="122">
        <v>118</v>
      </c>
      <c r="R66" s="155">
        <f t="shared" si="12"/>
        <v>5</v>
      </c>
      <c r="S66" s="122">
        <f t="shared" si="13"/>
        <v>6.2105263157894735</v>
      </c>
    </row>
    <row r="67" spans="1:19" outlineLevel="1" x14ac:dyDescent="0.2">
      <c r="A67" s="164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</row>
    <row r="68" spans="1:19" ht="15.75" outlineLevel="1" thickBot="1" x14ac:dyDescent="0.25">
      <c r="A68" s="164"/>
      <c r="B68" s="77" t="s">
        <v>76</v>
      </c>
      <c r="C68" s="75"/>
      <c r="D68" s="75"/>
      <c r="E68" s="75"/>
      <c r="F68" s="75"/>
      <c r="G68" s="75"/>
      <c r="H68" s="147"/>
      <c r="I68" s="75"/>
      <c r="J68" s="75"/>
      <c r="L68" s="75"/>
      <c r="M68" s="75"/>
      <c r="N68" s="75"/>
      <c r="O68" s="75"/>
      <c r="P68" s="75"/>
      <c r="Q68" s="75"/>
      <c r="S68" s="79" t="s">
        <v>60</v>
      </c>
    </row>
    <row r="69" spans="1:19" ht="15.75" customHeight="1" outlineLevel="1" thickBot="1" x14ac:dyDescent="0.25">
      <c r="A69" s="164"/>
      <c r="B69" s="296"/>
      <c r="C69" s="299" t="s">
        <v>62</v>
      </c>
      <c r="D69" s="300"/>
      <c r="E69" s="300"/>
      <c r="F69" s="300"/>
      <c r="G69" s="300"/>
      <c r="H69" s="300"/>
      <c r="I69" s="300"/>
      <c r="J69" s="300"/>
      <c r="K69" s="301"/>
      <c r="L69" s="302" t="s">
        <v>62</v>
      </c>
      <c r="M69" s="303"/>
      <c r="N69" s="303"/>
      <c r="O69" s="303"/>
      <c r="P69" s="303"/>
      <c r="Q69" s="304"/>
      <c r="R69" s="273" t="s">
        <v>63</v>
      </c>
      <c r="S69" s="322" t="s">
        <v>64</v>
      </c>
    </row>
    <row r="70" spans="1:19" ht="15.95" customHeight="1" outlineLevel="1" x14ac:dyDescent="0.2">
      <c r="A70" s="164"/>
      <c r="B70" s="297"/>
      <c r="C70" s="305" t="s">
        <v>29</v>
      </c>
      <c r="D70" s="307" t="s">
        <v>30</v>
      </c>
      <c r="E70" s="277"/>
      <c r="F70" s="277"/>
      <c r="G70" s="277"/>
      <c r="H70" s="308"/>
      <c r="I70" s="307" t="s">
        <v>57</v>
      </c>
      <c r="J70" s="277"/>
      <c r="K70" s="308"/>
      <c r="L70" s="274" t="s">
        <v>65</v>
      </c>
      <c r="M70" s="309" t="s">
        <v>66</v>
      </c>
      <c r="N70" s="310"/>
      <c r="O70" s="310"/>
      <c r="P70" s="311"/>
      <c r="Q70" s="384" t="s">
        <v>67</v>
      </c>
      <c r="R70" s="274"/>
      <c r="S70" s="315"/>
    </row>
    <row r="71" spans="1:19" ht="28.5" customHeight="1" outlineLevel="1" x14ac:dyDescent="0.2">
      <c r="A71" s="164"/>
      <c r="B71" s="297"/>
      <c r="C71" s="306"/>
      <c r="D71" s="161" t="s">
        <v>58</v>
      </c>
      <c r="E71" s="81" t="s">
        <v>59</v>
      </c>
      <c r="F71" s="125" t="s">
        <v>51</v>
      </c>
      <c r="G71" s="81" t="s">
        <v>31</v>
      </c>
      <c r="H71" s="163" t="s">
        <v>32</v>
      </c>
      <c r="I71" s="161" t="s">
        <v>37</v>
      </c>
      <c r="J71" s="287" t="s">
        <v>34</v>
      </c>
      <c r="K71" s="317"/>
      <c r="L71" s="275"/>
      <c r="M71" s="81" t="s">
        <v>68</v>
      </c>
      <c r="N71" s="81" t="s">
        <v>72</v>
      </c>
      <c r="O71" s="81" t="s">
        <v>70</v>
      </c>
      <c r="P71" s="81" t="s">
        <v>71</v>
      </c>
      <c r="Q71" s="385"/>
      <c r="R71" s="275"/>
      <c r="S71" s="316"/>
    </row>
    <row r="72" spans="1:19" ht="12" customHeight="1" outlineLevel="1" x14ac:dyDescent="0.2">
      <c r="A72" s="164"/>
      <c r="B72" s="297"/>
      <c r="C72" s="165" t="s">
        <v>14</v>
      </c>
      <c r="D72" s="318" t="s">
        <v>14</v>
      </c>
      <c r="E72" s="319"/>
      <c r="F72" s="319"/>
      <c r="G72" s="320"/>
      <c r="H72" s="162" t="s">
        <v>35</v>
      </c>
      <c r="I72" s="318" t="s">
        <v>14</v>
      </c>
      <c r="J72" s="320"/>
      <c r="K72" s="126" t="s">
        <v>35</v>
      </c>
      <c r="L72" s="318" t="s">
        <v>14</v>
      </c>
      <c r="M72" s="319"/>
      <c r="N72" s="319"/>
      <c r="O72" s="319"/>
      <c r="P72" s="319"/>
      <c r="Q72" s="321"/>
      <c r="R72" s="387" t="s">
        <v>14</v>
      </c>
      <c r="S72" s="388"/>
    </row>
    <row r="73" spans="1:19" ht="12" customHeight="1" outlineLevel="1" thickBot="1" x14ac:dyDescent="0.25">
      <c r="A73" s="164"/>
      <c r="B73" s="298"/>
      <c r="C73" s="166">
        <v>1</v>
      </c>
      <c r="D73" s="127">
        <v>2</v>
      </c>
      <c r="E73" s="128">
        <v>3</v>
      </c>
      <c r="F73" s="128">
        <v>4</v>
      </c>
      <c r="G73" s="128">
        <v>5</v>
      </c>
      <c r="H73" s="129">
        <v>6</v>
      </c>
      <c r="I73" s="130">
        <v>11</v>
      </c>
      <c r="J73" s="131">
        <v>12</v>
      </c>
      <c r="K73" s="132">
        <v>13</v>
      </c>
      <c r="L73" s="148">
        <v>1</v>
      </c>
      <c r="M73" s="131">
        <v>2</v>
      </c>
      <c r="N73" s="131">
        <v>3</v>
      </c>
      <c r="O73" s="131">
        <v>4</v>
      </c>
      <c r="P73" s="131">
        <v>5</v>
      </c>
      <c r="Q73" s="132">
        <v>6</v>
      </c>
      <c r="R73" s="149">
        <v>7</v>
      </c>
      <c r="S73" s="132">
        <v>8</v>
      </c>
    </row>
    <row r="74" spans="1:19" ht="12" customHeight="1" outlineLevel="1" x14ac:dyDescent="0.2">
      <c r="A74" s="164"/>
      <c r="B74" s="111" t="s">
        <v>15</v>
      </c>
      <c r="C74" s="133">
        <v>1516</v>
      </c>
      <c r="D74" s="134">
        <v>304</v>
      </c>
      <c r="E74" s="88">
        <v>377</v>
      </c>
      <c r="F74" s="88">
        <v>244</v>
      </c>
      <c r="G74" s="88">
        <v>315</v>
      </c>
      <c r="H74" s="135">
        <f>IFERROR(IF(OR(E74&lt;0,G74&lt;0),"-",(E74-G74)/G74),"-")</f>
        <v>0.19682539682539682</v>
      </c>
      <c r="I74" s="114">
        <v>1890</v>
      </c>
      <c r="J74" s="116">
        <f t="shared" ref="J74:J82" si="14">I74-C74</f>
        <v>374</v>
      </c>
      <c r="K74" s="136">
        <f t="shared" ref="K74:K82" si="15">IF(C74=0,0, I74/C74)</f>
        <v>1.2467018469656992</v>
      </c>
      <c r="L74" s="150">
        <f>SUM(L75:L82)</f>
        <v>3468</v>
      </c>
      <c r="M74" s="88">
        <f t="shared" ref="M74" si="16">SUM(M75:M82)</f>
        <v>45</v>
      </c>
      <c r="N74" s="88">
        <v>1</v>
      </c>
      <c r="O74" s="158">
        <f t="shared" ref="O74:S74" si="17">SUM(O75:O82)</f>
        <v>-6</v>
      </c>
      <c r="P74" s="88">
        <f t="shared" si="17"/>
        <v>42</v>
      </c>
      <c r="Q74" s="89">
        <f t="shared" si="17"/>
        <v>3477</v>
      </c>
      <c r="R74" s="151">
        <f t="shared" si="17"/>
        <v>-9</v>
      </c>
      <c r="S74" s="89">
        <f t="shared" si="17"/>
        <v>183</v>
      </c>
    </row>
    <row r="75" spans="1:19" ht="12" customHeight="1" outlineLevel="1" x14ac:dyDescent="0.2">
      <c r="A75" s="164"/>
      <c r="B75" s="118" t="s">
        <v>16</v>
      </c>
      <c r="C75" s="137">
        <v>3</v>
      </c>
      <c r="D75" s="138">
        <v>5</v>
      </c>
      <c r="E75" s="139">
        <v>3</v>
      </c>
      <c r="F75" s="139">
        <v>3</v>
      </c>
      <c r="G75" s="120">
        <v>5.666666666666667</v>
      </c>
      <c r="H75" s="140">
        <f t="shared" ref="H75:H82" si="18">IFERROR(IF(OR(E75&lt;0,G75&lt;0),"-",(E75-G75)/G75),"-")</f>
        <v>-0.4705882352941177</v>
      </c>
      <c r="I75" s="93">
        <v>34</v>
      </c>
      <c r="J75" s="120">
        <f t="shared" si="14"/>
        <v>31</v>
      </c>
      <c r="K75" s="141">
        <f t="shared" si="15"/>
        <v>11.333333333333334</v>
      </c>
      <c r="L75" s="152">
        <v>88</v>
      </c>
      <c r="M75" s="120">
        <v>0</v>
      </c>
      <c r="N75" s="120">
        <v>1</v>
      </c>
      <c r="O75" s="159">
        <v>0</v>
      </c>
      <c r="P75" s="120">
        <v>1</v>
      </c>
      <c r="Q75" s="119">
        <v>87</v>
      </c>
      <c r="R75" s="153">
        <f t="shared" ref="R75:R82" si="19">L75-Q75</f>
        <v>1</v>
      </c>
      <c r="S75" s="119">
        <f t="shared" ref="S75:S82" si="20">Q75/19</f>
        <v>4.5789473684210522</v>
      </c>
    </row>
    <row r="76" spans="1:19" ht="12" customHeight="1" outlineLevel="1" x14ac:dyDescent="0.2">
      <c r="A76" s="164"/>
      <c r="B76" s="118" t="s">
        <v>17</v>
      </c>
      <c r="C76" s="137">
        <v>592</v>
      </c>
      <c r="D76" s="138">
        <v>93</v>
      </c>
      <c r="E76" s="139">
        <v>69</v>
      </c>
      <c r="F76" s="139">
        <v>16</v>
      </c>
      <c r="G76" s="120">
        <v>73.333333333333329</v>
      </c>
      <c r="H76" s="140">
        <f t="shared" si="18"/>
        <v>-5.9090909090909027E-2</v>
      </c>
      <c r="I76" s="93">
        <v>440</v>
      </c>
      <c r="J76" s="120">
        <f t="shared" si="14"/>
        <v>-152</v>
      </c>
      <c r="K76" s="141">
        <f t="shared" si="15"/>
        <v>0.7432432432432432</v>
      </c>
      <c r="L76" s="152">
        <v>572</v>
      </c>
      <c r="M76" s="120">
        <v>2</v>
      </c>
      <c r="N76" s="120">
        <v>1</v>
      </c>
      <c r="O76" s="159">
        <v>-3</v>
      </c>
      <c r="P76" s="120">
        <v>6</v>
      </c>
      <c r="Q76" s="119">
        <v>571</v>
      </c>
      <c r="R76" s="153">
        <f t="shared" si="19"/>
        <v>1</v>
      </c>
      <c r="S76" s="119">
        <f t="shared" si="20"/>
        <v>30.05263157894737</v>
      </c>
    </row>
    <row r="77" spans="1:19" ht="12" customHeight="1" outlineLevel="1" x14ac:dyDescent="0.2">
      <c r="A77" s="164"/>
      <c r="B77" s="118" t="s">
        <v>18</v>
      </c>
      <c r="C77" s="137">
        <v>562</v>
      </c>
      <c r="D77" s="138">
        <v>110</v>
      </c>
      <c r="E77" s="139">
        <v>91</v>
      </c>
      <c r="F77" s="139">
        <v>65</v>
      </c>
      <c r="G77" s="120">
        <v>89.333333333333329</v>
      </c>
      <c r="H77" s="140">
        <f t="shared" si="18"/>
        <v>1.8656716417910502E-2</v>
      </c>
      <c r="I77" s="93">
        <v>536</v>
      </c>
      <c r="J77" s="120">
        <f t="shared" si="14"/>
        <v>-26</v>
      </c>
      <c r="K77" s="141">
        <f t="shared" si="15"/>
        <v>0.9537366548042705</v>
      </c>
      <c r="L77" s="152">
        <v>784</v>
      </c>
      <c r="M77" s="120">
        <v>26</v>
      </c>
      <c r="N77" s="120">
        <v>1</v>
      </c>
      <c r="O77" s="159">
        <v>-2</v>
      </c>
      <c r="P77" s="120">
        <v>8</v>
      </c>
      <c r="Q77" s="119">
        <v>804</v>
      </c>
      <c r="R77" s="153">
        <f t="shared" si="19"/>
        <v>-20</v>
      </c>
      <c r="S77" s="119">
        <f t="shared" si="20"/>
        <v>42.315789473684212</v>
      </c>
    </row>
    <row r="78" spans="1:19" ht="12" customHeight="1" outlineLevel="1" x14ac:dyDescent="0.2">
      <c r="A78" s="164"/>
      <c r="B78" s="118" t="s">
        <v>19</v>
      </c>
      <c r="C78" s="137">
        <v>48</v>
      </c>
      <c r="D78" s="138">
        <v>26</v>
      </c>
      <c r="E78" s="139">
        <v>28</v>
      </c>
      <c r="F78" s="139">
        <v>1</v>
      </c>
      <c r="G78" s="120">
        <v>30</v>
      </c>
      <c r="H78" s="140">
        <f t="shared" si="18"/>
        <v>-6.6666666666666666E-2</v>
      </c>
      <c r="I78" s="93">
        <v>180</v>
      </c>
      <c r="J78" s="120">
        <f t="shared" si="14"/>
        <v>132</v>
      </c>
      <c r="K78" s="141">
        <f t="shared" si="15"/>
        <v>3.75</v>
      </c>
      <c r="L78" s="152">
        <v>458</v>
      </c>
      <c r="M78" s="120">
        <v>15</v>
      </c>
      <c r="N78" s="120">
        <v>1</v>
      </c>
      <c r="O78" s="159">
        <v>0</v>
      </c>
      <c r="P78" s="120">
        <v>6</v>
      </c>
      <c r="Q78" s="119">
        <v>467</v>
      </c>
      <c r="R78" s="153">
        <f t="shared" si="19"/>
        <v>-9</v>
      </c>
      <c r="S78" s="119">
        <f t="shared" si="20"/>
        <v>24.578947368421051</v>
      </c>
    </row>
    <row r="79" spans="1:19" ht="12" customHeight="1" outlineLevel="1" x14ac:dyDescent="0.2">
      <c r="A79" s="164"/>
      <c r="B79" s="118" t="s">
        <v>20</v>
      </c>
      <c r="C79" s="137">
        <v>46</v>
      </c>
      <c r="D79" s="138">
        <v>19</v>
      </c>
      <c r="E79" s="139">
        <v>74</v>
      </c>
      <c r="F79" s="139">
        <v>74</v>
      </c>
      <c r="G79" s="120">
        <v>33</v>
      </c>
      <c r="H79" s="140">
        <f t="shared" si="18"/>
        <v>1.2424242424242424</v>
      </c>
      <c r="I79" s="93">
        <v>198</v>
      </c>
      <c r="J79" s="120">
        <f t="shared" si="14"/>
        <v>152</v>
      </c>
      <c r="K79" s="141">
        <f t="shared" si="15"/>
        <v>4.3043478260869561</v>
      </c>
      <c r="L79" s="152">
        <v>265</v>
      </c>
      <c r="M79" s="120">
        <v>0</v>
      </c>
      <c r="N79" s="120">
        <v>1</v>
      </c>
      <c r="O79" s="159">
        <v>-1</v>
      </c>
      <c r="P79" s="120">
        <v>2</v>
      </c>
      <c r="Q79" s="119">
        <v>264</v>
      </c>
      <c r="R79" s="153">
        <f t="shared" si="19"/>
        <v>1</v>
      </c>
      <c r="S79" s="119">
        <f t="shared" si="20"/>
        <v>13.894736842105264</v>
      </c>
    </row>
    <row r="80" spans="1:19" ht="12" customHeight="1" outlineLevel="1" x14ac:dyDescent="0.2">
      <c r="A80" s="164"/>
      <c r="B80" s="118" t="s">
        <v>21</v>
      </c>
      <c r="C80" s="137">
        <v>231</v>
      </c>
      <c r="D80" s="138">
        <v>45</v>
      </c>
      <c r="E80" s="139">
        <v>104</v>
      </c>
      <c r="F80" s="139">
        <v>77</v>
      </c>
      <c r="G80" s="120">
        <v>73.666666666666671</v>
      </c>
      <c r="H80" s="140">
        <f t="shared" si="18"/>
        <v>0.41176470588235287</v>
      </c>
      <c r="I80" s="93">
        <v>442</v>
      </c>
      <c r="J80" s="120">
        <f t="shared" si="14"/>
        <v>211</v>
      </c>
      <c r="K80" s="141">
        <f t="shared" si="15"/>
        <v>1.9134199134199135</v>
      </c>
      <c r="L80" s="152">
        <v>589</v>
      </c>
      <c r="M80" s="120">
        <v>1</v>
      </c>
      <c r="N80" s="120">
        <v>1</v>
      </c>
      <c r="O80" s="159">
        <v>0</v>
      </c>
      <c r="P80" s="120">
        <v>7</v>
      </c>
      <c r="Q80" s="119">
        <v>583</v>
      </c>
      <c r="R80" s="153">
        <f t="shared" si="19"/>
        <v>6</v>
      </c>
      <c r="S80" s="119">
        <f t="shared" si="20"/>
        <v>30.684210526315791</v>
      </c>
    </row>
    <row r="81" spans="1:19" ht="12" customHeight="1" outlineLevel="1" x14ac:dyDescent="0.2">
      <c r="A81" s="164"/>
      <c r="B81" s="91" t="s">
        <v>22</v>
      </c>
      <c r="C81" s="137">
        <v>231</v>
      </c>
      <c r="D81" s="138">
        <v>45</v>
      </c>
      <c r="E81" s="139">
        <v>104</v>
      </c>
      <c r="F81" s="139">
        <v>77</v>
      </c>
      <c r="G81" s="120">
        <v>73.666666666666671</v>
      </c>
      <c r="H81" s="140">
        <f t="shared" si="18"/>
        <v>0.41176470588235287</v>
      </c>
      <c r="I81" s="93">
        <v>442</v>
      </c>
      <c r="J81" s="120">
        <f t="shared" si="14"/>
        <v>211</v>
      </c>
      <c r="K81" s="141">
        <f t="shared" si="15"/>
        <v>1.9134199134199135</v>
      </c>
      <c r="L81" s="152">
        <v>589</v>
      </c>
      <c r="M81" s="120">
        <v>1</v>
      </c>
      <c r="N81" s="120">
        <v>1</v>
      </c>
      <c r="O81" s="159">
        <v>0</v>
      </c>
      <c r="P81" s="120">
        <v>7</v>
      </c>
      <c r="Q81" s="119">
        <v>583</v>
      </c>
      <c r="R81" s="153">
        <f t="shared" si="19"/>
        <v>6</v>
      </c>
      <c r="S81" s="119">
        <f t="shared" si="20"/>
        <v>30.684210526315791</v>
      </c>
    </row>
    <row r="82" spans="1:19" ht="12" customHeight="1" outlineLevel="1" thickBot="1" x14ac:dyDescent="0.25">
      <c r="A82" s="164"/>
      <c r="B82" s="95" t="s">
        <v>73</v>
      </c>
      <c r="C82" s="142">
        <v>34</v>
      </c>
      <c r="D82" s="143">
        <v>6</v>
      </c>
      <c r="E82" s="144">
        <v>8</v>
      </c>
      <c r="F82" s="144">
        <v>8</v>
      </c>
      <c r="G82" s="123">
        <v>10</v>
      </c>
      <c r="H82" s="145">
        <f t="shared" si="18"/>
        <v>-0.2</v>
      </c>
      <c r="I82" s="97">
        <v>60</v>
      </c>
      <c r="J82" s="123">
        <f t="shared" si="14"/>
        <v>26</v>
      </c>
      <c r="K82" s="146">
        <f t="shared" si="15"/>
        <v>1.7647058823529411</v>
      </c>
      <c r="L82" s="154">
        <v>123</v>
      </c>
      <c r="M82" s="123">
        <v>0</v>
      </c>
      <c r="N82" s="123">
        <v>1</v>
      </c>
      <c r="O82" s="160">
        <v>0</v>
      </c>
      <c r="P82" s="123">
        <v>5</v>
      </c>
      <c r="Q82" s="122">
        <v>118</v>
      </c>
      <c r="R82" s="155">
        <f t="shared" si="19"/>
        <v>5</v>
      </c>
      <c r="S82" s="122">
        <f t="shared" si="20"/>
        <v>6.2105263157894735</v>
      </c>
    </row>
    <row r="83" spans="1:19" outlineLevel="1" x14ac:dyDescent="0.2">
      <c r="A83" s="164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</row>
    <row r="84" spans="1:19" outlineLevel="1" x14ac:dyDescent="0.2">
      <c r="A84" s="164"/>
      <c r="B84" s="156" t="s">
        <v>69</v>
      </c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</row>
    <row r="85" spans="1:19" ht="15" x14ac:dyDescent="0.25">
      <c r="A85" s="164"/>
      <c r="B85" s="157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</row>
    <row r="86" spans="1:19" ht="15.75" thickBot="1" x14ac:dyDescent="0.25">
      <c r="B86" s="77" t="s">
        <v>77</v>
      </c>
      <c r="C86" s="75"/>
      <c r="D86" s="75"/>
      <c r="E86" s="75"/>
      <c r="F86" s="75"/>
      <c r="G86" s="75"/>
      <c r="H86" s="147"/>
      <c r="I86" s="79"/>
      <c r="K86" s="75"/>
      <c r="L86" s="75"/>
      <c r="M86" s="75"/>
      <c r="N86" s="75"/>
      <c r="O86" s="79" t="s">
        <v>61</v>
      </c>
    </row>
    <row r="87" spans="1:19" ht="12" customHeight="1" x14ac:dyDescent="0.2">
      <c r="B87" s="323"/>
      <c r="C87" s="326" t="s">
        <v>53</v>
      </c>
      <c r="D87" s="329" t="s">
        <v>78</v>
      </c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1"/>
      <c r="Q87" s="326" t="s">
        <v>79</v>
      </c>
      <c r="S87" s="168"/>
    </row>
    <row r="88" spans="1:19" ht="12" customHeight="1" x14ac:dyDescent="0.2">
      <c r="B88" s="324"/>
      <c r="C88" s="327"/>
      <c r="D88" s="279">
        <v>2018</v>
      </c>
      <c r="E88" s="280"/>
      <c r="F88" s="280"/>
      <c r="G88" s="280"/>
      <c r="H88" s="280"/>
      <c r="I88" s="280"/>
      <c r="J88" s="280"/>
      <c r="K88" s="280"/>
      <c r="L88" s="280"/>
      <c r="M88" s="280"/>
      <c r="N88" s="335"/>
      <c r="O88" s="336" t="s">
        <v>80</v>
      </c>
      <c r="Q88" s="327"/>
    </row>
    <row r="89" spans="1:19" ht="23.25" thickBot="1" x14ac:dyDescent="0.25">
      <c r="B89" s="324"/>
      <c r="C89" s="328"/>
      <c r="D89" s="169" t="s">
        <v>81</v>
      </c>
      <c r="E89" s="170" t="s">
        <v>82</v>
      </c>
      <c r="F89" s="170" t="s">
        <v>83</v>
      </c>
      <c r="G89" s="170" t="s">
        <v>84</v>
      </c>
      <c r="H89" s="170" t="s">
        <v>85</v>
      </c>
      <c r="I89" s="170" t="s">
        <v>86</v>
      </c>
      <c r="J89" s="170" t="s">
        <v>87</v>
      </c>
      <c r="K89" s="170" t="s">
        <v>88</v>
      </c>
      <c r="L89" s="170" t="s">
        <v>89</v>
      </c>
      <c r="M89" s="170" t="s">
        <v>90</v>
      </c>
      <c r="N89" s="170" t="s">
        <v>91</v>
      </c>
      <c r="O89" s="337"/>
      <c r="Q89" s="389"/>
    </row>
    <row r="90" spans="1:19" x14ac:dyDescent="0.2">
      <c r="B90" s="324"/>
      <c r="C90" s="171" t="s">
        <v>14</v>
      </c>
      <c r="D90" s="390" t="s">
        <v>14</v>
      </c>
      <c r="E90" s="390"/>
      <c r="F90" s="390"/>
      <c r="G90" s="390"/>
      <c r="H90" s="390"/>
      <c r="I90" s="390"/>
      <c r="J90" s="390"/>
      <c r="K90" s="390"/>
      <c r="L90" s="390"/>
      <c r="M90" s="390"/>
      <c r="N90" s="390"/>
      <c r="O90" s="391"/>
      <c r="Q90" s="172" t="s">
        <v>14</v>
      </c>
    </row>
    <row r="91" spans="1:19" ht="12.75" thickBot="1" x14ac:dyDescent="0.25">
      <c r="B91" s="325"/>
      <c r="C91" s="173">
        <v>1</v>
      </c>
      <c r="D91" s="174">
        <v>2</v>
      </c>
      <c r="E91" s="175">
        <v>3</v>
      </c>
      <c r="F91" s="175">
        <v>4</v>
      </c>
      <c r="G91" s="175">
        <v>5</v>
      </c>
      <c r="H91" s="175">
        <v>6</v>
      </c>
      <c r="I91" s="175">
        <v>7</v>
      </c>
      <c r="J91" s="175">
        <v>8</v>
      </c>
      <c r="K91" s="176">
        <v>9</v>
      </c>
      <c r="L91" s="176">
        <v>10</v>
      </c>
      <c r="M91" s="176">
        <v>11</v>
      </c>
      <c r="N91" s="176">
        <v>12</v>
      </c>
      <c r="O91" s="177">
        <v>13</v>
      </c>
      <c r="Q91" s="173">
        <v>14</v>
      </c>
    </row>
    <row r="92" spans="1:19" x14ac:dyDescent="0.2">
      <c r="B92" s="178" t="s">
        <v>15</v>
      </c>
      <c r="C92" s="133">
        <v>8297</v>
      </c>
      <c r="D92" s="179">
        <f>SUM(E92:N92)</f>
        <v>7950</v>
      </c>
      <c r="E92" s="12">
        <v>991</v>
      </c>
      <c r="F92" s="12">
        <v>782</v>
      </c>
      <c r="G92" s="12">
        <v>964</v>
      </c>
      <c r="H92" s="12">
        <v>2079</v>
      </c>
      <c r="I92" s="12">
        <v>852</v>
      </c>
      <c r="J92" s="12">
        <v>909</v>
      </c>
      <c r="K92" s="12">
        <v>574</v>
      </c>
      <c r="L92" s="12">
        <v>131</v>
      </c>
      <c r="M92" s="12">
        <v>190</v>
      </c>
      <c r="N92" s="12">
        <v>478</v>
      </c>
      <c r="O92" s="180">
        <v>805</v>
      </c>
      <c r="Q92" s="181">
        <v>716.96428571428578</v>
      </c>
    </row>
    <row r="93" spans="1:19" x14ac:dyDescent="0.2">
      <c r="B93" s="91" t="s">
        <v>16</v>
      </c>
      <c r="C93" s="137">
        <v>341</v>
      </c>
      <c r="D93" s="182">
        <f>SUM(E93:N93)</f>
        <v>381</v>
      </c>
      <c r="E93" s="183">
        <v>27</v>
      </c>
      <c r="F93" s="183">
        <v>25</v>
      </c>
      <c r="G93" s="183">
        <v>33</v>
      </c>
      <c r="H93" s="183">
        <v>62</v>
      </c>
      <c r="I93" s="183">
        <v>31</v>
      </c>
      <c r="J93" s="183">
        <v>33</v>
      </c>
      <c r="K93" s="183">
        <v>41</v>
      </c>
      <c r="L93" s="183">
        <v>15</v>
      </c>
      <c r="M93" s="183">
        <v>15</v>
      </c>
      <c r="N93" s="183">
        <v>99</v>
      </c>
      <c r="O93" s="184">
        <v>119</v>
      </c>
      <c r="Q93" s="185">
        <v>37.658730158730158</v>
      </c>
    </row>
    <row r="94" spans="1:19" x14ac:dyDescent="0.2">
      <c r="B94" s="91" t="s">
        <v>17</v>
      </c>
      <c r="C94" s="137">
        <v>2400</v>
      </c>
      <c r="D94" s="182">
        <f t="shared" ref="D94:D98" si="21">SUM(E94:N94)</f>
        <v>2021</v>
      </c>
      <c r="E94" s="183">
        <v>354</v>
      </c>
      <c r="F94" s="183">
        <v>135</v>
      </c>
      <c r="G94" s="183">
        <v>274</v>
      </c>
      <c r="H94" s="183">
        <v>735</v>
      </c>
      <c r="I94" s="183">
        <v>146</v>
      </c>
      <c r="J94" s="183">
        <v>106</v>
      </c>
      <c r="K94" s="183">
        <v>142</v>
      </c>
      <c r="L94" s="183">
        <v>36</v>
      </c>
      <c r="M94" s="183">
        <v>24</v>
      </c>
      <c r="N94" s="183">
        <v>69</v>
      </c>
      <c r="O94" s="184">
        <v>104</v>
      </c>
      <c r="Q94" s="185">
        <v>172.36111111111109</v>
      </c>
    </row>
    <row r="95" spans="1:19" x14ac:dyDescent="0.2">
      <c r="B95" s="91" t="s">
        <v>18</v>
      </c>
      <c r="C95" s="137">
        <v>1793</v>
      </c>
      <c r="D95" s="182">
        <f t="shared" si="21"/>
        <v>1414</v>
      </c>
      <c r="E95" s="183">
        <v>419</v>
      </c>
      <c r="F95" s="183">
        <v>200</v>
      </c>
      <c r="G95" s="183">
        <v>178</v>
      </c>
      <c r="H95" s="183">
        <v>199</v>
      </c>
      <c r="I95" s="183">
        <v>118</v>
      </c>
      <c r="J95" s="183">
        <v>136</v>
      </c>
      <c r="K95" s="183">
        <v>82</v>
      </c>
      <c r="L95" s="183">
        <v>17</v>
      </c>
      <c r="M95" s="183">
        <v>24</v>
      </c>
      <c r="N95" s="183">
        <v>41</v>
      </c>
      <c r="O95" s="184">
        <v>41</v>
      </c>
      <c r="Q95" s="185">
        <v>253.47222222222226</v>
      </c>
    </row>
    <row r="96" spans="1:19" x14ac:dyDescent="0.2">
      <c r="B96" s="91" t="s">
        <v>19</v>
      </c>
      <c r="C96" s="137">
        <v>828</v>
      </c>
      <c r="D96" s="182">
        <f t="shared" si="21"/>
        <v>921</v>
      </c>
      <c r="E96" s="183">
        <v>17</v>
      </c>
      <c r="F96" s="183">
        <v>146</v>
      </c>
      <c r="G96" s="183">
        <v>103</v>
      </c>
      <c r="H96" s="183">
        <v>146</v>
      </c>
      <c r="I96" s="183">
        <v>249</v>
      </c>
      <c r="J96" s="183">
        <v>169</v>
      </c>
      <c r="K96" s="183">
        <v>29</v>
      </c>
      <c r="L96" s="183">
        <v>7</v>
      </c>
      <c r="M96" s="183">
        <v>21</v>
      </c>
      <c r="N96" s="183">
        <v>34</v>
      </c>
      <c r="O96" s="184">
        <v>26</v>
      </c>
      <c r="Q96" s="185">
        <v>112.97619047619048</v>
      </c>
    </row>
    <row r="97" spans="1:17" x14ac:dyDescent="0.2">
      <c r="A97"/>
      <c r="B97" s="91" t="s">
        <v>20</v>
      </c>
      <c r="C97" s="137">
        <v>761</v>
      </c>
      <c r="D97" s="182">
        <f t="shared" si="21"/>
        <v>317</v>
      </c>
      <c r="E97" s="183">
        <v>15</v>
      </c>
      <c r="F97" s="183">
        <v>24</v>
      </c>
      <c r="G97" s="183">
        <v>40</v>
      </c>
      <c r="H97" s="183">
        <v>53</v>
      </c>
      <c r="I97" s="183">
        <v>49</v>
      </c>
      <c r="J97" s="183">
        <v>66</v>
      </c>
      <c r="K97" s="183">
        <v>43</v>
      </c>
      <c r="L97" s="183">
        <v>6</v>
      </c>
      <c r="M97" s="183">
        <v>7</v>
      </c>
      <c r="N97" s="183">
        <v>14</v>
      </c>
      <c r="O97" s="184">
        <v>203</v>
      </c>
      <c r="Q97" s="185">
        <v>20.277777777777782</v>
      </c>
    </row>
    <row r="98" spans="1:17" x14ac:dyDescent="0.2">
      <c r="A98"/>
      <c r="B98" s="91" t="s">
        <v>21</v>
      </c>
      <c r="C98" s="137">
        <v>1929</v>
      </c>
      <c r="D98" s="182">
        <f t="shared" si="21"/>
        <v>2697</v>
      </c>
      <c r="E98" s="183">
        <v>152</v>
      </c>
      <c r="F98" s="183">
        <v>222</v>
      </c>
      <c r="G98" s="183">
        <v>302</v>
      </c>
      <c r="H98" s="183">
        <v>861</v>
      </c>
      <c r="I98" s="183">
        <v>230</v>
      </c>
      <c r="J98" s="183">
        <v>355</v>
      </c>
      <c r="K98" s="183">
        <v>215</v>
      </c>
      <c r="L98" s="183">
        <v>50</v>
      </c>
      <c r="M98" s="183">
        <v>94</v>
      </c>
      <c r="N98" s="183">
        <v>216</v>
      </c>
      <c r="O98" s="184">
        <v>262</v>
      </c>
      <c r="Q98" s="185">
        <v>94.146825396825406</v>
      </c>
    </row>
    <row r="99" spans="1:17" x14ac:dyDescent="0.2">
      <c r="A99"/>
      <c r="B99" s="91" t="s">
        <v>22</v>
      </c>
      <c r="C99" s="137">
        <v>1929</v>
      </c>
      <c r="D99" s="182">
        <f>SUM(E99:N99)</f>
        <v>199</v>
      </c>
      <c r="E99" s="183">
        <v>7</v>
      </c>
      <c r="F99" s="183">
        <v>30</v>
      </c>
      <c r="G99" s="183">
        <v>34</v>
      </c>
      <c r="H99" s="183">
        <v>23</v>
      </c>
      <c r="I99" s="183">
        <v>29</v>
      </c>
      <c r="J99" s="183">
        <v>44</v>
      </c>
      <c r="K99" s="183">
        <v>22</v>
      </c>
      <c r="L99" s="183">
        <v>0</v>
      </c>
      <c r="M99" s="183">
        <v>5</v>
      </c>
      <c r="N99" s="183">
        <v>5</v>
      </c>
      <c r="O99" s="184">
        <v>50</v>
      </c>
      <c r="Q99" s="185">
        <v>26.071428571428569</v>
      </c>
    </row>
    <row r="100" spans="1:17" ht="12.75" thickBot="1" x14ac:dyDescent="0.25">
      <c r="A100"/>
      <c r="B100" s="95" t="s">
        <v>73</v>
      </c>
      <c r="C100" s="142">
        <v>245</v>
      </c>
      <c r="D100" s="186">
        <f>SUM(E100:N100)</f>
        <v>199</v>
      </c>
      <c r="E100" s="187">
        <v>7</v>
      </c>
      <c r="F100" s="187">
        <v>30</v>
      </c>
      <c r="G100" s="187">
        <v>34</v>
      </c>
      <c r="H100" s="187">
        <v>23</v>
      </c>
      <c r="I100" s="187">
        <v>29</v>
      </c>
      <c r="J100" s="187">
        <v>44</v>
      </c>
      <c r="K100" s="187">
        <v>22</v>
      </c>
      <c r="L100" s="187">
        <v>0</v>
      </c>
      <c r="M100" s="187">
        <v>5</v>
      </c>
      <c r="N100" s="187">
        <v>5</v>
      </c>
      <c r="O100" s="188">
        <v>50</v>
      </c>
      <c r="Q100" s="189">
        <f>G50/7*(365/12)</f>
        <v>43.452380952380956</v>
      </c>
    </row>
    <row r="101" spans="1:17" x14ac:dyDescent="0.2">
      <c r="A101"/>
    </row>
    <row r="102" spans="1:17" x14ac:dyDescent="0.2">
      <c r="A102"/>
    </row>
    <row r="103" spans="1:17" x14ac:dyDescent="0.2">
      <c r="A103"/>
    </row>
    <row r="104" spans="1:17" x14ac:dyDescent="0.2">
      <c r="A104"/>
    </row>
    <row r="105" spans="1:17" x14ac:dyDescent="0.2">
      <c r="A105"/>
    </row>
    <row r="106" spans="1:17" x14ac:dyDescent="0.2">
      <c r="A106"/>
    </row>
    <row r="107" spans="1:17" x14ac:dyDescent="0.2">
      <c r="A107"/>
    </row>
    <row r="108" spans="1:17" x14ac:dyDescent="0.2">
      <c r="A108"/>
    </row>
    <row r="109" spans="1:17" x14ac:dyDescent="0.2">
      <c r="A109"/>
    </row>
    <row r="110" spans="1:17" x14ac:dyDescent="0.2">
      <c r="A110"/>
    </row>
    <row r="111" spans="1:17" x14ac:dyDescent="0.2">
      <c r="A111"/>
    </row>
    <row r="112" spans="1:17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</sheetData>
  <mergeCells count="79">
    <mergeCell ref="L72:Q72"/>
    <mergeCell ref="R72:S72"/>
    <mergeCell ref="B87:B91"/>
    <mergeCell ref="C87:C89"/>
    <mergeCell ref="D87:O87"/>
    <mergeCell ref="Q87:Q89"/>
    <mergeCell ref="D88:N88"/>
    <mergeCell ref="O88:O89"/>
    <mergeCell ref="D90:O90"/>
    <mergeCell ref="B69:B73"/>
    <mergeCell ref="D72:G72"/>
    <mergeCell ref="I72:J72"/>
    <mergeCell ref="L69:Q69"/>
    <mergeCell ref="R69:R71"/>
    <mergeCell ref="S69:S71"/>
    <mergeCell ref="C70:C71"/>
    <mergeCell ref="D70:H70"/>
    <mergeCell ref="I70:K70"/>
    <mergeCell ref="L70:L71"/>
    <mergeCell ref="M70:P70"/>
    <mergeCell ref="Q70:Q71"/>
    <mergeCell ref="J71:K71"/>
    <mergeCell ref="C69:K69"/>
    <mergeCell ref="B53:B57"/>
    <mergeCell ref="C53:K53"/>
    <mergeCell ref="L53:Q53"/>
    <mergeCell ref="R53:R55"/>
    <mergeCell ref="D56:G56"/>
    <mergeCell ref="I56:J56"/>
    <mergeCell ref="L56:Q56"/>
    <mergeCell ref="R56:S56"/>
    <mergeCell ref="S53:S55"/>
    <mergeCell ref="C54:C55"/>
    <mergeCell ref="D54:H54"/>
    <mergeCell ref="I54:K54"/>
    <mergeCell ref="L54:L55"/>
    <mergeCell ref="M54:P54"/>
    <mergeCell ref="Q54:Q55"/>
    <mergeCell ref="J55:K55"/>
    <mergeCell ref="B37:B41"/>
    <mergeCell ref="C37:K37"/>
    <mergeCell ref="L37:Q37"/>
    <mergeCell ref="R37:R39"/>
    <mergeCell ref="D40:G40"/>
    <mergeCell ref="I40:J40"/>
    <mergeCell ref="L40:Q40"/>
    <mergeCell ref="R40:S40"/>
    <mergeCell ref="S37:S39"/>
    <mergeCell ref="C38:C39"/>
    <mergeCell ref="D38:H38"/>
    <mergeCell ref="I38:K38"/>
    <mergeCell ref="L38:L39"/>
    <mergeCell ref="M38:P38"/>
    <mergeCell ref="Q38:Q39"/>
    <mergeCell ref="J39:K39"/>
    <mergeCell ref="B21:B25"/>
    <mergeCell ref="C21:G21"/>
    <mergeCell ref="H21:O21"/>
    <mergeCell ref="C22:C23"/>
    <mergeCell ref="D22:E22"/>
    <mergeCell ref="F22:G22"/>
    <mergeCell ref="H22:H23"/>
    <mergeCell ref="I22:I23"/>
    <mergeCell ref="J22:J23"/>
    <mergeCell ref="K22:K23"/>
    <mergeCell ref="L22:O22"/>
    <mergeCell ref="C24:G24"/>
    <mergeCell ref="H24:O24"/>
    <mergeCell ref="D5:L5"/>
    <mergeCell ref="D6:G6"/>
    <mergeCell ref="B5:B9"/>
    <mergeCell ref="C5:C7"/>
    <mergeCell ref="C8:M8"/>
    <mergeCell ref="M5:M7"/>
    <mergeCell ref="H6:H7"/>
    <mergeCell ref="I6:I7"/>
    <mergeCell ref="J6:J7"/>
    <mergeCell ref="K6:K7"/>
    <mergeCell ref="L6:L7"/>
  </mergeCells>
  <conditionalFormatting sqref="H42:H50">
    <cfRule type="iconSet" priority="12">
      <iconSet iconSet="3Arrows">
        <cfvo type="percent" val="0"/>
        <cfvo type="num" val="0" gte="0"/>
        <cfvo type="num" val="0"/>
      </iconSet>
    </cfRule>
  </conditionalFormatting>
  <conditionalFormatting sqref="J42:J50">
    <cfRule type="iconSet" priority="11">
      <iconSet>
        <cfvo type="percent" val="0"/>
        <cfvo type="num" val="0" gte="0"/>
        <cfvo type="num" val="0"/>
      </iconSet>
    </cfRule>
  </conditionalFormatting>
  <conditionalFormatting sqref="H59:H66">
    <cfRule type="iconSet" priority="10">
      <iconSet iconSet="3Arrows">
        <cfvo type="percent" val="0"/>
        <cfvo type="num" val="0" gte="0"/>
        <cfvo type="num" val="0"/>
      </iconSet>
    </cfRule>
  </conditionalFormatting>
  <conditionalFormatting sqref="J58:J66">
    <cfRule type="iconSet" priority="9">
      <iconSet>
        <cfvo type="percent" val="0"/>
        <cfvo type="num" val="0" gte="0"/>
        <cfvo type="num" val="0"/>
      </iconSet>
    </cfRule>
  </conditionalFormatting>
  <conditionalFormatting sqref="H75:H82">
    <cfRule type="iconSet" priority="8">
      <iconSet iconSet="3Arrows">
        <cfvo type="percent" val="0"/>
        <cfvo type="num" val="0" gte="0"/>
        <cfvo type="num" val="0"/>
      </iconSet>
    </cfRule>
  </conditionalFormatting>
  <conditionalFormatting sqref="J74:J82">
    <cfRule type="iconSet" priority="7">
      <iconSet>
        <cfvo type="percent" val="0"/>
        <cfvo type="num" val="0" gte="0"/>
        <cfvo type="num" val="0"/>
      </iconSet>
    </cfRule>
  </conditionalFormatting>
  <conditionalFormatting sqref="E92:N100">
    <cfRule type="expression" dxfId="3" priority="3">
      <formula>IFERROR($Q92/E92,10)&gt;=1</formula>
    </cfRule>
    <cfRule type="expression" dxfId="2" priority="4">
      <formula>IFERROR($Q92/E92,10)&gt;=0.75</formula>
    </cfRule>
    <cfRule type="expression" dxfId="1" priority="5">
      <formula>IFERROR($Q92/E92,10)&gt;=0.5</formula>
    </cfRule>
    <cfRule type="expression" dxfId="0" priority="6">
      <formula>IFERROR($Q92/E92,10)&lt;0.5</formula>
    </cfRule>
  </conditionalFormatting>
  <conditionalFormatting sqref="H58">
    <cfRule type="iconSet" priority="2">
      <iconSet iconSet="3Arrows">
        <cfvo type="percent" val="0"/>
        <cfvo type="num" val="0" gte="0"/>
        <cfvo type="num" val="0"/>
      </iconSet>
    </cfRule>
  </conditionalFormatting>
  <conditionalFormatting sqref="H74">
    <cfRule type="iconSet" priority="1">
      <iconSet iconSet="3Arrows"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zoomScaleNormal="100" workbookViewId="0">
      <selection activeCell="H54" sqref="H54"/>
    </sheetView>
  </sheetViews>
  <sheetFormatPr defaultRowHeight="12" x14ac:dyDescent="0.2"/>
  <cols>
    <col min="2" max="2" width="25.42578125" customWidth="1"/>
    <col min="3" max="13" width="13.7109375" customWidth="1"/>
    <col min="14" max="14" width="12.5703125" customWidth="1"/>
    <col min="15" max="15" width="12.42578125" customWidth="1"/>
  </cols>
  <sheetData>
    <row r="1" spans="1:13" x14ac:dyDescent="0.2">
      <c r="A1" t="s">
        <v>50</v>
      </c>
    </row>
    <row r="3" spans="1:13" ht="15.75" x14ac:dyDescent="0.2">
      <c r="M3" s="1" t="s">
        <v>0</v>
      </c>
    </row>
    <row r="4" spans="1:13" ht="16.5" thickBot="1" x14ac:dyDescent="0.25">
      <c r="B4" s="2" t="s">
        <v>48</v>
      </c>
      <c r="C4" s="3"/>
      <c r="D4" s="3"/>
      <c r="E4" s="3"/>
      <c r="F4" s="3"/>
      <c r="G4" s="3"/>
      <c r="M4" s="4" t="s">
        <v>2</v>
      </c>
    </row>
    <row r="5" spans="1:13" ht="21.75" customHeight="1" x14ac:dyDescent="0.2">
      <c r="B5" s="397"/>
      <c r="C5" s="409" t="s">
        <v>3</v>
      </c>
      <c r="D5" s="414" t="s">
        <v>38</v>
      </c>
      <c r="E5" s="349"/>
      <c r="F5" s="349"/>
      <c r="G5" s="349"/>
      <c r="H5" s="349"/>
      <c r="I5" s="349"/>
      <c r="J5" s="349"/>
      <c r="K5" s="349"/>
      <c r="L5" s="415"/>
      <c r="M5" s="410" t="s">
        <v>39</v>
      </c>
    </row>
    <row r="6" spans="1:13" ht="21.75" customHeight="1" x14ac:dyDescent="0.2">
      <c r="B6" s="398"/>
      <c r="C6" s="369"/>
      <c r="D6" s="392" t="s">
        <v>4</v>
      </c>
      <c r="E6" s="416"/>
      <c r="F6" s="416"/>
      <c r="G6" s="417"/>
      <c r="H6" s="412" t="s">
        <v>5</v>
      </c>
      <c r="I6" s="412" t="s">
        <v>6</v>
      </c>
      <c r="J6" s="412" t="s">
        <v>7</v>
      </c>
      <c r="K6" s="412" t="s">
        <v>8</v>
      </c>
      <c r="L6" s="412" t="s">
        <v>9</v>
      </c>
      <c r="M6" s="411"/>
    </row>
    <row r="7" spans="1:13" ht="21.75" customHeight="1" x14ac:dyDescent="0.2">
      <c r="B7" s="398"/>
      <c r="C7" s="369"/>
      <c r="D7" s="5" t="s">
        <v>10</v>
      </c>
      <c r="E7" s="6" t="s">
        <v>11</v>
      </c>
      <c r="F7" s="6" t="s">
        <v>12</v>
      </c>
      <c r="G7" s="6" t="s">
        <v>13</v>
      </c>
      <c r="H7" s="413"/>
      <c r="I7" s="413"/>
      <c r="J7" s="413"/>
      <c r="K7" s="413"/>
      <c r="L7" s="413"/>
      <c r="M7" s="411"/>
    </row>
    <row r="8" spans="1:13" ht="15.95" customHeight="1" x14ac:dyDescent="0.2">
      <c r="B8" s="398"/>
      <c r="C8" s="49" t="s">
        <v>14</v>
      </c>
      <c r="D8" s="8"/>
      <c r="E8" s="8"/>
      <c r="F8" s="8"/>
      <c r="G8" s="8"/>
      <c r="H8" s="9"/>
      <c r="I8" s="9"/>
      <c r="J8" s="9"/>
      <c r="K8" s="9"/>
      <c r="L8" s="9"/>
      <c r="M8" s="10"/>
    </row>
    <row r="9" spans="1:13" ht="15.95" customHeight="1" thickBot="1" x14ac:dyDescent="0.25">
      <c r="B9" s="399"/>
      <c r="C9" s="68">
        <v>1</v>
      </c>
      <c r="D9" s="69">
        <v>2</v>
      </c>
      <c r="E9" s="69">
        <v>3</v>
      </c>
      <c r="F9" s="69">
        <v>4</v>
      </c>
      <c r="G9" s="69">
        <v>5</v>
      </c>
      <c r="H9" s="69">
        <v>6</v>
      </c>
      <c r="I9" s="69">
        <v>7</v>
      </c>
      <c r="J9" s="69">
        <v>8</v>
      </c>
      <c r="K9" s="69">
        <v>9</v>
      </c>
      <c r="L9" s="69">
        <v>10</v>
      </c>
      <c r="M9" s="70">
        <v>11</v>
      </c>
    </row>
    <row r="10" spans="1:13" ht="20.100000000000001" customHeight="1" x14ac:dyDescent="0.2">
      <c r="B10" s="36" t="s">
        <v>15</v>
      </c>
      <c r="C10" s="37">
        <v>13419</v>
      </c>
      <c r="D10" s="11">
        <v>6210</v>
      </c>
      <c r="E10" s="11">
        <v>2916</v>
      </c>
      <c r="F10" s="11">
        <v>814</v>
      </c>
      <c r="G10" s="11">
        <v>2480</v>
      </c>
      <c r="H10" s="11">
        <v>3713</v>
      </c>
      <c r="I10" s="11">
        <v>148</v>
      </c>
      <c r="J10" s="11">
        <v>166</v>
      </c>
      <c r="K10" s="11">
        <v>103</v>
      </c>
      <c r="L10" s="11">
        <v>2080</v>
      </c>
      <c r="M10" s="71">
        <v>10949</v>
      </c>
    </row>
    <row r="11" spans="1:13" ht="15.95" customHeight="1" x14ac:dyDescent="0.2">
      <c r="B11" s="39" t="s">
        <v>16</v>
      </c>
      <c r="C11" s="40">
        <v>411</v>
      </c>
      <c r="D11" s="14">
        <v>272</v>
      </c>
      <c r="E11" s="14">
        <v>80</v>
      </c>
      <c r="F11" s="14">
        <v>137</v>
      </c>
      <c r="G11" s="14">
        <v>55</v>
      </c>
      <c r="H11" s="14">
        <v>115</v>
      </c>
      <c r="I11" s="14">
        <v>17</v>
      </c>
      <c r="J11" s="14">
        <v>49</v>
      </c>
      <c r="K11" s="14">
        <v>25</v>
      </c>
      <c r="L11" s="14">
        <v>66</v>
      </c>
      <c r="M11" s="72">
        <v>368</v>
      </c>
    </row>
    <row r="12" spans="1:13" ht="15.95" customHeight="1" x14ac:dyDescent="0.2">
      <c r="B12" s="39" t="s">
        <v>17</v>
      </c>
      <c r="C12" s="40">
        <v>4236</v>
      </c>
      <c r="D12" s="14">
        <v>2299</v>
      </c>
      <c r="E12" s="14">
        <v>810</v>
      </c>
      <c r="F12" s="14">
        <v>9</v>
      </c>
      <c r="G12" s="14">
        <v>1480</v>
      </c>
      <c r="H12" s="14">
        <v>1235</v>
      </c>
      <c r="I12" s="14">
        <v>43</v>
      </c>
      <c r="J12" s="14">
        <v>28</v>
      </c>
      <c r="K12" s="14">
        <v>12</v>
      </c>
      <c r="L12" s="14">
        <v>981</v>
      </c>
      <c r="M12" s="72">
        <v>2673</v>
      </c>
    </row>
    <row r="13" spans="1:13" ht="15.95" customHeight="1" x14ac:dyDescent="0.2">
      <c r="B13" s="39" t="s">
        <v>18</v>
      </c>
      <c r="C13" s="40">
        <v>4643</v>
      </c>
      <c r="D13" s="14">
        <v>984</v>
      </c>
      <c r="E13" s="14">
        <v>452</v>
      </c>
      <c r="F13" s="14">
        <v>236</v>
      </c>
      <c r="G13" s="14">
        <v>296</v>
      </c>
      <c r="H13" s="14">
        <v>939</v>
      </c>
      <c r="I13" s="14">
        <v>10</v>
      </c>
      <c r="J13" s="14">
        <v>15</v>
      </c>
      <c r="K13" s="14">
        <v>10</v>
      </c>
      <c r="L13" s="14">
        <v>10</v>
      </c>
      <c r="M13" s="72">
        <v>2886</v>
      </c>
    </row>
    <row r="14" spans="1:13" ht="15.95" customHeight="1" x14ac:dyDescent="0.2">
      <c r="B14" s="39" t="s">
        <v>19</v>
      </c>
      <c r="C14" s="40">
        <v>1195</v>
      </c>
      <c r="D14" s="14">
        <v>740</v>
      </c>
      <c r="E14" s="14">
        <v>470</v>
      </c>
      <c r="F14" s="14">
        <v>159</v>
      </c>
      <c r="G14" s="14">
        <v>111</v>
      </c>
      <c r="H14" s="14">
        <v>287</v>
      </c>
      <c r="I14" s="14">
        <v>13</v>
      </c>
      <c r="J14" s="14">
        <v>14</v>
      </c>
      <c r="K14" s="14">
        <v>4</v>
      </c>
      <c r="L14" s="14">
        <v>422</v>
      </c>
      <c r="M14" s="72">
        <v>1044</v>
      </c>
    </row>
    <row r="15" spans="1:13" ht="15.95" customHeight="1" x14ac:dyDescent="0.2">
      <c r="B15" s="39" t="s">
        <v>20</v>
      </c>
      <c r="C15" s="40">
        <v>615</v>
      </c>
      <c r="D15" s="14">
        <v>361</v>
      </c>
      <c r="E15" s="14">
        <v>239</v>
      </c>
      <c r="F15" s="14">
        <v>16</v>
      </c>
      <c r="G15" s="14">
        <v>106</v>
      </c>
      <c r="H15" s="14">
        <v>268</v>
      </c>
      <c r="I15" s="14">
        <v>0</v>
      </c>
      <c r="J15" s="14">
        <v>21</v>
      </c>
      <c r="K15" s="14">
        <v>36</v>
      </c>
      <c r="L15" s="14">
        <v>36</v>
      </c>
      <c r="M15" s="72">
        <v>1150</v>
      </c>
    </row>
    <row r="16" spans="1:13" ht="15.95" customHeight="1" x14ac:dyDescent="0.2">
      <c r="B16" s="39" t="s">
        <v>21</v>
      </c>
      <c r="C16" s="40">
        <v>2162</v>
      </c>
      <c r="D16" s="14">
        <v>1253</v>
      </c>
      <c r="E16" s="14">
        <v>663</v>
      </c>
      <c r="F16" s="14">
        <v>187</v>
      </c>
      <c r="G16" s="14">
        <v>403</v>
      </c>
      <c r="H16" s="14">
        <v>715</v>
      </c>
      <c r="I16" s="14">
        <v>47</v>
      </c>
      <c r="J16" s="14">
        <v>37</v>
      </c>
      <c r="K16" s="14">
        <v>15</v>
      </c>
      <c r="L16" s="14">
        <v>439</v>
      </c>
      <c r="M16" s="72">
        <v>2437</v>
      </c>
    </row>
    <row r="17" spans="2:13" ht="15.95" customHeight="1" thickBot="1" x14ac:dyDescent="0.25">
      <c r="B17" s="41" t="s">
        <v>22</v>
      </c>
      <c r="C17" s="42">
        <v>157</v>
      </c>
      <c r="D17" s="17">
        <v>301</v>
      </c>
      <c r="E17" s="17">
        <v>202</v>
      </c>
      <c r="F17" s="17">
        <v>70</v>
      </c>
      <c r="G17" s="17">
        <v>29</v>
      </c>
      <c r="H17" s="17">
        <v>154</v>
      </c>
      <c r="I17" s="17">
        <v>18</v>
      </c>
      <c r="J17" s="17">
        <v>2</v>
      </c>
      <c r="K17" s="17">
        <v>1</v>
      </c>
      <c r="L17" s="17">
        <v>126</v>
      </c>
      <c r="M17" s="73">
        <v>391</v>
      </c>
    </row>
    <row r="19" spans="2:13" ht="16.5" thickBot="1" x14ac:dyDescent="0.25">
      <c r="B19" s="2" t="s">
        <v>49</v>
      </c>
      <c r="M19" s="4" t="s">
        <v>24</v>
      </c>
    </row>
    <row r="20" spans="2:13" ht="21.75" customHeight="1" x14ac:dyDescent="0.2">
      <c r="B20" s="400"/>
      <c r="C20" s="406" t="s">
        <v>39</v>
      </c>
      <c r="D20" s="407"/>
      <c r="E20" s="408"/>
      <c r="F20" s="406" t="s">
        <v>25</v>
      </c>
      <c r="G20" s="407"/>
      <c r="H20" s="407"/>
      <c r="I20" s="407"/>
      <c r="J20" s="407"/>
      <c r="K20" s="407"/>
      <c r="L20" s="407"/>
      <c r="M20" s="408"/>
    </row>
    <row r="21" spans="2:13" ht="21.75" customHeight="1" x14ac:dyDescent="0.2">
      <c r="B21" s="401"/>
      <c r="C21" s="403" t="s">
        <v>10</v>
      </c>
      <c r="D21" s="362" t="s">
        <v>26</v>
      </c>
      <c r="E21" s="404" t="s">
        <v>27</v>
      </c>
      <c r="F21" s="405" t="s">
        <v>10</v>
      </c>
      <c r="G21" s="362" t="s">
        <v>11</v>
      </c>
      <c r="H21" s="362" t="s">
        <v>12</v>
      </c>
      <c r="I21" s="362" t="s">
        <v>13</v>
      </c>
      <c r="J21" s="394" t="s">
        <v>40</v>
      </c>
      <c r="K21" s="395"/>
      <c r="L21" s="395"/>
      <c r="M21" s="396"/>
    </row>
    <row r="22" spans="2:13" ht="21.75" customHeight="1" x14ac:dyDescent="0.2">
      <c r="B22" s="401"/>
      <c r="C22" s="403"/>
      <c r="D22" s="362"/>
      <c r="E22" s="404"/>
      <c r="F22" s="405"/>
      <c r="G22" s="362"/>
      <c r="H22" s="362"/>
      <c r="I22" s="362"/>
      <c r="J22" s="21" t="s">
        <v>10</v>
      </c>
      <c r="K22" s="22" t="s">
        <v>11</v>
      </c>
      <c r="L22" s="22" t="s">
        <v>12</v>
      </c>
      <c r="M22" s="23" t="s">
        <v>13</v>
      </c>
    </row>
    <row r="23" spans="2:13" ht="15.95" customHeight="1" x14ac:dyDescent="0.2">
      <c r="B23" s="401"/>
      <c r="C23" s="24" t="s">
        <v>14</v>
      </c>
      <c r="D23" s="25"/>
      <c r="E23" s="26"/>
      <c r="F23" s="27" t="s">
        <v>14</v>
      </c>
      <c r="G23" s="20"/>
      <c r="H23" s="20"/>
      <c r="I23" s="20"/>
      <c r="J23" s="28"/>
      <c r="K23" s="28"/>
      <c r="L23" s="28"/>
      <c r="M23" s="29"/>
    </row>
    <row r="24" spans="2:13" ht="15.95" customHeight="1" thickBot="1" x14ac:dyDescent="0.25">
      <c r="B24" s="402"/>
      <c r="C24" s="30">
        <v>1</v>
      </c>
      <c r="D24" s="31">
        <v>2</v>
      </c>
      <c r="E24" s="32">
        <v>3</v>
      </c>
      <c r="F24" s="33">
        <v>4</v>
      </c>
      <c r="G24" s="31">
        <v>5</v>
      </c>
      <c r="H24" s="31">
        <v>6</v>
      </c>
      <c r="I24" s="31">
        <v>7</v>
      </c>
      <c r="J24" s="34">
        <v>8</v>
      </c>
      <c r="K24" s="34">
        <v>9</v>
      </c>
      <c r="L24" s="34">
        <v>10</v>
      </c>
      <c r="M24" s="35">
        <v>11</v>
      </c>
    </row>
    <row r="25" spans="2:13" ht="20.100000000000001" customHeight="1" x14ac:dyDescent="0.2">
      <c r="B25" s="36" t="s">
        <v>15</v>
      </c>
      <c r="C25" s="37">
        <f t="shared" ref="C25:M25" si="0">SUM(C26:C32)</f>
        <v>10949</v>
      </c>
      <c r="D25" s="13">
        <f t="shared" si="0"/>
        <v>940</v>
      </c>
      <c r="E25" s="38">
        <f t="shared" si="0"/>
        <v>227</v>
      </c>
      <c r="F25" s="11">
        <f t="shared" si="0"/>
        <v>9782</v>
      </c>
      <c r="G25" s="13">
        <f t="shared" si="0"/>
        <v>8541</v>
      </c>
      <c r="H25" s="13">
        <f t="shared" si="0"/>
        <v>1240</v>
      </c>
      <c r="I25" s="13">
        <f t="shared" si="0"/>
        <v>1</v>
      </c>
      <c r="J25" s="12">
        <f t="shared" si="0"/>
        <v>5882</v>
      </c>
      <c r="K25" s="13">
        <f t="shared" si="0"/>
        <v>4818</v>
      </c>
      <c r="L25" s="13">
        <f t="shared" si="0"/>
        <v>1064</v>
      </c>
      <c r="M25" s="38">
        <f t="shared" si="0"/>
        <v>0</v>
      </c>
    </row>
    <row r="26" spans="2:13" ht="15.95" customHeight="1" x14ac:dyDescent="0.2">
      <c r="B26" s="39" t="s">
        <v>16</v>
      </c>
      <c r="C26" s="40">
        <v>368</v>
      </c>
      <c r="D26" s="15">
        <v>131</v>
      </c>
      <c r="E26" s="16">
        <v>30</v>
      </c>
      <c r="F26" s="14">
        <v>207</v>
      </c>
      <c r="G26" s="15">
        <v>108</v>
      </c>
      <c r="H26" s="15">
        <v>99</v>
      </c>
      <c r="I26" s="15">
        <v>0</v>
      </c>
      <c r="J26" s="15">
        <v>67</v>
      </c>
      <c r="K26" s="15">
        <v>33</v>
      </c>
      <c r="L26" s="15">
        <v>34</v>
      </c>
      <c r="M26" s="16">
        <v>0</v>
      </c>
    </row>
    <row r="27" spans="2:13" ht="15.95" customHeight="1" x14ac:dyDescent="0.2">
      <c r="B27" s="39" t="s">
        <v>17</v>
      </c>
      <c r="C27" s="40">
        <v>2673</v>
      </c>
      <c r="D27" s="15">
        <v>168</v>
      </c>
      <c r="E27" s="16">
        <v>8</v>
      </c>
      <c r="F27" s="14">
        <v>2497</v>
      </c>
      <c r="G27" s="15">
        <v>2487</v>
      </c>
      <c r="H27" s="15">
        <v>10</v>
      </c>
      <c r="I27" s="15">
        <v>0</v>
      </c>
      <c r="J27" s="15">
        <v>1533</v>
      </c>
      <c r="K27" s="15">
        <v>1529</v>
      </c>
      <c r="L27" s="15">
        <v>4</v>
      </c>
      <c r="M27" s="16">
        <v>0</v>
      </c>
    </row>
    <row r="28" spans="2:13" ht="15.95" customHeight="1" x14ac:dyDescent="0.2">
      <c r="B28" s="39" t="s">
        <v>18</v>
      </c>
      <c r="C28" s="40">
        <v>2886</v>
      </c>
      <c r="D28" s="15">
        <v>146</v>
      </c>
      <c r="E28" s="16">
        <v>1</v>
      </c>
      <c r="F28" s="14">
        <v>2739</v>
      </c>
      <c r="G28" s="15">
        <v>2177</v>
      </c>
      <c r="H28" s="15">
        <v>562</v>
      </c>
      <c r="I28" s="15">
        <v>0</v>
      </c>
      <c r="J28" s="15">
        <v>2027</v>
      </c>
      <c r="K28" s="15">
        <v>1478</v>
      </c>
      <c r="L28" s="15">
        <v>549</v>
      </c>
      <c r="M28" s="16">
        <v>0</v>
      </c>
    </row>
    <row r="29" spans="2:13" ht="15.95" customHeight="1" x14ac:dyDescent="0.2">
      <c r="B29" s="39" t="s">
        <v>19</v>
      </c>
      <c r="C29" s="40">
        <v>1044</v>
      </c>
      <c r="D29" s="15">
        <v>70</v>
      </c>
      <c r="E29" s="16">
        <v>2</v>
      </c>
      <c r="F29" s="14">
        <v>972</v>
      </c>
      <c r="G29" s="15">
        <v>645</v>
      </c>
      <c r="H29" s="15">
        <v>327</v>
      </c>
      <c r="I29" s="15">
        <v>0</v>
      </c>
      <c r="J29" s="15">
        <v>649</v>
      </c>
      <c r="K29" s="15">
        <v>381</v>
      </c>
      <c r="L29" s="15">
        <v>268</v>
      </c>
      <c r="M29" s="16">
        <v>0</v>
      </c>
    </row>
    <row r="30" spans="2:13" ht="15.95" customHeight="1" x14ac:dyDescent="0.2">
      <c r="B30" s="39" t="s">
        <v>20</v>
      </c>
      <c r="C30" s="40">
        <v>1150</v>
      </c>
      <c r="D30" s="15">
        <v>119</v>
      </c>
      <c r="E30" s="16">
        <v>170</v>
      </c>
      <c r="F30" s="14">
        <v>861</v>
      </c>
      <c r="G30" s="15">
        <v>819</v>
      </c>
      <c r="H30" s="15">
        <v>42</v>
      </c>
      <c r="I30" s="15">
        <v>0</v>
      </c>
      <c r="J30" s="15">
        <v>358</v>
      </c>
      <c r="K30" s="15">
        <v>320</v>
      </c>
      <c r="L30" s="15">
        <v>38</v>
      </c>
      <c r="M30" s="16">
        <v>0</v>
      </c>
    </row>
    <row r="31" spans="2:13" ht="15.95" customHeight="1" x14ac:dyDescent="0.2">
      <c r="B31" s="39" t="s">
        <v>21</v>
      </c>
      <c r="C31" s="40">
        <v>2437</v>
      </c>
      <c r="D31" s="15">
        <v>279</v>
      </c>
      <c r="E31" s="16">
        <v>16</v>
      </c>
      <c r="F31" s="14">
        <v>2142</v>
      </c>
      <c r="G31" s="15">
        <v>1971</v>
      </c>
      <c r="H31" s="15">
        <v>170</v>
      </c>
      <c r="I31" s="15">
        <v>1</v>
      </c>
      <c r="J31" s="15">
        <v>1100</v>
      </c>
      <c r="K31" s="15">
        <v>958</v>
      </c>
      <c r="L31" s="15">
        <v>142</v>
      </c>
      <c r="M31" s="16">
        <v>0</v>
      </c>
    </row>
    <row r="32" spans="2:13" ht="15.95" customHeight="1" thickBot="1" x14ac:dyDescent="0.25">
      <c r="B32" s="41" t="s">
        <v>22</v>
      </c>
      <c r="C32" s="42">
        <v>391</v>
      </c>
      <c r="D32" s="18">
        <v>27</v>
      </c>
      <c r="E32" s="19">
        <v>0</v>
      </c>
      <c r="F32" s="17">
        <v>364</v>
      </c>
      <c r="G32" s="18">
        <v>334</v>
      </c>
      <c r="H32" s="18">
        <v>30</v>
      </c>
      <c r="I32" s="18">
        <v>0</v>
      </c>
      <c r="J32" s="18">
        <v>148</v>
      </c>
      <c r="K32" s="18">
        <v>119</v>
      </c>
      <c r="L32" s="18">
        <v>29</v>
      </c>
      <c r="M32" s="19">
        <v>0</v>
      </c>
    </row>
    <row r="34" spans="2:13" ht="16.5" thickBot="1" x14ac:dyDescent="0.25">
      <c r="B34" s="2" t="s">
        <v>45</v>
      </c>
      <c r="M34" s="4" t="s">
        <v>28</v>
      </c>
    </row>
    <row r="35" spans="2:13" ht="21.75" customHeight="1" x14ac:dyDescent="0.2">
      <c r="B35" s="397"/>
      <c r="C35" s="326" t="s">
        <v>29</v>
      </c>
      <c r="D35" s="348" t="s">
        <v>30</v>
      </c>
      <c r="E35" s="349"/>
      <c r="F35" s="350"/>
      <c r="G35" s="348" t="s">
        <v>42</v>
      </c>
      <c r="H35" s="349"/>
      <c r="I35" s="349"/>
      <c r="J35" s="350"/>
      <c r="K35" s="348" t="s">
        <v>43</v>
      </c>
      <c r="L35" s="349"/>
      <c r="M35" s="350"/>
    </row>
    <row r="36" spans="2:13" ht="21.75" customHeight="1" x14ac:dyDescent="0.2">
      <c r="B36" s="398"/>
      <c r="C36" s="327"/>
      <c r="D36" s="43" t="s">
        <v>41</v>
      </c>
      <c r="E36" s="44" t="s">
        <v>31</v>
      </c>
      <c r="F36" s="45" t="s">
        <v>32</v>
      </c>
      <c r="G36" s="46" t="s">
        <v>33</v>
      </c>
      <c r="H36" s="47" t="s">
        <v>37</v>
      </c>
      <c r="I36" s="392" t="s">
        <v>34</v>
      </c>
      <c r="J36" s="393"/>
      <c r="K36" s="47" t="s">
        <v>37</v>
      </c>
      <c r="L36" s="392" t="s">
        <v>34</v>
      </c>
      <c r="M36" s="393"/>
    </row>
    <row r="37" spans="2:13" ht="15.95" customHeight="1" x14ac:dyDescent="0.2">
      <c r="B37" s="398"/>
      <c r="C37" s="48" t="s">
        <v>14</v>
      </c>
      <c r="D37" s="49" t="s">
        <v>14</v>
      </c>
      <c r="E37" s="8"/>
      <c r="F37" s="10" t="s">
        <v>35</v>
      </c>
      <c r="G37" s="49" t="s">
        <v>14</v>
      </c>
      <c r="H37" s="7"/>
      <c r="I37" s="8"/>
      <c r="J37" s="10" t="s">
        <v>35</v>
      </c>
      <c r="K37" s="7" t="s">
        <v>14</v>
      </c>
      <c r="L37" s="8"/>
      <c r="M37" s="10" t="s">
        <v>35</v>
      </c>
    </row>
    <row r="38" spans="2:13" ht="15.95" customHeight="1" thickBot="1" x14ac:dyDescent="0.25">
      <c r="B38" s="399"/>
      <c r="C38" s="50">
        <v>1</v>
      </c>
      <c r="D38" s="51">
        <v>2</v>
      </c>
      <c r="E38" s="52">
        <v>3</v>
      </c>
      <c r="F38" s="53">
        <v>4</v>
      </c>
      <c r="G38" s="51">
        <v>5</v>
      </c>
      <c r="H38" s="54">
        <v>6</v>
      </c>
      <c r="I38" s="52">
        <v>7</v>
      </c>
      <c r="J38" s="53">
        <v>8</v>
      </c>
      <c r="K38" s="54">
        <v>9</v>
      </c>
      <c r="L38" s="52">
        <v>10</v>
      </c>
      <c r="M38" s="53">
        <v>11</v>
      </c>
    </row>
    <row r="39" spans="2:13" ht="20.100000000000001" customHeight="1" x14ac:dyDescent="0.2">
      <c r="B39" s="36" t="s">
        <v>15</v>
      </c>
      <c r="C39" s="55">
        <f>SUM(C40:C46)</f>
        <v>9782</v>
      </c>
      <c r="D39" s="56">
        <f>SUM(D40:D46)</f>
        <v>173</v>
      </c>
      <c r="E39" s="57">
        <f>SUM(E40:E46)</f>
        <v>239</v>
      </c>
      <c r="F39" s="58">
        <v>-0.28627450980392155</v>
      </c>
      <c r="G39" s="56">
        <f>SUM(G40:G46)</f>
        <v>8133</v>
      </c>
      <c r="H39" s="59">
        <f>SUM(H40:H46)</f>
        <v>3346</v>
      </c>
      <c r="I39" s="57">
        <f>SUM(I40:I46)</f>
        <v>-4787</v>
      </c>
      <c r="J39" s="60">
        <v>0.41141030370097137</v>
      </c>
      <c r="K39" s="59">
        <f>SUM(K40:K46)</f>
        <v>5497</v>
      </c>
      <c r="L39" s="57">
        <f>SUM(L40:L46)</f>
        <v>-4285</v>
      </c>
      <c r="M39" s="60">
        <v>0.56195052136577384</v>
      </c>
    </row>
    <row r="40" spans="2:13" ht="15.95" customHeight="1" x14ac:dyDescent="0.2">
      <c r="B40" s="39" t="s">
        <v>16</v>
      </c>
      <c r="C40" s="61">
        <v>207</v>
      </c>
      <c r="D40" s="40">
        <v>14</v>
      </c>
      <c r="E40" s="15">
        <v>3</v>
      </c>
      <c r="F40" s="62">
        <v>3.6666666666666665</v>
      </c>
      <c r="G40" s="40">
        <v>135</v>
      </c>
      <c r="H40" s="14">
        <v>42</v>
      </c>
      <c r="I40" s="15">
        <v>-93</v>
      </c>
      <c r="J40" s="63">
        <v>0.31111111111111112</v>
      </c>
      <c r="K40" s="14">
        <v>69</v>
      </c>
      <c r="L40" s="15">
        <v>-138</v>
      </c>
      <c r="M40" s="63">
        <v>0.33333333333333331</v>
      </c>
    </row>
    <row r="41" spans="2:13" ht="15.95" customHeight="1" x14ac:dyDescent="0.2">
      <c r="B41" s="39" t="s">
        <v>17</v>
      </c>
      <c r="C41" s="61">
        <v>2497</v>
      </c>
      <c r="D41" s="40">
        <v>51</v>
      </c>
      <c r="E41" s="15">
        <v>39</v>
      </c>
      <c r="F41" s="62">
        <v>0.30769230769230771</v>
      </c>
      <c r="G41" s="40">
        <v>2152</v>
      </c>
      <c r="H41" s="14">
        <v>546</v>
      </c>
      <c r="I41" s="15">
        <v>-1606</v>
      </c>
      <c r="J41" s="63">
        <v>0.25371747211895912</v>
      </c>
      <c r="K41" s="14">
        <v>897</v>
      </c>
      <c r="L41" s="15">
        <v>-1600</v>
      </c>
      <c r="M41" s="63">
        <v>0.35923107729275128</v>
      </c>
    </row>
    <row r="42" spans="2:13" ht="15.95" customHeight="1" x14ac:dyDescent="0.2">
      <c r="B42" s="39" t="s">
        <v>18</v>
      </c>
      <c r="C42" s="61">
        <v>2739</v>
      </c>
      <c r="D42" s="40">
        <v>49</v>
      </c>
      <c r="E42" s="15">
        <v>36</v>
      </c>
      <c r="F42" s="62">
        <v>0.3611111111111111</v>
      </c>
      <c r="G42" s="40">
        <v>2471</v>
      </c>
      <c r="H42" s="14">
        <v>504</v>
      </c>
      <c r="I42" s="15">
        <v>-1967</v>
      </c>
      <c r="J42" s="63">
        <v>0.20396600566572237</v>
      </c>
      <c r="K42" s="14">
        <v>828</v>
      </c>
      <c r="L42" s="15">
        <v>-1911</v>
      </c>
      <c r="M42" s="63">
        <v>0.3023001095290252</v>
      </c>
    </row>
    <row r="43" spans="2:13" ht="15.95" customHeight="1" x14ac:dyDescent="0.2">
      <c r="B43" s="39" t="s">
        <v>19</v>
      </c>
      <c r="C43" s="61">
        <v>972</v>
      </c>
      <c r="D43" s="40">
        <v>19</v>
      </c>
      <c r="E43" s="15">
        <v>68</v>
      </c>
      <c r="F43" s="62">
        <v>-0.72058823529411764</v>
      </c>
      <c r="G43" s="40">
        <v>852</v>
      </c>
      <c r="H43" s="14">
        <v>952</v>
      </c>
      <c r="I43" s="15">
        <v>100</v>
      </c>
      <c r="J43" s="63">
        <v>1.1173708920187793</v>
      </c>
      <c r="K43" s="14">
        <v>1564</v>
      </c>
      <c r="L43" s="15">
        <v>592</v>
      </c>
      <c r="M43" s="63">
        <v>1.6090534979423867</v>
      </c>
    </row>
    <row r="44" spans="2:13" ht="15.95" customHeight="1" x14ac:dyDescent="0.2">
      <c r="B44" s="39" t="s">
        <v>20</v>
      </c>
      <c r="C44" s="61">
        <v>861</v>
      </c>
      <c r="D44" s="40">
        <v>22</v>
      </c>
      <c r="E44" s="15">
        <v>11</v>
      </c>
      <c r="F44" s="62">
        <v>1</v>
      </c>
      <c r="G44" s="40">
        <v>645</v>
      </c>
      <c r="H44" s="14">
        <v>154</v>
      </c>
      <c r="I44" s="15">
        <v>-491</v>
      </c>
      <c r="J44" s="63">
        <v>0.23875968992248062</v>
      </c>
      <c r="K44" s="14">
        <v>253</v>
      </c>
      <c r="L44" s="15">
        <v>-608</v>
      </c>
      <c r="M44" s="63">
        <v>0.2938443670150987</v>
      </c>
    </row>
    <row r="45" spans="2:13" ht="15.95" customHeight="1" x14ac:dyDescent="0.2">
      <c r="B45" s="39" t="s">
        <v>21</v>
      </c>
      <c r="C45" s="61">
        <v>2142</v>
      </c>
      <c r="D45" s="40">
        <v>7</v>
      </c>
      <c r="E45" s="15">
        <v>34</v>
      </c>
      <c r="F45" s="62">
        <v>-0.79411764705882348</v>
      </c>
      <c r="G45" s="40">
        <v>1601</v>
      </c>
      <c r="H45" s="14">
        <v>476</v>
      </c>
      <c r="I45" s="15">
        <v>-1125</v>
      </c>
      <c r="J45" s="63">
        <v>0.29731417863835102</v>
      </c>
      <c r="K45" s="14">
        <v>782</v>
      </c>
      <c r="L45" s="15">
        <v>-1360</v>
      </c>
      <c r="M45" s="63">
        <v>0.36507936507936506</v>
      </c>
    </row>
    <row r="46" spans="2:13" ht="15.95" customHeight="1" thickBot="1" x14ac:dyDescent="0.25">
      <c r="B46" s="41" t="s">
        <v>22</v>
      </c>
      <c r="C46" s="64">
        <v>364</v>
      </c>
      <c r="D46" s="42">
        <v>11</v>
      </c>
      <c r="E46" s="18">
        <v>48</v>
      </c>
      <c r="F46" s="65">
        <v>-0.77083333333333337</v>
      </c>
      <c r="G46" s="42">
        <v>277</v>
      </c>
      <c r="H46" s="17">
        <v>672</v>
      </c>
      <c r="I46" s="18">
        <v>395</v>
      </c>
      <c r="J46" s="66">
        <v>2.4259927797833933</v>
      </c>
      <c r="K46" s="17">
        <v>1104</v>
      </c>
      <c r="L46" s="18">
        <v>740</v>
      </c>
      <c r="M46" s="66">
        <v>3.0329670329670328</v>
      </c>
    </row>
    <row r="48" spans="2:13" ht="16.5" customHeight="1" thickBot="1" x14ac:dyDescent="0.25">
      <c r="B48" s="2" t="s">
        <v>46</v>
      </c>
      <c r="M48" s="4" t="s">
        <v>28</v>
      </c>
    </row>
    <row r="49" spans="2:13" ht="21.75" customHeight="1" x14ac:dyDescent="0.2">
      <c r="B49" s="397"/>
      <c r="C49" s="326" t="s">
        <v>29</v>
      </c>
      <c r="D49" s="348" t="s">
        <v>30</v>
      </c>
      <c r="E49" s="349"/>
      <c r="F49" s="350"/>
      <c r="G49" s="348" t="s">
        <v>42</v>
      </c>
      <c r="H49" s="349"/>
      <c r="I49" s="349"/>
      <c r="J49" s="350"/>
      <c r="K49" s="348" t="s">
        <v>43</v>
      </c>
      <c r="L49" s="349"/>
      <c r="M49" s="350"/>
    </row>
    <row r="50" spans="2:13" ht="21.75" customHeight="1" x14ac:dyDescent="0.2">
      <c r="B50" s="398"/>
      <c r="C50" s="327"/>
      <c r="D50" s="43" t="s">
        <v>41</v>
      </c>
      <c r="E50" s="44" t="s">
        <v>31</v>
      </c>
      <c r="F50" s="45" t="s">
        <v>32</v>
      </c>
      <c r="G50" s="46" t="s">
        <v>33</v>
      </c>
      <c r="H50" s="47" t="s">
        <v>37</v>
      </c>
      <c r="I50" s="392" t="s">
        <v>34</v>
      </c>
      <c r="J50" s="393"/>
      <c r="K50" s="47" t="s">
        <v>37</v>
      </c>
      <c r="L50" s="392" t="s">
        <v>34</v>
      </c>
      <c r="M50" s="393"/>
    </row>
    <row r="51" spans="2:13" ht="15.95" customHeight="1" x14ac:dyDescent="0.2">
      <c r="B51" s="398"/>
      <c r="C51" s="48" t="s">
        <v>14</v>
      </c>
      <c r="D51" s="49" t="s">
        <v>14</v>
      </c>
      <c r="E51" s="8"/>
      <c r="F51" s="10" t="s">
        <v>35</v>
      </c>
      <c r="G51" s="49" t="s">
        <v>14</v>
      </c>
      <c r="H51" s="7"/>
      <c r="I51" s="8"/>
      <c r="J51" s="10" t="s">
        <v>35</v>
      </c>
      <c r="K51" s="7" t="s">
        <v>14</v>
      </c>
      <c r="L51" s="8"/>
      <c r="M51" s="10" t="s">
        <v>35</v>
      </c>
    </row>
    <row r="52" spans="2:13" ht="15.95" customHeight="1" thickBot="1" x14ac:dyDescent="0.25">
      <c r="B52" s="399"/>
      <c r="C52" s="50">
        <v>1</v>
      </c>
      <c r="D52" s="51">
        <v>2</v>
      </c>
      <c r="E52" s="52">
        <v>3</v>
      </c>
      <c r="F52" s="53">
        <v>4</v>
      </c>
      <c r="G52" s="51">
        <v>5</v>
      </c>
      <c r="H52" s="54">
        <v>6</v>
      </c>
      <c r="I52" s="52">
        <v>7</v>
      </c>
      <c r="J52" s="53">
        <v>8</v>
      </c>
      <c r="K52" s="54">
        <v>9</v>
      </c>
      <c r="L52" s="52">
        <v>10</v>
      </c>
      <c r="M52" s="53">
        <v>11</v>
      </c>
    </row>
    <row r="53" spans="2:13" ht="20.100000000000001" customHeight="1" x14ac:dyDescent="0.2">
      <c r="B53" s="36" t="s">
        <v>15</v>
      </c>
      <c r="C53" s="55"/>
      <c r="D53" s="56"/>
      <c r="E53" s="57"/>
      <c r="F53" s="58"/>
      <c r="G53" s="56"/>
      <c r="H53" s="59"/>
      <c r="I53" s="57"/>
      <c r="J53" s="60"/>
      <c r="K53" s="59"/>
      <c r="L53" s="57"/>
      <c r="M53" s="60"/>
    </row>
    <row r="54" spans="2:13" ht="15.95" customHeight="1" x14ac:dyDescent="0.2">
      <c r="B54" s="39" t="s">
        <v>16</v>
      </c>
      <c r="C54" s="61"/>
      <c r="D54" s="40"/>
      <c r="E54" s="15"/>
      <c r="F54" s="62"/>
      <c r="G54" s="40"/>
      <c r="H54" s="14"/>
      <c r="I54" s="15"/>
      <c r="J54" s="63"/>
      <c r="K54" s="14"/>
      <c r="L54" s="15"/>
      <c r="M54" s="63"/>
    </row>
    <row r="55" spans="2:13" ht="15.95" customHeight="1" x14ac:dyDescent="0.2">
      <c r="B55" s="39" t="s">
        <v>17</v>
      </c>
      <c r="C55" s="61"/>
      <c r="D55" s="40"/>
      <c r="E55" s="15"/>
      <c r="F55" s="62"/>
      <c r="G55" s="40"/>
      <c r="H55" s="14"/>
      <c r="I55" s="15"/>
      <c r="J55" s="63"/>
      <c r="K55" s="14"/>
      <c r="L55" s="15"/>
      <c r="M55" s="63"/>
    </row>
    <row r="56" spans="2:13" ht="15.95" customHeight="1" x14ac:dyDescent="0.2">
      <c r="B56" s="39" t="s">
        <v>18</v>
      </c>
      <c r="C56" s="61"/>
      <c r="D56" s="40"/>
      <c r="E56" s="15"/>
      <c r="F56" s="62"/>
      <c r="G56" s="40"/>
      <c r="H56" s="14"/>
      <c r="I56" s="15"/>
      <c r="J56" s="63"/>
      <c r="K56" s="14"/>
      <c r="L56" s="15"/>
      <c r="M56" s="63"/>
    </row>
    <row r="57" spans="2:13" ht="15.95" customHeight="1" x14ac:dyDescent="0.2">
      <c r="B57" s="39" t="s">
        <v>19</v>
      </c>
      <c r="C57" s="61"/>
      <c r="D57" s="40"/>
      <c r="E57" s="15"/>
      <c r="F57" s="62"/>
      <c r="G57" s="40"/>
      <c r="H57" s="14"/>
      <c r="I57" s="15"/>
      <c r="J57" s="63"/>
      <c r="K57" s="14"/>
      <c r="L57" s="15"/>
      <c r="M57" s="63"/>
    </row>
    <row r="58" spans="2:13" ht="15.95" customHeight="1" x14ac:dyDescent="0.2">
      <c r="B58" s="39" t="s">
        <v>20</v>
      </c>
      <c r="C58" s="61"/>
      <c r="D58" s="40"/>
      <c r="E58" s="15"/>
      <c r="F58" s="62"/>
      <c r="G58" s="40"/>
      <c r="H58" s="14"/>
      <c r="I58" s="15"/>
      <c r="J58" s="63"/>
      <c r="K58" s="14"/>
      <c r="L58" s="15"/>
      <c r="M58" s="63"/>
    </row>
    <row r="59" spans="2:13" ht="15.95" customHeight="1" x14ac:dyDescent="0.2">
      <c r="B59" s="39" t="s">
        <v>21</v>
      </c>
      <c r="C59" s="61"/>
      <c r="D59" s="40"/>
      <c r="E59" s="15"/>
      <c r="F59" s="62"/>
      <c r="G59" s="40"/>
      <c r="H59" s="14"/>
      <c r="I59" s="15"/>
      <c r="J59" s="63"/>
      <c r="K59" s="14"/>
      <c r="L59" s="15"/>
      <c r="M59" s="63"/>
    </row>
    <row r="60" spans="2:13" ht="15.95" customHeight="1" thickBot="1" x14ac:dyDescent="0.25">
      <c r="B60" s="41" t="s">
        <v>22</v>
      </c>
      <c r="C60" s="64"/>
      <c r="D60" s="42"/>
      <c r="E60" s="18"/>
      <c r="F60" s="65"/>
      <c r="G60" s="42"/>
      <c r="H60" s="17"/>
      <c r="I60" s="18"/>
      <c r="J60" s="66"/>
      <c r="K60" s="17"/>
      <c r="L60" s="18"/>
      <c r="M60" s="66"/>
    </row>
    <row r="61" spans="2:13" ht="12" customHeight="1" x14ac:dyDescent="0.2"/>
    <row r="62" spans="2:13" ht="16.5" customHeight="1" thickBot="1" x14ac:dyDescent="0.25">
      <c r="B62" s="2" t="s">
        <v>47</v>
      </c>
      <c r="M62" s="4" t="s">
        <v>28</v>
      </c>
    </row>
    <row r="63" spans="2:13" ht="21.75" customHeight="1" x14ac:dyDescent="0.2">
      <c r="B63" s="397"/>
      <c r="C63" s="326" t="s">
        <v>29</v>
      </c>
      <c r="D63" s="348" t="s">
        <v>30</v>
      </c>
      <c r="E63" s="349"/>
      <c r="F63" s="350"/>
      <c r="G63" s="348" t="s">
        <v>42</v>
      </c>
      <c r="H63" s="349"/>
      <c r="I63" s="349"/>
      <c r="J63" s="350"/>
      <c r="K63" s="348" t="s">
        <v>43</v>
      </c>
      <c r="L63" s="349"/>
      <c r="M63" s="350"/>
    </row>
    <row r="64" spans="2:13" ht="21.75" customHeight="1" x14ac:dyDescent="0.2">
      <c r="B64" s="398"/>
      <c r="C64" s="327"/>
      <c r="D64" s="43" t="s">
        <v>41</v>
      </c>
      <c r="E64" s="44" t="s">
        <v>31</v>
      </c>
      <c r="F64" s="45" t="s">
        <v>32</v>
      </c>
      <c r="G64" s="46" t="s">
        <v>33</v>
      </c>
      <c r="H64" s="47" t="s">
        <v>37</v>
      </c>
      <c r="I64" s="392" t="s">
        <v>34</v>
      </c>
      <c r="J64" s="393"/>
      <c r="K64" s="47" t="s">
        <v>37</v>
      </c>
      <c r="L64" s="392" t="s">
        <v>34</v>
      </c>
      <c r="M64" s="393"/>
    </row>
    <row r="65" spans="2:13" ht="15.95" customHeight="1" x14ac:dyDescent="0.2">
      <c r="B65" s="398"/>
      <c r="C65" s="48" t="s">
        <v>14</v>
      </c>
      <c r="D65" s="49" t="s">
        <v>14</v>
      </c>
      <c r="E65" s="8"/>
      <c r="F65" s="10" t="s">
        <v>35</v>
      </c>
      <c r="G65" s="49" t="s">
        <v>14</v>
      </c>
      <c r="H65" s="7"/>
      <c r="I65" s="8"/>
      <c r="J65" s="10" t="s">
        <v>35</v>
      </c>
      <c r="K65" s="7" t="s">
        <v>14</v>
      </c>
      <c r="L65" s="8"/>
      <c r="M65" s="10" t="s">
        <v>35</v>
      </c>
    </row>
    <row r="66" spans="2:13" ht="15.95" customHeight="1" thickBot="1" x14ac:dyDescent="0.25">
      <c r="B66" s="399"/>
      <c r="C66" s="50">
        <v>1</v>
      </c>
      <c r="D66" s="51">
        <v>2</v>
      </c>
      <c r="E66" s="52">
        <v>3</v>
      </c>
      <c r="F66" s="53">
        <v>4</v>
      </c>
      <c r="G66" s="51">
        <v>5</v>
      </c>
      <c r="H66" s="54">
        <v>6</v>
      </c>
      <c r="I66" s="52">
        <v>7</v>
      </c>
      <c r="J66" s="53">
        <v>8</v>
      </c>
      <c r="K66" s="54">
        <v>9</v>
      </c>
      <c r="L66" s="52">
        <v>10</v>
      </c>
      <c r="M66" s="53">
        <v>11</v>
      </c>
    </row>
    <row r="67" spans="2:13" ht="20.100000000000001" customHeight="1" x14ac:dyDescent="0.2">
      <c r="B67" s="36" t="s">
        <v>15</v>
      </c>
      <c r="C67" s="55"/>
      <c r="D67" s="56"/>
      <c r="E67" s="57"/>
      <c r="F67" s="58"/>
      <c r="G67" s="56"/>
      <c r="H67" s="59"/>
      <c r="I67" s="57"/>
      <c r="J67" s="60"/>
      <c r="K67" s="59"/>
      <c r="L67" s="57"/>
      <c r="M67" s="60"/>
    </row>
    <row r="68" spans="2:13" ht="15.95" customHeight="1" x14ac:dyDescent="0.2">
      <c r="B68" s="39" t="s">
        <v>16</v>
      </c>
      <c r="C68" s="61"/>
      <c r="D68" s="40"/>
      <c r="E68" s="15"/>
      <c r="F68" s="62"/>
      <c r="G68" s="40"/>
      <c r="H68" s="14"/>
      <c r="I68" s="15"/>
      <c r="J68" s="63"/>
      <c r="K68" s="14"/>
      <c r="L68" s="15"/>
      <c r="M68" s="63"/>
    </row>
    <row r="69" spans="2:13" ht="15.95" customHeight="1" x14ac:dyDescent="0.2">
      <c r="B69" s="39" t="s">
        <v>17</v>
      </c>
      <c r="C69" s="61"/>
      <c r="D69" s="40"/>
      <c r="E69" s="15"/>
      <c r="F69" s="62"/>
      <c r="G69" s="40"/>
      <c r="H69" s="14"/>
      <c r="I69" s="15"/>
      <c r="J69" s="63"/>
      <c r="K69" s="14"/>
      <c r="L69" s="15"/>
      <c r="M69" s="63"/>
    </row>
    <row r="70" spans="2:13" ht="15.95" customHeight="1" x14ac:dyDescent="0.2">
      <c r="B70" s="39" t="s">
        <v>18</v>
      </c>
      <c r="C70" s="61"/>
      <c r="D70" s="40"/>
      <c r="E70" s="15"/>
      <c r="F70" s="62"/>
      <c r="G70" s="40"/>
      <c r="H70" s="14"/>
      <c r="I70" s="15"/>
      <c r="J70" s="63"/>
      <c r="K70" s="14"/>
      <c r="L70" s="15"/>
      <c r="M70" s="63"/>
    </row>
    <row r="71" spans="2:13" ht="15.95" customHeight="1" x14ac:dyDescent="0.2">
      <c r="B71" s="39" t="s">
        <v>19</v>
      </c>
      <c r="C71" s="61"/>
      <c r="D71" s="40"/>
      <c r="E71" s="15"/>
      <c r="F71" s="62"/>
      <c r="G71" s="40"/>
      <c r="H71" s="14"/>
      <c r="I71" s="15"/>
      <c r="J71" s="63"/>
      <c r="K71" s="14"/>
      <c r="L71" s="15"/>
      <c r="M71" s="63"/>
    </row>
    <row r="72" spans="2:13" ht="15.95" customHeight="1" x14ac:dyDescent="0.2">
      <c r="B72" s="39" t="s">
        <v>20</v>
      </c>
      <c r="C72" s="61"/>
      <c r="D72" s="40"/>
      <c r="E72" s="15"/>
      <c r="F72" s="62"/>
      <c r="G72" s="40"/>
      <c r="H72" s="14"/>
      <c r="I72" s="15"/>
      <c r="J72" s="63"/>
      <c r="K72" s="14"/>
      <c r="L72" s="15"/>
      <c r="M72" s="63"/>
    </row>
    <row r="73" spans="2:13" ht="15.95" customHeight="1" x14ac:dyDescent="0.2">
      <c r="B73" s="39" t="s">
        <v>21</v>
      </c>
      <c r="C73" s="61"/>
      <c r="D73" s="40"/>
      <c r="E73" s="15"/>
      <c r="F73" s="62"/>
      <c r="G73" s="40"/>
      <c r="H73" s="14"/>
      <c r="I73" s="15"/>
      <c r="J73" s="63"/>
      <c r="K73" s="14"/>
      <c r="L73" s="15"/>
      <c r="M73" s="63"/>
    </row>
    <row r="74" spans="2:13" ht="15.95" customHeight="1" thickBot="1" x14ac:dyDescent="0.25">
      <c r="B74" s="41" t="s">
        <v>22</v>
      </c>
      <c r="C74" s="64"/>
      <c r="D74" s="42"/>
      <c r="E74" s="18"/>
      <c r="F74" s="65"/>
      <c r="G74" s="42"/>
      <c r="H74" s="17"/>
      <c r="I74" s="18"/>
      <c r="J74" s="66"/>
      <c r="K74" s="17"/>
      <c r="L74" s="18"/>
      <c r="M74" s="66"/>
    </row>
    <row r="75" spans="2:13" ht="12" customHeight="1" x14ac:dyDescent="0.2"/>
    <row r="76" spans="2:13" x14ac:dyDescent="0.2">
      <c r="B76" s="67" t="s">
        <v>44</v>
      </c>
    </row>
  </sheetData>
  <mergeCells count="42">
    <mergeCell ref="B5:B9"/>
    <mergeCell ref="C5:C7"/>
    <mergeCell ref="M5:M7"/>
    <mergeCell ref="H6:H7"/>
    <mergeCell ref="I6:I7"/>
    <mergeCell ref="J6:J7"/>
    <mergeCell ref="K6:K7"/>
    <mergeCell ref="L6:L7"/>
    <mergeCell ref="D5:L5"/>
    <mergeCell ref="D6:G6"/>
    <mergeCell ref="B63:B66"/>
    <mergeCell ref="C63:C64"/>
    <mergeCell ref="H21:H22"/>
    <mergeCell ref="I21:I22"/>
    <mergeCell ref="B35:B38"/>
    <mergeCell ref="C35:C36"/>
    <mergeCell ref="B49:B52"/>
    <mergeCell ref="C49:C50"/>
    <mergeCell ref="B20:B24"/>
    <mergeCell ref="C21:C22"/>
    <mergeCell ref="D21:D22"/>
    <mergeCell ref="E21:E22"/>
    <mergeCell ref="F21:F22"/>
    <mergeCell ref="G21:G22"/>
    <mergeCell ref="C20:E20"/>
    <mergeCell ref="F20:M20"/>
    <mergeCell ref="J21:M21"/>
    <mergeCell ref="D35:F35"/>
    <mergeCell ref="G35:J35"/>
    <mergeCell ref="K35:M35"/>
    <mergeCell ref="I36:J36"/>
    <mergeCell ref="L36:M36"/>
    <mergeCell ref="D49:F49"/>
    <mergeCell ref="G49:J49"/>
    <mergeCell ref="K49:M49"/>
    <mergeCell ref="I50:J50"/>
    <mergeCell ref="L50:M50"/>
    <mergeCell ref="D63:F63"/>
    <mergeCell ref="G63:J63"/>
    <mergeCell ref="K63:M63"/>
    <mergeCell ref="I64:J64"/>
    <mergeCell ref="L64:M64"/>
  </mergeCells>
  <conditionalFormatting sqref="F39:F46">
    <cfRule type="iconSet" priority="15">
      <iconSet iconSet="3Arrows">
        <cfvo type="percent" val="0"/>
        <cfvo type="num" val="0" gte="0"/>
        <cfvo type="num" val="0"/>
      </iconSet>
    </cfRule>
  </conditionalFormatting>
  <conditionalFormatting sqref="L39:L46">
    <cfRule type="iconSet" priority="14">
      <iconSet>
        <cfvo type="percent" val="0"/>
        <cfvo type="num" val="0" gte="0"/>
        <cfvo type="num" val="0"/>
      </iconSet>
    </cfRule>
  </conditionalFormatting>
  <conditionalFormatting sqref="I39:I46">
    <cfRule type="iconSet" priority="13">
      <iconSet>
        <cfvo type="percent" val="0"/>
        <cfvo type="num" val="0" gte="0"/>
        <cfvo type="num" val="0"/>
      </iconSet>
    </cfRule>
  </conditionalFormatting>
  <conditionalFormatting sqref="F53:F60">
    <cfRule type="iconSet" priority="6">
      <iconSet iconSet="3Arrows">
        <cfvo type="percent" val="0"/>
        <cfvo type="num" val="0" gte="0"/>
        <cfvo type="num" val="0"/>
      </iconSet>
    </cfRule>
  </conditionalFormatting>
  <conditionalFormatting sqref="L53:L60">
    <cfRule type="iconSet" priority="5">
      <iconSet>
        <cfvo type="percent" val="0"/>
        <cfvo type="num" val="0" gte="0"/>
        <cfvo type="num" val="0"/>
      </iconSet>
    </cfRule>
  </conditionalFormatting>
  <conditionalFormatting sqref="I53:I60">
    <cfRule type="iconSet" priority="4">
      <iconSet>
        <cfvo type="percent" val="0"/>
        <cfvo type="num" val="0" gte="0"/>
        <cfvo type="num" val="0"/>
      </iconSet>
    </cfRule>
  </conditionalFormatting>
  <conditionalFormatting sqref="F67:F74">
    <cfRule type="iconSet" priority="3">
      <iconSet iconSet="3Arrows">
        <cfvo type="percent" val="0"/>
        <cfvo type="num" val="0" gte="0"/>
        <cfvo type="num" val="0"/>
      </iconSet>
    </cfRule>
  </conditionalFormatting>
  <conditionalFormatting sqref="L67:L74">
    <cfRule type="iconSet" priority="2">
      <iconSet>
        <cfvo type="percent" val="0"/>
        <cfvo type="num" val="0" gte="0"/>
        <cfvo type="num" val="0"/>
      </iconSet>
    </cfRule>
  </conditionalFormatting>
  <conditionalFormatting sqref="I67:I74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Форма ТП 2</vt:lpstr>
      <vt:lpstr>Форма ТП 2 prev ver</vt:lpstr>
      <vt:lpstr>Форма ТП 2 вариант 2</vt:lpstr>
      <vt:lpstr>'Форма ТП 2'!Область_печати</vt:lpstr>
      <vt:lpstr>'Форма ТП 2 prev ver'!Область_печати</vt:lpstr>
      <vt:lpstr>'Форма ТП 2 вариант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Поддержка3 ЕИС "Альфа"</dc:creator>
  <cp:lastModifiedBy>Запутряев Александр</cp:lastModifiedBy>
  <cp:lastPrinted>2017-07-31T14:12:15Z</cp:lastPrinted>
  <dcterms:created xsi:type="dcterms:W3CDTF">2017-07-31T14:03:10Z</dcterms:created>
  <dcterms:modified xsi:type="dcterms:W3CDTF">2020-10-07T13:57:19Z</dcterms:modified>
</cp:coreProperties>
</file>