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2120"/>
  </bookViews>
  <sheets>
    <sheet name="Форма ВС 1" sheetId="4" r:id="rId1"/>
  </sheets>
  <definedNames>
    <definedName name="_xlnm.Print_Area" localSheetId="0">'Форма ВС 1'!$B$3:$M$51</definedName>
  </definedNames>
  <calcPr calcId="145621"/>
</workbook>
</file>

<file path=xl/calcChain.xml><?xml version="1.0" encoding="utf-8"?>
<calcChain xmlns="http://schemas.openxmlformats.org/spreadsheetml/2006/main">
  <c r="J10" i="4" l="1"/>
  <c r="D67" i="4" l="1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Z57" i="4"/>
  <c r="Z56" i="4"/>
  <c r="Z59" i="4" s="1"/>
  <c r="Z55" i="4"/>
  <c r="Z54" i="4"/>
  <c r="S50" i="4"/>
  <c r="R50" i="4"/>
  <c r="K50" i="4"/>
  <c r="J50" i="4"/>
  <c r="H50" i="4"/>
  <c r="S49" i="4"/>
  <c r="R49" i="4"/>
  <c r="K49" i="4"/>
  <c r="J49" i="4"/>
  <c r="H49" i="4"/>
  <c r="S48" i="4"/>
  <c r="R48" i="4"/>
  <c r="K48" i="4"/>
  <c r="J48" i="4"/>
  <c r="H48" i="4"/>
  <c r="S47" i="4"/>
  <c r="R47" i="4"/>
  <c r="K47" i="4"/>
  <c r="J47" i="4"/>
  <c r="H47" i="4"/>
  <c r="S46" i="4"/>
  <c r="R46" i="4"/>
  <c r="K46" i="4"/>
  <c r="J46" i="4"/>
  <c r="H46" i="4"/>
  <c r="S45" i="4"/>
  <c r="R45" i="4"/>
  <c r="K45" i="4"/>
  <c r="J45" i="4"/>
  <c r="H45" i="4"/>
  <c r="S44" i="4"/>
  <c r="R44" i="4"/>
  <c r="K44" i="4"/>
  <c r="J44" i="4"/>
  <c r="H44" i="4"/>
  <c r="S43" i="4"/>
  <c r="S42" i="4" s="1"/>
  <c r="R43" i="4"/>
  <c r="K43" i="4"/>
  <c r="J43" i="4"/>
  <c r="H43" i="4"/>
  <c r="Q42" i="4"/>
  <c r="P42" i="4"/>
  <c r="O42" i="4"/>
  <c r="M42" i="4"/>
  <c r="L42" i="4"/>
  <c r="K42" i="4"/>
  <c r="J42" i="4"/>
  <c r="H42" i="4"/>
  <c r="E26" i="4"/>
  <c r="D26" i="4"/>
  <c r="Z58" i="4" l="1"/>
  <c r="U67" i="4" s="1"/>
  <c r="R42" i="4"/>
  <c r="V67" i="4"/>
  <c r="V66" i="4"/>
  <c r="V65" i="4"/>
  <c r="V64" i="4"/>
  <c r="V63" i="4"/>
  <c r="V62" i="4"/>
  <c r="V61" i="4"/>
  <c r="V60" i="4"/>
  <c r="V59" i="4"/>
  <c r="U66" i="4"/>
  <c r="U65" i="4"/>
  <c r="U64" i="4"/>
  <c r="U62" i="4"/>
  <c r="U61" i="4"/>
  <c r="U60" i="4"/>
  <c r="E58" i="4"/>
  <c r="F58" i="4"/>
  <c r="G58" i="4"/>
  <c r="U59" i="4" l="1"/>
  <c r="U63" i="4"/>
  <c r="H58" i="4"/>
  <c r="I58" i="4"/>
  <c r="J58" i="4" l="1"/>
  <c r="K58" i="4" l="1"/>
  <c r="L58" i="4" s="1"/>
  <c r="M58" i="4" l="1"/>
  <c r="N58" i="4" s="1"/>
  <c r="O58" i="4" s="1"/>
  <c r="P58" i="4" l="1"/>
  <c r="Q58" i="4" l="1"/>
  <c r="R58" i="4" l="1"/>
  <c r="T58" i="4" s="1"/>
  <c r="U58" i="4" l="1"/>
  <c r="V58" i="4" s="1"/>
</calcChain>
</file>

<file path=xl/sharedStrings.xml><?xml version="1.0" encoding="utf-8"?>
<sst xmlns="http://schemas.openxmlformats.org/spreadsheetml/2006/main" count="130" uniqueCount="87">
  <si>
    <t>таблица 1.1</t>
  </si>
  <si>
    <t>Всего исполнено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</si>
  <si>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</si>
  <si>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</si>
  <si>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</si>
  <si>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</si>
  <si>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Всего</t>
  </si>
  <si>
    <t>шт.</t>
  </si>
  <si>
    <t>ПАО "Ленэнерго"</t>
  </si>
  <si>
    <t>Кабельная сеть</t>
  </si>
  <si>
    <t>Выборгские ЭС</t>
  </si>
  <si>
    <t>Гатчинские ЭС</t>
  </si>
  <si>
    <t>Кингисеппские ЭС</t>
  </si>
  <si>
    <t>Новоладожские ЭС</t>
  </si>
  <si>
    <t>Пригородные ЭС</t>
  </si>
  <si>
    <t>Тихвинские ЭС</t>
  </si>
  <si>
    <t>таблица 1.2</t>
  </si>
  <si>
    <t>в т.ч. СОУ 2017 и ранее</t>
  </si>
  <si>
    <t>в т.ч.
СОУ 2019+</t>
  </si>
  <si>
    <t>таблица 2</t>
  </si>
  <si>
    <t>Остаток плана до конца 2017</t>
  </si>
  <si>
    <t>Факт за неделю</t>
  </si>
  <si>
    <t>Среднее
за 3 недели</t>
  </si>
  <si>
    <t>Отклонение
от среднего</t>
  </si>
  <si>
    <t>По сравнению с планом</t>
  </si>
  <si>
    <t>%</t>
  </si>
  <si>
    <t>Расчетное ожидаемое</t>
  </si>
  <si>
    <t>в т.ч. 
без продления</t>
  </si>
  <si>
    <t>Действующие на 23.11.2017</t>
  </si>
  <si>
    <t>в т.ч.
СОУ 2-4 кв. 2018</t>
  </si>
  <si>
    <t>в т.ч. просроченные на 23.11.2017</t>
  </si>
  <si>
    <t>продлено
за период 
16.11-22.11</t>
  </si>
  <si>
    <t>Прогноз на 31.12.2017 (6 недель)</t>
  </si>
  <si>
    <t>за 09.11-15.11</t>
  </si>
  <si>
    <t xml:space="preserve"> за 16.11-22.11</t>
  </si>
  <si>
    <t>таблица 3</t>
  </si>
  <si>
    <t>Остаток плана на 1 кв. 2018</t>
  </si>
  <si>
    <t>Снижение
(увеличение)
за период 
16.11-22.11</t>
  </si>
  <si>
    <t>Необходимое недельное снижение
(19 недель)</t>
  </si>
  <si>
    <t>на 16.11.2017</t>
  </si>
  <si>
    <t>за период 16.11-22.11</t>
  </si>
  <si>
    <t>на 23.11.2017</t>
  </si>
  <si>
    <t>Продлено 
на 1 кв. 2018</t>
  </si>
  <si>
    <t>перевод в б/р
(перевод в с/р)
(заключено)</t>
  </si>
  <si>
    <t>Исполнено
со стороны СО</t>
  </si>
  <si>
    <t>Продлено 
на 2-4 кв. 2018</t>
  </si>
  <si>
    <t>Анализ снижения остатка на 2018 год</t>
  </si>
  <si>
    <t>Действующие договоры ТП с работами к исполнению: срок оказания услуги</t>
  </si>
  <si>
    <t>в т.ч. по сроку оказания услуги</t>
  </si>
  <si>
    <t>2019
и позднее</t>
  </si>
  <si>
    <t>Всего
2018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</si>
  <si>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</si>
  <si>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</si>
  <si>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</si>
  <si>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</si>
  <si>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</si>
  <si>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</si>
  <si>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</si>
  <si>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</si>
  <si>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</si>
  <si>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Действующие
на 01.01.2017
и заключ. в 2018</t>
  </si>
  <si>
    <t>Факт исполнения на 08.05.2018</t>
  </si>
  <si>
    <t>в т.ч. исполнено за 2018 год</t>
  </si>
  <si>
    <t>Действующие на 08.05.2018</t>
  </si>
  <si>
    <t>Дата отчёта</t>
  </si>
  <si>
    <t>08.05.2018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</si>
  <si>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</si>
  <si>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</si>
  <si>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</si>
  <si>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</si>
  <si>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</si>
  <si>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Май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</si>
  <si>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</si>
  <si>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</si>
  <si>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</si>
  <si>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</si>
  <si>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</si>
  <si>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</si>
  <si>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</si>
  <si>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</si>
  <si>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остаток год %</t>
  </si>
  <si>
    <t>в т.ч.
за период 
16.11-22.11</t>
  </si>
  <si>
    <t>Информация по факту исполнения договоров</t>
  </si>
  <si>
    <t>Форма ВС 1</t>
  </si>
  <si>
    <t>Структура действующих договоров к исполнению</t>
  </si>
  <si>
    <t>Санкт-Петербургские высоковольтные электрические сети</t>
  </si>
  <si>
    <t>Санкт-Петербургские 
высоковольтные электрические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</si>
</sst>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28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color theme="0"/>
      <name val="Cambria"/>
      <family val="1"/>
      <charset val="204"/>
    </font>
    <font>
      <b/>
      <sz val="9"/>
      <name val="Arial Cyr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</borders>
  <cellStyleXfs count="413">
    <xf numFmtId="0" fontId="0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>
      <alignment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4" fillId="0" borderId="0"/>
    <xf numFmtId="0" fontId="16" fillId="0" borderId="0">
      <alignment vertical="center" wrapText="1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15">
    <xf numFmtId="0" fontId="0" fillId="0" borderId="0" xfId="0"/>
    <xf numFmtId="3" fontId="12" fillId="0" borderId="4" xfId="0" applyNumberFormat="1" applyFont="1" applyFill="1" applyBorder="1" applyAlignment="1">
      <alignment horizontal="center" vertical="center"/>
    </xf>
    <xf numFmtId="0" fontId="10" fillId="0" borderId="8" xfId="89" applyFont="1" applyFill="1" applyBorder="1" applyAlignment="1">
      <alignment horizontal="center" vertical="center" wrapText="1"/>
    </xf>
    <xf numFmtId="0" fontId="16" fillId="0" borderId="0" xfId="89" applyAlignment="1"/>
    <xf numFmtId="0" fontId="7" fillId="0" borderId="0" xfId="89" applyFont="1" applyAlignment="1">
      <alignment horizontal="right" vertical="center"/>
    </xf>
    <xf numFmtId="0" fontId="20" fillId="0" borderId="0" xfId="89" applyFont="1" applyAlignment="1">
      <alignment horizontal="left" vertical="center"/>
    </xf>
    <xf numFmtId="0" fontId="16" fillId="0" borderId="0" xfId="89" applyAlignment="1">
      <alignment horizontal="centerContinuous"/>
    </xf>
    <xf numFmtId="0" fontId="8" fillId="0" borderId="0" xfId="89" applyFont="1" applyAlignment="1">
      <alignment horizontal="right" vertical="center"/>
    </xf>
    <xf numFmtId="0" fontId="9" fillId="0" borderId="8" xfId="89" applyFont="1" applyBorder="1" applyAlignment="1">
      <alignment horizontal="center" vertical="center" wrapText="1"/>
    </xf>
    <xf numFmtId="0" fontId="12" fillId="0" borderId="16" xfId="89" applyFont="1" applyFill="1" applyBorder="1" applyAlignment="1">
      <alignment horizontal="center" vertical="center"/>
    </xf>
    <xf numFmtId="3" fontId="12" fillId="0" borderId="22" xfId="89" applyNumberFormat="1" applyFont="1" applyFill="1" applyBorder="1" applyAlignment="1">
      <alignment horizontal="center" vertical="center"/>
    </xf>
    <xf numFmtId="3" fontId="12" fillId="0" borderId="4" xfId="89" applyNumberFormat="1" applyFont="1" applyFill="1" applyBorder="1" applyAlignment="1">
      <alignment horizontal="center" vertical="center"/>
    </xf>
    <xf numFmtId="3" fontId="12" fillId="0" borderId="5" xfId="89" applyNumberFormat="1" applyFont="1" applyFill="1" applyBorder="1" applyAlignment="1">
      <alignment horizontal="center" vertical="center"/>
    </xf>
    <xf numFmtId="3" fontId="14" fillId="0" borderId="23" xfId="89" applyNumberFormat="1" applyFont="1" applyFill="1" applyBorder="1" applyAlignment="1">
      <alignment horizontal="right" vertical="center"/>
    </xf>
    <xf numFmtId="3" fontId="14" fillId="0" borderId="7" xfId="89" applyNumberFormat="1" applyFont="1" applyFill="1" applyBorder="1" applyAlignment="1">
      <alignment horizontal="right" vertical="center"/>
    </xf>
    <xf numFmtId="3" fontId="14" fillId="0" borderId="27" xfId="89" applyNumberFormat="1" applyFont="1" applyFill="1" applyBorder="1" applyAlignment="1">
      <alignment horizontal="right" vertical="center"/>
    </xf>
    <xf numFmtId="3" fontId="14" fillId="0" borderId="19" xfId="89" applyNumberFormat="1" applyFont="1" applyFill="1" applyBorder="1" applyAlignment="1">
      <alignment horizontal="right" vertical="center"/>
    </xf>
    <xf numFmtId="0" fontId="10" fillId="0" borderId="8" xfId="405" applyFont="1" applyFill="1" applyBorder="1" applyAlignment="1">
      <alignment horizontal="center" vertical="center" wrapText="1"/>
    </xf>
    <xf numFmtId="0" fontId="10" fillId="0" borderId="7" xfId="405" applyFont="1" applyFill="1" applyBorder="1" applyAlignment="1">
      <alignment horizontal="center" vertical="center" wrapText="1"/>
    </xf>
    <xf numFmtId="0" fontId="10" fillId="0" borderId="10" xfId="89" applyFont="1" applyFill="1" applyBorder="1" applyAlignment="1">
      <alignment horizontal="center" vertical="center" wrapText="1"/>
    </xf>
    <xf numFmtId="0" fontId="11" fillId="0" borderId="24" xfId="89" applyFont="1" applyFill="1" applyBorder="1" applyAlignment="1">
      <alignment horizontal="center" vertical="center"/>
    </xf>
    <xf numFmtId="0" fontId="11" fillId="0" borderId="8" xfId="89" applyFont="1" applyFill="1" applyBorder="1" applyAlignment="1">
      <alignment horizontal="center" vertical="center"/>
    </xf>
    <xf numFmtId="0" fontId="11" fillId="0" borderId="19" xfId="89" applyFont="1" applyFill="1" applyBorder="1" applyAlignment="1">
      <alignment horizontal="center" vertical="center"/>
    </xf>
    <xf numFmtId="0" fontId="11" fillId="0" borderId="21" xfId="89" applyFont="1" applyFill="1" applyBorder="1" applyAlignment="1">
      <alignment horizontal="center" vertical="center"/>
    </xf>
    <xf numFmtId="0" fontId="11" fillId="0" borderId="27" xfId="89" applyFont="1" applyFill="1" applyBorder="1" applyAlignment="1">
      <alignment horizontal="center" vertical="center"/>
    </xf>
    <xf numFmtId="0" fontId="19" fillId="0" borderId="21" xfId="89" applyFont="1" applyFill="1" applyBorder="1" applyAlignment="1">
      <alignment horizontal="center" vertical="center"/>
    </xf>
    <xf numFmtId="0" fontId="12" fillId="0" borderId="25" xfId="89" applyFont="1" applyFill="1" applyBorder="1" applyAlignment="1">
      <alignment horizontal="center" vertical="center"/>
    </xf>
    <xf numFmtId="3" fontId="13" fillId="0" borderId="3" xfId="89" applyNumberFormat="1" applyFont="1" applyFill="1" applyBorder="1" applyAlignment="1">
      <alignment horizontal="center" vertical="center"/>
    </xf>
    <xf numFmtId="3" fontId="13" fillId="0" borderId="5" xfId="89" applyNumberFormat="1" applyFont="1" applyFill="1" applyBorder="1" applyAlignment="1">
      <alignment horizontal="center" vertical="center"/>
    </xf>
    <xf numFmtId="3" fontId="12" fillId="0" borderId="36" xfId="89" applyNumberFormat="1" applyFont="1" applyFill="1" applyBorder="1" applyAlignment="1">
      <alignment horizontal="center" vertical="center"/>
    </xf>
    <xf numFmtId="3" fontId="12" fillId="0" borderId="11" xfId="89" applyNumberFormat="1" applyFont="1" applyFill="1" applyBorder="1" applyAlignment="1">
      <alignment horizontal="center" vertical="center"/>
    </xf>
    <xf numFmtId="3" fontId="14" fillId="0" borderId="10" xfId="89" applyNumberFormat="1" applyFont="1" applyFill="1" applyBorder="1" applyAlignment="1">
      <alignment horizontal="right" vertical="center"/>
    </xf>
    <xf numFmtId="3" fontId="14" fillId="0" borderId="8" xfId="89" applyNumberFormat="1" applyFont="1" applyFill="1" applyBorder="1" applyAlignment="1">
      <alignment horizontal="right" vertical="center"/>
    </xf>
    <xf numFmtId="3" fontId="14" fillId="0" borderId="21" xfId="89" applyNumberFormat="1" applyFont="1" applyFill="1" applyBorder="1" applyAlignment="1">
      <alignment horizontal="right" vertical="center"/>
    </xf>
    <xf numFmtId="3" fontId="14" fillId="0" borderId="20" xfId="89" applyNumberFormat="1" applyFont="1" applyFill="1" applyBorder="1" applyAlignment="1">
      <alignment horizontal="right" vertical="center"/>
    </xf>
    <xf numFmtId="0" fontId="9" fillId="0" borderId="44" xfId="89" applyFont="1" applyBorder="1" applyAlignment="1">
      <alignment horizontal="center" vertical="center" wrapText="1"/>
    </xf>
    <xf numFmtId="0" fontId="9" fillId="0" borderId="10" xfId="89" applyFont="1" applyBorder="1" applyAlignment="1">
      <alignment horizontal="center" vertical="center"/>
    </xf>
    <xf numFmtId="0" fontId="11" fillId="0" borderId="19" xfId="89" applyFont="1" applyBorder="1" applyAlignment="1">
      <alignment horizontal="centerContinuous" vertical="center"/>
    </xf>
    <xf numFmtId="0" fontId="11" fillId="0" borderId="20" xfId="89" applyFont="1" applyBorder="1" applyAlignment="1">
      <alignment horizontal="centerContinuous" vertical="center"/>
    </xf>
    <xf numFmtId="0" fontId="11" fillId="0" borderId="39" xfId="89" applyFont="1" applyBorder="1" applyAlignment="1">
      <alignment horizontal="center" vertical="center"/>
    </xf>
    <xf numFmtId="0" fontId="11" fillId="0" borderId="19" xfId="89" applyFont="1" applyBorder="1" applyAlignment="1">
      <alignment horizontal="center" vertical="center"/>
    </xf>
    <xf numFmtId="0" fontId="11" fillId="0" borderId="20" xfId="89" applyFont="1" applyBorder="1" applyAlignment="1">
      <alignment horizontal="center" vertical="center"/>
    </xf>
    <xf numFmtId="0" fontId="11" fillId="0" borderId="21" xfId="89" applyFont="1" applyBorder="1" applyAlignment="1">
      <alignment horizontal="center" vertical="center"/>
    </xf>
    <xf numFmtId="3" fontId="12" fillId="0" borderId="43" xfId="89" applyNumberFormat="1" applyFont="1" applyFill="1" applyBorder="1" applyAlignment="1">
      <alignment horizontal="center" vertical="center"/>
    </xf>
    <xf numFmtId="3" fontId="12" fillId="0" borderId="3" xfId="89" applyNumberFormat="1" applyFont="1" applyFill="1" applyBorder="1" applyAlignment="1">
      <alignment horizontal="center" vertical="center"/>
    </xf>
    <xf numFmtId="164" fontId="12" fillId="0" borderId="30" xfId="89" applyNumberFormat="1" applyFont="1" applyFill="1" applyBorder="1" applyAlignment="1">
      <alignment horizontal="center" vertical="center"/>
    </xf>
    <xf numFmtId="9" fontId="12" fillId="0" borderId="37" xfId="89" applyNumberFormat="1" applyFont="1" applyFill="1" applyBorder="1" applyAlignment="1">
      <alignment horizontal="center" vertical="center"/>
    </xf>
    <xf numFmtId="3" fontId="14" fillId="0" borderId="17" xfId="89" applyNumberFormat="1" applyFont="1" applyFill="1" applyBorder="1" applyAlignment="1">
      <alignment horizontal="right" vertical="center"/>
    </xf>
    <xf numFmtId="3" fontId="16" fillId="0" borderId="7" xfId="89" quotePrefix="1" applyNumberFormat="1" applyBorder="1" applyAlignment="1"/>
    <xf numFmtId="3" fontId="16" fillId="0" borderId="8" xfId="89" quotePrefix="1" applyNumberFormat="1" applyBorder="1" applyAlignment="1"/>
    <xf numFmtId="164" fontId="14" fillId="0" borderId="38" xfId="89" applyNumberFormat="1" applyFont="1" applyFill="1" applyBorder="1" applyAlignment="1">
      <alignment horizontal="right" vertical="center"/>
    </xf>
    <xf numFmtId="9" fontId="14" fillId="0" borderId="10" xfId="89" applyNumberFormat="1" applyFont="1" applyFill="1" applyBorder="1" applyAlignment="1">
      <alignment horizontal="right" vertical="center"/>
    </xf>
    <xf numFmtId="3" fontId="14" fillId="0" borderId="18" xfId="89" applyNumberFormat="1" applyFont="1" applyFill="1" applyBorder="1" applyAlignment="1">
      <alignment horizontal="right" vertical="center"/>
    </xf>
    <xf numFmtId="3" fontId="16" fillId="0" borderId="19" xfId="89" quotePrefix="1" applyNumberFormat="1" applyBorder="1" applyAlignment="1"/>
    <xf numFmtId="3" fontId="16" fillId="0" borderId="20" xfId="89" quotePrefix="1" applyNumberFormat="1" applyBorder="1" applyAlignment="1"/>
    <xf numFmtId="164" fontId="14" fillId="0" borderId="39" xfId="89" applyNumberFormat="1" applyFont="1" applyFill="1" applyBorder="1" applyAlignment="1">
      <alignment horizontal="right" vertical="center"/>
    </xf>
    <xf numFmtId="9" fontId="14" fillId="0" borderId="21" xfId="89" applyNumberFormat="1" applyFont="1" applyFill="1" applyBorder="1" applyAlignment="1">
      <alignment horizontal="right" vertical="center"/>
    </xf>
    <xf numFmtId="0" fontId="16" fillId="0" borderId="0" xfId="89" applyBorder="1" applyAlignment="1"/>
    <xf numFmtId="0" fontId="11" fillId="0" borderId="27" xfId="89" applyFont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center" vertical="center"/>
    </xf>
    <xf numFmtId="3" fontId="22" fillId="0" borderId="23" xfId="0" applyNumberFormat="1" applyFont="1" applyFill="1" applyBorder="1" applyAlignment="1">
      <alignment horizontal="right" vertical="center"/>
    </xf>
    <xf numFmtId="3" fontId="22" fillId="0" borderId="27" xfId="0" applyNumberFormat="1" applyFont="1" applyFill="1" applyBorder="1" applyAlignment="1">
      <alignment horizontal="right" vertical="center"/>
    </xf>
    <xf numFmtId="165" fontId="12" fillId="0" borderId="4" xfId="89" applyNumberFormat="1" applyFont="1" applyFill="1" applyBorder="1" applyAlignment="1">
      <alignment horizontal="center" vertical="center"/>
    </xf>
    <xf numFmtId="165" fontId="14" fillId="0" borderId="8" xfId="89" applyNumberFormat="1" applyFont="1" applyFill="1" applyBorder="1" applyAlignment="1">
      <alignment horizontal="right" vertical="center"/>
    </xf>
    <xf numFmtId="165" fontId="14" fillId="0" borderId="20" xfId="89" applyNumberFormat="1" applyFont="1" applyFill="1" applyBorder="1" applyAlignment="1">
      <alignment horizontal="right" vertical="center"/>
    </xf>
    <xf numFmtId="0" fontId="23" fillId="0" borderId="0" xfId="89" applyFont="1" applyAlignment="1"/>
    <xf numFmtId="0" fontId="9" fillId="0" borderId="38" xfId="89" applyFont="1" applyBorder="1" applyAlignment="1">
      <alignment horizontal="centerContinuous" vertical="center"/>
    </xf>
    <xf numFmtId="0" fontId="11" fillId="0" borderId="39" xfId="89" applyFont="1" applyBorder="1" applyAlignment="1">
      <alignment horizontal="centerContinuous" vertical="center"/>
    </xf>
    <xf numFmtId="0" fontId="23" fillId="0" borderId="0" xfId="0" applyFont="1"/>
    <xf numFmtId="0" fontId="9" fillId="0" borderId="27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6" fillId="0" borderId="20" xfId="89" applyFont="1" applyBorder="1" applyAlignment="1">
      <alignment horizontal="center" vertical="center"/>
    </xf>
    <xf numFmtId="0" fontId="26" fillId="0" borderId="21" xfId="89" applyFont="1" applyBorder="1" applyAlignment="1">
      <alignment horizontal="center" vertical="center"/>
    </xf>
    <xf numFmtId="0" fontId="12" fillId="0" borderId="43" xfId="89" applyFont="1" applyFill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21" fillId="0" borderId="5" xfId="89" applyNumberFormat="1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right" vertical="center"/>
    </xf>
    <xf numFmtId="3" fontId="12" fillId="0" borderId="8" xfId="0" applyNumberFormat="1" applyFont="1" applyFill="1" applyBorder="1" applyAlignment="1">
      <alignment horizontal="center" vertical="center"/>
    </xf>
    <xf numFmtId="3" fontId="14" fillId="0" borderId="10" xfId="0" applyNumberFormat="1" applyFont="1" applyBorder="1" applyAlignment="1">
      <alignment horizontal="right" vertical="center"/>
    </xf>
    <xf numFmtId="3" fontId="14" fillId="0" borderId="19" xfId="0" applyNumberFormat="1" applyFont="1" applyBorder="1" applyAlignment="1">
      <alignment horizontal="right" vertical="center"/>
    </xf>
    <xf numFmtId="3" fontId="12" fillId="0" borderId="20" xfId="0" applyNumberFormat="1" applyFont="1" applyFill="1" applyBorder="1" applyAlignment="1">
      <alignment horizontal="center" vertical="center"/>
    </xf>
    <xf numFmtId="3" fontId="14" fillId="0" borderId="21" xfId="0" applyNumberFormat="1" applyFont="1" applyBorder="1" applyAlignment="1">
      <alignment horizontal="right" vertical="center"/>
    </xf>
    <xf numFmtId="3" fontId="12" fillId="0" borderId="40" xfId="89" applyNumberFormat="1" applyFont="1" applyFill="1" applyBorder="1" applyAlignment="1">
      <alignment horizontal="center" vertical="center"/>
    </xf>
    <xf numFmtId="3" fontId="14" fillId="0" borderId="42" xfId="89" applyNumberFormat="1" applyFont="1" applyFill="1" applyBorder="1" applyAlignment="1">
      <alignment horizontal="right" vertical="center"/>
    </xf>
    <xf numFmtId="3" fontId="14" fillId="0" borderId="53" xfId="89" applyNumberFormat="1" applyFont="1" applyFill="1" applyBorder="1" applyAlignment="1">
      <alignment horizontal="right" vertical="center"/>
    </xf>
    <xf numFmtId="0" fontId="27" fillId="0" borderId="0" xfId="0" applyFont="1"/>
    <xf numFmtId="14" fontId="27" fillId="0" borderId="0" xfId="0" applyNumberFormat="1" applyFont="1" applyAlignment="1">
      <alignment horizontal="center"/>
    </xf>
    <xf numFmtId="0" fontId="9" fillId="0" borderId="20" xfId="120" applyFont="1" applyFill="1" applyBorder="1" applyAlignment="1">
      <alignment horizontal="center" vertical="center" wrapText="1"/>
    </xf>
    <xf numFmtId="0" fontId="9" fillId="0" borderId="21" xfId="120" applyFont="1" applyFill="1" applyBorder="1" applyAlignment="1">
      <alignment horizontal="center" vertical="center" wrapText="1"/>
    </xf>
    <xf numFmtId="0" fontId="9" fillId="0" borderId="34" xfId="120" applyFont="1" applyFill="1" applyBorder="1" applyAlignment="1">
      <alignment horizontal="centerContinuous" vertical="center"/>
    </xf>
    <xf numFmtId="0" fontId="9" fillId="0" borderId="11" xfId="120" applyFont="1" applyFill="1" applyBorder="1" applyAlignment="1">
      <alignment horizontal="centerContinuous" vertical="center"/>
    </xf>
    <xf numFmtId="0" fontId="9" fillId="0" borderId="37" xfId="120" applyFont="1" applyFill="1" applyBorder="1" applyAlignment="1">
      <alignment horizontal="centerContinuous" vertical="center"/>
    </xf>
    <xf numFmtId="0" fontId="11" fillId="0" borderId="32" xfId="120" applyFont="1" applyFill="1" applyBorder="1" applyAlignment="1">
      <alignment horizontal="center" vertical="center"/>
    </xf>
    <xf numFmtId="0" fontId="26" fillId="0" borderId="9" xfId="89" applyFont="1" applyBorder="1" applyAlignment="1">
      <alignment horizontal="center" vertical="center"/>
    </xf>
    <xf numFmtId="0" fontId="26" fillId="0" borderId="33" xfId="89" applyFont="1" applyBorder="1" applyAlignment="1">
      <alignment horizontal="center" vertical="center"/>
    </xf>
    <xf numFmtId="9" fontId="27" fillId="0" borderId="0" xfId="0" applyNumberFormat="1" applyFont="1" applyAlignment="1">
      <alignment horizontal="center"/>
    </xf>
    <xf numFmtId="3" fontId="23" fillId="0" borderId="0" xfId="0" applyNumberFormat="1" applyFont="1"/>
    <xf numFmtId="3" fontId="12" fillId="0" borderId="22" xfId="0" applyNumberFormat="1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3" fontId="14" fillId="0" borderId="32" xfId="0" applyNumberFormat="1" applyFont="1" applyBorder="1" applyAlignment="1">
      <alignment horizontal="right" vertical="center"/>
    </xf>
    <xf numFmtId="3" fontId="14" fillId="0" borderId="9" xfId="0" applyNumberFormat="1" applyFont="1" applyBorder="1" applyAlignment="1">
      <alignment horizontal="right" vertical="center"/>
    </xf>
    <xf numFmtId="3" fontId="14" fillId="0" borderId="33" xfId="0" applyNumberFormat="1" applyFont="1" applyBorder="1" applyAlignment="1">
      <alignment horizontal="right" vertical="center"/>
    </xf>
    <xf numFmtId="3" fontId="14" fillId="0" borderId="27" xfId="0" applyNumberFormat="1" applyFont="1" applyBorder="1" applyAlignment="1">
      <alignment horizontal="right" vertical="center"/>
    </xf>
    <xf numFmtId="3" fontId="14" fillId="0" borderId="20" xfId="0" applyNumberFormat="1" applyFont="1" applyBorder="1" applyAlignment="1">
      <alignment horizontal="right" vertical="center"/>
    </xf>
    <xf numFmtId="0" fontId="0" fillId="0" borderId="0" xfId="0" applyBorder="1"/>
    <xf numFmtId="0" fontId="9" fillId="0" borderId="38" xfId="89" applyFont="1" applyBorder="1" applyAlignment="1">
      <alignment horizontal="center" vertical="center" wrapText="1"/>
    </xf>
    <xf numFmtId="0" fontId="9" fillId="0" borderId="38" xfId="89" applyFont="1" applyBorder="1" applyAlignment="1">
      <alignment horizontal="center" vertical="center"/>
    </xf>
    <xf numFmtId="0" fontId="9" fillId="0" borderId="7" xfId="89" applyFont="1" applyBorder="1" applyAlignment="1">
      <alignment horizontal="center" vertical="center" wrapText="1"/>
    </xf>
    <xf numFmtId="0" fontId="11" fillId="0" borderId="56" xfId="89" applyFont="1" applyBorder="1" applyAlignment="1">
      <alignment horizontal="center" vertical="center"/>
    </xf>
    <xf numFmtId="0" fontId="16" fillId="0" borderId="20" xfId="89" applyBorder="1" applyAlignment="1">
      <alignment horizontal="center" vertical="center"/>
    </xf>
    <xf numFmtId="165" fontId="12" fillId="0" borderId="4" xfId="89" applyNumberFormat="1" applyFont="1" applyBorder="1" applyAlignment="1">
      <alignment horizontal="center"/>
    </xf>
    <xf numFmtId="3" fontId="14" fillId="0" borderId="41" xfId="89" applyNumberFormat="1" applyFont="1" applyFill="1" applyBorder="1" applyAlignment="1">
      <alignment horizontal="right" vertical="center"/>
    </xf>
    <xf numFmtId="165" fontId="14" fillId="0" borderId="8" xfId="89" applyNumberFormat="1" applyFont="1" applyBorder="1" applyAlignment="1"/>
    <xf numFmtId="3" fontId="14" fillId="0" borderId="56" xfId="89" applyNumberFormat="1" applyFont="1" applyFill="1" applyBorder="1" applyAlignment="1">
      <alignment horizontal="right" vertical="center"/>
    </xf>
    <xf numFmtId="165" fontId="14" fillId="0" borderId="20" xfId="89" applyNumberFormat="1" applyFont="1" applyBorder="1" applyAlignment="1"/>
    <xf numFmtId="0" fontId="18" fillId="0" borderId="0" xfId="412" applyFont="1"/>
    <xf numFmtId="0" fontId="0" fillId="0" borderId="31" xfId="0" applyBorder="1"/>
    <xf numFmtId="0" fontId="11" fillId="0" borderId="13" xfId="89" applyFont="1" applyBorder="1" applyAlignment="1">
      <alignment horizontal="center" vertical="center"/>
    </xf>
    <xf numFmtId="0" fontId="11" fillId="0" borderId="14" xfId="89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6" xfId="89" applyFont="1" applyBorder="1" applyAlignment="1">
      <alignment horizontal="center" vertical="center"/>
    </xf>
    <xf numFmtId="3" fontId="12" fillId="0" borderId="37" xfId="89" applyNumberFormat="1" applyFont="1" applyFill="1" applyBorder="1" applyAlignment="1">
      <alignment horizontal="center" vertical="center"/>
    </xf>
    <xf numFmtId="3" fontId="19" fillId="0" borderId="10" xfId="89" applyNumberFormat="1" applyFont="1" applyFill="1" applyBorder="1" applyAlignment="1">
      <alignment horizontal="right" vertical="center"/>
    </xf>
    <xf numFmtId="3" fontId="19" fillId="0" borderId="21" xfId="89" applyNumberFormat="1" applyFont="1" applyFill="1" applyBorder="1" applyAlignment="1">
      <alignment horizontal="right" vertical="center"/>
    </xf>
    <xf numFmtId="0" fontId="14" fillId="0" borderId="18" xfId="89" applyFont="1" applyFill="1" applyBorder="1" applyAlignment="1">
      <alignment horizontal="right" vertical="center" wrapText="1"/>
    </xf>
    <xf numFmtId="0" fontId="14" fillId="0" borderId="17" xfId="89" applyFont="1" applyFill="1" applyBorder="1" applyAlignment="1">
      <alignment horizontal="right" vertical="center" wrapText="1"/>
    </xf>
    <xf numFmtId="0" fontId="14" fillId="0" borderId="26" xfId="89" applyFont="1" applyFill="1" applyBorder="1" applyAlignment="1">
      <alignment horizontal="right" vertical="center" wrapText="1"/>
    </xf>
    <xf numFmtId="0" fontId="9" fillId="0" borderId="32" xfId="89" applyFont="1" applyFill="1" applyBorder="1" applyAlignment="1">
      <alignment horizontal="center" vertical="center" wrapText="1"/>
    </xf>
    <xf numFmtId="0" fontId="9" fillId="0" borderId="34" xfId="89" applyFont="1" applyFill="1" applyBorder="1" applyAlignment="1">
      <alignment horizontal="center" vertical="center" wrapText="1"/>
    </xf>
    <xf numFmtId="0" fontId="11" fillId="0" borderId="26" xfId="89" applyFont="1" applyFill="1" applyBorder="1" applyAlignment="1">
      <alignment horizontal="center" vertical="center"/>
    </xf>
    <xf numFmtId="0" fontId="11" fillId="0" borderId="38" xfId="89" applyFont="1" applyFill="1" applyBorder="1" applyAlignment="1">
      <alignment horizontal="center" vertical="center"/>
    </xf>
    <xf numFmtId="0" fontId="9" fillId="0" borderId="26" xfId="89" applyFont="1" applyFill="1" applyBorder="1" applyAlignment="1">
      <alignment horizontal="center" vertical="center"/>
    </xf>
    <xf numFmtId="0" fontId="9" fillId="0" borderId="42" xfId="89" applyFont="1" applyFill="1" applyBorder="1" applyAlignment="1">
      <alignment horizontal="center" vertical="center"/>
    </xf>
    <xf numFmtId="0" fontId="9" fillId="0" borderId="38" xfId="89" applyFont="1" applyFill="1" applyBorder="1" applyAlignment="1">
      <alignment horizontal="center" vertical="center"/>
    </xf>
    <xf numFmtId="0" fontId="9" fillId="0" borderId="28" xfId="89" applyFont="1" applyFill="1" applyBorder="1" applyAlignment="1">
      <alignment horizontal="center" vertical="center" wrapText="1"/>
    </xf>
    <xf numFmtId="0" fontId="9" fillId="0" borderId="29" xfId="89" applyFont="1" applyFill="1" applyBorder="1" applyAlignment="1">
      <alignment horizontal="center" vertical="center" wrapText="1"/>
    </xf>
    <xf numFmtId="0" fontId="9" fillId="0" borderId="30" xfId="89" applyFont="1" applyFill="1" applyBorder="1" applyAlignment="1">
      <alignment horizontal="center" vertical="center" wrapText="1"/>
    </xf>
    <xf numFmtId="0" fontId="10" fillId="0" borderId="41" xfId="89" applyFont="1" applyFill="1" applyBorder="1" applyAlignment="1">
      <alignment horizontal="center" vertical="center" wrapText="1"/>
    </xf>
    <xf numFmtId="0" fontId="10" fillId="0" borderId="7" xfId="89" applyFont="1" applyFill="1" applyBorder="1" applyAlignment="1">
      <alignment horizontal="center" vertical="center" wrapText="1"/>
    </xf>
    <xf numFmtId="0" fontId="10" fillId="0" borderId="38" xfId="89" applyFont="1" applyFill="1" applyBorder="1" applyAlignment="1">
      <alignment horizontal="center" vertical="center" wrapText="1"/>
    </xf>
    <xf numFmtId="0" fontId="9" fillId="0" borderId="2" xfId="89" applyFont="1" applyBorder="1" applyAlignment="1">
      <alignment horizontal="center" vertical="center"/>
    </xf>
    <xf numFmtId="0" fontId="9" fillId="0" borderId="6" xfId="89" applyFont="1" applyBorder="1" applyAlignment="1">
      <alignment horizontal="center" vertical="center"/>
    </xf>
    <xf numFmtId="0" fontId="9" fillId="0" borderId="12" xfId="89" applyFont="1" applyBorder="1" applyAlignment="1">
      <alignment horizontal="center" vertical="center"/>
    </xf>
    <xf numFmtId="0" fontId="9" fillId="0" borderId="45" xfId="89" applyFont="1" applyBorder="1" applyAlignment="1">
      <alignment horizontal="center" vertical="center" wrapText="1"/>
    </xf>
    <xf numFmtId="0" fontId="9" fillId="0" borderId="24" xfId="89" applyFont="1" applyBorder="1" applyAlignment="1">
      <alignment horizontal="center" vertical="center" wrapText="1"/>
    </xf>
    <xf numFmtId="0" fontId="9" fillId="0" borderId="34" xfId="89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2" xfId="89" applyFont="1" applyFill="1" applyBorder="1" applyAlignment="1">
      <alignment horizontal="center" vertical="center"/>
    </xf>
    <xf numFmtId="0" fontId="9" fillId="0" borderId="6" xfId="89" applyFont="1" applyFill="1" applyBorder="1" applyAlignment="1">
      <alignment horizontal="center" vertical="center"/>
    </xf>
    <xf numFmtId="0" fontId="9" fillId="0" borderId="12" xfId="89" applyFont="1" applyFill="1" applyBorder="1" applyAlignment="1">
      <alignment horizontal="center" vertical="center"/>
    </xf>
    <xf numFmtId="0" fontId="10" fillId="0" borderId="33" xfId="89" applyFont="1" applyBorder="1" applyAlignment="1">
      <alignment horizontal="center" vertical="center" wrapText="1"/>
    </xf>
    <xf numFmtId="0" fontId="10" fillId="0" borderId="37" xfId="89" applyFont="1" applyBorder="1" applyAlignment="1">
      <alignment horizontal="center" vertical="center" wrapText="1"/>
    </xf>
    <xf numFmtId="0" fontId="9" fillId="0" borderId="40" xfId="89" applyFont="1" applyBorder="1" applyAlignment="1">
      <alignment horizontal="center" vertical="center" wrapText="1"/>
    </xf>
    <xf numFmtId="0" fontId="9" fillId="0" borderId="29" xfId="89" applyFont="1" applyBorder="1" applyAlignment="1">
      <alignment horizontal="center" vertical="center" wrapText="1"/>
    </xf>
    <xf numFmtId="0" fontId="9" fillId="0" borderId="30" xfId="89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" xfId="89" applyFont="1" applyBorder="1" applyAlignment="1">
      <alignment horizontal="center" vertical="center" wrapText="1"/>
    </xf>
    <xf numFmtId="0" fontId="9" fillId="0" borderId="6" xfId="89" applyFont="1" applyBorder="1" applyAlignment="1">
      <alignment horizontal="center" vertical="center" wrapText="1"/>
    </xf>
    <xf numFmtId="0" fontId="9" fillId="0" borderId="16" xfId="89" applyFont="1" applyBorder="1" applyAlignment="1">
      <alignment horizontal="center" vertical="center" wrapText="1"/>
    </xf>
    <xf numFmtId="0" fontId="9" fillId="0" borderId="9" xfId="89" applyFont="1" applyBorder="1" applyAlignment="1">
      <alignment horizontal="center" vertical="center" wrapText="1"/>
    </xf>
    <xf numFmtId="0" fontId="9" fillId="0" borderId="11" xfId="89" applyFont="1" applyBorder="1" applyAlignment="1">
      <alignment horizontal="center" vertical="center" wrapText="1"/>
    </xf>
    <xf numFmtId="0" fontId="10" fillId="0" borderId="9" xfId="89" applyFont="1" applyBorder="1" applyAlignment="1">
      <alignment horizontal="center" vertical="center" wrapText="1"/>
    </xf>
    <xf numFmtId="0" fontId="10" fillId="0" borderId="11" xfId="89" applyFont="1" applyBorder="1" applyAlignment="1">
      <alignment horizontal="center" vertical="center" wrapText="1"/>
    </xf>
    <xf numFmtId="0" fontId="9" fillId="0" borderId="33" xfId="89" applyFont="1" applyFill="1" applyBorder="1" applyAlignment="1">
      <alignment horizontal="center" vertical="center"/>
    </xf>
    <xf numFmtId="0" fontId="9" fillId="0" borderId="37" xfId="89" applyFont="1" applyFill="1" applyBorder="1" applyAlignment="1">
      <alignment horizontal="center" vertical="center"/>
    </xf>
    <xf numFmtId="0" fontId="20" fillId="0" borderId="2" xfId="89" applyFont="1" applyBorder="1" applyAlignment="1">
      <alignment horizontal="center" vertical="center"/>
    </xf>
    <xf numFmtId="0" fontId="20" fillId="0" borderId="6" xfId="89" applyFont="1" applyBorder="1" applyAlignment="1">
      <alignment horizontal="center" vertical="center"/>
    </xf>
    <xf numFmtId="0" fontId="20" fillId="0" borderId="12" xfId="89" applyFont="1" applyBorder="1" applyAlignment="1">
      <alignment horizontal="center" vertical="center"/>
    </xf>
    <xf numFmtId="0" fontId="24" fillId="0" borderId="46" xfId="89" applyFont="1" applyBorder="1" applyAlignment="1">
      <alignment horizontal="center" vertical="center"/>
    </xf>
    <xf numFmtId="0" fontId="24" fillId="0" borderId="47" xfId="89" applyFont="1" applyBorder="1" applyAlignment="1">
      <alignment horizontal="center" vertical="center"/>
    </xf>
    <xf numFmtId="0" fontId="24" fillId="0" borderId="48" xfId="89" applyFont="1" applyBorder="1" applyAlignment="1">
      <alignment horizontal="center" vertical="center"/>
    </xf>
    <xf numFmtId="0" fontId="12" fillId="0" borderId="46" xfId="89" applyFont="1" applyBorder="1" applyAlignment="1">
      <alignment horizontal="center" vertical="center"/>
    </xf>
    <xf numFmtId="0" fontId="12" fillId="0" borderId="47" xfId="89" applyFont="1" applyBorder="1" applyAlignment="1">
      <alignment horizontal="center" vertical="center"/>
    </xf>
    <xf numFmtId="0" fontId="12" fillId="0" borderId="48" xfId="89" applyFont="1" applyBorder="1" applyAlignment="1">
      <alignment horizontal="center" vertical="center"/>
    </xf>
    <xf numFmtId="0" fontId="9" fillId="0" borderId="49" xfId="89" applyFont="1" applyBorder="1" applyAlignment="1">
      <alignment horizontal="center" vertical="center" wrapText="1"/>
    </xf>
    <xf numFmtId="0" fontId="9" fillId="0" borderId="35" xfId="89" applyFont="1" applyBorder="1" applyAlignment="1">
      <alignment horizontal="center" vertical="center" wrapText="1"/>
    </xf>
    <xf numFmtId="0" fontId="9" fillId="0" borderId="28" xfId="89" applyFont="1" applyBorder="1" applyAlignment="1">
      <alignment horizontal="center" vertical="center" wrapText="1"/>
    </xf>
    <xf numFmtId="0" fontId="9" fillId="0" borderId="26" xfId="89" applyFont="1" applyBorder="1" applyAlignment="1">
      <alignment horizontal="center" vertical="center"/>
    </xf>
    <xf numFmtId="0" fontId="9" fillId="0" borderId="42" xfId="89" applyFont="1" applyBorder="1" applyAlignment="1">
      <alignment horizontal="center" vertical="center"/>
    </xf>
    <xf numFmtId="0" fontId="9" fillId="0" borderId="7" xfId="89" applyFont="1" applyBorder="1" applyAlignment="1">
      <alignment horizontal="center" vertical="center"/>
    </xf>
    <xf numFmtId="0" fontId="9" fillId="0" borderId="38" xfId="89" applyFont="1" applyBorder="1" applyAlignment="1">
      <alignment horizontal="center" vertical="center"/>
    </xf>
    <xf numFmtId="0" fontId="9" fillId="0" borderId="50" xfId="89" applyFont="1" applyBorder="1" applyAlignment="1">
      <alignment horizontal="center" vertical="center" wrapText="1"/>
    </xf>
    <xf numFmtId="0" fontId="9" fillId="0" borderId="51" xfId="89" applyFont="1" applyBorder="1" applyAlignment="1">
      <alignment horizontal="center" vertical="center" wrapText="1"/>
    </xf>
    <xf numFmtId="0" fontId="9" fillId="0" borderId="36" xfId="89" applyFont="1" applyBorder="1" applyAlignment="1">
      <alignment horizontal="center" vertical="center" wrapText="1"/>
    </xf>
    <xf numFmtId="0" fontId="9" fillId="0" borderId="54" xfId="89" applyFont="1" applyBorder="1" applyAlignment="1">
      <alignment horizontal="center" vertical="center" wrapText="1"/>
    </xf>
    <xf numFmtId="0" fontId="9" fillId="0" borderId="55" xfId="89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41" xfId="89" applyFont="1" applyBorder="1" applyAlignment="1">
      <alignment horizontal="center" vertical="center" wrapText="1"/>
    </xf>
    <xf numFmtId="0" fontId="9" fillId="0" borderId="38" xfId="89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28" xfId="120" applyFont="1" applyFill="1" applyBorder="1" applyAlignment="1">
      <alignment horizontal="center" vertical="center" wrapText="1"/>
    </xf>
    <xf numFmtId="0" fontId="9" fillId="0" borderId="29" xfId="120" applyFont="1" applyFill="1" applyBorder="1" applyAlignment="1">
      <alignment horizontal="center" vertical="center" wrapText="1"/>
    </xf>
    <xf numFmtId="0" fontId="9" fillId="0" borderId="30" xfId="12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5" fillId="0" borderId="33" xfId="89" applyFont="1" applyBorder="1" applyAlignment="1">
      <alignment horizontal="center" vertical="center" wrapText="1"/>
    </xf>
    <xf numFmtId="0" fontId="25" fillId="0" borderId="52" xfId="89" applyFont="1" applyBorder="1" applyAlignment="1">
      <alignment horizontal="center" vertical="center" wrapText="1"/>
    </xf>
    <xf numFmtId="0" fontId="9" fillId="0" borderId="23" xfId="120" applyFont="1" applyFill="1" applyBorder="1" applyAlignment="1">
      <alignment horizontal="center" vertical="center" wrapText="1"/>
    </xf>
    <xf numFmtId="0" fontId="9" fillId="0" borderId="27" xfId="120" applyFont="1" applyFill="1" applyBorder="1" applyAlignment="1">
      <alignment horizontal="center" vertical="center" wrapText="1"/>
    </xf>
    <xf numFmtId="0" fontId="9" fillId="0" borderId="41" xfId="120" applyFont="1" applyFill="1" applyBorder="1" applyAlignment="1">
      <alignment horizontal="center" vertical="center" wrapText="1"/>
    </xf>
    <xf numFmtId="0" fontId="9" fillId="0" borderId="38" xfId="120" applyFont="1" applyFill="1" applyBorder="1" applyAlignment="1">
      <alignment horizontal="center" vertical="center" wrapText="1"/>
    </xf>
  </cellXfs>
  <cellStyles count="413">
    <cellStyle name="20% — акцент1 2" xfId="1"/>
    <cellStyle name="20% — акцент1 2 2" xfId="2"/>
    <cellStyle name="20% — акцент1 3" xfId="3"/>
    <cellStyle name="20% — акцент2 2" xfId="4"/>
    <cellStyle name="20% — акцент2 2 2" xfId="5"/>
    <cellStyle name="20% — акцент2 3" xfId="6"/>
    <cellStyle name="20% — акцент3 2" xfId="7"/>
    <cellStyle name="20% — акцент3 2 2" xfId="8"/>
    <cellStyle name="20% — акцент3 3" xfId="9"/>
    <cellStyle name="20% — акцент4 2" xfId="10"/>
    <cellStyle name="20% — акцент4 2 2" xfId="11"/>
    <cellStyle name="20% — акцент4 3" xfId="12"/>
    <cellStyle name="20% — акцент5 2" xfId="13"/>
    <cellStyle name="20% — акцент5 2 2" xfId="14"/>
    <cellStyle name="20% — акцент5 3" xfId="15"/>
    <cellStyle name="20% — акцент6 2" xfId="16"/>
    <cellStyle name="20% — акцент6 2 2" xfId="17"/>
    <cellStyle name="20% — акцент6 3" xfId="18"/>
    <cellStyle name="40% — акцент1 2" xfId="19"/>
    <cellStyle name="40% — акцент1 2 2" xfId="20"/>
    <cellStyle name="40% — акцент1 3" xfId="21"/>
    <cellStyle name="40% — акцент2 2" xfId="22"/>
    <cellStyle name="40% — акцент2 2 2" xfId="23"/>
    <cellStyle name="40% — акцент2 3" xfId="24"/>
    <cellStyle name="40% — акцент3 2" xfId="25"/>
    <cellStyle name="40% — акцент3 2 2" xfId="26"/>
    <cellStyle name="40% — акцент3 3" xfId="27"/>
    <cellStyle name="40% — акцент4 2" xfId="28"/>
    <cellStyle name="40% — акцент4 2 2" xfId="29"/>
    <cellStyle name="40% — акцент4 3" xfId="30"/>
    <cellStyle name="40% — акцент5 2" xfId="31"/>
    <cellStyle name="40% — акцент5 2 2" xfId="32"/>
    <cellStyle name="40% — акцент5 3" xfId="33"/>
    <cellStyle name="40% — акцент6 2" xfId="34"/>
    <cellStyle name="40% — акцент6 2 2" xfId="35"/>
    <cellStyle name="40% — акцент6 3" xfId="36"/>
    <cellStyle name="Normal" xfId="37"/>
    <cellStyle name="Название 2" xfId="38"/>
    <cellStyle name="Обычный" xfId="0" builtinId="0"/>
    <cellStyle name="Обычный 10" xfId="39"/>
    <cellStyle name="Обычный 10 2" xfId="40"/>
    <cellStyle name="Обычный 10 2 2" xfId="41"/>
    <cellStyle name="Обычный 10 3" xfId="42"/>
    <cellStyle name="Обычный 10 3 2" xfId="43"/>
    <cellStyle name="Обычный 10 4" xfId="44"/>
    <cellStyle name="Обычный 10 4 2" xfId="45"/>
    <cellStyle name="Обычный 10 5" xfId="46"/>
    <cellStyle name="Обычный 10 5 2" xfId="47"/>
    <cellStyle name="Обычный 10 6" xfId="48"/>
    <cellStyle name="Обычный 11" xfId="49"/>
    <cellStyle name="Обычный 11 2" xfId="50"/>
    <cellStyle name="Обычный 11 2 2" xfId="51"/>
    <cellStyle name="Обычный 11 3" xfId="52"/>
    <cellStyle name="Обычный 11 3 2" xfId="53"/>
    <cellStyle name="Обычный 11 4" xfId="54"/>
    <cellStyle name="Обычный 11 4 2" xfId="55"/>
    <cellStyle name="Обычный 11 5" xfId="56"/>
    <cellStyle name="Обычный 11 5 2" xfId="57"/>
    <cellStyle name="Обычный 11 6" xfId="58"/>
    <cellStyle name="Обычный 12" xfId="59"/>
    <cellStyle name="Обычный 12 2" xfId="60"/>
    <cellStyle name="Обычный 12 2 2" xfId="61"/>
    <cellStyle name="Обычный 12 3" xfId="62"/>
    <cellStyle name="Обычный 12 3 2" xfId="63"/>
    <cellStyle name="Обычный 12 4" xfId="64"/>
    <cellStyle name="Обычный 12 4 2" xfId="65"/>
    <cellStyle name="Обычный 12 5" xfId="66"/>
    <cellStyle name="Обычный 12 5 2" xfId="67"/>
    <cellStyle name="Обычный 12 6" xfId="68"/>
    <cellStyle name="Обычный 13" xfId="69"/>
    <cellStyle name="Обычный 13 2" xfId="70"/>
    <cellStyle name="Обычный 13 2 2" xfId="71"/>
    <cellStyle name="Обычный 13 3" xfId="72"/>
    <cellStyle name="Обычный 13 3 2" xfId="73"/>
    <cellStyle name="Обычный 13 4" xfId="74"/>
    <cellStyle name="Обычный 13 4 2" xfId="75"/>
    <cellStyle name="Обычный 13 5" xfId="76"/>
    <cellStyle name="Обычный 13 5 2" xfId="77"/>
    <cellStyle name="Обычный 13 6" xfId="78"/>
    <cellStyle name="Обычный 14" xfId="79"/>
    <cellStyle name="Обычный 14 2" xfId="80"/>
    <cellStyle name="Обычный 14 2 2" xfId="81"/>
    <cellStyle name="Обычный 14 3" xfId="82"/>
    <cellStyle name="Обычный 14 3 2" xfId="83"/>
    <cellStyle name="Обычный 14 4" xfId="84"/>
    <cellStyle name="Обычный 14 4 2" xfId="85"/>
    <cellStyle name="Обычный 14 5" xfId="86"/>
    <cellStyle name="Обычный 14 5 2" xfId="87"/>
    <cellStyle name="Обычный 14 6" xfId="88"/>
    <cellStyle name="Обычный 15" xfId="408"/>
    <cellStyle name="Обычный 16" xfId="409"/>
    <cellStyle name="Обычный 17" xfId="410"/>
    <cellStyle name="Обычный 18" xfId="411"/>
    <cellStyle name="Обычный 2" xfId="89"/>
    <cellStyle name="Обычный 2 2" xfId="405"/>
    <cellStyle name="Обычный 3" xfId="90"/>
    <cellStyle name="Обычный 3 2" xfId="91"/>
    <cellStyle name="Обычный 3 2 2" xfId="92"/>
    <cellStyle name="Обычный 3 2 2 2" xfId="93"/>
    <cellStyle name="Обычный 3 2 3" xfId="94"/>
    <cellStyle name="Обычный 3 2 3 2" xfId="95"/>
    <cellStyle name="Обычный 3 2 4" xfId="96"/>
    <cellStyle name="Обычный 3 2 4 2" xfId="97"/>
    <cellStyle name="Обычный 3 2 5" xfId="98"/>
    <cellStyle name="Обычный 3 2 5 2" xfId="99"/>
    <cellStyle name="Обычный 3 2 6" xfId="100"/>
    <cellStyle name="Обычный 3 3" xfId="101"/>
    <cellStyle name="Обычный 3 3 2" xfId="102"/>
    <cellStyle name="Обычный 3 3 2 2" xfId="103"/>
    <cellStyle name="Обычный 3 3 3" xfId="104"/>
    <cellStyle name="Обычный 3 3 3 2" xfId="105"/>
    <cellStyle name="Обычный 3 3 4" xfId="106"/>
    <cellStyle name="Обычный 3 3 4 2" xfId="107"/>
    <cellStyle name="Обычный 3 3 5" xfId="108"/>
    <cellStyle name="Обычный 3 3 5 2" xfId="109"/>
    <cellStyle name="Обычный 3 3 6" xfId="110"/>
    <cellStyle name="Обычный 3 4" xfId="111"/>
    <cellStyle name="Обычный 3 4 2" xfId="112"/>
    <cellStyle name="Обычный 3 5" xfId="113"/>
    <cellStyle name="Обычный 3 5 2" xfId="114"/>
    <cellStyle name="Обычный 3 6" xfId="115"/>
    <cellStyle name="Обычный 3 6 2" xfId="116"/>
    <cellStyle name="Обычный 3 7" xfId="117"/>
    <cellStyle name="Обычный 3 7 2" xfId="118"/>
    <cellStyle name="Обычный 3 8" xfId="119"/>
    <cellStyle name="Обычный 4" xfId="120"/>
    <cellStyle name="Обычный 4 2" xfId="121"/>
    <cellStyle name="Обычный 5" xfId="122"/>
    <cellStyle name="Обычный 5 2" xfId="123"/>
    <cellStyle name="Обычный 5 2 2" xfId="124"/>
    <cellStyle name="Обычный 5 2 2 2" xfId="125"/>
    <cellStyle name="Обычный 5 2 2 2 2" xfId="126"/>
    <cellStyle name="Обычный 5 2 2 2 2 2" xfId="127"/>
    <cellStyle name="Обычный 5 2 2 2 2 2 2" xfId="128"/>
    <cellStyle name="Обычный 5 2 2 2 2 2 2 2" xfId="129"/>
    <cellStyle name="Обычный 5 2 2 2 2 2 2 2 2" xfId="130"/>
    <cellStyle name="Обычный 5 2 2 2 2 2 2 2 2 2" xfId="131"/>
    <cellStyle name="Обычный 5 2 2 2 2 2 2 2 2 2 2" xfId="132"/>
    <cellStyle name="Обычный 5 2 2 2 2 2 2 2 2 3" xfId="133"/>
    <cellStyle name="Обычный 5 2 2 2 2 2 2 2 2 3 2" xfId="134"/>
    <cellStyle name="Обычный 5 2 2 2 2 2 2 2 2 4" xfId="135"/>
    <cellStyle name="Обычный 5 2 2 2 2 2 2 2 2 4 2" xfId="136"/>
    <cellStyle name="Обычный 5 2 2 2 2 2 2 2 2 5" xfId="137"/>
    <cellStyle name="Обычный 5 2 2 2 2 2 2 2 2 5 2" xfId="138"/>
    <cellStyle name="Обычный 5 2 2 2 2 2 2 2 2 6" xfId="139"/>
    <cellStyle name="Обычный 5 2 2 2 2 2 2 2 3" xfId="140"/>
    <cellStyle name="Обычный 5 2 2 2 2 2 2 2 3 2" xfId="141"/>
    <cellStyle name="Обычный 5 2 2 2 2 2 2 2 3 2 2" xfId="142"/>
    <cellStyle name="Обычный 5 2 2 2 2 2 2 2 3 2 2 2" xfId="143"/>
    <cellStyle name="Обычный 5 2 2 2 2 2 2 2 3 2 2 2 2" xfId="144"/>
    <cellStyle name="Обычный 5 2 2 2 2 2 2 2 3 2 2 3" xfId="145"/>
    <cellStyle name="Обычный 5 2 2 2 2 2 2 2 3 2 2 3 2" xfId="146"/>
    <cellStyle name="Обычный 5 2 2 2 2 2 2 2 3 2 2 4" xfId="147"/>
    <cellStyle name="Обычный 5 2 2 2 2 2 2 2 3 2 2 4 2" xfId="148"/>
    <cellStyle name="Обычный 5 2 2 2 2 2 2 2 3 2 2 5" xfId="149"/>
    <cellStyle name="Обычный 5 2 2 2 2 2 2 2 3 2 2 5 2" xfId="150"/>
    <cellStyle name="Обычный 5 2 2 2 2 2 2 2 3 2 2 6" xfId="151"/>
    <cellStyle name="Обычный 5 2 2 2 2 2 2 2 3 2 3" xfId="152"/>
    <cellStyle name="Обычный 5 2 2 2 2 2 2 2 3 2 3 2" xfId="153"/>
    <cellStyle name="Обычный 5 2 2 2 2 2 2 2 3 2 4" xfId="154"/>
    <cellStyle name="Обычный 5 2 2 2 2 2 2 2 3 2 4 2" xfId="155"/>
    <cellStyle name="Обычный 5 2 2 2 2 2 2 2 3 2 5" xfId="156"/>
    <cellStyle name="Обычный 5 2 2 2 2 2 2 2 3 2 5 2" xfId="157"/>
    <cellStyle name="Обычный 5 2 2 2 2 2 2 2 3 2 6" xfId="158"/>
    <cellStyle name="Обычный 5 2 2 2 2 2 2 2 3 2 6 2" xfId="159"/>
    <cellStyle name="Обычный 5 2 2 2 2 2 2 2 3 2 7" xfId="160"/>
    <cellStyle name="Обычный 5 2 2 2 2 2 2 2 3 3" xfId="161"/>
    <cellStyle name="Обычный 5 2 2 2 2 2 2 2 3 3 2" xfId="162"/>
    <cellStyle name="Обычный 5 2 2 2 2 2 2 2 3 4" xfId="163"/>
    <cellStyle name="Обычный 5 2 2 2 2 2 2 2 3 4 2" xfId="164"/>
    <cellStyle name="Обычный 5 2 2 2 2 2 2 2 3 5" xfId="165"/>
    <cellStyle name="Обычный 5 2 2 2 2 2 2 2 3 5 2" xfId="166"/>
    <cellStyle name="Обычный 5 2 2 2 2 2 2 2 3 6" xfId="167"/>
    <cellStyle name="Обычный 5 2 2 2 2 2 2 2 3 6 2" xfId="168"/>
    <cellStyle name="Обычный 5 2 2 2 2 2 2 2 3 7" xfId="169"/>
    <cellStyle name="Обычный 5 2 2 2 2 2 2 2 4" xfId="170"/>
    <cellStyle name="Обычный 5 2 2 2 2 2 2 2 4 2" xfId="171"/>
    <cellStyle name="Обычный 5 2 2 2 2 2 2 2 5" xfId="172"/>
    <cellStyle name="Обычный 5 2 2 2 2 2 2 2 5 2" xfId="173"/>
    <cellStyle name="Обычный 5 2 2 2 2 2 2 2 6" xfId="174"/>
    <cellStyle name="Обычный 5 2 2 2 2 2 2 2 6 2" xfId="175"/>
    <cellStyle name="Обычный 5 2 2 2 2 2 2 2 7" xfId="176"/>
    <cellStyle name="Обычный 5 2 2 2 2 2 2 2 7 2" xfId="177"/>
    <cellStyle name="Обычный 5 2 2 2 2 2 2 2 8" xfId="178"/>
    <cellStyle name="Обычный 5 2 2 2 2 2 2 3" xfId="179"/>
    <cellStyle name="Обычный 5 2 2 2 2 2 2 3 2" xfId="180"/>
    <cellStyle name="Обычный 5 2 2 2 2 2 2 4" xfId="181"/>
    <cellStyle name="Обычный 5 2 2 2 2 2 2 4 2" xfId="182"/>
    <cellStyle name="Обычный 5 2 2 2 2 2 2 5" xfId="183"/>
    <cellStyle name="Обычный 5 2 2 2 2 2 2 5 2" xfId="184"/>
    <cellStyle name="Обычный 5 2 2 2 2 2 2 6" xfId="185"/>
    <cellStyle name="Обычный 5 2 2 2 2 2 2 6 2" xfId="186"/>
    <cellStyle name="Обычный 5 2 2 2 2 2 2 7" xfId="187"/>
    <cellStyle name="Обычный 5 2 2 2 2 2 3" xfId="188"/>
    <cellStyle name="Обычный 5 2 2 2 2 2 3 2" xfId="189"/>
    <cellStyle name="Обычный 5 2 2 2 2 2 4" xfId="190"/>
    <cellStyle name="Обычный 5 2 2 2 2 2 4 2" xfId="191"/>
    <cellStyle name="Обычный 5 2 2 2 2 2 5" xfId="192"/>
    <cellStyle name="Обычный 5 2 2 2 2 2 5 2" xfId="193"/>
    <cellStyle name="Обычный 5 2 2 2 2 2 6" xfId="194"/>
    <cellStyle name="Обычный 5 2 2 2 2 2 6 2" xfId="195"/>
    <cellStyle name="Обычный 5 2 2 2 2 2 7" xfId="196"/>
    <cellStyle name="Обычный 5 2 2 2 2 3" xfId="197"/>
    <cellStyle name="Обычный 5 2 2 2 2 3 2" xfId="198"/>
    <cellStyle name="Обычный 5 2 2 2 2 4" xfId="199"/>
    <cellStyle name="Обычный 5 2 2 2 2 4 2" xfId="200"/>
    <cellStyle name="Обычный 5 2 2 2 2 5" xfId="201"/>
    <cellStyle name="Обычный 5 2 2 2 2 5 2" xfId="202"/>
    <cellStyle name="Обычный 5 2 2 2 2 6" xfId="203"/>
    <cellStyle name="Обычный 5 2 2 2 2 6 2" xfId="204"/>
    <cellStyle name="Обычный 5 2 2 2 2 7" xfId="205"/>
    <cellStyle name="Обычный 5 2 2 2 3" xfId="206"/>
    <cellStyle name="Обычный 5 2 2 2 3 2" xfId="207"/>
    <cellStyle name="Обычный 5 2 2 2 4" xfId="208"/>
    <cellStyle name="Обычный 5 2 2 2 4 2" xfId="209"/>
    <cellStyle name="Обычный 5 2 2 2 5" xfId="210"/>
    <cellStyle name="Обычный 5 2 2 2 5 2" xfId="211"/>
    <cellStyle name="Обычный 5 2 2 2 6" xfId="212"/>
    <cellStyle name="Обычный 5 2 2 2 6 2" xfId="213"/>
    <cellStyle name="Обычный 5 2 2 2 7" xfId="214"/>
    <cellStyle name="Обычный 5 2 2 3" xfId="215"/>
    <cellStyle name="Обычный 5 2 2 3 2" xfId="216"/>
    <cellStyle name="Обычный 5 2 2 4" xfId="217"/>
    <cellStyle name="Обычный 5 2 2 4 2" xfId="218"/>
    <cellStyle name="Обычный 5 2 2 5" xfId="219"/>
    <cellStyle name="Обычный 5 2 2 5 2" xfId="220"/>
    <cellStyle name="Обычный 5 2 2 6" xfId="221"/>
    <cellStyle name="Обычный 5 2 2 6 2" xfId="222"/>
    <cellStyle name="Обычный 5 2 2 7" xfId="223"/>
    <cellStyle name="Обычный 5 2 3" xfId="224"/>
    <cellStyle name="Обычный 5 2 3 2" xfId="225"/>
    <cellStyle name="Обычный 5 2 4" xfId="226"/>
    <cellStyle name="Обычный 5 2 4 2" xfId="227"/>
    <cellStyle name="Обычный 5 2 5" xfId="228"/>
    <cellStyle name="Обычный 5 2 5 2" xfId="229"/>
    <cellStyle name="Обычный 5 2 6" xfId="230"/>
    <cellStyle name="Обычный 5 2 6 2" xfId="231"/>
    <cellStyle name="Обычный 5 2 7" xfId="232"/>
    <cellStyle name="Обычный 5 3" xfId="233"/>
    <cellStyle name="Обычный 5 3 2" xfId="234"/>
    <cellStyle name="Обычный 5 4" xfId="235"/>
    <cellStyle name="Обычный 5 4 2" xfId="236"/>
    <cellStyle name="Обычный 5 5" xfId="237"/>
    <cellStyle name="Обычный 5 5 2" xfId="238"/>
    <cellStyle name="Обычный 5 6" xfId="239"/>
    <cellStyle name="Обычный 5 6 2" xfId="240"/>
    <cellStyle name="Обычный 5 7" xfId="241"/>
    <cellStyle name="Обычный 6" xfId="242"/>
    <cellStyle name="Обычный 6 2" xfId="243"/>
    <cellStyle name="Обычный 6 2 2" xfId="244"/>
    <cellStyle name="Обычный 6 3" xfId="245"/>
    <cellStyle name="Обычный 6 3 2" xfId="246"/>
    <cellStyle name="Обычный 6 4" xfId="247"/>
    <cellStyle name="Обычный 6 4 2" xfId="248"/>
    <cellStyle name="Обычный 6 5" xfId="249"/>
    <cellStyle name="Обычный 6 5 2" xfId="250"/>
    <cellStyle name="Обычный 6 6" xfId="251"/>
    <cellStyle name="Обычный 7" xfId="252"/>
    <cellStyle name="Обычный 7 2" xfId="253"/>
    <cellStyle name="Обычный 7 2 2" xfId="254"/>
    <cellStyle name="Обычный 7 2 2 2" xfId="255"/>
    <cellStyle name="Обычный 7 2 2 2 2" xfId="256"/>
    <cellStyle name="Обычный 7 2 2 2 2 2" xfId="257"/>
    <cellStyle name="Обычный 7 2 2 2 2 2 2" xfId="258"/>
    <cellStyle name="Обычный 7 2 2 2 2 2 2 2" xfId="259"/>
    <cellStyle name="Обычный 7 2 2 2 2 2 2 2 2" xfId="260"/>
    <cellStyle name="Обычный 7 2 2 2 2 2 2 3" xfId="261"/>
    <cellStyle name="Обычный 7 2 2 2 2 2 2 3 2" xfId="262"/>
    <cellStyle name="Обычный 7 2 2 2 2 2 2 4" xfId="263"/>
    <cellStyle name="Обычный 7 2 2 2 2 2 2 4 2" xfId="264"/>
    <cellStyle name="Обычный 7 2 2 2 2 2 2 5" xfId="265"/>
    <cellStyle name="Обычный 7 2 2 2 2 2 2 5 2" xfId="266"/>
    <cellStyle name="Обычный 7 2 2 2 2 2 2 6" xfId="267"/>
    <cellStyle name="Обычный 7 2 2 2 2 2 3" xfId="268"/>
    <cellStyle name="Обычный 7 2 2 2 2 2 3 2" xfId="269"/>
    <cellStyle name="Обычный 7 2 2 2 2 2 3 2 2" xfId="270"/>
    <cellStyle name="Обычный 7 2 2 2 2 2 3 2 2 2" xfId="271"/>
    <cellStyle name="Обычный 7 2 2 2 2 2 3 2 2 2 2" xfId="272"/>
    <cellStyle name="Обычный 7 2 2 2 2 2 3 2 2 3" xfId="273"/>
    <cellStyle name="Обычный 7 2 2 2 2 2 3 2 2 3 2" xfId="274"/>
    <cellStyle name="Обычный 7 2 2 2 2 2 3 2 2 4" xfId="275"/>
    <cellStyle name="Обычный 7 2 2 2 2 2 3 2 2 4 2" xfId="276"/>
    <cellStyle name="Обычный 7 2 2 2 2 2 3 2 2 5" xfId="277"/>
    <cellStyle name="Обычный 7 2 2 2 2 2 3 2 2 5 2" xfId="278"/>
    <cellStyle name="Обычный 7 2 2 2 2 2 3 2 2 6" xfId="279"/>
    <cellStyle name="Обычный 7 2 2 2 2 2 3 2 3" xfId="280"/>
    <cellStyle name="Обычный 7 2 2 2 2 2 3 2 3 2" xfId="281"/>
    <cellStyle name="Обычный 7 2 2 2 2 2 3 2 4" xfId="282"/>
    <cellStyle name="Обычный 7 2 2 2 2 2 3 2 4 2" xfId="283"/>
    <cellStyle name="Обычный 7 2 2 2 2 2 3 2 5" xfId="284"/>
    <cellStyle name="Обычный 7 2 2 2 2 2 3 2 5 2" xfId="285"/>
    <cellStyle name="Обычный 7 2 2 2 2 2 3 2 6" xfId="286"/>
    <cellStyle name="Обычный 7 2 2 2 2 2 3 2 6 2" xfId="287"/>
    <cellStyle name="Обычный 7 2 2 2 2 2 3 2 7" xfId="288"/>
    <cellStyle name="Обычный 7 2 2 2 2 2 3 3" xfId="289"/>
    <cellStyle name="Обычный 7 2 2 2 2 2 3 3 2" xfId="290"/>
    <cellStyle name="Обычный 7 2 2 2 2 2 3 4" xfId="291"/>
    <cellStyle name="Обычный 7 2 2 2 2 2 3 4 2" xfId="292"/>
    <cellStyle name="Обычный 7 2 2 2 2 2 3 5" xfId="293"/>
    <cellStyle name="Обычный 7 2 2 2 2 2 3 5 2" xfId="294"/>
    <cellStyle name="Обычный 7 2 2 2 2 2 3 6" xfId="295"/>
    <cellStyle name="Обычный 7 2 2 2 2 2 3 6 2" xfId="296"/>
    <cellStyle name="Обычный 7 2 2 2 2 2 3 7" xfId="297"/>
    <cellStyle name="Обычный 7 2 2 2 2 2 4" xfId="298"/>
    <cellStyle name="Обычный 7 2 2 2 2 2 4 2" xfId="299"/>
    <cellStyle name="Обычный 7 2 2 2 2 2 5" xfId="300"/>
    <cellStyle name="Обычный 7 2 2 2 2 2 5 2" xfId="301"/>
    <cellStyle name="Обычный 7 2 2 2 2 2 6" xfId="302"/>
    <cellStyle name="Обычный 7 2 2 2 2 2 6 2" xfId="303"/>
    <cellStyle name="Обычный 7 2 2 2 2 2 7" xfId="304"/>
    <cellStyle name="Обычный 7 2 2 2 2 2 7 2" xfId="305"/>
    <cellStyle name="Обычный 7 2 2 2 2 2 8" xfId="306"/>
    <cellStyle name="Обычный 7 2 2 2 2 3" xfId="307"/>
    <cellStyle name="Обычный 7 2 2 2 2 3 2" xfId="308"/>
    <cellStyle name="Обычный 7 2 2 2 2 4" xfId="309"/>
    <cellStyle name="Обычный 7 2 2 2 2 4 2" xfId="310"/>
    <cellStyle name="Обычный 7 2 2 2 2 5" xfId="311"/>
    <cellStyle name="Обычный 7 2 2 2 2 5 2" xfId="312"/>
    <cellStyle name="Обычный 7 2 2 2 2 6" xfId="313"/>
    <cellStyle name="Обычный 7 2 2 2 2 6 2" xfId="314"/>
    <cellStyle name="Обычный 7 2 2 2 2 7" xfId="315"/>
    <cellStyle name="Обычный 7 2 2 2 3" xfId="316"/>
    <cellStyle name="Обычный 7 2 2 2 3 2" xfId="317"/>
    <cellStyle name="Обычный 7 2 2 2 4" xfId="318"/>
    <cellStyle name="Обычный 7 2 2 2 4 2" xfId="319"/>
    <cellStyle name="Обычный 7 2 2 2 5" xfId="320"/>
    <cellStyle name="Обычный 7 2 2 2 5 2" xfId="321"/>
    <cellStyle name="Обычный 7 2 2 2 6" xfId="322"/>
    <cellStyle name="Обычный 7 2 2 2 6 2" xfId="323"/>
    <cellStyle name="Обычный 7 2 2 2 7" xfId="324"/>
    <cellStyle name="Обычный 7 2 2 3" xfId="325"/>
    <cellStyle name="Обычный 7 2 2 3 2" xfId="326"/>
    <cellStyle name="Обычный 7 2 2 4" xfId="327"/>
    <cellStyle name="Обычный 7 2 2 4 2" xfId="328"/>
    <cellStyle name="Обычный 7 2 2 5" xfId="329"/>
    <cellStyle name="Обычный 7 2 2 5 2" xfId="330"/>
    <cellStyle name="Обычный 7 2 2 6" xfId="331"/>
    <cellStyle name="Обычный 7 2 2 6 2" xfId="332"/>
    <cellStyle name="Обычный 7 2 2 7" xfId="333"/>
    <cellStyle name="Обычный 7 2 3" xfId="334"/>
    <cellStyle name="Обычный 7 2 3 2" xfId="335"/>
    <cellStyle name="Обычный 7 2 4" xfId="336"/>
    <cellStyle name="Обычный 7 2 4 2" xfId="337"/>
    <cellStyle name="Обычный 7 2 5" xfId="338"/>
    <cellStyle name="Обычный 7 2 5 2" xfId="339"/>
    <cellStyle name="Обычный 7 2 6" xfId="340"/>
    <cellStyle name="Обычный 7 2 6 2" xfId="341"/>
    <cellStyle name="Обычный 7 2 7" xfId="342"/>
    <cellStyle name="Обычный 7 3" xfId="343"/>
    <cellStyle name="Обычный 7 3 2" xfId="344"/>
    <cellStyle name="Обычный 7 4" xfId="345"/>
    <cellStyle name="Обычный 7 4 2" xfId="346"/>
    <cellStyle name="Обычный 7 5" xfId="347"/>
    <cellStyle name="Обычный 7 5 2" xfId="348"/>
    <cellStyle name="Обычный 7 6" xfId="349"/>
    <cellStyle name="Обычный 7 6 2" xfId="350"/>
    <cellStyle name="Обычный 7 7" xfId="351"/>
    <cellStyle name="Обычный 8" xfId="352"/>
    <cellStyle name="Обычный 8 2" xfId="353"/>
    <cellStyle name="Обычный 8 2 2" xfId="354"/>
    <cellStyle name="Обычный 8 3" xfId="355"/>
    <cellStyle name="Обычный 8 3 2" xfId="356"/>
    <cellStyle name="Обычный 8 4" xfId="357"/>
    <cellStyle name="Обычный 8 4 2" xfId="358"/>
    <cellStyle name="Обычный 8 5" xfId="359"/>
    <cellStyle name="Обычный 8 5 2" xfId="360"/>
    <cellStyle name="Обычный 8 6" xfId="361"/>
    <cellStyle name="Обычный 9" xfId="362"/>
    <cellStyle name="Обычный 9 2" xfId="363"/>
    <cellStyle name="Обычный 9 2 2" xfId="364"/>
    <cellStyle name="Обычный 9 2 2 2" xfId="365"/>
    <cellStyle name="Обычный 9 2 2 2 2" xfId="366"/>
    <cellStyle name="Обычный 9 2 2 3" xfId="367"/>
    <cellStyle name="Обычный 9 2 2 3 2" xfId="368"/>
    <cellStyle name="Обычный 9 2 2 4" xfId="369"/>
    <cellStyle name="Обычный 9 2 2 4 2" xfId="370"/>
    <cellStyle name="Обычный 9 2 2 5" xfId="371"/>
    <cellStyle name="Обычный 9 2 3" xfId="372"/>
    <cellStyle name="Обычный 9 2 3 2" xfId="373"/>
    <cellStyle name="Обычный 9 2 4" xfId="374"/>
    <cellStyle name="Обычный 9 2 4 2" xfId="375"/>
    <cellStyle name="Обычный 9 2 5" xfId="376"/>
    <cellStyle name="Обычный 9 2 5 2" xfId="377"/>
    <cellStyle name="Обычный 9 2 6" xfId="378"/>
    <cellStyle name="Обычный 9 2 6 2" xfId="379"/>
    <cellStyle name="Обычный 9 2 7" xfId="380"/>
    <cellStyle name="Обычный 9 2 9" xfId="404"/>
    <cellStyle name="Обычный 9 2 9 2" xfId="406"/>
    <cellStyle name="Обычный 9 2 9 2 2" xfId="407"/>
    <cellStyle name="Обычный 9 2 9 2 2 2" xfId="412"/>
    <cellStyle name="Обычный 9 3" xfId="381"/>
    <cellStyle name="Обычный 9 3 2" xfId="382"/>
    <cellStyle name="Обычный 9 3 2 2" xfId="383"/>
    <cellStyle name="Обычный 9 3 3" xfId="384"/>
    <cellStyle name="Обычный 9 3 3 2" xfId="385"/>
    <cellStyle name="Обычный 9 3 4" xfId="386"/>
    <cellStyle name="Обычный 9 4" xfId="387"/>
    <cellStyle name="Обычный 9 4 2" xfId="388"/>
    <cellStyle name="Обычный 9 5" xfId="389"/>
    <cellStyle name="Обычный 9 5 2" xfId="390"/>
    <cellStyle name="Обычный 9 6" xfId="391"/>
    <cellStyle name="Обычный 9 6 2" xfId="392"/>
    <cellStyle name="Обычный 9 7" xfId="393"/>
    <cellStyle name="Примечание 2" xfId="394"/>
    <cellStyle name="Примечание 2 2" xfId="395"/>
    <cellStyle name="Примечание 2 2 2" xfId="396"/>
    <cellStyle name="Примечание 2 3" xfId="397"/>
    <cellStyle name="Примечание 2 3 2" xfId="398"/>
    <cellStyle name="Примечание 2 4" xfId="399"/>
    <cellStyle name="Примечание 2 4 2" xfId="400"/>
    <cellStyle name="Примечание 2 5" xfId="401"/>
    <cellStyle name="Примечание 2 5 2" xfId="402"/>
    <cellStyle name="Примечание 2 6" xfId="403"/>
  </cellStyles>
  <dxfs count="12"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>
          <bgColor rgb="FFFFEB84"/>
        </patternFill>
      </fill>
    </dxf>
    <dxf>
      <fill>
        <patternFill>
          <bgColor rgb="FF72C487"/>
        </patternFill>
      </fill>
    </dxf>
    <dxf>
      <fill>
        <patternFill>
          <bgColor rgb="FFF8696B"/>
        </patternFill>
      </fill>
    </dxf>
    <dxf>
      <fill>
        <patternFill>
          <bgColor rgb="FFFDBB01"/>
        </patternFill>
      </fill>
    </dxf>
    <dxf>
      <fill>
        <patternFill patternType="solid">
          <bgColor rgb="FFFFEB84"/>
        </patternFill>
      </fill>
    </dxf>
    <dxf>
      <fill>
        <patternFill>
          <bgColor rgb="FF72C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Z68"/>
  <sheetViews>
    <sheetView tabSelected="1" zoomScale="85" zoomScaleNormal="85" workbookViewId="0"/>
  </sheetViews>
  <sheetFormatPr defaultRowHeight="12" x14ac:dyDescent="0.2"/>
  <cols>
    <col min="1" max="1" width="9.140625" style="68"/>
    <col min="2" max="2" width="25.42578125" customWidth="1"/>
    <col min="3" max="4" width="13.7109375" customWidth="1"/>
    <col min="5" max="5" width="14.28515625" customWidth="1"/>
    <col min="6" max="22" width="13.7109375" customWidth="1"/>
    <col min="25" max="26" width="13.7109375" customWidth="1"/>
  </cols>
  <sheetData>
    <row r="1" spans="1:17" x14ac:dyDescent="0.2">
      <c r="A1" s="6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x14ac:dyDescent="0.2">
      <c r="A3" s="65"/>
      <c r="B3" s="3"/>
      <c r="C3" s="3"/>
      <c r="D3" s="3"/>
      <c r="E3" s="3"/>
      <c r="F3" s="3"/>
      <c r="G3" s="3"/>
      <c r="H3" s="3"/>
      <c r="I3" s="3"/>
      <c r="J3" s="3"/>
      <c r="K3" s="4" t="s">
        <v>83</v>
      </c>
      <c r="L3" s="3"/>
      <c r="N3" s="3"/>
      <c r="O3" s="3"/>
      <c r="P3" s="3"/>
    </row>
    <row r="4" spans="1:17" ht="15.75" thickBot="1" x14ac:dyDescent="0.25">
      <c r="A4" s="65"/>
      <c r="B4" s="5" t="s">
        <v>82</v>
      </c>
      <c r="C4" s="6"/>
      <c r="D4" s="6"/>
      <c r="E4" s="6"/>
      <c r="F4" s="6"/>
      <c r="G4" s="6"/>
      <c r="H4" s="3"/>
      <c r="I4" s="3"/>
      <c r="J4" s="3"/>
      <c r="K4" s="7" t="s">
        <v>0</v>
      </c>
      <c r="L4" s="3"/>
      <c r="N4" s="3"/>
      <c r="O4" s="3"/>
      <c r="P4" s="3"/>
    </row>
    <row r="5" spans="1:17" ht="15.95" customHeight="1" x14ac:dyDescent="0.2">
      <c r="A5" s="65"/>
      <c r="B5" s="144"/>
      <c r="C5" s="147" t="s">
        <v>60</v>
      </c>
      <c r="D5" s="158" t="s">
        <v>61</v>
      </c>
      <c r="E5" s="159"/>
      <c r="F5" s="159"/>
      <c r="G5" s="159"/>
      <c r="H5" s="160"/>
      <c r="I5" s="161" t="s">
        <v>62</v>
      </c>
      <c r="J5" s="164" t="s">
        <v>81</v>
      </c>
      <c r="K5" s="164" t="s">
        <v>63</v>
      </c>
      <c r="L5" s="120"/>
    </row>
    <row r="6" spans="1:17" ht="15.95" customHeight="1" x14ac:dyDescent="0.2">
      <c r="A6" s="65"/>
      <c r="B6" s="145"/>
      <c r="C6" s="148"/>
      <c r="D6" s="167" t="s">
        <v>1</v>
      </c>
      <c r="E6" s="169" t="s">
        <v>2</v>
      </c>
      <c r="F6" s="169" t="s">
        <v>3</v>
      </c>
      <c r="G6" s="169" t="s">
        <v>4</v>
      </c>
      <c r="H6" s="156" t="s">
        <v>5</v>
      </c>
      <c r="I6" s="162"/>
      <c r="J6" s="165"/>
      <c r="K6" s="165"/>
      <c r="L6" s="120"/>
    </row>
    <row r="7" spans="1:17" ht="21.75" customHeight="1" x14ac:dyDescent="0.2">
      <c r="A7" s="65"/>
      <c r="B7" s="145"/>
      <c r="C7" s="149"/>
      <c r="D7" s="168"/>
      <c r="E7" s="170"/>
      <c r="F7" s="170"/>
      <c r="G7" s="170"/>
      <c r="H7" s="157"/>
      <c r="I7" s="163"/>
      <c r="J7" s="166"/>
      <c r="K7" s="166"/>
      <c r="L7" s="120"/>
    </row>
    <row r="8" spans="1:17" x14ac:dyDescent="0.2">
      <c r="A8" s="65"/>
      <c r="B8" s="145"/>
      <c r="C8" s="150" t="s">
        <v>7</v>
      </c>
      <c r="D8" s="151"/>
      <c r="E8" s="151"/>
      <c r="F8" s="151"/>
      <c r="G8" s="151"/>
      <c r="H8" s="152"/>
      <c r="I8" s="150" t="s">
        <v>7</v>
      </c>
      <c r="J8" s="151"/>
      <c r="K8" s="152"/>
      <c r="L8" s="120"/>
    </row>
    <row r="9" spans="1:17" ht="12" customHeight="1" thickBot="1" x14ac:dyDescent="0.25">
      <c r="A9" s="65"/>
      <c r="B9" s="146"/>
      <c r="C9" s="121">
        <v>1</v>
      </c>
      <c r="D9" s="122">
        <v>2</v>
      </c>
      <c r="E9" s="122">
        <v>3</v>
      </c>
      <c r="F9" s="122">
        <v>4</v>
      </c>
      <c r="G9" s="122">
        <v>5</v>
      </c>
      <c r="H9" s="122">
        <v>6</v>
      </c>
      <c r="I9" s="123">
        <v>7</v>
      </c>
      <c r="J9" s="124">
        <v>8</v>
      </c>
      <c r="K9" s="124">
        <v>9</v>
      </c>
      <c r="L9" s="120"/>
    </row>
    <row r="10" spans="1:17" ht="12" customHeight="1" x14ac:dyDescent="0.2">
      <c r="A10" s="65"/>
      <c r="B10" s="9" t="s">
        <v>8</v>
      </c>
      <c r="C10" s="10">
        <v>22877</v>
      </c>
      <c r="D10" s="11">
        <v>13379</v>
      </c>
      <c r="E10" s="11">
        <v>1837</v>
      </c>
      <c r="F10" s="11">
        <v>247</v>
      </c>
      <c r="G10" s="11">
        <v>3585</v>
      </c>
      <c r="H10" s="85">
        <v>4470</v>
      </c>
      <c r="I10" s="10">
        <v>3423</v>
      </c>
      <c r="J10" s="43">
        <f>SUBTOTAL(9,J11:J18)</f>
        <v>534</v>
      </c>
      <c r="K10" s="43">
        <v>9498</v>
      </c>
      <c r="L10" s="120"/>
    </row>
    <row r="11" spans="1:17" ht="12" customHeight="1" x14ac:dyDescent="0.2">
      <c r="A11" s="65"/>
      <c r="B11" s="129" t="s">
        <v>9</v>
      </c>
      <c r="C11" s="13">
        <v>1036</v>
      </c>
      <c r="D11" s="14">
        <v>504</v>
      </c>
      <c r="E11" s="14">
        <v>100</v>
      </c>
      <c r="F11" s="14">
        <v>16</v>
      </c>
      <c r="G11" s="14">
        <v>73</v>
      </c>
      <c r="H11" s="86">
        <v>193</v>
      </c>
      <c r="I11" s="13">
        <v>132</v>
      </c>
      <c r="J11" s="47">
        <v>19</v>
      </c>
      <c r="K11" s="47">
        <v>532</v>
      </c>
      <c r="L11" s="120"/>
    </row>
    <row r="12" spans="1:17" ht="12" customHeight="1" x14ac:dyDescent="0.2">
      <c r="A12" s="65"/>
      <c r="B12" s="129" t="s">
        <v>10</v>
      </c>
      <c r="C12" s="13">
        <v>5917</v>
      </c>
      <c r="D12" s="14">
        <v>3711</v>
      </c>
      <c r="E12" s="14">
        <v>817</v>
      </c>
      <c r="F12" s="14">
        <v>35</v>
      </c>
      <c r="G12" s="14">
        <v>1051</v>
      </c>
      <c r="H12" s="86">
        <v>1009</v>
      </c>
      <c r="I12" s="13">
        <v>871</v>
      </c>
      <c r="J12" s="47">
        <v>164</v>
      </c>
      <c r="K12" s="47">
        <v>2206</v>
      </c>
      <c r="L12" s="120"/>
    </row>
    <row r="13" spans="1:17" ht="12" customHeight="1" x14ac:dyDescent="0.2">
      <c r="A13" s="65"/>
      <c r="B13" s="129" t="s">
        <v>11</v>
      </c>
      <c r="C13" s="13">
        <v>5130</v>
      </c>
      <c r="D13" s="14">
        <v>3608</v>
      </c>
      <c r="E13" s="14">
        <v>422</v>
      </c>
      <c r="F13" s="14">
        <v>66</v>
      </c>
      <c r="G13" s="14">
        <v>1573</v>
      </c>
      <c r="H13" s="86">
        <v>844</v>
      </c>
      <c r="I13" s="13">
        <v>512</v>
      </c>
      <c r="J13" s="47">
        <v>109</v>
      </c>
      <c r="K13" s="47">
        <v>1522</v>
      </c>
      <c r="L13" s="120"/>
    </row>
    <row r="14" spans="1:17" x14ac:dyDescent="0.2">
      <c r="A14" s="65"/>
      <c r="B14" s="129" t="s">
        <v>12</v>
      </c>
      <c r="C14" s="13">
        <v>2187</v>
      </c>
      <c r="D14" s="14">
        <v>1251</v>
      </c>
      <c r="E14" s="14">
        <v>169</v>
      </c>
      <c r="F14" s="14">
        <v>26</v>
      </c>
      <c r="G14" s="14">
        <v>317</v>
      </c>
      <c r="H14" s="86">
        <v>454</v>
      </c>
      <c r="I14" s="13">
        <v>289</v>
      </c>
      <c r="J14" s="47">
        <v>75</v>
      </c>
      <c r="K14" s="47">
        <v>936</v>
      </c>
      <c r="L14" s="120"/>
    </row>
    <row r="15" spans="1:17" ht="12" customHeight="1" x14ac:dyDescent="0.2">
      <c r="A15" s="65"/>
      <c r="B15" s="129" t="s">
        <v>13</v>
      </c>
      <c r="C15" s="13">
        <v>1398</v>
      </c>
      <c r="D15" s="14">
        <v>842</v>
      </c>
      <c r="E15" s="14">
        <v>49</v>
      </c>
      <c r="F15" s="14">
        <v>32</v>
      </c>
      <c r="G15" s="14">
        <v>56</v>
      </c>
      <c r="H15" s="86">
        <v>346</v>
      </c>
      <c r="I15" s="13">
        <v>449</v>
      </c>
      <c r="J15" s="47">
        <v>17</v>
      </c>
      <c r="K15" s="47">
        <v>556</v>
      </c>
      <c r="L15" s="120"/>
    </row>
    <row r="16" spans="1:17" ht="12" customHeight="1" x14ac:dyDescent="0.2">
      <c r="A16" s="65"/>
      <c r="B16" s="129" t="s">
        <v>14</v>
      </c>
      <c r="C16" s="13">
        <v>6485</v>
      </c>
      <c r="D16" s="14">
        <v>3047</v>
      </c>
      <c r="E16" s="14">
        <v>234</v>
      </c>
      <c r="F16" s="14">
        <v>65</v>
      </c>
      <c r="G16" s="14">
        <v>511</v>
      </c>
      <c r="H16" s="86">
        <v>1424</v>
      </c>
      <c r="I16" s="13">
        <v>989</v>
      </c>
      <c r="J16" s="47">
        <v>136</v>
      </c>
      <c r="K16" s="47">
        <v>3438</v>
      </c>
      <c r="L16" s="120"/>
    </row>
    <row r="17" spans="1:17" ht="12" customHeight="1" x14ac:dyDescent="0.2">
      <c r="A17" s="65"/>
      <c r="B17" s="129" t="s">
        <v>15</v>
      </c>
      <c r="C17" s="13">
        <v>693</v>
      </c>
      <c r="D17" s="14">
        <v>400</v>
      </c>
      <c r="E17" s="14">
        <v>44</v>
      </c>
      <c r="F17" s="14">
        <v>3</v>
      </c>
      <c r="G17" s="14">
        <v>1</v>
      </c>
      <c r="H17" s="86">
        <v>195</v>
      </c>
      <c r="I17" s="13">
        <v>181</v>
      </c>
      <c r="J17" s="47">
        <v>14</v>
      </c>
      <c r="K17" s="47">
        <v>293</v>
      </c>
      <c r="L17" s="120"/>
    </row>
    <row r="18" spans="1:17" ht="12" customHeight="1" thickBot="1" x14ac:dyDescent="0.25">
      <c r="A18" s="65"/>
      <c r="B18" s="128" t="s">
        <v>85</v>
      </c>
      <c r="C18" s="15">
        <v>31</v>
      </c>
      <c r="D18" s="16">
        <v>16</v>
      </c>
      <c r="E18" s="16">
        <v>2</v>
      </c>
      <c r="F18" s="16">
        <v>4</v>
      </c>
      <c r="G18" s="16">
        <v>3</v>
      </c>
      <c r="H18" s="87">
        <v>5</v>
      </c>
      <c r="I18" s="15">
        <v>0</v>
      </c>
      <c r="J18" s="52">
        <v>0</v>
      </c>
      <c r="K18" s="52">
        <v>15</v>
      </c>
      <c r="L18" s="120"/>
    </row>
    <row r="19" spans="1:17" x14ac:dyDescent="0.2">
      <c r="A19" s="6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thickBot="1" x14ac:dyDescent="0.25">
      <c r="A20" s="65"/>
      <c r="B20" s="5" t="s">
        <v>84</v>
      </c>
      <c r="C20" s="3"/>
      <c r="D20" s="3"/>
      <c r="E20" s="3"/>
      <c r="F20" s="3"/>
      <c r="G20" s="3"/>
      <c r="H20" s="3"/>
      <c r="I20" s="7" t="s">
        <v>16</v>
      </c>
      <c r="J20" s="3"/>
      <c r="K20" s="3"/>
      <c r="L20" s="3"/>
      <c r="M20" s="3"/>
      <c r="N20" s="3"/>
      <c r="P20" s="3"/>
    </row>
    <row r="21" spans="1:17" ht="21.75" customHeight="1" x14ac:dyDescent="0.2">
      <c r="A21" s="65"/>
      <c r="B21" s="153"/>
      <c r="C21" s="138" t="s">
        <v>28</v>
      </c>
      <c r="D21" s="139"/>
      <c r="E21" s="139"/>
      <c r="F21" s="139"/>
      <c r="G21" s="140"/>
      <c r="H21" s="138" t="s">
        <v>17</v>
      </c>
      <c r="I21" s="140"/>
    </row>
    <row r="22" spans="1:17" ht="21.75" customHeight="1" x14ac:dyDescent="0.2">
      <c r="A22" s="65"/>
      <c r="B22" s="154"/>
      <c r="C22" s="131" t="s">
        <v>6</v>
      </c>
      <c r="D22" s="141" t="s">
        <v>29</v>
      </c>
      <c r="E22" s="142"/>
      <c r="F22" s="141" t="s">
        <v>18</v>
      </c>
      <c r="G22" s="143"/>
      <c r="H22" s="131" t="s">
        <v>6</v>
      </c>
      <c r="I22" s="171" t="s">
        <v>30</v>
      </c>
    </row>
    <row r="23" spans="1:17" ht="31.5" customHeight="1" x14ac:dyDescent="0.2">
      <c r="A23" s="65"/>
      <c r="B23" s="154"/>
      <c r="C23" s="132"/>
      <c r="D23" s="17" t="s">
        <v>6</v>
      </c>
      <c r="E23" s="2" t="s">
        <v>31</v>
      </c>
      <c r="F23" s="18" t="s">
        <v>6</v>
      </c>
      <c r="G23" s="19" t="s">
        <v>31</v>
      </c>
      <c r="H23" s="132"/>
      <c r="I23" s="172"/>
    </row>
    <row r="24" spans="1:17" ht="15.95" customHeight="1" x14ac:dyDescent="0.2">
      <c r="A24" s="65"/>
      <c r="B24" s="154"/>
      <c r="C24" s="135" t="s">
        <v>7</v>
      </c>
      <c r="D24" s="136"/>
      <c r="E24" s="136"/>
      <c r="F24" s="136"/>
      <c r="G24" s="137"/>
      <c r="H24" s="133" t="s">
        <v>7</v>
      </c>
      <c r="I24" s="134"/>
    </row>
    <row r="25" spans="1:17" ht="12" customHeight="1" thickBot="1" x14ac:dyDescent="0.25">
      <c r="A25" s="65"/>
      <c r="B25" s="155"/>
      <c r="C25" s="20">
        <v>1</v>
      </c>
      <c r="D25" s="21">
        <v>2</v>
      </c>
      <c r="E25" s="21">
        <v>3</v>
      </c>
      <c r="F25" s="22">
        <v>4</v>
      </c>
      <c r="G25" s="23">
        <v>5</v>
      </c>
      <c r="H25" s="24">
        <v>6</v>
      </c>
      <c r="I25" s="25">
        <v>7</v>
      </c>
    </row>
    <row r="26" spans="1:17" ht="12" customHeight="1" x14ac:dyDescent="0.2">
      <c r="A26" s="65"/>
      <c r="B26" s="26" t="s">
        <v>8</v>
      </c>
      <c r="C26" s="10">
        <v>8297</v>
      </c>
      <c r="D26" s="27">
        <f>SUM(D27:D34)</f>
        <v>4482</v>
      </c>
      <c r="E26" s="27">
        <f>SUM(E27:E34)</f>
        <v>117</v>
      </c>
      <c r="F26" s="27">
        <v>388</v>
      </c>
      <c r="G26" s="28">
        <v>0</v>
      </c>
      <c r="H26" s="29">
        <v>1592</v>
      </c>
      <c r="I26" s="125">
        <v>1080</v>
      </c>
    </row>
    <row r="27" spans="1:17" ht="12" customHeight="1" x14ac:dyDescent="0.2">
      <c r="A27" s="65"/>
      <c r="B27" s="130" t="s">
        <v>9</v>
      </c>
      <c r="C27" s="13">
        <v>341</v>
      </c>
      <c r="D27" s="14">
        <v>154</v>
      </c>
      <c r="E27" s="14">
        <v>1</v>
      </c>
      <c r="F27" s="14">
        <v>69</v>
      </c>
      <c r="G27" s="31">
        <v>0</v>
      </c>
      <c r="H27" s="14">
        <v>31</v>
      </c>
      <c r="I27" s="126">
        <v>0</v>
      </c>
    </row>
    <row r="28" spans="1:17" ht="12" customHeight="1" x14ac:dyDescent="0.2">
      <c r="A28" s="65"/>
      <c r="B28" s="130" t="s">
        <v>10</v>
      </c>
      <c r="C28" s="13">
        <v>2400</v>
      </c>
      <c r="D28" s="14">
        <v>1228</v>
      </c>
      <c r="E28" s="14">
        <v>51</v>
      </c>
      <c r="F28" s="14">
        <v>6</v>
      </c>
      <c r="G28" s="31">
        <v>0</v>
      </c>
      <c r="H28" s="14">
        <v>595</v>
      </c>
      <c r="I28" s="126">
        <v>480</v>
      </c>
    </row>
    <row r="29" spans="1:17" ht="12" customHeight="1" x14ac:dyDescent="0.2">
      <c r="A29" s="65"/>
      <c r="B29" s="130" t="s">
        <v>11</v>
      </c>
      <c r="C29" s="13">
        <v>1793</v>
      </c>
      <c r="D29" s="14">
        <v>405</v>
      </c>
      <c r="E29" s="14">
        <v>0</v>
      </c>
      <c r="F29" s="14">
        <v>1</v>
      </c>
      <c r="G29" s="31">
        <v>0</v>
      </c>
      <c r="H29" s="14">
        <v>583</v>
      </c>
      <c r="I29" s="126">
        <v>471</v>
      </c>
    </row>
    <row r="30" spans="1:17" ht="12" customHeight="1" x14ac:dyDescent="0.2">
      <c r="A30" s="65"/>
      <c r="B30" s="130" t="s">
        <v>12</v>
      </c>
      <c r="C30" s="13">
        <v>828</v>
      </c>
      <c r="D30" s="14">
        <v>310</v>
      </c>
      <c r="E30" s="14">
        <v>13</v>
      </c>
      <c r="F30" s="14">
        <v>3</v>
      </c>
      <c r="G30" s="31">
        <v>0</v>
      </c>
      <c r="H30" s="14">
        <v>48</v>
      </c>
      <c r="I30" s="126">
        <v>15</v>
      </c>
    </row>
    <row r="31" spans="1:17" ht="12" customHeight="1" x14ac:dyDescent="0.2">
      <c r="A31" s="65"/>
      <c r="B31" s="130" t="s">
        <v>13</v>
      </c>
      <c r="C31" s="13">
        <v>761</v>
      </c>
      <c r="D31" s="14">
        <v>192</v>
      </c>
      <c r="E31" s="14">
        <v>0</v>
      </c>
      <c r="F31" s="14">
        <v>257</v>
      </c>
      <c r="G31" s="31">
        <v>0</v>
      </c>
      <c r="H31" s="14">
        <v>48</v>
      </c>
      <c r="I31" s="126">
        <v>1</v>
      </c>
    </row>
    <row r="32" spans="1:17" ht="12" customHeight="1" x14ac:dyDescent="0.2">
      <c r="A32" s="65"/>
      <c r="B32" s="130" t="s">
        <v>14</v>
      </c>
      <c r="C32" s="13">
        <v>1929</v>
      </c>
      <c r="D32" s="14">
        <v>1059</v>
      </c>
      <c r="E32" s="14">
        <v>26</v>
      </c>
      <c r="F32" s="14">
        <v>37</v>
      </c>
      <c r="G32" s="31">
        <v>0</v>
      </c>
      <c r="H32" s="14">
        <v>250</v>
      </c>
      <c r="I32" s="126">
        <v>113</v>
      </c>
    </row>
    <row r="33" spans="1:19" ht="12" customHeight="1" x14ac:dyDescent="0.2">
      <c r="A33" s="65"/>
      <c r="B33" s="129" t="s">
        <v>15</v>
      </c>
      <c r="C33" s="13">
        <v>1929</v>
      </c>
      <c r="D33" s="14">
        <v>1059</v>
      </c>
      <c r="E33" s="14">
        <v>26</v>
      </c>
      <c r="F33" s="14">
        <v>37</v>
      </c>
      <c r="G33" s="31">
        <v>0</v>
      </c>
      <c r="H33" s="14">
        <v>250</v>
      </c>
      <c r="I33" s="126">
        <v>113</v>
      </c>
    </row>
    <row r="34" spans="1:19" ht="12" customHeight="1" thickBot="1" x14ac:dyDescent="0.25">
      <c r="A34" s="65"/>
      <c r="B34" s="128" t="s">
        <v>85</v>
      </c>
      <c r="C34" s="15">
        <v>245</v>
      </c>
      <c r="D34" s="16">
        <v>75</v>
      </c>
      <c r="E34" s="16">
        <v>0</v>
      </c>
      <c r="F34" s="16">
        <v>15</v>
      </c>
      <c r="G34" s="33">
        <v>0</v>
      </c>
      <c r="H34" s="16">
        <v>37</v>
      </c>
      <c r="I34" s="127">
        <v>0</v>
      </c>
    </row>
    <row r="35" spans="1:19" x14ac:dyDescent="0.2">
      <c r="A35" s="6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9" ht="15.75" thickBot="1" x14ac:dyDescent="0.25">
      <c r="A36" s="65"/>
      <c r="B36" s="5" t="s">
        <v>46</v>
      </c>
      <c r="C36" s="3"/>
      <c r="D36" s="3"/>
      <c r="E36" s="3"/>
      <c r="F36" s="3"/>
      <c r="G36" s="3"/>
      <c r="H36" s="57"/>
      <c r="I36" s="3"/>
      <c r="J36" s="3"/>
      <c r="L36" s="3"/>
      <c r="M36" s="3"/>
      <c r="N36" s="3"/>
      <c r="O36" s="3"/>
      <c r="P36" s="3"/>
      <c r="Q36" s="3"/>
      <c r="S36" s="7" t="s">
        <v>19</v>
      </c>
    </row>
    <row r="37" spans="1:19" ht="15.75" customHeight="1" thickBot="1" x14ac:dyDescent="0.25">
      <c r="A37" s="65"/>
      <c r="B37" s="173"/>
      <c r="C37" s="176" t="s">
        <v>36</v>
      </c>
      <c r="D37" s="177"/>
      <c r="E37" s="177"/>
      <c r="F37" s="177"/>
      <c r="G37" s="177"/>
      <c r="H37" s="177"/>
      <c r="I37" s="177"/>
      <c r="J37" s="177"/>
      <c r="K37" s="178"/>
      <c r="L37" s="179" t="s">
        <v>36</v>
      </c>
      <c r="M37" s="180"/>
      <c r="N37" s="180"/>
      <c r="O37" s="180"/>
      <c r="P37" s="180"/>
      <c r="Q37" s="180"/>
      <c r="R37" s="180"/>
      <c r="S37" s="181"/>
    </row>
    <row r="38" spans="1:19" ht="15.95" customHeight="1" x14ac:dyDescent="0.2">
      <c r="A38" s="65"/>
      <c r="B38" s="174"/>
      <c r="C38" s="182" t="s">
        <v>20</v>
      </c>
      <c r="D38" s="184" t="s">
        <v>21</v>
      </c>
      <c r="E38" s="159"/>
      <c r="F38" s="159"/>
      <c r="G38" s="159"/>
      <c r="H38" s="160"/>
      <c r="I38" s="184" t="s">
        <v>32</v>
      </c>
      <c r="J38" s="159"/>
      <c r="K38" s="160"/>
      <c r="L38" s="148" t="s">
        <v>39</v>
      </c>
      <c r="M38" s="189" t="s">
        <v>40</v>
      </c>
      <c r="N38" s="190"/>
      <c r="O38" s="190"/>
      <c r="P38" s="191"/>
      <c r="Q38" s="192" t="s">
        <v>41</v>
      </c>
      <c r="R38" s="193" t="s">
        <v>37</v>
      </c>
      <c r="S38" s="194" t="s">
        <v>38</v>
      </c>
    </row>
    <row r="39" spans="1:19" ht="28.5" customHeight="1" x14ac:dyDescent="0.2">
      <c r="A39" s="65"/>
      <c r="B39" s="174"/>
      <c r="C39" s="183"/>
      <c r="D39" s="111" t="s">
        <v>33</v>
      </c>
      <c r="E39" s="8" t="s">
        <v>34</v>
      </c>
      <c r="F39" s="35" t="s">
        <v>27</v>
      </c>
      <c r="G39" s="8" t="s">
        <v>22</v>
      </c>
      <c r="H39" s="109" t="s">
        <v>23</v>
      </c>
      <c r="I39" s="111" t="s">
        <v>26</v>
      </c>
      <c r="J39" s="196" t="s">
        <v>24</v>
      </c>
      <c r="K39" s="197"/>
      <c r="L39" s="149"/>
      <c r="M39" s="8" t="s">
        <v>42</v>
      </c>
      <c r="N39" s="8" t="s">
        <v>45</v>
      </c>
      <c r="O39" s="8" t="s">
        <v>43</v>
      </c>
      <c r="P39" s="8" t="s">
        <v>44</v>
      </c>
      <c r="Q39" s="189"/>
      <c r="R39" s="168"/>
      <c r="S39" s="195"/>
    </row>
    <row r="40" spans="1:19" ht="12" customHeight="1" x14ac:dyDescent="0.2">
      <c r="A40" s="65"/>
      <c r="B40" s="174"/>
      <c r="C40" s="66" t="s">
        <v>7</v>
      </c>
      <c r="D40" s="185" t="s">
        <v>7</v>
      </c>
      <c r="E40" s="186"/>
      <c r="F40" s="186"/>
      <c r="G40" s="187"/>
      <c r="H40" s="110" t="s">
        <v>25</v>
      </c>
      <c r="I40" s="185" t="s">
        <v>7</v>
      </c>
      <c r="J40" s="187"/>
      <c r="K40" s="36" t="s">
        <v>25</v>
      </c>
      <c r="L40" s="185" t="s">
        <v>7</v>
      </c>
      <c r="M40" s="186"/>
      <c r="N40" s="186"/>
      <c r="O40" s="186"/>
      <c r="P40" s="186"/>
      <c r="Q40" s="186"/>
      <c r="R40" s="186"/>
      <c r="S40" s="188"/>
    </row>
    <row r="41" spans="1:19" ht="12" customHeight="1" thickBot="1" x14ac:dyDescent="0.25">
      <c r="A41" s="65"/>
      <c r="B41" s="175"/>
      <c r="C41" s="67">
        <v>1</v>
      </c>
      <c r="D41" s="37">
        <v>2</v>
      </c>
      <c r="E41" s="38">
        <v>3</v>
      </c>
      <c r="F41" s="38">
        <v>4</v>
      </c>
      <c r="G41" s="38">
        <v>5</v>
      </c>
      <c r="H41" s="39">
        <v>6</v>
      </c>
      <c r="I41" s="40">
        <v>7</v>
      </c>
      <c r="J41" s="41">
        <v>8</v>
      </c>
      <c r="K41" s="42">
        <v>9</v>
      </c>
      <c r="L41" s="58">
        <v>10</v>
      </c>
      <c r="M41" s="41">
        <v>11</v>
      </c>
      <c r="N41" s="41">
        <v>12</v>
      </c>
      <c r="O41" s="41">
        <v>13</v>
      </c>
      <c r="P41" s="41">
        <v>14</v>
      </c>
      <c r="Q41" s="112">
        <v>15</v>
      </c>
      <c r="R41" s="113">
        <v>16</v>
      </c>
      <c r="S41" s="42">
        <v>17</v>
      </c>
    </row>
    <row r="42" spans="1:19" ht="12" customHeight="1" x14ac:dyDescent="0.2">
      <c r="A42" s="65"/>
      <c r="B42" s="26" t="s">
        <v>8</v>
      </c>
      <c r="C42" s="43">
        <v>1592</v>
      </c>
      <c r="D42" s="44">
        <v>330</v>
      </c>
      <c r="E42" s="11">
        <v>467</v>
      </c>
      <c r="F42" s="11">
        <v>332</v>
      </c>
      <c r="G42" s="11">
        <v>394.33333333333331</v>
      </c>
      <c r="H42" s="45">
        <f>IFERROR(IF(OR(E42&lt;0,G42&lt;0),"-",(E42-G42)/G42),"-")</f>
        <v>0.18427726120033819</v>
      </c>
      <c r="I42" s="29">
        <v>2366</v>
      </c>
      <c r="J42" s="30">
        <f t="shared" ref="J42:J50" si="0">I42-C42</f>
        <v>774</v>
      </c>
      <c r="K42" s="46">
        <f t="shared" ref="K42:K50" si="1">IF(C42=0,0, I42/C42)</f>
        <v>1.4861809045226131</v>
      </c>
      <c r="L42" s="59">
        <f>SUM(L43:L50)</f>
        <v>3468</v>
      </c>
      <c r="M42" s="11">
        <f t="shared" ref="M42" si="2">SUM(M43:M50)</f>
        <v>45</v>
      </c>
      <c r="N42" s="11">
        <v>1</v>
      </c>
      <c r="O42" s="62">
        <f t="shared" ref="O42:S42" si="3">SUM(O43:O50)</f>
        <v>-6</v>
      </c>
      <c r="P42" s="11">
        <f t="shared" si="3"/>
        <v>42</v>
      </c>
      <c r="Q42" s="85">
        <f t="shared" si="3"/>
        <v>3477</v>
      </c>
      <c r="R42" s="114">
        <f t="shared" si="3"/>
        <v>-9</v>
      </c>
      <c r="S42" s="12">
        <f t="shared" si="3"/>
        <v>183</v>
      </c>
    </row>
    <row r="43" spans="1:19" ht="12" customHeight="1" x14ac:dyDescent="0.2">
      <c r="A43" s="65"/>
      <c r="B43" s="130" t="s">
        <v>9</v>
      </c>
      <c r="C43" s="47">
        <v>31</v>
      </c>
      <c r="D43" s="48">
        <v>10</v>
      </c>
      <c r="E43" s="49">
        <v>16</v>
      </c>
      <c r="F43" s="49">
        <v>15</v>
      </c>
      <c r="G43" s="32">
        <v>16</v>
      </c>
      <c r="H43" s="50">
        <f t="shared" ref="H43:H50" si="4">IFERROR(IF(OR(E43&lt;0,G43&lt;0),"-",(E43-G43)/G43),"-")</f>
        <v>0</v>
      </c>
      <c r="I43" s="14">
        <v>96</v>
      </c>
      <c r="J43" s="32">
        <f t="shared" si="0"/>
        <v>65</v>
      </c>
      <c r="K43" s="51">
        <f t="shared" si="1"/>
        <v>3.096774193548387</v>
      </c>
      <c r="L43" s="60">
        <v>88</v>
      </c>
      <c r="M43" s="32">
        <v>0</v>
      </c>
      <c r="N43" s="32">
        <v>1</v>
      </c>
      <c r="O43" s="63">
        <v>0</v>
      </c>
      <c r="P43" s="32">
        <v>1</v>
      </c>
      <c r="Q43" s="115">
        <v>87</v>
      </c>
      <c r="R43" s="116">
        <f t="shared" ref="R43:R50" si="5">L43-Q43</f>
        <v>1</v>
      </c>
      <c r="S43" s="31">
        <f t="shared" ref="S43:S50" si="6">Q43/19</f>
        <v>4.5789473684210522</v>
      </c>
    </row>
    <row r="44" spans="1:19" ht="12" customHeight="1" x14ac:dyDescent="0.2">
      <c r="A44" s="65"/>
      <c r="B44" s="130" t="s">
        <v>10</v>
      </c>
      <c r="C44" s="47">
        <v>595</v>
      </c>
      <c r="D44" s="48">
        <v>93</v>
      </c>
      <c r="E44" s="49">
        <v>69</v>
      </c>
      <c r="F44" s="49">
        <v>16</v>
      </c>
      <c r="G44" s="32">
        <v>73.333333333333329</v>
      </c>
      <c r="H44" s="50">
        <f t="shared" si="4"/>
        <v>-5.9090909090909027E-2</v>
      </c>
      <c r="I44" s="14">
        <v>440</v>
      </c>
      <c r="J44" s="32">
        <f t="shared" si="0"/>
        <v>-155</v>
      </c>
      <c r="K44" s="51">
        <f t="shared" si="1"/>
        <v>0.73949579831932777</v>
      </c>
      <c r="L44" s="60">
        <v>572</v>
      </c>
      <c r="M44" s="32">
        <v>2</v>
      </c>
      <c r="N44" s="32">
        <v>1</v>
      </c>
      <c r="O44" s="63">
        <v>-3</v>
      </c>
      <c r="P44" s="32">
        <v>6</v>
      </c>
      <c r="Q44" s="115">
        <v>571</v>
      </c>
      <c r="R44" s="116">
        <f t="shared" si="5"/>
        <v>1</v>
      </c>
      <c r="S44" s="31">
        <f t="shared" si="6"/>
        <v>30.05263157894737</v>
      </c>
    </row>
    <row r="45" spans="1:19" ht="12" customHeight="1" x14ac:dyDescent="0.2">
      <c r="A45" s="65"/>
      <c r="B45" s="130" t="s">
        <v>11</v>
      </c>
      <c r="C45" s="47">
        <v>583</v>
      </c>
      <c r="D45" s="48">
        <v>124</v>
      </c>
      <c r="E45" s="49">
        <v>165</v>
      </c>
      <c r="F45" s="49">
        <v>139</v>
      </c>
      <c r="G45" s="32">
        <v>144.66666666666666</v>
      </c>
      <c r="H45" s="50">
        <f t="shared" si="4"/>
        <v>0.14055299539170515</v>
      </c>
      <c r="I45" s="14">
        <v>868</v>
      </c>
      <c r="J45" s="32">
        <f t="shared" si="0"/>
        <v>285</v>
      </c>
      <c r="K45" s="51">
        <f t="shared" si="1"/>
        <v>1.4888507718696398</v>
      </c>
      <c r="L45" s="60">
        <v>784</v>
      </c>
      <c r="M45" s="32">
        <v>26</v>
      </c>
      <c r="N45" s="32">
        <v>1</v>
      </c>
      <c r="O45" s="63">
        <v>-2</v>
      </c>
      <c r="P45" s="32">
        <v>8</v>
      </c>
      <c r="Q45" s="115">
        <v>804</v>
      </c>
      <c r="R45" s="116">
        <f t="shared" si="5"/>
        <v>-20</v>
      </c>
      <c r="S45" s="31">
        <f t="shared" si="6"/>
        <v>42.315789473684212</v>
      </c>
    </row>
    <row r="46" spans="1:19" ht="12" customHeight="1" x14ac:dyDescent="0.2">
      <c r="A46" s="65"/>
      <c r="B46" s="130" t="s">
        <v>12</v>
      </c>
      <c r="C46" s="47">
        <v>48</v>
      </c>
      <c r="D46" s="48">
        <v>28</v>
      </c>
      <c r="E46" s="49">
        <v>31</v>
      </c>
      <c r="F46" s="49">
        <v>3</v>
      </c>
      <c r="G46" s="32">
        <v>33.333333333333336</v>
      </c>
      <c r="H46" s="50">
        <f t="shared" si="4"/>
        <v>-7.0000000000000062E-2</v>
      </c>
      <c r="I46" s="14">
        <v>200</v>
      </c>
      <c r="J46" s="32">
        <f t="shared" si="0"/>
        <v>152</v>
      </c>
      <c r="K46" s="51">
        <f t="shared" si="1"/>
        <v>4.166666666666667</v>
      </c>
      <c r="L46" s="60">
        <v>458</v>
      </c>
      <c r="M46" s="32">
        <v>15</v>
      </c>
      <c r="N46" s="32">
        <v>1</v>
      </c>
      <c r="O46" s="63">
        <v>0</v>
      </c>
      <c r="P46" s="32">
        <v>6</v>
      </c>
      <c r="Q46" s="115">
        <v>467</v>
      </c>
      <c r="R46" s="116">
        <f t="shared" si="5"/>
        <v>-9</v>
      </c>
      <c r="S46" s="31">
        <f t="shared" si="6"/>
        <v>24.578947368421051</v>
      </c>
    </row>
    <row r="47" spans="1:19" ht="12" customHeight="1" x14ac:dyDescent="0.2">
      <c r="A47" s="65"/>
      <c r="B47" s="130" t="s">
        <v>13</v>
      </c>
      <c r="C47" s="47">
        <v>48</v>
      </c>
      <c r="D47" s="48">
        <v>20</v>
      </c>
      <c r="E47" s="49">
        <v>72</v>
      </c>
      <c r="F47" s="49">
        <v>72</v>
      </c>
      <c r="G47" s="32">
        <v>32.666666666666664</v>
      </c>
      <c r="H47" s="50">
        <f t="shared" si="4"/>
        <v>1.2040816326530615</v>
      </c>
      <c r="I47" s="14">
        <v>196</v>
      </c>
      <c r="J47" s="32">
        <f t="shared" si="0"/>
        <v>148</v>
      </c>
      <c r="K47" s="51">
        <f t="shared" si="1"/>
        <v>4.083333333333333</v>
      </c>
      <c r="L47" s="60">
        <v>265</v>
      </c>
      <c r="M47" s="32">
        <v>0</v>
      </c>
      <c r="N47" s="32">
        <v>1</v>
      </c>
      <c r="O47" s="63">
        <v>-1</v>
      </c>
      <c r="P47" s="32">
        <v>2</v>
      </c>
      <c r="Q47" s="115">
        <v>264</v>
      </c>
      <c r="R47" s="116">
        <f t="shared" si="5"/>
        <v>1</v>
      </c>
      <c r="S47" s="31">
        <f t="shared" si="6"/>
        <v>13.894736842105264</v>
      </c>
    </row>
    <row r="48" spans="1:19" ht="12" customHeight="1" x14ac:dyDescent="0.2">
      <c r="A48" s="65"/>
      <c r="B48" s="130" t="s">
        <v>14</v>
      </c>
      <c r="C48" s="47">
        <v>250</v>
      </c>
      <c r="D48" s="48">
        <v>49</v>
      </c>
      <c r="E48" s="49">
        <v>106</v>
      </c>
      <c r="F48" s="49">
        <v>79</v>
      </c>
      <c r="G48" s="32">
        <v>84.333333333333329</v>
      </c>
      <c r="H48" s="50">
        <f t="shared" si="4"/>
        <v>0.2569169960474309</v>
      </c>
      <c r="I48" s="14">
        <v>506</v>
      </c>
      <c r="J48" s="32">
        <f t="shared" si="0"/>
        <v>256</v>
      </c>
      <c r="K48" s="51">
        <f t="shared" si="1"/>
        <v>2.024</v>
      </c>
      <c r="L48" s="60">
        <v>589</v>
      </c>
      <c r="M48" s="32">
        <v>1</v>
      </c>
      <c r="N48" s="32">
        <v>1</v>
      </c>
      <c r="O48" s="63">
        <v>0</v>
      </c>
      <c r="P48" s="32">
        <v>7</v>
      </c>
      <c r="Q48" s="115">
        <v>583</v>
      </c>
      <c r="R48" s="116">
        <f t="shared" si="5"/>
        <v>6</v>
      </c>
      <c r="S48" s="31">
        <f t="shared" si="6"/>
        <v>30.684210526315791</v>
      </c>
    </row>
    <row r="49" spans="1:26" ht="12" customHeight="1" x14ac:dyDescent="0.2">
      <c r="A49" s="65"/>
      <c r="B49" s="129" t="s">
        <v>15</v>
      </c>
      <c r="C49" s="47">
        <v>250</v>
      </c>
      <c r="D49" s="48">
        <v>49</v>
      </c>
      <c r="E49" s="49">
        <v>106</v>
      </c>
      <c r="F49" s="49">
        <v>79</v>
      </c>
      <c r="G49" s="32">
        <v>84.333333333333329</v>
      </c>
      <c r="H49" s="50">
        <f t="shared" si="4"/>
        <v>0.2569169960474309</v>
      </c>
      <c r="I49" s="14">
        <v>506</v>
      </c>
      <c r="J49" s="32">
        <f t="shared" si="0"/>
        <v>256</v>
      </c>
      <c r="K49" s="51">
        <f t="shared" si="1"/>
        <v>2.024</v>
      </c>
      <c r="L49" s="60">
        <v>589</v>
      </c>
      <c r="M49" s="32">
        <v>1</v>
      </c>
      <c r="N49" s="32">
        <v>1</v>
      </c>
      <c r="O49" s="63">
        <v>0</v>
      </c>
      <c r="P49" s="32">
        <v>7</v>
      </c>
      <c r="Q49" s="115">
        <v>583</v>
      </c>
      <c r="R49" s="116">
        <f t="shared" si="5"/>
        <v>6</v>
      </c>
      <c r="S49" s="31">
        <f t="shared" si="6"/>
        <v>30.684210526315791</v>
      </c>
    </row>
    <row r="50" spans="1:26" ht="12" customHeight="1" thickBot="1" x14ac:dyDescent="0.25">
      <c r="A50" s="65"/>
      <c r="B50" s="128" t="s">
        <v>85</v>
      </c>
      <c r="C50" s="52">
        <v>37</v>
      </c>
      <c r="D50" s="53">
        <v>6</v>
      </c>
      <c r="E50" s="54">
        <v>8</v>
      </c>
      <c r="F50" s="54">
        <v>8</v>
      </c>
      <c r="G50" s="34">
        <v>10</v>
      </c>
      <c r="H50" s="55">
        <f t="shared" si="4"/>
        <v>-0.2</v>
      </c>
      <c r="I50" s="16">
        <v>60</v>
      </c>
      <c r="J50" s="34">
        <f t="shared" si="0"/>
        <v>23</v>
      </c>
      <c r="K50" s="56">
        <f t="shared" si="1"/>
        <v>1.6216216216216217</v>
      </c>
      <c r="L50" s="61">
        <v>123</v>
      </c>
      <c r="M50" s="34">
        <v>0</v>
      </c>
      <c r="N50" s="34">
        <v>1</v>
      </c>
      <c r="O50" s="64">
        <v>0</v>
      </c>
      <c r="P50" s="34">
        <v>5</v>
      </c>
      <c r="Q50" s="117">
        <v>118</v>
      </c>
      <c r="R50" s="118">
        <f t="shared" si="5"/>
        <v>5</v>
      </c>
      <c r="S50" s="33">
        <f t="shared" si="6"/>
        <v>6.2105263157894735</v>
      </c>
    </row>
    <row r="51" spans="1:26" x14ac:dyDescent="0.2">
      <c r="A51" s="65"/>
    </row>
    <row r="52" spans="1:26" ht="15" x14ac:dyDescent="0.25">
      <c r="A52" s="65"/>
      <c r="B52" s="11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26" ht="15.75" thickBot="1" x14ac:dyDescent="0.25">
      <c r="B53" s="5" t="s">
        <v>47</v>
      </c>
      <c r="C53" s="3"/>
      <c r="D53" s="3"/>
      <c r="E53" s="3"/>
      <c r="F53" s="3"/>
      <c r="G53" s="3"/>
      <c r="H53" s="57"/>
      <c r="I53" s="7"/>
      <c r="K53" s="3"/>
      <c r="L53" s="3"/>
      <c r="M53" s="3"/>
      <c r="N53" s="3"/>
      <c r="O53" s="3"/>
      <c r="R53" s="7" t="s">
        <v>35</v>
      </c>
      <c r="Y53" s="88" t="s">
        <v>64</v>
      </c>
      <c r="Z53" s="89" t="s">
        <v>65</v>
      </c>
    </row>
    <row r="54" spans="1:26" ht="12" customHeight="1" x14ac:dyDescent="0.2">
      <c r="B54" s="201"/>
      <c r="C54" s="161" t="s">
        <v>28</v>
      </c>
      <c r="D54" s="198" t="s">
        <v>48</v>
      </c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200"/>
      <c r="T54" s="205" t="s">
        <v>66</v>
      </c>
      <c r="U54" s="206"/>
      <c r="V54" s="207"/>
      <c r="Y54" s="88" t="s">
        <v>67</v>
      </c>
      <c r="Z54" s="89">
        <f>DATE(YEAR(Z53),MONTH(Z53),1)</f>
        <v>43221</v>
      </c>
    </row>
    <row r="55" spans="1:26" ht="12" customHeight="1" x14ac:dyDescent="0.2">
      <c r="B55" s="202"/>
      <c r="C55" s="162"/>
      <c r="D55" s="150">
        <v>2018</v>
      </c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208"/>
      <c r="R55" s="209" t="s">
        <v>49</v>
      </c>
      <c r="T55" s="211" t="s">
        <v>68</v>
      </c>
      <c r="U55" s="213" t="s">
        <v>69</v>
      </c>
      <c r="V55" s="214"/>
      <c r="Y55" s="88" t="s">
        <v>70</v>
      </c>
      <c r="Z55" s="89">
        <f>DATE(YEAR(Z53),MONTH(Z53)+1,1)-1</f>
        <v>43251</v>
      </c>
    </row>
    <row r="56" spans="1:26" ht="23.25" thickBot="1" x14ac:dyDescent="0.25">
      <c r="B56" s="202"/>
      <c r="C56" s="204"/>
      <c r="D56" s="69" t="s">
        <v>50</v>
      </c>
      <c r="E56" s="70" t="s">
        <v>71</v>
      </c>
      <c r="F56" s="70" t="s">
        <v>72</v>
      </c>
      <c r="G56" s="70" t="s">
        <v>73</v>
      </c>
      <c r="H56" s="70" t="s">
        <v>74</v>
      </c>
      <c r="I56" s="70" t="s">
        <v>51</v>
      </c>
      <c r="J56" s="70" t="s">
        <v>52</v>
      </c>
      <c r="K56" s="70" t="s">
        <v>53</v>
      </c>
      <c r="L56" s="70" t="s">
        <v>54</v>
      </c>
      <c r="M56" s="70" t="s">
        <v>55</v>
      </c>
      <c r="N56" s="70" t="s">
        <v>56</v>
      </c>
      <c r="O56" s="70" t="s">
        <v>57</v>
      </c>
      <c r="P56" s="70" t="s">
        <v>58</v>
      </c>
      <c r="Q56" s="70" t="s">
        <v>59</v>
      </c>
      <c r="R56" s="210"/>
      <c r="T56" s="212"/>
      <c r="U56" s="90" t="s">
        <v>75</v>
      </c>
      <c r="V56" s="91" t="s">
        <v>76</v>
      </c>
      <c r="Y56" s="88" t="s">
        <v>77</v>
      </c>
      <c r="Z56" s="89">
        <f>DATE(YEAR(Z53),1,1)</f>
        <v>43101</v>
      </c>
    </row>
    <row r="57" spans="1:26" x14ac:dyDescent="0.2">
      <c r="B57" s="202"/>
      <c r="C57" s="71" t="s">
        <v>7</v>
      </c>
      <c r="D57" s="198" t="s">
        <v>7</v>
      </c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200"/>
      <c r="T57" s="92" t="s">
        <v>7</v>
      </c>
      <c r="U57" s="93"/>
      <c r="V57" s="94"/>
      <c r="Y57" s="88" t="s">
        <v>78</v>
      </c>
      <c r="Z57" s="89">
        <f>DATE(YEAR(Z53)+1,1,1)-1</f>
        <v>43465</v>
      </c>
    </row>
    <row r="58" spans="1:26" ht="12.75" thickBot="1" x14ac:dyDescent="0.25">
      <c r="B58" s="203"/>
      <c r="C58" s="72">
        <v>1</v>
      </c>
      <c r="D58" s="73">
        <f>C58+COUNT(C58)</f>
        <v>2</v>
      </c>
      <c r="E58" s="73">
        <f>C58+COUNT(C58,D58)</f>
        <v>3</v>
      </c>
      <c r="F58" s="73">
        <f>C58+COUNT(D58,D58,E58)</f>
        <v>4</v>
      </c>
      <c r="G58" s="73">
        <f>C58+COUNT(C58,D58,E58,F58)</f>
        <v>5</v>
      </c>
      <c r="H58" s="73">
        <f>C58+COUNT(C58,D58,E58,F58,G58)</f>
        <v>6</v>
      </c>
      <c r="I58" s="73">
        <f>C58+COUNT(C58,D58,E58,F58,G58,H58)</f>
        <v>7</v>
      </c>
      <c r="J58" s="73">
        <f>C58+COUNT(C58,D58,E58,F58,G58,H58,I58)</f>
        <v>8</v>
      </c>
      <c r="K58" s="73">
        <f>C58+COUNT(C58,D58,E58,F58,G58,H58,I58,J58)</f>
        <v>9</v>
      </c>
      <c r="L58" s="73">
        <f>C58+COUNT(C58,D58,E58,F58,G58,H58,I58,J58,K58)</f>
        <v>10</v>
      </c>
      <c r="M58" s="73">
        <f>C58+COUNT(C58,D58,E58,F58,G58,H58,I58,J58,K58,L58)</f>
        <v>11</v>
      </c>
      <c r="N58" s="74">
        <f>C58+COUNT(C58,D58,E58,F58,G58,H58,I58,J58,K58,L58,M58)</f>
        <v>12</v>
      </c>
      <c r="O58" s="74">
        <f>C58+COUNT(C58,D58,E58,F58,G58,H58,I58,J58,K58,L58,M58,N58)</f>
        <v>13</v>
      </c>
      <c r="P58" s="74">
        <f>C58+COUNT(C58,D58,E58,F58,G58,H58,I58,J58,K58,L58,M58,N58,O58)</f>
        <v>14</v>
      </c>
      <c r="Q58" s="74">
        <f>C58+COUNT(C58,D58,E58,F58,G58,H58,I58,J58,K58,L58,M58,N58,O58,P58)</f>
        <v>15</v>
      </c>
      <c r="R58" s="75">
        <f>C58+COUNT(C58,D58,E58,F58,G58,H58,I58,J58,K58,L58,M58,N58,O58,P58,Q58)</f>
        <v>16</v>
      </c>
      <c r="T58" s="95">
        <f>C58+COUNT(C58,D58,E58,F58,G58,H58,I58,J58,K58,L58,M58,N58,O58,P58,Q58,R58)</f>
        <v>17</v>
      </c>
      <c r="U58" s="96">
        <f>C58+COUNT(C58,D58,E58,F58,G58,H58,I58,J58,K58,L58,M58,N58,O58,P58,Q58,R58,T58)</f>
        <v>18</v>
      </c>
      <c r="V58" s="97">
        <f>C58+COUNT(C58,D58,E58,F58,G58,H58,I58,J58,K58,L58,M58,N58,O58,P58,Q58,R58,T58,U58)</f>
        <v>19</v>
      </c>
      <c r="Y58" s="88" t="s">
        <v>79</v>
      </c>
      <c r="Z58" s="98">
        <f>1-(Z53-Z54)/(Z55-Z54)</f>
        <v>0.76666666666666661</v>
      </c>
    </row>
    <row r="59" spans="1:26" x14ac:dyDescent="0.2">
      <c r="A59" s="99">
        <f>T59</f>
        <v>625.71428571428567</v>
      </c>
      <c r="B59" s="76" t="s">
        <v>8</v>
      </c>
      <c r="C59" s="43">
        <v>9498</v>
      </c>
      <c r="D59" s="77">
        <f>IFERROR(E59,0)+IFERROR(F59,0)+IFERROR(G59,0)+IFERROR(H59,0)+IFERROR(I59,0)+IFERROR(J59,0)+IFERROR(K59,0)+IFERROR(L59,0)+IFERROR(M59,0)+IFERROR(N59,0)+IFERROR(O59,0)+IFERROR(P59,0)+IFERROR(Q59,0)</f>
        <v>9933</v>
      </c>
      <c r="E59" s="1">
        <v>1771</v>
      </c>
      <c r="F59" s="1">
        <v>72</v>
      </c>
      <c r="G59" s="1">
        <v>103</v>
      </c>
      <c r="H59" s="1">
        <v>369</v>
      </c>
      <c r="I59" s="1">
        <v>416</v>
      </c>
      <c r="J59" s="1">
        <v>811</v>
      </c>
      <c r="K59" s="1">
        <v>1882</v>
      </c>
      <c r="L59" s="1">
        <v>866</v>
      </c>
      <c r="M59" s="1">
        <v>909</v>
      </c>
      <c r="N59" s="1">
        <v>797</v>
      </c>
      <c r="O59" s="1">
        <v>1076</v>
      </c>
      <c r="P59" s="1">
        <v>361</v>
      </c>
      <c r="Q59" s="1">
        <v>500</v>
      </c>
      <c r="R59" s="78">
        <v>1288</v>
      </c>
      <c r="T59" s="100">
        <v>625.71428571428567</v>
      </c>
      <c r="U59" s="101">
        <f t="shared" ref="U59:U67" si="7">T59*$Z$58</f>
        <v>479.71428571428567</v>
      </c>
      <c r="V59" s="102">
        <f t="shared" ref="V59:V67" si="8">T59*12*$Z$59</f>
        <v>4888.8226059654626</v>
      </c>
      <c r="Y59" s="88" t="s">
        <v>80</v>
      </c>
      <c r="Z59" s="98">
        <f>1-(Z53-Z56)/(Z57-Z56)</f>
        <v>0.65109890109890112</v>
      </c>
    </row>
    <row r="60" spans="1:26" x14ac:dyDescent="0.2">
      <c r="A60" s="99">
        <f t="shared" ref="A60:A67" si="9">T60</f>
        <v>43.452380952380949</v>
      </c>
      <c r="B60" s="129" t="s">
        <v>9</v>
      </c>
      <c r="C60" s="47">
        <v>532</v>
      </c>
      <c r="D60" s="79">
        <f t="shared" ref="D60:D67" si="10">IFERROR(E60,0)+IFERROR(F60,0)+IFERROR(G60,0)+IFERROR(H60,0)+IFERROR(I60,0)+IFERROR(J60,0)+IFERROR(K60,0)+IFERROR(L60,0)+IFERROR(M60,0)+IFERROR(N60,0)+IFERROR(O60,0)+IFERROR(P60,0)+IFERROR(Q60,0)</f>
        <v>401</v>
      </c>
      <c r="E60" s="80">
        <v>38</v>
      </c>
      <c r="F60" s="80">
        <v>0</v>
      </c>
      <c r="G60" s="80">
        <v>0</v>
      </c>
      <c r="H60" s="80">
        <v>4</v>
      </c>
      <c r="I60" s="80">
        <v>10</v>
      </c>
      <c r="J60" s="80">
        <v>24</v>
      </c>
      <c r="K60" s="80">
        <v>65</v>
      </c>
      <c r="L60" s="80">
        <v>29</v>
      </c>
      <c r="M60" s="80">
        <v>34</v>
      </c>
      <c r="N60" s="80">
        <v>46</v>
      </c>
      <c r="O60" s="80">
        <v>40</v>
      </c>
      <c r="P60" s="80">
        <v>15</v>
      </c>
      <c r="Q60" s="80">
        <v>96</v>
      </c>
      <c r="R60" s="81">
        <v>159</v>
      </c>
      <c r="T60" s="103">
        <v>43.452380952380949</v>
      </c>
      <c r="U60" s="104">
        <f t="shared" si="7"/>
        <v>33.313492063492056</v>
      </c>
      <c r="V60" s="105">
        <f t="shared" si="8"/>
        <v>339.50156985871268</v>
      </c>
    </row>
    <row r="61" spans="1:26" x14ac:dyDescent="0.2">
      <c r="A61" s="99">
        <f t="shared" si="9"/>
        <v>94.146825396825392</v>
      </c>
      <c r="B61" s="129" t="s">
        <v>10</v>
      </c>
      <c r="C61" s="47">
        <v>2206</v>
      </c>
      <c r="D61" s="79">
        <f t="shared" si="10"/>
        <v>2532</v>
      </c>
      <c r="E61" s="80">
        <v>536</v>
      </c>
      <c r="F61" s="80">
        <v>38</v>
      </c>
      <c r="G61" s="80">
        <v>61</v>
      </c>
      <c r="H61" s="80">
        <v>124</v>
      </c>
      <c r="I61" s="80">
        <v>115</v>
      </c>
      <c r="J61" s="80">
        <v>198</v>
      </c>
      <c r="K61" s="80">
        <v>685</v>
      </c>
      <c r="L61" s="80">
        <v>136</v>
      </c>
      <c r="M61" s="80">
        <v>126</v>
      </c>
      <c r="N61" s="80">
        <v>170</v>
      </c>
      <c r="O61" s="80">
        <v>220</v>
      </c>
      <c r="P61" s="80">
        <v>56</v>
      </c>
      <c r="Q61" s="80">
        <v>67</v>
      </c>
      <c r="R61" s="81">
        <v>197</v>
      </c>
      <c r="T61" s="103">
        <v>94.146825396825392</v>
      </c>
      <c r="U61" s="104">
        <f t="shared" si="7"/>
        <v>72.179232804232797</v>
      </c>
      <c r="V61" s="105">
        <f t="shared" si="8"/>
        <v>735.58673469387747</v>
      </c>
    </row>
    <row r="62" spans="1:26" x14ac:dyDescent="0.2">
      <c r="A62" s="99">
        <f t="shared" si="9"/>
        <v>191.1904761904762</v>
      </c>
      <c r="B62" s="129" t="s">
        <v>11</v>
      </c>
      <c r="C62" s="47">
        <v>1522</v>
      </c>
      <c r="D62" s="79">
        <f t="shared" si="10"/>
        <v>1940</v>
      </c>
      <c r="E62" s="80">
        <v>527</v>
      </c>
      <c r="F62" s="80">
        <v>25</v>
      </c>
      <c r="G62" s="80">
        <v>24</v>
      </c>
      <c r="H62" s="80">
        <v>179</v>
      </c>
      <c r="I62" s="80">
        <v>104</v>
      </c>
      <c r="J62" s="80">
        <v>195</v>
      </c>
      <c r="K62" s="80">
        <v>216</v>
      </c>
      <c r="L62" s="80">
        <v>158</v>
      </c>
      <c r="M62" s="80">
        <v>139</v>
      </c>
      <c r="N62" s="80">
        <v>116</v>
      </c>
      <c r="O62" s="80">
        <v>136</v>
      </c>
      <c r="P62" s="80">
        <v>45</v>
      </c>
      <c r="Q62" s="80">
        <v>76</v>
      </c>
      <c r="R62" s="81">
        <v>97</v>
      </c>
      <c r="T62" s="103">
        <v>191.1904761904762</v>
      </c>
      <c r="U62" s="104">
        <f t="shared" si="7"/>
        <v>146.57936507936509</v>
      </c>
      <c r="V62" s="105">
        <f t="shared" si="8"/>
        <v>1493.8069073783363</v>
      </c>
    </row>
    <row r="63" spans="1:26" x14ac:dyDescent="0.2">
      <c r="A63" s="99">
        <f t="shared" si="9"/>
        <v>79.662698412698418</v>
      </c>
      <c r="B63" s="129" t="s">
        <v>12</v>
      </c>
      <c r="C63" s="47">
        <v>936</v>
      </c>
      <c r="D63" s="79">
        <f t="shared" si="10"/>
        <v>1000</v>
      </c>
      <c r="E63" s="80">
        <v>97</v>
      </c>
      <c r="F63" s="80">
        <v>0</v>
      </c>
      <c r="G63" s="80">
        <v>0</v>
      </c>
      <c r="H63" s="80">
        <v>2</v>
      </c>
      <c r="I63" s="80">
        <v>14</v>
      </c>
      <c r="J63" s="80">
        <v>81</v>
      </c>
      <c r="K63" s="80">
        <v>143</v>
      </c>
      <c r="L63" s="80">
        <v>258</v>
      </c>
      <c r="M63" s="80">
        <v>171</v>
      </c>
      <c r="N63" s="80">
        <v>60</v>
      </c>
      <c r="O63" s="80">
        <v>104</v>
      </c>
      <c r="P63" s="80">
        <v>38</v>
      </c>
      <c r="Q63" s="80">
        <v>32</v>
      </c>
      <c r="R63" s="81">
        <v>31</v>
      </c>
      <c r="T63" s="103">
        <v>79.662698412698418</v>
      </c>
      <c r="U63" s="104">
        <f t="shared" si="7"/>
        <v>61.074735449735449</v>
      </c>
      <c r="V63" s="105">
        <f t="shared" si="8"/>
        <v>622.41954474097338</v>
      </c>
    </row>
    <row r="64" spans="1:26" x14ac:dyDescent="0.2">
      <c r="A64" s="99">
        <f t="shared" si="9"/>
        <v>21.726190476190474</v>
      </c>
      <c r="B64" s="129" t="s">
        <v>13</v>
      </c>
      <c r="C64" s="47">
        <v>556</v>
      </c>
      <c r="D64" s="79">
        <f t="shared" si="10"/>
        <v>385</v>
      </c>
      <c r="E64" s="80">
        <v>33</v>
      </c>
      <c r="F64" s="80">
        <v>0</v>
      </c>
      <c r="G64" s="80">
        <v>0</v>
      </c>
      <c r="H64" s="80">
        <v>1</v>
      </c>
      <c r="I64" s="80">
        <v>1</v>
      </c>
      <c r="J64" s="80">
        <v>31</v>
      </c>
      <c r="K64" s="80">
        <v>52</v>
      </c>
      <c r="L64" s="80">
        <v>47</v>
      </c>
      <c r="M64" s="80">
        <v>58</v>
      </c>
      <c r="N64" s="80">
        <v>62</v>
      </c>
      <c r="O64" s="80">
        <v>68</v>
      </c>
      <c r="P64" s="80">
        <v>16</v>
      </c>
      <c r="Q64" s="80">
        <v>16</v>
      </c>
      <c r="R64" s="81">
        <v>204</v>
      </c>
      <c r="T64" s="103">
        <v>21.726190476190474</v>
      </c>
      <c r="U64" s="104">
        <f t="shared" si="7"/>
        <v>16.656746031746028</v>
      </c>
      <c r="V64" s="105">
        <f t="shared" si="8"/>
        <v>169.75078492935634</v>
      </c>
    </row>
    <row r="65" spans="1:22" x14ac:dyDescent="0.2">
      <c r="A65" s="99">
        <f t="shared" si="9"/>
        <v>163.67063492063491</v>
      </c>
      <c r="B65" s="129" t="s">
        <v>14</v>
      </c>
      <c r="C65" s="47">
        <v>3438</v>
      </c>
      <c r="D65" s="79">
        <f t="shared" si="10"/>
        <v>3416</v>
      </c>
      <c r="E65" s="80">
        <v>515</v>
      </c>
      <c r="F65" s="80">
        <v>9</v>
      </c>
      <c r="G65" s="80">
        <v>18</v>
      </c>
      <c r="H65" s="80">
        <v>58</v>
      </c>
      <c r="I65" s="80">
        <v>171</v>
      </c>
      <c r="J65" s="80">
        <v>259</v>
      </c>
      <c r="K65" s="80">
        <v>696</v>
      </c>
      <c r="L65" s="80">
        <v>212</v>
      </c>
      <c r="M65" s="80">
        <v>338</v>
      </c>
      <c r="N65" s="80">
        <v>304</v>
      </c>
      <c r="O65" s="80">
        <v>450</v>
      </c>
      <c r="P65" s="80">
        <v>182</v>
      </c>
      <c r="Q65" s="80">
        <v>204</v>
      </c>
      <c r="R65" s="81">
        <v>527</v>
      </c>
      <c r="T65" s="103">
        <v>163.67063492063491</v>
      </c>
      <c r="U65" s="104">
        <f t="shared" si="7"/>
        <v>125.48082010582009</v>
      </c>
      <c r="V65" s="105">
        <f t="shared" si="8"/>
        <v>1278.7892464678177</v>
      </c>
    </row>
    <row r="66" spans="1:22" x14ac:dyDescent="0.2">
      <c r="A66" s="99">
        <f t="shared" si="9"/>
        <v>30.416666666666668</v>
      </c>
      <c r="B66" s="129" t="s">
        <v>15</v>
      </c>
      <c r="C66" s="47">
        <v>293</v>
      </c>
      <c r="D66" s="79">
        <f t="shared" si="10"/>
        <v>248</v>
      </c>
      <c r="E66" s="80">
        <v>24</v>
      </c>
      <c r="F66" s="80">
        <v>0</v>
      </c>
      <c r="G66" s="80">
        <v>0</v>
      </c>
      <c r="H66" s="80">
        <v>1</v>
      </c>
      <c r="I66" s="80">
        <v>1</v>
      </c>
      <c r="J66" s="80">
        <v>22</v>
      </c>
      <c r="K66" s="80">
        <v>24</v>
      </c>
      <c r="L66" s="80">
        <v>26</v>
      </c>
      <c r="M66" s="80">
        <v>43</v>
      </c>
      <c r="N66" s="80">
        <v>38</v>
      </c>
      <c r="O66" s="80">
        <v>54</v>
      </c>
      <c r="P66" s="80">
        <v>9</v>
      </c>
      <c r="Q66" s="80">
        <v>6</v>
      </c>
      <c r="R66" s="81">
        <v>68</v>
      </c>
      <c r="T66" s="103">
        <v>30.416666666666668</v>
      </c>
      <c r="U66" s="104">
        <f t="shared" si="7"/>
        <v>23.319444444444443</v>
      </c>
      <c r="V66" s="105">
        <f t="shared" si="8"/>
        <v>237.65109890109892</v>
      </c>
    </row>
    <row r="67" spans="1:22" ht="12" customHeight="1" thickBot="1" x14ac:dyDescent="0.25">
      <c r="A67" s="99">
        <f t="shared" si="9"/>
        <v>1.4484126984126984</v>
      </c>
      <c r="B67" s="128" t="s">
        <v>86</v>
      </c>
      <c r="C67" s="52">
        <v>15</v>
      </c>
      <c r="D67" s="82">
        <f t="shared" si="10"/>
        <v>11</v>
      </c>
      <c r="E67" s="83">
        <v>1</v>
      </c>
      <c r="F67" s="83">
        <v>0</v>
      </c>
      <c r="G67" s="83">
        <v>0</v>
      </c>
      <c r="H67" s="83">
        <v>0</v>
      </c>
      <c r="I67" s="83">
        <v>0</v>
      </c>
      <c r="J67" s="83">
        <v>1</v>
      </c>
      <c r="K67" s="83">
        <v>1</v>
      </c>
      <c r="L67" s="83">
        <v>0</v>
      </c>
      <c r="M67" s="83">
        <v>0</v>
      </c>
      <c r="N67" s="83">
        <v>1</v>
      </c>
      <c r="O67" s="83">
        <v>4</v>
      </c>
      <c r="P67" s="83">
        <v>0</v>
      </c>
      <c r="Q67" s="83">
        <v>3</v>
      </c>
      <c r="R67" s="84">
        <v>5</v>
      </c>
      <c r="T67" s="106">
        <v>1.4484126984126984</v>
      </c>
      <c r="U67" s="107">
        <f t="shared" si="7"/>
        <v>1.1104497354497354</v>
      </c>
      <c r="V67" s="84">
        <f t="shared" si="8"/>
        <v>11.316718995290424</v>
      </c>
    </row>
    <row r="68" spans="1:22" x14ac:dyDescent="0.2"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</row>
  </sheetData>
  <mergeCells count="47">
    <mergeCell ref="D57:R57"/>
    <mergeCell ref="B54:B58"/>
    <mergeCell ref="C54:C56"/>
    <mergeCell ref="D54:R54"/>
    <mergeCell ref="T54:V54"/>
    <mergeCell ref="D55:Q55"/>
    <mergeCell ref="R55:R56"/>
    <mergeCell ref="T55:T56"/>
    <mergeCell ref="U55:V55"/>
    <mergeCell ref="B37:B41"/>
    <mergeCell ref="C37:K37"/>
    <mergeCell ref="L37:S37"/>
    <mergeCell ref="C38:C39"/>
    <mergeCell ref="D38:H38"/>
    <mergeCell ref="I38:K38"/>
    <mergeCell ref="L38:L39"/>
    <mergeCell ref="D40:G40"/>
    <mergeCell ref="I40:J40"/>
    <mergeCell ref="L40:S40"/>
    <mergeCell ref="M38:P38"/>
    <mergeCell ref="Q38:Q39"/>
    <mergeCell ref="R38:R39"/>
    <mergeCell ref="S38:S39"/>
    <mergeCell ref="J39:K39"/>
    <mergeCell ref="B5:B9"/>
    <mergeCell ref="C5:C7"/>
    <mergeCell ref="I8:K8"/>
    <mergeCell ref="C8:H8"/>
    <mergeCell ref="B21:B25"/>
    <mergeCell ref="H6:H7"/>
    <mergeCell ref="D5:H5"/>
    <mergeCell ref="I5:I7"/>
    <mergeCell ref="J5:J7"/>
    <mergeCell ref="K5:K7"/>
    <mergeCell ref="D6:D7"/>
    <mergeCell ref="E6:E7"/>
    <mergeCell ref="F6:F7"/>
    <mergeCell ref="G6:G7"/>
    <mergeCell ref="H21:I21"/>
    <mergeCell ref="I22:I23"/>
    <mergeCell ref="H22:H23"/>
    <mergeCell ref="H24:I24"/>
    <mergeCell ref="C24:G24"/>
    <mergeCell ref="C22:C23"/>
    <mergeCell ref="C21:G21"/>
    <mergeCell ref="D22:E22"/>
    <mergeCell ref="F22:G22"/>
  </mergeCells>
  <conditionalFormatting sqref="H42:H50">
    <cfRule type="iconSet" priority="8">
      <iconSet iconSet="3Arrows">
        <cfvo type="percent" val="0"/>
        <cfvo type="num" val="0" gte="0"/>
        <cfvo type="num" val="0"/>
      </iconSet>
    </cfRule>
  </conditionalFormatting>
  <conditionalFormatting sqref="J42:J50">
    <cfRule type="iconSet" priority="7">
      <iconSet>
        <cfvo type="percent" val="0"/>
        <cfvo type="num" val="0" gte="0"/>
        <cfvo type="num" val="0"/>
      </iconSet>
    </cfRule>
  </conditionalFormatting>
  <conditionalFormatting sqref="D59:D67">
    <cfRule type="expression" dxfId="11" priority="9">
      <formula>IFERROR(V59/D59,1)&gt;=1</formula>
    </cfRule>
    <cfRule type="expression" dxfId="10" priority="10">
      <formula>IFERROR(V59/D59,1)&gt;=0.75</formula>
    </cfRule>
    <cfRule type="expression" dxfId="9" priority="11">
      <formula>IFERROR(V59/D59,1)&gt;=0.5</formula>
    </cfRule>
    <cfRule type="expression" dxfId="8" priority="12">
      <formula>IFERROR(V59/D59,1)&lt;0.5</formula>
    </cfRule>
  </conditionalFormatting>
  <conditionalFormatting sqref="F59:Q67">
    <cfRule type="expression" dxfId="7" priority="17">
      <formula>IFERROR($A59/F59,10)&gt;=1</formula>
    </cfRule>
    <cfRule type="expression" dxfId="6" priority="18">
      <formula>IFERROR($A59/F59,10)&gt;=0.75</formula>
    </cfRule>
    <cfRule type="expression" dxfId="5" priority="19">
      <formula>IFERROR($A59/F59,10)&gt;=0.5</formula>
    </cfRule>
    <cfRule type="expression" dxfId="4" priority="20">
      <formula>IFERROR($A59/F59,10)&lt;0.5</formula>
    </cfRule>
  </conditionalFormatting>
  <conditionalFormatting sqref="E59:E67">
    <cfRule type="expression" dxfId="3" priority="13">
      <formula>IFERROR(U59/E59,1)&gt;=1</formula>
    </cfRule>
    <cfRule type="expression" dxfId="2" priority="14">
      <formula>IFERROR(U59/E59,1)&gt;=0.75</formula>
    </cfRule>
    <cfRule type="expression" dxfId="1" priority="15">
      <formula>IFERROR(U59/E59,1)&gt;=0.5</formula>
    </cfRule>
    <cfRule type="expression" dxfId="0" priority="16">
      <formula>IFERROR(U59/E59,1)&lt;0.5</formula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 ВС 1</vt:lpstr>
      <vt:lpstr>'Форма ВС 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Поддержка3 ЕИС "Альфа"</dc:creator>
  <cp:lastModifiedBy>Луговых Артем</cp:lastModifiedBy>
  <cp:lastPrinted>2017-07-31T14:12:15Z</cp:lastPrinted>
  <dcterms:created xsi:type="dcterms:W3CDTF">2017-07-31T14:03:10Z</dcterms:created>
  <dcterms:modified xsi:type="dcterms:W3CDTF">2019-07-20T11:51:37Z</dcterms:modified>
</cp:coreProperties>
</file>