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K30" i="1" l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M30" i="1"/>
  <c r="G25" i="1"/>
  <c r="G24" i="1"/>
  <c r="P2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I30" i="1"/>
  <c r="H30" i="1"/>
  <c r="G30" i="1"/>
  <c r="X26" i="1"/>
  <c r="X25" i="1"/>
  <c r="X24" i="1"/>
  <c r="X23" i="1"/>
  <c r="O26" i="1" l="1"/>
  <c r="O25" i="1"/>
  <c r="O24" i="1"/>
  <c r="O23" i="1"/>
  <c r="T21" i="1"/>
  <c r="S25" i="1"/>
  <c r="T25" i="1" s="1"/>
  <c r="R21" i="1"/>
  <c r="S24" i="1"/>
  <c r="T24" i="1" s="1"/>
  <c r="S21" i="1" l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G17" i="1"/>
  <c r="G16" i="1"/>
  <c r="G15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W16" i="1" l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H7" i="1" l="1"/>
  <c r="G7" i="1"/>
  <c r="F7" i="1"/>
  <c r="G9" i="1"/>
  <c r="V26" i="1"/>
  <c r="V25" i="1"/>
  <c r="V24" i="1"/>
  <c r="V23" i="1"/>
  <c r="M26" i="1"/>
  <c r="M25" i="1"/>
  <c r="M24" i="1"/>
  <c r="M23" i="1"/>
  <c r="B8" i="1"/>
  <c r="A8" i="1"/>
  <c r="M4" i="1"/>
  <c r="B7" i="1"/>
  <c r="G4" i="1"/>
  <c r="F2" i="1"/>
  <c r="D3" i="1"/>
  <c r="C3" i="1"/>
  <c r="B3" i="1"/>
  <c r="A3" i="1"/>
</calcChain>
</file>

<file path=xl/sharedStrings.xml><?xml version="1.0" encoding="utf-8"?>
<sst xmlns="http://schemas.openxmlformats.org/spreadsheetml/2006/main" count="72" uniqueCount="41">
  <si>
    <t>d1 мм</t>
  </si>
  <si>
    <t>d2 мм</t>
  </si>
  <si>
    <t>r1</t>
  </si>
  <si>
    <t>r2</t>
  </si>
  <si>
    <t>Qкр предв, м3</t>
  </si>
  <si>
    <t>dP кр, Па</t>
  </si>
  <si>
    <t>l уст, м</t>
  </si>
  <si>
    <t>в шкале</t>
  </si>
  <si>
    <t>eV, дм3</t>
  </si>
  <si>
    <t>Vmin, дм3</t>
  </si>
  <si>
    <t>t реакции, c</t>
  </si>
  <si>
    <t>t min, c</t>
  </si>
  <si>
    <t>V, дм3</t>
  </si>
  <si>
    <t>t, с</t>
  </si>
  <si>
    <t>h</t>
  </si>
  <si>
    <t>dP</t>
  </si>
  <si>
    <t>K</t>
  </si>
  <si>
    <t>м3</t>
  </si>
  <si>
    <t>L, м</t>
  </si>
  <si>
    <t>dP, Па</t>
  </si>
  <si>
    <t>Q, м3/с</t>
  </si>
  <si>
    <t>e dP</t>
  </si>
  <si>
    <t>e h</t>
  </si>
  <si>
    <t>e t</t>
  </si>
  <si>
    <t>e Q</t>
  </si>
  <si>
    <t>e V</t>
  </si>
  <si>
    <t xml:space="preserve"> </t>
  </si>
  <si>
    <t xml:space="preserve">  </t>
  </si>
  <si>
    <t>L</t>
  </si>
  <si>
    <t>eta</t>
  </si>
  <si>
    <t>Re кр</t>
  </si>
  <si>
    <t>u</t>
  </si>
  <si>
    <t>Q</t>
  </si>
  <si>
    <t>eta_ср</t>
  </si>
  <si>
    <t>e d</t>
  </si>
  <si>
    <t>e r</t>
  </si>
  <si>
    <t>erel Q</t>
  </si>
  <si>
    <t>erel eta</t>
  </si>
  <si>
    <t>dQ/ddP</t>
  </si>
  <si>
    <t>e L</t>
  </si>
  <si>
    <t>erel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</si>
</sst>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H1" zoomScale="115" zoomScaleNormal="115" workbookViewId="0">
      <selection activeCell="K31" sqref="K31"/>
    </sheetView>
  </sheetViews>
  <sheetFormatPr defaultRowHeight="14.4" x14ac:dyDescent="0.3"/>
  <cols>
    <col min="6" max="7" width="12" bestFit="1" customWidth="1"/>
    <col min="12" max="12" width="12" bestFit="1" customWidth="1"/>
    <col min="14" max="14" width="12" bestFit="1" customWidth="1"/>
    <col min="18" max="20" width="12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16</v>
      </c>
      <c r="K1" t="s">
        <v>12</v>
      </c>
      <c r="L1" t="s">
        <v>17</v>
      </c>
      <c r="M1" t="s">
        <v>13</v>
      </c>
      <c r="N1" t="s">
        <v>20</v>
      </c>
      <c r="O1" t="s">
        <v>14</v>
      </c>
      <c r="P1" t="s">
        <v>19</v>
      </c>
      <c r="R1" t="s">
        <v>29</v>
      </c>
      <c r="S1" t="s">
        <v>16</v>
      </c>
      <c r="T1" t="s">
        <v>12</v>
      </c>
      <c r="U1" t="s">
        <v>17</v>
      </c>
      <c r="V1" t="s">
        <v>13</v>
      </c>
      <c r="W1" t="s">
        <v>20</v>
      </c>
      <c r="X1" t="s">
        <v>14</v>
      </c>
      <c r="Y1" t="s">
        <v>19</v>
      </c>
    </row>
    <row r="2" spans="1:26" x14ac:dyDescent="0.3">
      <c r="A2">
        <v>3.95</v>
      </c>
      <c r="B2">
        <v>5.0999999999999996</v>
      </c>
      <c r="F2">
        <f>1.04/10000</f>
        <v>1.0400000000000001E-4</v>
      </c>
      <c r="G2">
        <v>174</v>
      </c>
      <c r="H2">
        <v>0.39500000000000002</v>
      </c>
      <c r="J2">
        <v>0.2</v>
      </c>
      <c r="K2">
        <v>2.5</v>
      </c>
      <c r="L2">
        <f>K2/1000</f>
        <v>2.5000000000000001E-3</v>
      </c>
      <c r="M2">
        <v>89.7</v>
      </c>
      <c r="N2">
        <f>L2/M2</f>
        <v>2.7870680044593089E-5</v>
      </c>
      <c r="O2">
        <v>23</v>
      </c>
      <c r="P2">
        <f>9.8067*O2*J2*0.9975</f>
        <v>44.998042949999999</v>
      </c>
      <c r="Q2">
        <f>N2*1000</f>
        <v>2.7870680044593088E-2</v>
      </c>
      <c r="R2">
        <f>3.14*$C$3*$C$3*$C$3*$C$3*P2/8/N2/0.5</f>
        <v>1.9283422504958355E-5</v>
      </c>
      <c r="S2">
        <v>0.2</v>
      </c>
      <c r="T2">
        <v>2.5</v>
      </c>
      <c r="U2">
        <f>T2/1000</f>
        <v>2.5000000000000001E-3</v>
      </c>
      <c r="V2">
        <v>24.7</v>
      </c>
      <c r="W2">
        <f>U2/V2</f>
        <v>1.0121457489878543E-4</v>
      </c>
      <c r="X2">
        <v>24</v>
      </c>
      <c r="Y2">
        <f>9.8067*X2*S2*0.9975</f>
        <v>46.954479599999999</v>
      </c>
      <c r="Z2">
        <f>W2*1000</f>
        <v>0.10121457489878544</v>
      </c>
    </row>
    <row r="3" spans="1:26" x14ac:dyDescent="0.3">
      <c r="A3">
        <f>A2/1000</f>
        <v>3.9500000000000004E-3</v>
      </c>
      <c r="B3">
        <f>B2/1000</f>
        <v>5.0999999999999995E-3</v>
      </c>
      <c r="C3">
        <f>A3/2</f>
        <v>1.9750000000000002E-3</v>
      </c>
      <c r="D3">
        <f>B3/2</f>
        <v>2.5499999999999997E-3</v>
      </c>
      <c r="G3" t="s">
        <v>7</v>
      </c>
      <c r="J3">
        <v>0.2</v>
      </c>
      <c r="K3">
        <v>2.5</v>
      </c>
      <c r="L3">
        <f t="shared" ref="L3:L18" si="0">K3/1000</f>
        <v>2.5000000000000001E-3</v>
      </c>
      <c r="M3">
        <v>48.9</v>
      </c>
      <c r="N3">
        <f t="shared" ref="N3:N18" si="1">L3/M3</f>
        <v>5.1124744376278119E-5</v>
      </c>
      <c r="O3">
        <v>42</v>
      </c>
      <c r="P3">
        <f t="shared" ref="P3:P18" si="2">9.8067*O3*J3*0.9975</f>
        <v>82.170339300000009</v>
      </c>
      <c r="Q3">
        <f t="shared" ref="Q3:Q18" si="3">N3*1000</f>
        <v>5.112474437627812E-2</v>
      </c>
      <c r="R3">
        <f t="shared" ref="R3:R18" si="4">3.14*$C$3*$C$3*$C$3*$C$3*P3/8/N3/0.5</f>
        <v>1.9196497087239335E-5</v>
      </c>
      <c r="S3">
        <v>0.2</v>
      </c>
      <c r="T3">
        <v>2.5</v>
      </c>
      <c r="U3">
        <f t="shared" ref="U3:U16" si="5">T3/1000</f>
        <v>2.5000000000000001E-3</v>
      </c>
      <c r="V3">
        <v>21</v>
      </c>
      <c r="W3">
        <f t="shared" ref="W3:W16" si="6">U3/V3</f>
        <v>1.1904761904761905E-4</v>
      </c>
      <c r="X3">
        <v>30</v>
      </c>
      <c r="Y3">
        <f t="shared" ref="Y3:Y16" si="7">9.8067*X3*S3*0.9975</f>
        <v>58.693099500000002</v>
      </c>
      <c r="Z3">
        <f t="shared" ref="Z3:Z16" si="8">W3*1000</f>
        <v>0.11904761904761904</v>
      </c>
    </row>
    <row r="4" spans="1:26" x14ac:dyDescent="0.3">
      <c r="G4">
        <f>G2/1/1/0.2/9.81</f>
        <v>88.685015290519871</v>
      </c>
      <c r="J4">
        <v>0.2</v>
      </c>
      <c r="K4">
        <v>2.5</v>
      </c>
      <c r="L4">
        <f t="shared" si="0"/>
        <v>2.5000000000000001E-3</v>
      </c>
      <c r="M4">
        <f>60 + 13</f>
        <v>73</v>
      </c>
      <c r="N4">
        <f t="shared" si="1"/>
        <v>3.4246575342465751E-5</v>
      </c>
      <c r="O4">
        <v>28</v>
      </c>
      <c r="P4">
        <f t="shared" si="2"/>
        <v>54.780226200000001</v>
      </c>
      <c r="Q4">
        <f t="shared" si="3"/>
        <v>3.4246575342465752E-2</v>
      </c>
      <c r="R4">
        <f t="shared" si="4"/>
        <v>1.910489825996553E-5</v>
      </c>
      <c r="S4">
        <v>0.2</v>
      </c>
      <c r="T4">
        <v>2.5</v>
      </c>
      <c r="U4">
        <f t="shared" si="5"/>
        <v>2.5000000000000001E-3</v>
      </c>
      <c r="V4">
        <v>18</v>
      </c>
      <c r="W4">
        <f t="shared" si="6"/>
        <v>1.3888888888888889E-4</v>
      </c>
      <c r="X4">
        <v>38</v>
      </c>
      <c r="Y4">
        <f t="shared" si="7"/>
        <v>74.344592699999993</v>
      </c>
      <c r="Z4">
        <f t="shared" si="8"/>
        <v>0.1388888888888889</v>
      </c>
    </row>
    <row r="5" spans="1:26" x14ac:dyDescent="0.3">
      <c r="J5">
        <v>0.2</v>
      </c>
      <c r="K5">
        <v>2.5</v>
      </c>
      <c r="L5">
        <f t="shared" si="0"/>
        <v>2.5000000000000001E-3</v>
      </c>
      <c r="M5">
        <v>44.2</v>
      </c>
      <c r="N5">
        <f t="shared" si="1"/>
        <v>5.6561085972850674E-5</v>
      </c>
      <c r="O5">
        <v>46</v>
      </c>
      <c r="P5">
        <f t="shared" si="2"/>
        <v>89.996085899999997</v>
      </c>
      <c r="Q5">
        <f t="shared" si="3"/>
        <v>5.6561085972850672E-2</v>
      </c>
      <c r="R5">
        <f t="shared" si="4"/>
        <v>1.9003952613582151E-5</v>
      </c>
      <c r="S5">
        <v>0.2</v>
      </c>
      <c r="T5">
        <v>2.5</v>
      </c>
      <c r="U5">
        <f t="shared" si="5"/>
        <v>2.5000000000000001E-3</v>
      </c>
      <c r="V5">
        <v>17</v>
      </c>
      <c r="W5">
        <f t="shared" si="6"/>
        <v>1.4705882352941178E-4</v>
      </c>
      <c r="X5">
        <v>45</v>
      </c>
      <c r="Y5">
        <f t="shared" si="7"/>
        <v>88.039649250000011</v>
      </c>
      <c r="Z5">
        <f t="shared" si="8"/>
        <v>0.14705882352941177</v>
      </c>
    </row>
    <row r="6" spans="1:26" x14ac:dyDescent="0.3">
      <c r="A6" t="s">
        <v>8</v>
      </c>
      <c r="B6" t="s">
        <v>9</v>
      </c>
      <c r="C6" t="s">
        <v>10</v>
      </c>
      <c r="D6" t="s">
        <v>11</v>
      </c>
      <c r="F6" t="s">
        <v>4</v>
      </c>
      <c r="G6" t="s">
        <v>5</v>
      </c>
      <c r="H6" t="s">
        <v>6</v>
      </c>
      <c r="J6">
        <v>0.2</v>
      </c>
      <c r="K6">
        <v>2.5</v>
      </c>
      <c r="L6">
        <f t="shared" si="0"/>
        <v>2.5000000000000001E-3</v>
      </c>
      <c r="M6">
        <v>39.700000000000003</v>
      </c>
      <c r="N6">
        <f t="shared" si="1"/>
        <v>6.2972292191435767E-5</v>
      </c>
      <c r="O6">
        <v>52</v>
      </c>
      <c r="P6">
        <f t="shared" si="2"/>
        <v>101.73470580000001</v>
      </c>
      <c r="Q6">
        <f t="shared" si="3"/>
        <v>6.2972292191435769E-2</v>
      </c>
      <c r="R6">
        <f t="shared" si="4"/>
        <v>1.9295573369800803E-5</v>
      </c>
      <c r="S6">
        <v>0.2</v>
      </c>
      <c r="T6">
        <v>2.5</v>
      </c>
      <c r="U6">
        <f t="shared" si="5"/>
        <v>2.5000000000000001E-3</v>
      </c>
      <c r="V6">
        <v>16.2</v>
      </c>
      <c r="W6">
        <f t="shared" si="6"/>
        <v>1.5432098765432098E-4</v>
      </c>
      <c r="X6">
        <v>55</v>
      </c>
      <c r="Y6">
        <f t="shared" si="7"/>
        <v>107.60401574999999</v>
      </c>
      <c r="Z6">
        <f t="shared" si="8"/>
        <v>0.15432098765432098</v>
      </c>
    </row>
    <row r="7" spans="1:26" x14ac:dyDescent="0.3">
      <c r="A7">
        <v>0.02</v>
      </c>
      <c r="B7">
        <f>A7/0.01</f>
        <v>2</v>
      </c>
      <c r="C7">
        <v>0.3</v>
      </c>
      <c r="D7">
        <v>30</v>
      </c>
      <c r="F7">
        <f>1000*2/100000*3.14*D3*8.31*293/100310/29*1000</f>
        <v>1.3403747561868554E-4</v>
      </c>
      <c r="G7">
        <f>8*F7*2/100000*50/100/3.14/D3/D3/D3/D3</f>
        <v>80.765494634941547</v>
      </c>
      <c r="H7">
        <f>0.2*D3*1000</f>
        <v>0.5099999999999999</v>
      </c>
      <c r="J7">
        <v>0.2</v>
      </c>
      <c r="K7">
        <v>2.5</v>
      </c>
      <c r="L7">
        <f t="shared" si="0"/>
        <v>2.5000000000000001E-3</v>
      </c>
      <c r="M7">
        <v>35</v>
      </c>
      <c r="N7">
        <f t="shared" si="1"/>
        <v>7.1428571428571434E-5</v>
      </c>
      <c r="O7">
        <v>60</v>
      </c>
      <c r="P7">
        <f t="shared" si="2"/>
        <v>117.386199</v>
      </c>
      <c r="Q7">
        <f t="shared" si="3"/>
        <v>7.1428571428571438E-2</v>
      </c>
      <c r="R7">
        <f t="shared" si="4"/>
        <v>1.9628320130101568E-5</v>
      </c>
      <c r="S7">
        <v>0.2</v>
      </c>
      <c r="T7">
        <v>2.5</v>
      </c>
      <c r="U7">
        <f t="shared" si="5"/>
        <v>2.5000000000000001E-3</v>
      </c>
      <c r="V7">
        <v>15.9</v>
      </c>
      <c r="W7">
        <f t="shared" si="6"/>
        <v>1.5723270440251572E-4</v>
      </c>
      <c r="X7">
        <v>62</v>
      </c>
      <c r="Y7">
        <f t="shared" si="7"/>
        <v>121.29907230000001</v>
      </c>
      <c r="Z7">
        <f t="shared" si="8"/>
        <v>0.15723270440251572</v>
      </c>
    </row>
    <row r="8" spans="1:26" x14ac:dyDescent="0.3">
      <c r="A8">
        <f>A7/1000</f>
        <v>2.0000000000000002E-5</v>
      </c>
      <c r="B8">
        <f>B7/1000</f>
        <v>2E-3</v>
      </c>
      <c r="G8" t="s">
        <v>7</v>
      </c>
      <c r="J8">
        <v>0.2</v>
      </c>
      <c r="K8">
        <v>2.5</v>
      </c>
      <c r="L8">
        <f t="shared" si="0"/>
        <v>2.5000000000000001E-3</v>
      </c>
      <c r="M8">
        <v>30</v>
      </c>
      <c r="N8">
        <f t="shared" si="1"/>
        <v>8.3333333333333331E-5</v>
      </c>
      <c r="O8">
        <v>70</v>
      </c>
      <c r="P8">
        <f t="shared" si="2"/>
        <v>136.95056550000001</v>
      </c>
      <c r="Q8">
        <f t="shared" si="3"/>
        <v>8.3333333333333329E-2</v>
      </c>
      <c r="R8">
        <f t="shared" si="4"/>
        <v>1.9628320130101572E-5</v>
      </c>
      <c r="S8">
        <v>0.2</v>
      </c>
      <c r="T8">
        <v>2.5</v>
      </c>
      <c r="U8">
        <f t="shared" si="5"/>
        <v>2.5000000000000001E-3</v>
      </c>
      <c r="V8">
        <v>15</v>
      </c>
      <c r="W8">
        <f t="shared" si="6"/>
        <v>1.6666666666666666E-4</v>
      </c>
      <c r="X8">
        <v>70</v>
      </c>
      <c r="Y8">
        <f t="shared" si="7"/>
        <v>136.95056550000001</v>
      </c>
      <c r="Z8">
        <f t="shared" si="8"/>
        <v>0.16666666666666666</v>
      </c>
    </row>
    <row r="9" spans="1:26" x14ac:dyDescent="0.3">
      <c r="G9">
        <f>G7/1/1/0.2/9.81</f>
        <v>41.164880038196507</v>
      </c>
      <c r="J9">
        <v>0.2</v>
      </c>
      <c r="K9">
        <v>2.5</v>
      </c>
      <c r="L9">
        <f t="shared" si="0"/>
        <v>2.5000000000000001E-3</v>
      </c>
      <c r="M9">
        <v>27.6</v>
      </c>
      <c r="N9">
        <f t="shared" si="1"/>
        <v>9.0579710144927537E-5</v>
      </c>
      <c r="O9">
        <v>79</v>
      </c>
      <c r="P9">
        <f t="shared" si="2"/>
        <v>154.55849535000002</v>
      </c>
      <c r="Q9">
        <f t="shared" si="3"/>
        <v>9.0579710144927536E-2</v>
      </c>
      <c r="R9">
        <f t="shared" si="4"/>
        <v>2.0379804386511175E-5</v>
      </c>
      <c r="S9">
        <v>0.2</v>
      </c>
      <c r="T9">
        <v>2.5</v>
      </c>
      <c r="U9">
        <f t="shared" si="5"/>
        <v>2.5000000000000001E-3</v>
      </c>
      <c r="V9">
        <v>13.9</v>
      </c>
      <c r="W9">
        <f t="shared" si="6"/>
        <v>1.7985611510791367E-4</v>
      </c>
      <c r="X9">
        <v>79</v>
      </c>
      <c r="Y9">
        <f t="shared" si="7"/>
        <v>154.55849535000002</v>
      </c>
      <c r="Z9">
        <f t="shared" si="8"/>
        <v>0.17985611510791366</v>
      </c>
    </row>
    <row r="10" spans="1:26" x14ac:dyDescent="0.3">
      <c r="J10">
        <v>0.2</v>
      </c>
      <c r="K10">
        <v>2.5</v>
      </c>
      <c r="L10">
        <f t="shared" si="0"/>
        <v>2.5000000000000001E-3</v>
      </c>
      <c r="M10">
        <v>26.5</v>
      </c>
      <c r="N10">
        <f t="shared" si="1"/>
        <v>9.4339622641509429E-5</v>
      </c>
      <c r="O10">
        <v>85</v>
      </c>
      <c r="P10">
        <f t="shared" si="2"/>
        <v>166.29711524999999</v>
      </c>
      <c r="Q10">
        <f t="shared" si="3"/>
        <v>9.4339622641509427E-2</v>
      </c>
      <c r="R10">
        <f t="shared" si="4"/>
        <v>2.1053710044311328E-5</v>
      </c>
      <c r="S10">
        <v>0.2</v>
      </c>
      <c r="T10">
        <v>2.5</v>
      </c>
      <c r="U10">
        <f t="shared" si="5"/>
        <v>2.5000000000000001E-3</v>
      </c>
      <c r="V10">
        <v>13.2</v>
      </c>
      <c r="W10">
        <f t="shared" si="6"/>
        <v>1.8939393939393942E-4</v>
      </c>
      <c r="X10">
        <v>90</v>
      </c>
      <c r="Y10">
        <f t="shared" si="7"/>
        <v>176.07929850000002</v>
      </c>
      <c r="Z10">
        <f t="shared" si="8"/>
        <v>0.18939393939393942</v>
      </c>
    </row>
    <row r="11" spans="1:26" x14ac:dyDescent="0.3">
      <c r="F11" t="s">
        <v>28</v>
      </c>
      <c r="J11">
        <v>0.2</v>
      </c>
      <c r="K11">
        <v>2.5</v>
      </c>
      <c r="L11">
        <f t="shared" si="0"/>
        <v>2.5000000000000001E-3</v>
      </c>
      <c r="M11">
        <v>25</v>
      </c>
      <c r="N11">
        <f t="shared" si="1"/>
        <v>1E-4</v>
      </c>
      <c r="O11">
        <v>94</v>
      </c>
      <c r="P11">
        <f t="shared" si="2"/>
        <v>183.90504510000002</v>
      </c>
      <c r="Q11">
        <f t="shared" si="3"/>
        <v>0.1</v>
      </c>
      <c r="R11">
        <f t="shared" si="4"/>
        <v>2.1965024907494616E-5</v>
      </c>
      <c r="S11">
        <v>0.2</v>
      </c>
      <c r="T11">
        <v>2.5</v>
      </c>
      <c r="U11">
        <f t="shared" si="5"/>
        <v>2.5000000000000001E-3</v>
      </c>
      <c r="V11">
        <v>12.5</v>
      </c>
      <c r="W11">
        <f t="shared" si="6"/>
        <v>2.0000000000000001E-4</v>
      </c>
      <c r="X11">
        <v>97</v>
      </c>
      <c r="Y11">
        <f t="shared" si="7"/>
        <v>189.77435505</v>
      </c>
      <c r="Z11">
        <f t="shared" si="8"/>
        <v>0.2</v>
      </c>
    </row>
    <row r="12" spans="1:26" x14ac:dyDescent="0.3">
      <c r="F12">
        <v>0.5</v>
      </c>
      <c r="J12">
        <v>0.2</v>
      </c>
      <c r="K12">
        <v>2.5</v>
      </c>
      <c r="L12">
        <f t="shared" si="0"/>
        <v>2.5000000000000001E-3</v>
      </c>
      <c r="M12">
        <v>23.7</v>
      </c>
      <c r="N12">
        <f t="shared" si="1"/>
        <v>1.0548523206751055E-4</v>
      </c>
      <c r="O12">
        <v>110</v>
      </c>
      <c r="P12">
        <f t="shared" si="2"/>
        <v>215.20803149999998</v>
      </c>
      <c r="Q12">
        <f t="shared" si="3"/>
        <v>0.10548523206751055</v>
      </c>
      <c r="R12">
        <f t="shared" si="4"/>
        <v>2.4367157418654659E-5</v>
      </c>
      <c r="S12">
        <v>0.2</v>
      </c>
      <c r="T12">
        <v>2.5</v>
      </c>
      <c r="U12">
        <f t="shared" si="5"/>
        <v>2.5000000000000001E-3</v>
      </c>
      <c r="V12">
        <v>11.9</v>
      </c>
      <c r="W12">
        <f t="shared" si="6"/>
        <v>2.1008403361344536E-4</v>
      </c>
      <c r="X12">
        <v>106</v>
      </c>
      <c r="Y12">
        <f t="shared" si="7"/>
        <v>207.3822849</v>
      </c>
      <c r="Z12">
        <f t="shared" si="8"/>
        <v>0.21008403361344535</v>
      </c>
    </row>
    <row r="13" spans="1:26" x14ac:dyDescent="0.3">
      <c r="J13">
        <v>0.2</v>
      </c>
      <c r="K13">
        <v>2.5</v>
      </c>
      <c r="L13">
        <f t="shared" si="0"/>
        <v>2.5000000000000001E-3</v>
      </c>
      <c r="M13">
        <v>22.7</v>
      </c>
      <c r="N13">
        <f t="shared" si="1"/>
        <v>1.1013215859030837E-4</v>
      </c>
      <c r="O13">
        <v>130</v>
      </c>
      <c r="P13">
        <f t="shared" si="2"/>
        <v>254.33676450000002</v>
      </c>
      <c r="Q13">
        <f t="shared" si="3"/>
        <v>0.11013215859030838</v>
      </c>
      <c r="R13">
        <f t="shared" si="4"/>
        <v>2.7582463192347492E-5</v>
      </c>
      <c r="S13">
        <v>0.2</v>
      </c>
      <c r="T13">
        <v>2.5</v>
      </c>
      <c r="U13">
        <f t="shared" si="5"/>
        <v>2.5000000000000001E-3</v>
      </c>
      <c r="V13">
        <v>11</v>
      </c>
      <c r="W13">
        <f t="shared" si="6"/>
        <v>2.2727272727272727E-4</v>
      </c>
      <c r="X13">
        <v>119</v>
      </c>
      <c r="Y13">
        <f t="shared" si="7"/>
        <v>232.81596135000001</v>
      </c>
      <c r="Z13">
        <f t="shared" si="8"/>
        <v>0.22727272727272727</v>
      </c>
    </row>
    <row r="14" spans="1:26" x14ac:dyDescent="0.3">
      <c r="A14" t="s">
        <v>23</v>
      </c>
      <c r="B14" t="s">
        <v>25</v>
      </c>
      <c r="C14" t="s">
        <v>24</v>
      </c>
      <c r="F14" t="s">
        <v>22</v>
      </c>
      <c r="G14" t="s">
        <v>21</v>
      </c>
      <c r="J14">
        <v>0.3</v>
      </c>
      <c r="K14">
        <v>2.5</v>
      </c>
      <c r="L14">
        <f t="shared" si="0"/>
        <v>2.5000000000000001E-3</v>
      </c>
      <c r="M14">
        <v>22</v>
      </c>
      <c r="N14">
        <f t="shared" si="1"/>
        <v>1.1363636363636364E-4</v>
      </c>
      <c r="O14">
        <v>98</v>
      </c>
      <c r="P14">
        <f t="shared" si="2"/>
        <v>287.59618754999997</v>
      </c>
      <c r="Q14">
        <f t="shared" si="3"/>
        <v>0.11363636363636363</v>
      </c>
      <c r="R14">
        <f t="shared" si="4"/>
        <v>3.0227613000356415E-5</v>
      </c>
      <c r="S14">
        <v>0.2</v>
      </c>
      <c r="T14">
        <v>2.5</v>
      </c>
      <c r="U14">
        <f t="shared" si="5"/>
        <v>2.5000000000000001E-3</v>
      </c>
      <c r="V14">
        <v>10.4</v>
      </c>
      <c r="W14">
        <f t="shared" si="6"/>
        <v>2.4038461538461537E-4</v>
      </c>
      <c r="X14">
        <v>135</v>
      </c>
      <c r="Y14">
        <f t="shared" si="7"/>
        <v>264.11894774999996</v>
      </c>
      <c r="Z14">
        <f t="shared" si="8"/>
        <v>0.24038461538461536</v>
      </c>
    </row>
    <row r="15" spans="1:26" x14ac:dyDescent="0.3">
      <c r="A15">
        <v>0.4</v>
      </c>
      <c r="B15">
        <v>0.02</v>
      </c>
      <c r="C15">
        <f>Q2*SQRT($B$15*$B$15/K2/K2+$A$15*$A$15/M2/M2)</f>
        <v>2.5526474989668387E-4</v>
      </c>
      <c r="D15">
        <f>Z2*SQRT($B$15*$B$15/T2/T2+$A$15*$A$15/V2/V2)</f>
        <v>1.8281952135578228E-3</v>
      </c>
      <c r="F15">
        <v>1</v>
      </c>
      <c r="G15">
        <f>F15*9.8067*0.9975*0.2</f>
        <v>1.9564366499999999</v>
      </c>
      <c r="J15">
        <v>0.3</v>
      </c>
      <c r="K15">
        <v>2.5</v>
      </c>
      <c r="L15">
        <f t="shared" si="0"/>
        <v>2.5000000000000001E-3</v>
      </c>
      <c r="M15">
        <v>19.3</v>
      </c>
      <c r="N15">
        <f t="shared" si="1"/>
        <v>1.2953367875647668E-4</v>
      </c>
      <c r="O15">
        <v>130</v>
      </c>
      <c r="P15">
        <f t="shared" si="2"/>
        <v>381.50514674999994</v>
      </c>
      <c r="Q15">
        <f t="shared" si="3"/>
        <v>0.12953367875647667</v>
      </c>
      <c r="R15">
        <f t="shared" si="4"/>
        <v>3.517675371887488E-5</v>
      </c>
      <c r="S15">
        <v>0.2</v>
      </c>
      <c r="T15">
        <v>2.5</v>
      </c>
      <c r="U15">
        <f t="shared" si="5"/>
        <v>2.5000000000000001E-3</v>
      </c>
      <c r="V15">
        <v>9.9</v>
      </c>
      <c r="W15">
        <f t="shared" si="6"/>
        <v>2.5252525252525253E-4</v>
      </c>
      <c r="X15">
        <v>150</v>
      </c>
      <c r="Y15">
        <f t="shared" si="7"/>
        <v>293.46549749999997</v>
      </c>
      <c r="Z15">
        <f t="shared" si="8"/>
        <v>0.25252525252525254</v>
      </c>
    </row>
    <row r="16" spans="1:26" x14ac:dyDescent="0.3">
      <c r="C16">
        <f t="shared" ref="C16:C31" si="9">Q3*SQRT($B$15*$B$15/K3/K3+$A$15*$A$15/M3/M3)</f>
        <v>5.8495227188711636E-4</v>
      </c>
      <c r="D16">
        <f t="shared" ref="D16:D29" si="10">Z3*SQRT($B$15*$B$15/T3/T3+$A$15*$A$15/V3/V3)</f>
        <v>2.4594552132346939E-3</v>
      </c>
      <c r="F16">
        <v>1</v>
      </c>
      <c r="G16">
        <f>F16*9.8067*0.9975*0.3</f>
        <v>2.9346549749999995</v>
      </c>
      <c r="J16">
        <v>0.3</v>
      </c>
      <c r="K16">
        <v>2.5</v>
      </c>
      <c r="L16">
        <f t="shared" si="0"/>
        <v>2.5000000000000001E-3</v>
      </c>
      <c r="M16">
        <v>18.100000000000001</v>
      </c>
      <c r="N16">
        <f t="shared" si="1"/>
        <v>1.3812154696132595E-4</v>
      </c>
      <c r="O16">
        <v>155</v>
      </c>
      <c r="P16">
        <f t="shared" si="2"/>
        <v>454.87152112499996</v>
      </c>
      <c r="Q16">
        <f t="shared" si="3"/>
        <v>0.13812154696132595</v>
      </c>
      <c r="R16">
        <f t="shared" si="4"/>
        <v>3.9333751517857111E-5</v>
      </c>
      <c r="S16">
        <v>0.2</v>
      </c>
      <c r="T16">
        <v>2.5</v>
      </c>
      <c r="U16">
        <f t="shared" si="5"/>
        <v>2.5000000000000001E-3</v>
      </c>
      <c r="V16">
        <v>9.6</v>
      </c>
      <c r="W16">
        <f t="shared" si="6"/>
        <v>2.6041666666666666E-4</v>
      </c>
      <c r="X16">
        <v>155</v>
      </c>
      <c r="Y16">
        <f t="shared" si="7"/>
        <v>303.24768075000003</v>
      </c>
      <c r="Z16">
        <f t="shared" si="8"/>
        <v>0.26041666666666669</v>
      </c>
    </row>
    <row r="17" spans="3:24" x14ac:dyDescent="0.3">
      <c r="C17">
        <f t="shared" si="9"/>
        <v>3.320759486316179E-4</v>
      </c>
      <c r="D17">
        <f t="shared" si="10"/>
        <v>3.2803284581694875E-3</v>
      </c>
      <c r="F17">
        <v>1</v>
      </c>
      <c r="G17">
        <f>F17*9.8067*0.9975*0.4</f>
        <v>3.9128732999999998</v>
      </c>
      <c r="J17">
        <v>0.3</v>
      </c>
      <c r="K17">
        <v>2.5</v>
      </c>
      <c r="L17">
        <f t="shared" si="0"/>
        <v>2.5000000000000001E-3</v>
      </c>
      <c r="M17">
        <v>16.8</v>
      </c>
      <c r="N17">
        <f t="shared" si="1"/>
        <v>1.488095238095238E-4</v>
      </c>
      <c r="O17">
        <v>175</v>
      </c>
      <c r="P17">
        <f t="shared" si="2"/>
        <v>513.56462062499998</v>
      </c>
      <c r="Q17">
        <f t="shared" si="3"/>
        <v>0.14880952380952381</v>
      </c>
      <c r="R17">
        <f t="shared" si="4"/>
        <v>4.12194722732133E-5</v>
      </c>
    </row>
    <row r="18" spans="3:24" x14ac:dyDescent="0.3">
      <c r="C18">
        <f t="shared" si="9"/>
        <v>6.8319237625336364E-4</v>
      </c>
      <c r="D18">
        <f t="shared" si="10"/>
        <v>3.6547393568196252E-3</v>
      </c>
      <c r="J18">
        <v>0.3</v>
      </c>
      <c r="K18">
        <v>2.5</v>
      </c>
      <c r="L18">
        <f t="shared" si="0"/>
        <v>2.5000000000000001E-3</v>
      </c>
      <c r="M18">
        <v>16</v>
      </c>
      <c r="N18">
        <f t="shared" si="1"/>
        <v>1.5625E-4</v>
      </c>
      <c r="O18">
        <v>194</v>
      </c>
      <c r="P18">
        <f t="shared" si="2"/>
        <v>569.32306514999993</v>
      </c>
      <c r="Q18">
        <f t="shared" si="3"/>
        <v>0.15625</v>
      </c>
      <c r="R18">
        <f t="shared" si="4"/>
        <v>4.351878977416804E-5</v>
      </c>
    </row>
    <row r="19" spans="3:24" x14ac:dyDescent="0.3">
      <c r="C19">
        <f t="shared" si="9"/>
        <v>8.1016012590758848E-4</v>
      </c>
      <c r="D19">
        <f t="shared" si="10"/>
        <v>4.0054046120392706E-3</v>
      </c>
    </row>
    <row r="20" spans="3:24" x14ac:dyDescent="0.3">
      <c r="C20">
        <f t="shared" si="9"/>
        <v>9.9645351965173116E-4</v>
      </c>
      <c r="D20">
        <f t="shared" si="10"/>
        <v>4.1507240905458978E-3</v>
      </c>
      <c r="R20" t="s">
        <v>29</v>
      </c>
      <c r="S20" t="s">
        <v>29</v>
      </c>
      <c r="T20" t="s">
        <v>33</v>
      </c>
    </row>
    <row r="21" spans="3:24" x14ac:dyDescent="0.3">
      <c r="C21">
        <f t="shared" si="9"/>
        <v>1.2957670877434002E-3</v>
      </c>
      <c r="D21">
        <f t="shared" si="10"/>
        <v>4.6401362261824664E-3</v>
      </c>
      <c r="N21">
        <v>71</v>
      </c>
      <c r="R21">
        <f>3.14*C3*C3*C3*C3/8/0.5/(5.57943/10000000)</f>
        <v>2.1406626091985441E-5</v>
      </c>
      <c r="S21">
        <f>3.14*D3*D3*D3*D3/8/0.5/(1.36965/1000000)</f>
        <v>2.4233758556017953E-5</v>
      </c>
      <c r="T21">
        <f>AVERAGE(R21:S21)</f>
        <v>2.2820192324001697E-5</v>
      </c>
      <c r="W21">
        <v>41</v>
      </c>
    </row>
    <row r="22" spans="3:24" x14ac:dyDescent="0.3">
      <c r="C22">
        <f t="shared" si="9"/>
        <v>1.4994701780769257E-3</v>
      </c>
      <c r="D22">
        <f t="shared" si="10"/>
        <v>5.3719938194067571E-3</v>
      </c>
      <c r="L22" t="s">
        <v>16</v>
      </c>
      <c r="M22" t="s">
        <v>18</v>
      </c>
      <c r="N22" t="s">
        <v>14</v>
      </c>
      <c r="O22" t="s">
        <v>15</v>
      </c>
      <c r="U22" t="s">
        <v>16</v>
      </c>
      <c r="V22" t="s">
        <v>18</v>
      </c>
      <c r="W22" t="s">
        <v>14</v>
      </c>
      <c r="X22" t="s">
        <v>15</v>
      </c>
    </row>
    <row r="23" spans="3:24" x14ac:dyDescent="0.3">
      <c r="C23">
        <f t="shared" si="9"/>
        <v>1.6116319367332128E-3</v>
      </c>
      <c r="D23">
        <f t="shared" si="10"/>
        <v>5.9358418784085307E-3</v>
      </c>
      <c r="G23" t="s">
        <v>38</v>
      </c>
      <c r="L23">
        <v>0.4</v>
      </c>
      <c r="M23">
        <f>(10.9+30+40+50)/100</f>
        <v>1.3090000000000002</v>
      </c>
      <c r="N23">
        <v>123</v>
      </c>
      <c r="O23">
        <f>9.8067*N23*L23*0.9975</f>
        <v>481.28341590000002</v>
      </c>
      <c r="R23" t="s">
        <v>32</v>
      </c>
      <c r="S23" t="s">
        <v>31</v>
      </c>
      <c r="T23" t="s">
        <v>30</v>
      </c>
      <c r="U23">
        <v>0.2</v>
      </c>
      <c r="V23">
        <f>(10.9+30+40+50)/100</f>
        <v>1.3090000000000002</v>
      </c>
      <c r="W23">
        <v>164</v>
      </c>
      <c r="X23">
        <f>9.8067*W23*U23*0.9975</f>
        <v>320.85561060000003</v>
      </c>
    </row>
    <row r="24" spans="3:24" x14ac:dyDescent="0.3">
      <c r="C24">
        <f t="shared" si="9"/>
        <v>1.788854381999832E-3</v>
      </c>
      <c r="D24">
        <f t="shared" si="10"/>
        <v>6.5969690009882584E-3</v>
      </c>
      <c r="G24">
        <f>5.57943/10000000</f>
        <v>5.5794300000000001E-7</v>
      </c>
      <c r="L24">
        <v>0.4</v>
      </c>
      <c r="M24">
        <f>(10.9+30+40)/100</f>
        <v>0.80900000000000005</v>
      </c>
      <c r="N24">
        <v>86</v>
      </c>
      <c r="O24">
        <f t="shared" ref="O24:O26" si="11">9.8067*N24*L24*0.9975</f>
        <v>336.50710380000004</v>
      </c>
      <c r="R24">
        <v>1E-4</v>
      </c>
      <c r="S24">
        <f>R24/3.14/C3/C3</f>
        <v>8.1646232995896231</v>
      </c>
      <c r="T24">
        <f>1.2*S24*C3/R21</f>
        <v>903.93306898895344</v>
      </c>
      <c r="U24">
        <v>0.2</v>
      </c>
      <c r="V24">
        <f>(10.9+30+40)/100</f>
        <v>0.80900000000000005</v>
      </c>
      <c r="W24">
        <v>122</v>
      </c>
      <c r="X24">
        <f t="shared" ref="X24:X26" si="12">9.8067*W24*U24*0.9975</f>
        <v>238.68527129999998</v>
      </c>
    </row>
    <row r="25" spans="3:24" x14ac:dyDescent="0.3">
      <c r="C25">
        <f t="shared" si="9"/>
        <v>1.9702163170060944E-3</v>
      </c>
      <c r="D25">
        <f t="shared" si="10"/>
        <v>7.2588934705135784E-3</v>
      </c>
      <c r="G25">
        <f>1.63002/100000000</f>
        <v>1.6300200000000001E-8</v>
      </c>
      <c r="L25">
        <v>0.2</v>
      </c>
      <c r="M25">
        <f>(10.9+30)/100</f>
        <v>0.40899999999999997</v>
      </c>
      <c r="N25">
        <v>98</v>
      </c>
      <c r="O25">
        <f t="shared" si="11"/>
        <v>191.7307917</v>
      </c>
      <c r="R25">
        <v>1.3999999999999999E-4</v>
      </c>
      <c r="S25">
        <f>R25/3.14/D3/D3</f>
        <v>6.8567454457741643</v>
      </c>
      <c r="T25">
        <f>1.2*S25*D3/R21</f>
        <v>980.14703362919909</v>
      </c>
      <c r="U25">
        <v>0.2</v>
      </c>
      <c r="V25">
        <f>(10.9+30)/100</f>
        <v>0.40899999999999997</v>
      </c>
      <c r="W25">
        <v>83</v>
      </c>
      <c r="X25">
        <f t="shared" si="12"/>
        <v>162.38424195000002</v>
      </c>
    </row>
    <row r="26" spans="3:24" x14ac:dyDescent="0.3">
      <c r="C26">
        <f t="shared" si="9"/>
        <v>2.1312913629904845E-3</v>
      </c>
      <c r="D26">
        <f t="shared" si="10"/>
        <v>8.462099660277821E-3</v>
      </c>
      <c r="L26">
        <v>0.2</v>
      </c>
      <c r="M26">
        <f>(10.9)/100</f>
        <v>0.109</v>
      </c>
      <c r="N26">
        <v>46</v>
      </c>
      <c r="O26">
        <f t="shared" si="11"/>
        <v>89.996085899999997</v>
      </c>
      <c r="U26">
        <v>0.2</v>
      </c>
      <c r="V26">
        <f>(10.9)/100</f>
        <v>0.109</v>
      </c>
      <c r="W26">
        <v>47</v>
      </c>
      <c r="X26">
        <f t="shared" si="12"/>
        <v>91.952522550000012</v>
      </c>
    </row>
    <row r="27" spans="3:24" x14ac:dyDescent="0.3">
      <c r="C27">
        <f t="shared" si="9"/>
        <v>2.2572727741731677E-3</v>
      </c>
      <c r="D27">
        <f t="shared" si="10"/>
        <v>9.4434444963182578E-3</v>
      </c>
    </row>
    <row r="28" spans="3:24" x14ac:dyDescent="0.3">
      <c r="C28">
        <f t="shared" si="9"/>
        <v>2.8776941927200349E-3</v>
      </c>
      <c r="D28">
        <f t="shared" si="10"/>
        <v>1.0401117813530911E-2</v>
      </c>
    </row>
    <row r="29" spans="3:24" x14ac:dyDescent="0.3">
      <c r="C29">
        <f t="shared" si="9"/>
        <v>3.2462547669428847E-3</v>
      </c>
      <c r="D29">
        <f t="shared" si="10"/>
        <v>1.104888445520521E-2</v>
      </c>
      <c r="F29" t="s">
        <v>39</v>
      </c>
      <c r="G29" t="s">
        <v>34</v>
      </c>
      <c r="H29" t="s">
        <v>35</v>
      </c>
      <c r="I29" t="s">
        <v>25</v>
      </c>
      <c r="J29" t="s">
        <v>23</v>
      </c>
      <c r="K29" t="s">
        <v>36</v>
      </c>
      <c r="L29" t="s">
        <v>24</v>
      </c>
      <c r="M29" t="s">
        <v>37</v>
      </c>
      <c r="N29" t="s">
        <v>40</v>
      </c>
    </row>
    <row r="30" spans="3:24" x14ac:dyDescent="0.3">
      <c r="C30">
        <f t="shared" si="9"/>
        <v>3.7377368933803725E-3</v>
      </c>
      <c r="F30">
        <v>1E-3</v>
      </c>
      <c r="G30">
        <f>0.05/1000</f>
        <v>5.0000000000000002E-5</v>
      </c>
      <c r="H30">
        <f>0.03/1000</f>
        <v>2.9999999999999997E-5</v>
      </c>
      <c r="I30">
        <f>0.02/1000</f>
        <v>2.0000000000000002E-5</v>
      </c>
      <c r="J30">
        <v>0.4</v>
      </c>
      <c r="K30">
        <f>SQRT($I$30*$I$30/L2/L2+$J$30*$J$30/M2/M2)</f>
        <v>9.1588992262930172E-3</v>
      </c>
      <c r="L30">
        <f>K30*N2</f>
        <v>2.5526474989668389E-7</v>
      </c>
      <c r="M30">
        <f>3.14/8 * SQRT(16*H30*H30/C3/C3+G25*G25/G24/G24+F30*F30/F12/F12)</f>
        <v>2.6473306896515385E-2</v>
      </c>
      <c r="N30">
        <f>SQRT($H$30*$H$30/$C$3/$C$3+K30*K30+$M$30*$M$30)*1.2/3.14</f>
        <v>1.2178159399294545E-2</v>
      </c>
    </row>
    <row r="31" spans="3:24" x14ac:dyDescent="0.3">
      <c r="C31">
        <f t="shared" si="9"/>
        <v>4.1013764838770898E-3</v>
      </c>
      <c r="K31">
        <f t="shared" ref="K31:K51" si="13">SQRT($I$30*$I$30/L3/L3+$J$30*$J$30/M3/M3)</f>
        <v>1.1441666438111996E-2</v>
      </c>
      <c r="L31">
        <f t="shared" ref="L31:L46" si="14">K31*N3</f>
        <v>5.8495227188711633E-7</v>
      </c>
      <c r="N31">
        <f t="shared" ref="N31:N46" si="15">SQRT($H$30*$H$30/$C$3/$C$3+K31*K31+$M$30*$M$30)*1.2/3.14</f>
        <v>1.2456957201250677E-2</v>
      </c>
    </row>
    <row r="32" spans="3:24" x14ac:dyDescent="0.3">
      <c r="C32" t="s">
        <v>26</v>
      </c>
      <c r="K32">
        <f t="shared" si="13"/>
        <v>9.6966177000432432E-3</v>
      </c>
      <c r="L32">
        <f t="shared" si="14"/>
        <v>3.3207594863161792E-7</v>
      </c>
      <c r="N32">
        <f t="shared" si="15"/>
        <v>1.2238805783431684E-2</v>
      </c>
    </row>
    <row r="33" spans="3:14" x14ac:dyDescent="0.3">
      <c r="C33" t="s">
        <v>26</v>
      </c>
      <c r="K33">
        <f t="shared" si="13"/>
        <v>1.207884121215947E-2</v>
      </c>
      <c r="L33">
        <f t="shared" si="14"/>
        <v>6.8319237625336371E-7</v>
      </c>
      <c r="N33">
        <f t="shared" si="15"/>
        <v>1.2544504562217073E-2</v>
      </c>
    </row>
    <row r="34" spans="3:14" x14ac:dyDescent="0.3">
      <c r="C34" t="s">
        <v>27</v>
      </c>
      <c r="K34">
        <f t="shared" si="13"/>
        <v>1.2865342799412505E-2</v>
      </c>
      <c r="L34">
        <f t="shared" si="14"/>
        <v>8.1016012590758847E-7</v>
      </c>
      <c r="N34">
        <f t="shared" si="15"/>
        <v>1.2658195286636443E-2</v>
      </c>
    </row>
    <row r="35" spans="3:14" x14ac:dyDescent="0.3">
      <c r="C35" t="s">
        <v>27</v>
      </c>
      <c r="K35">
        <f t="shared" si="13"/>
        <v>1.3950349275124233E-2</v>
      </c>
      <c r="L35">
        <f t="shared" si="14"/>
        <v>9.9645351965173104E-7</v>
      </c>
      <c r="N35">
        <f t="shared" si="15"/>
        <v>1.282494747760345E-2</v>
      </c>
    </row>
    <row r="36" spans="3:14" x14ac:dyDescent="0.3">
      <c r="C36" t="s">
        <v>26</v>
      </c>
      <c r="K36">
        <f t="shared" si="13"/>
        <v>1.5549205052920803E-2</v>
      </c>
      <c r="L36">
        <f t="shared" si="14"/>
        <v>1.2957670877434002E-6</v>
      </c>
      <c r="N36">
        <f t="shared" si="15"/>
        <v>1.3090753599702689E-2</v>
      </c>
    </row>
    <row r="37" spans="3:14" x14ac:dyDescent="0.3">
      <c r="C37" t="s">
        <v>26</v>
      </c>
      <c r="K37">
        <f t="shared" si="13"/>
        <v>1.655415076596926E-2</v>
      </c>
      <c r="L37">
        <f t="shared" si="14"/>
        <v>1.4994701780769259E-6</v>
      </c>
      <c r="N37">
        <f t="shared" si="15"/>
        <v>1.3269503818951735E-2</v>
      </c>
    </row>
    <row r="38" spans="3:14" x14ac:dyDescent="0.3">
      <c r="K38">
        <f t="shared" si="13"/>
        <v>1.7083298529372057E-2</v>
      </c>
      <c r="L38">
        <f t="shared" si="14"/>
        <v>1.6116319367332129E-6</v>
      </c>
      <c r="N38">
        <f t="shared" si="15"/>
        <v>1.3367098106159566E-2</v>
      </c>
    </row>
    <row r="39" spans="3:14" x14ac:dyDescent="0.3">
      <c r="K39">
        <f t="shared" si="13"/>
        <v>1.7888543819998319E-2</v>
      </c>
      <c r="L39">
        <f t="shared" si="14"/>
        <v>1.7888543819998319E-6</v>
      </c>
      <c r="N39">
        <f t="shared" si="15"/>
        <v>1.352006761683725E-2</v>
      </c>
    </row>
    <row r="40" spans="3:14" x14ac:dyDescent="0.3">
      <c r="K40">
        <f t="shared" si="13"/>
        <v>1.8677650685217775E-2</v>
      </c>
      <c r="L40">
        <f t="shared" si="14"/>
        <v>1.9702163170060944E-6</v>
      </c>
      <c r="N40">
        <f t="shared" si="15"/>
        <v>1.3675030664861308E-2</v>
      </c>
    </row>
    <row r="41" spans="3:14" x14ac:dyDescent="0.3">
      <c r="K41">
        <f t="shared" si="13"/>
        <v>1.9352125575953599E-2</v>
      </c>
      <c r="L41">
        <f t="shared" si="14"/>
        <v>2.1312913629904844E-6</v>
      </c>
      <c r="N41">
        <f t="shared" si="15"/>
        <v>1.3811324308451041E-2</v>
      </c>
    </row>
    <row r="42" spans="3:14" x14ac:dyDescent="0.3">
      <c r="K42">
        <f t="shared" si="13"/>
        <v>1.9864000412723876E-2</v>
      </c>
      <c r="L42">
        <f t="shared" si="14"/>
        <v>2.2572727741731675E-6</v>
      </c>
      <c r="N42">
        <f t="shared" si="15"/>
        <v>1.3917056481043045E-2</v>
      </c>
    </row>
    <row r="43" spans="3:14" x14ac:dyDescent="0.3">
      <c r="K43">
        <f t="shared" si="13"/>
        <v>2.2215799167798672E-2</v>
      </c>
      <c r="L43">
        <f t="shared" si="14"/>
        <v>2.8776941927200353E-6</v>
      </c>
      <c r="N43">
        <f t="shared" si="15"/>
        <v>1.4426991849254112E-2</v>
      </c>
    </row>
    <row r="44" spans="3:14" x14ac:dyDescent="0.3">
      <c r="K44">
        <f t="shared" si="13"/>
        <v>2.3502884512666487E-2</v>
      </c>
      <c r="L44">
        <f t="shared" si="14"/>
        <v>3.2462547669428846E-6</v>
      </c>
      <c r="N44">
        <f t="shared" si="15"/>
        <v>1.4721829714071412E-2</v>
      </c>
    </row>
    <row r="45" spans="3:14" x14ac:dyDescent="0.3">
      <c r="K45">
        <f t="shared" si="13"/>
        <v>2.5117591923516102E-2</v>
      </c>
      <c r="L45">
        <f t="shared" si="14"/>
        <v>3.7377368933803721E-6</v>
      </c>
      <c r="N45">
        <f t="shared" si="15"/>
        <v>1.5106236587849216E-2</v>
      </c>
    </row>
    <row r="46" spans="3:14" x14ac:dyDescent="0.3">
      <c r="K46">
        <f t="shared" si="13"/>
        <v>2.6248809496813377E-2</v>
      </c>
      <c r="L46">
        <f t="shared" si="14"/>
        <v>4.1013764838770905E-6</v>
      </c>
      <c r="N46">
        <f t="shared" si="15"/>
        <v>1.5384566331548267E-2</v>
      </c>
    </row>
    <row r="47" spans="3:14" x14ac:dyDescent="0.3">
      <c r="K47" t="s">
        <v>26</v>
      </c>
    </row>
    <row r="48" spans="3:14" x14ac:dyDescent="0.3">
      <c r="K48" t="s">
        <v>26</v>
      </c>
    </row>
    <row r="49" spans="11:11" x14ac:dyDescent="0.3">
      <c r="K49" t="s">
        <v>26</v>
      </c>
    </row>
    <row r="50" spans="11:11" x14ac:dyDescent="0.3">
      <c r="K50" t="s">
        <v>26</v>
      </c>
    </row>
    <row r="51" spans="11:11" x14ac:dyDescent="0.3">
      <c r="K5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2023-05-10T17:00:38Z</dcterms:modified>
</cp:coreProperties>
</file>