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U3" i="1" l="1"/>
  <c r="S8" i="1"/>
  <c r="R8" i="1"/>
  <c r="S7" i="1"/>
  <c r="R7" i="1"/>
  <c r="Q8" i="1"/>
  <c r="Q7" i="1"/>
  <c r="U2" i="1" l="1"/>
  <c r="R3" i="1"/>
  <c r="H2" i="1"/>
  <c r="M2" i="1"/>
  <c r="O2" i="1"/>
  <c r="G19" i="1" l="1"/>
  <c r="G18" i="1"/>
  <c r="G17" i="1"/>
  <c r="R2" i="1" l="1"/>
  <c r="Q2" i="1" s="1"/>
  <c r="Q3" i="1"/>
  <c r="L2" i="1"/>
  <c r="S2" i="1" l="1"/>
  <c r="S3" i="1"/>
  <c r="K16" i="1"/>
  <c r="L16" i="1" s="1"/>
  <c r="M16" i="1" s="1"/>
  <c r="H16" i="1"/>
  <c r="K15" i="1"/>
  <c r="L15" i="1" s="1"/>
  <c r="M15" i="1" s="1"/>
  <c r="H15" i="1"/>
  <c r="K14" i="1"/>
  <c r="L14" i="1" s="1"/>
  <c r="M14" i="1" s="1"/>
  <c r="H14" i="1"/>
  <c r="K13" i="1"/>
  <c r="L13" i="1" s="1"/>
  <c r="M13" i="1" s="1"/>
  <c r="H13" i="1"/>
  <c r="K12" i="1"/>
  <c r="L12" i="1" s="1"/>
  <c r="M12" i="1" s="1"/>
  <c r="H12" i="1"/>
  <c r="G12" i="1"/>
  <c r="L7" i="1"/>
  <c r="M7" i="1" s="1"/>
  <c r="L6" i="1"/>
  <c r="L5" i="1"/>
  <c r="L4" i="1"/>
  <c r="L3" i="1"/>
  <c r="K3" i="1"/>
  <c r="K2" i="1"/>
  <c r="K11" i="1"/>
  <c r="L11" i="1" s="1"/>
  <c r="M11" i="1" s="1"/>
  <c r="K10" i="1"/>
  <c r="L10" i="1" s="1"/>
  <c r="M10" i="1" s="1"/>
  <c r="K9" i="1"/>
  <c r="L9" i="1" s="1"/>
  <c r="M9" i="1" s="1"/>
  <c r="K8" i="1"/>
  <c r="L8" i="1" s="1"/>
  <c r="M8" i="1" s="1"/>
  <c r="K7" i="1"/>
  <c r="K6" i="1"/>
  <c r="K5" i="1"/>
  <c r="K4" i="1"/>
  <c r="M6" i="1"/>
  <c r="M5" i="1"/>
  <c r="M4" i="1"/>
  <c r="M3" i="1"/>
  <c r="H11" i="1"/>
  <c r="H10" i="1"/>
  <c r="H9" i="1"/>
  <c r="H8" i="1"/>
  <c r="H7" i="1"/>
  <c r="G7" i="1"/>
  <c r="H6" i="1"/>
  <c r="H5" i="1"/>
  <c r="H4" i="1"/>
  <c r="H3" i="1"/>
  <c r="G2" i="1"/>
</calcChain>
</file>

<file path=xl/sharedStrings.xml><?xml version="1.0" encoding="utf-8"?>
<sst xmlns="http://schemas.openxmlformats.org/spreadsheetml/2006/main" count="19" uniqueCount="19">
  <si>
    <t>U_0, мВ</t>
  </si>
  <si>
    <t>T, C</t>
  </si>
  <si>
    <t>T, K</t>
  </si>
  <si>
    <t>P, кгс/см2</t>
  </si>
  <si>
    <t>P, атм</t>
  </si>
  <si>
    <t>U, мВ</t>
  </si>
  <si>
    <t>Delta T = Delta U / ch</t>
  </si>
  <si>
    <t>ch указана в таблице</t>
  </si>
  <si>
    <t>Delta T, К</t>
  </si>
  <si>
    <t>ch, мкВ/C</t>
  </si>
  <si>
    <t>U, мкВ</t>
  </si>
  <si>
    <t>U_корр, мВ</t>
  </si>
  <si>
    <t>mu, К/атм</t>
  </si>
  <si>
    <t>a</t>
  </si>
  <si>
    <t>b</t>
  </si>
  <si>
    <t>Cp</t>
  </si>
  <si>
    <t>20-30</t>
  </si>
  <si>
    <t>30-50</t>
  </si>
  <si>
    <t>T_инв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</si>
</sst>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topLeftCell="E1" zoomScale="115" zoomScaleNormal="115" workbookViewId="0">
      <selection activeCell="U4" sqref="U4"/>
    </sheetView>
  </sheetViews>
  <sheetFormatPr defaultRowHeight="14.4" x14ac:dyDescent="0.3"/>
  <cols>
    <col min="18" max="18" width="12.6640625" bestFit="1" customWidth="1"/>
    <col min="19" max="19" width="11.6640625" bestFit="1" customWidth="1"/>
    <col min="24" max="24" width="11" bestFit="1" customWidth="1"/>
  </cols>
  <sheetData>
    <row r="1" spans="1:21" x14ac:dyDescent="0.3">
      <c r="A1" t="s">
        <v>0</v>
      </c>
      <c r="B1" t="s">
        <v>6</v>
      </c>
      <c r="D1">
        <v>0.3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10</v>
      </c>
      <c r="M1" t="s">
        <v>8</v>
      </c>
      <c r="N1" t="s">
        <v>12</v>
      </c>
      <c r="O1" t="s">
        <v>15</v>
      </c>
      <c r="Q1" t="s">
        <v>13</v>
      </c>
      <c r="R1" t="s">
        <v>14</v>
      </c>
      <c r="U1" t="s">
        <v>18</v>
      </c>
    </row>
    <row r="2" spans="1:21" x14ac:dyDescent="0.3">
      <c r="A2">
        <v>1.0999999999999999E-2</v>
      </c>
      <c r="B2" t="s">
        <v>7</v>
      </c>
      <c r="E2">
        <v>39.799999999999997</v>
      </c>
      <c r="F2">
        <v>20</v>
      </c>
      <c r="G2">
        <f>F2+273</f>
        <v>293</v>
      </c>
      <c r="H2">
        <f>I2*10/9.8</f>
        <v>-4.0816326530612246</v>
      </c>
      <c r="I2">
        <v>-4</v>
      </c>
      <c r="J2">
        <v>-0.159</v>
      </c>
      <c r="K2">
        <f>J2-A2</f>
        <v>-0.17</v>
      </c>
      <c r="L2">
        <f>K2*1000</f>
        <v>-170</v>
      </c>
      <c r="M2">
        <f>L2/E2</f>
        <v>-4.2713567839195985</v>
      </c>
      <c r="N2">
        <v>1.1746000000000001</v>
      </c>
      <c r="O2">
        <f>4*8.31</f>
        <v>33.24</v>
      </c>
      <c r="P2" t="s">
        <v>16</v>
      </c>
      <c r="Q2">
        <f>8.31*G7*(N7/100000*O2+R2)/2</f>
        <v>1.6749158463190805</v>
      </c>
      <c r="R2">
        <f>O2*(N2*G2-N7*G7)/100000/(G7-G2)</f>
        <v>9.8535991200000015E-4</v>
      </c>
      <c r="S2">
        <f>R2*1000000</f>
        <v>985.35991200000012</v>
      </c>
      <c r="U2">
        <f>2*Q2/8.31/R2</f>
        <v>409.09773375882986</v>
      </c>
    </row>
    <row r="3" spans="1:21" x14ac:dyDescent="0.3">
      <c r="A3">
        <v>1.0999999999999999E-2</v>
      </c>
      <c r="E3">
        <v>39.799999999999997</v>
      </c>
      <c r="H3">
        <f t="shared" ref="H3:H16" si="0">I3*10/9.8</f>
        <v>-3.6734693877551017</v>
      </c>
      <c r="I3">
        <v>-3.6</v>
      </c>
      <c r="J3">
        <v>-0.14099999999999999</v>
      </c>
      <c r="K3">
        <f>J3-A3</f>
        <v>-0.152</v>
      </c>
      <c r="L3">
        <f t="shared" ref="L3:L16" si="1">K3*1000</f>
        <v>-152</v>
      </c>
      <c r="M3">
        <f t="shared" ref="M3:M16" si="2">L3/E3</f>
        <v>-3.8190954773869348</v>
      </c>
      <c r="N3">
        <v>0.09</v>
      </c>
      <c r="P3" t="s">
        <v>17</v>
      </c>
      <c r="Q3">
        <f>8.31*G12*(N12/100000*O2+R3)/2</f>
        <v>1.8078857631157503</v>
      </c>
      <c r="R3">
        <f>O2*(N7*G7-N12*G12)/100000/(G12-G7)</f>
        <v>1.0909783500000002E-3</v>
      </c>
      <c r="S3">
        <f>R3*1000000</f>
        <v>1090.9783500000001</v>
      </c>
      <c r="U3">
        <f>U2*SQRT(Q8*Q8/Q3/Q3+R8*R8/R3/R3)</f>
        <v>90.943022852250706</v>
      </c>
    </row>
    <row r="4" spans="1:21" x14ac:dyDescent="0.3">
      <c r="A4">
        <v>1.0999999999999999E-2</v>
      </c>
      <c r="E4">
        <v>39.799999999999997</v>
      </c>
      <c r="H4">
        <f t="shared" si="0"/>
        <v>-3.2653061224489792</v>
      </c>
      <c r="I4">
        <v>-3.2</v>
      </c>
      <c r="J4">
        <v>-0.121</v>
      </c>
      <c r="K4">
        <f t="shared" ref="K4:K11" si="3">J4-A4</f>
        <v>-0.13200000000000001</v>
      </c>
      <c r="L4">
        <f t="shared" si="1"/>
        <v>-132</v>
      </c>
      <c r="M4">
        <f t="shared" si="2"/>
        <v>-3.3165829145728645</v>
      </c>
    </row>
    <row r="5" spans="1:21" x14ac:dyDescent="0.3">
      <c r="A5">
        <v>1.0999999999999999E-2</v>
      </c>
      <c r="E5">
        <v>39.799999999999997</v>
      </c>
      <c r="H5">
        <f t="shared" si="0"/>
        <v>-2.8571428571428568</v>
      </c>
      <c r="I5">
        <v>-2.8</v>
      </c>
      <c r="J5">
        <v>-9.6000000000000002E-2</v>
      </c>
      <c r="K5">
        <f t="shared" si="3"/>
        <v>-0.107</v>
      </c>
      <c r="L5">
        <f t="shared" si="1"/>
        <v>-107</v>
      </c>
      <c r="M5">
        <f t="shared" si="2"/>
        <v>-2.6884422110552766</v>
      </c>
    </row>
    <row r="6" spans="1:21" x14ac:dyDescent="0.3">
      <c r="A6">
        <v>1.0999999999999999E-2</v>
      </c>
      <c r="E6">
        <v>39.799999999999997</v>
      </c>
      <c r="H6">
        <f t="shared" si="0"/>
        <v>-2.4489795918367343</v>
      </c>
      <c r="I6">
        <v>-2.4</v>
      </c>
      <c r="J6">
        <v>-8.7999999999999995E-2</v>
      </c>
      <c r="K6">
        <f t="shared" si="3"/>
        <v>-9.8999999999999991E-2</v>
      </c>
      <c r="L6">
        <f t="shared" si="1"/>
        <v>-98.999999999999986</v>
      </c>
      <c r="M6">
        <f t="shared" si="2"/>
        <v>-2.487437185929648</v>
      </c>
    </row>
    <row r="7" spans="1:21" x14ac:dyDescent="0.3">
      <c r="A7">
        <v>1.7999999999999999E-2</v>
      </c>
      <c r="E7">
        <v>40.700000000000003</v>
      </c>
      <c r="F7">
        <v>30</v>
      </c>
      <c r="G7">
        <f>F7+273</f>
        <v>303</v>
      </c>
      <c r="H7">
        <f t="shared" si="0"/>
        <v>-4.0816326530612246</v>
      </c>
      <c r="I7">
        <v>-4</v>
      </c>
      <c r="J7">
        <v>-0.14299999999999999</v>
      </c>
      <c r="K7">
        <f t="shared" si="3"/>
        <v>-0.16099999999999998</v>
      </c>
      <c r="L7">
        <f t="shared" si="1"/>
        <v>-160.99999999999997</v>
      </c>
      <c r="M7">
        <f t="shared" si="2"/>
        <v>-3.9557739557739549</v>
      </c>
      <c r="N7">
        <v>1.038</v>
      </c>
      <c r="Q7">
        <f>Q2*SQRT((N3*N3+N8*N8)/(N2-N7)/(N2-N7)+D1*D1/G2/G2+D1*D1/G7/G7+2*D1*D1/(G2-G7)/(G2-G7))</f>
        <v>1.13268479554818</v>
      </c>
      <c r="R7">
        <f>R2*SQRT((2*D1*D1/(G2-G7)/(G2-G7)+((N2*G2)*N2*G2*(N3*N3/N2/N2+D1*D1/G2/G2)+N7*N7*G7*G7*(N8*N8/N7/N7+D1*D1/G7/G7))/(N7*G7-N2*G2)/(N7*G7-N2*G2)))</f>
        <v>9.0049325690977713E-4</v>
      </c>
      <c r="S7">
        <f>R7*1000000</f>
        <v>900.49325690977707</v>
      </c>
    </row>
    <row r="8" spans="1:21" x14ac:dyDescent="0.3">
      <c r="A8">
        <v>1.7999999999999999E-2</v>
      </c>
      <c r="E8">
        <v>40.700000000000003</v>
      </c>
      <c r="H8">
        <f t="shared" si="0"/>
        <v>-3.6734693877551017</v>
      </c>
      <c r="I8">
        <v>-3.6</v>
      </c>
      <c r="J8">
        <v>-0.127</v>
      </c>
      <c r="K8">
        <f t="shared" si="3"/>
        <v>-0.14499999999999999</v>
      </c>
      <c r="L8">
        <f t="shared" si="1"/>
        <v>-145</v>
      </c>
      <c r="M8">
        <f t="shared" si="2"/>
        <v>-3.5626535626535625</v>
      </c>
      <c r="N8">
        <v>0.02</v>
      </c>
      <c r="Q8">
        <f>Q3*SQRT((N8*N8+N13*N13)/(N7-N12)/(N7-N12)+D1*D1/G7/G7+D1*D1/G12/G12+2*D1*D1/(G7-G12)/(G7-G12))</f>
        <v>0.24669108685803365</v>
      </c>
      <c r="R8">
        <f>R3*SQRT((2*D1*D1/(G7-G12)/(G7-G12)+((N7*G7)*N7*G7*(N8*N8/N7/N7+D1*D1/G7/G7)+N12*N12*G12*G12*(N13*N13/N12/N12+D1*D1/G12/G12))/(N12*G12-N7*G7)/(N12*G12-N7*G7)))</f>
        <v>1.9146147832018145E-4</v>
      </c>
      <c r="S8">
        <f>R8*1000000</f>
        <v>191.46147832018144</v>
      </c>
    </row>
    <row r="9" spans="1:21" x14ac:dyDescent="0.3">
      <c r="A9">
        <v>1.7999999999999999E-2</v>
      </c>
      <c r="E9">
        <v>40.700000000000003</v>
      </c>
      <c r="H9">
        <f t="shared" si="0"/>
        <v>-3.2653061224489792</v>
      </c>
      <c r="I9">
        <v>-3.2</v>
      </c>
      <c r="J9">
        <v>-0.109</v>
      </c>
      <c r="K9">
        <f t="shared" si="3"/>
        <v>-0.127</v>
      </c>
      <c r="L9">
        <f t="shared" si="1"/>
        <v>-127</v>
      </c>
      <c r="M9">
        <f t="shared" si="2"/>
        <v>-3.1203931203931203</v>
      </c>
    </row>
    <row r="10" spans="1:21" x14ac:dyDescent="0.3">
      <c r="A10">
        <v>1.7999999999999999E-2</v>
      </c>
      <c r="E10">
        <v>40.700000000000003</v>
      </c>
      <c r="H10">
        <f t="shared" si="0"/>
        <v>-2.8571428571428568</v>
      </c>
      <c r="I10">
        <v>-2.8</v>
      </c>
      <c r="J10">
        <v>-9.1999999999999998E-2</v>
      </c>
      <c r="K10">
        <f t="shared" si="3"/>
        <v>-0.11</v>
      </c>
      <c r="L10">
        <f t="shared" si="1"/>
        <v>-110</v>
      </c>
      <c r="M10">
        <f t="shared" si="2"/>
        <v>-2.7027027027027026</v>
      </c>
    </row>
    <row r="11" spans="1:21" x14ac:dyDescent="0.3">
      <c r="A11">
        <v>1.7999999999999999E-2</v>
      </c>
      <c r="E11">
        <v>40.700000000000003</v>
      </c>
      <c r="H11">
        <f t="shared" si="0"/>
        <v>-2.4489795918367343</v>
      </c>
      <c r="I11">
        <v>-2.4</v>
      </c>
      <c r="J11">
        <v>-7.5999999999999998E-2</v>
      </c>
      <c r="K11">
        <f t="shared" si="3"/>
        <v>-9.4E-2</v>
      </c>
      <c r="L11">
        <f t="shared" si="1"/>
        <v>-94</v>
      </c>
      <c r="M11">
        <f t="shared" si="2"/>
        <v>-2.3095823095823094</v>
      </c>
    </row>
    <row r="12" spans="1:21" x14ac:dyDescent="0.3">
      <c r="A12">
        <v>2.5000000000000001E-2</v>
      </c>
      <c r="E12">
        <v>42.5</v>
      </c>
      <c r="F12">
        <v>50</v>
      </c>
      <c r="G12">
        <f>F12+273</f>
        <v>323</v>
      </c>
      <c r="H12">
        <f t="shared" si="0"/>
        <v>-4.0816326530612246</v>
      </c>
      <c r="I12">
        <v>-4</v>
      </c>
      <c r="J12">
        <v>-9.5000000000000001E-2</v>
      </c>
      <c r="K12">
        <f t="shared" ref="K12:K16" si="4">J12-A12</f>
        <v>-0.12</v>
      </c>
      <c r="L12">
        <f t="shared" si="1"/>
        <v>-120</v>
      </c>
      <c r="M12">
        <f t="shared" si="2"/>
        <v>-2.8235294117647061</v>
      </c>
      <c r="N12">
        <v>0.77049999999999996</v>
      </c>
    </row>
    <row r="13" spans="1:21" x14ac:dyDescent="0.3">
      <c r="A13">
        <v>2.5000000000000001E-2</v>
      </c>
      <c r="E13">
        <v>42.5</v>
      </c>
      <c r="H13">
        <f t="shared" si="0"/>
        <v>-3.6734693877551017</v>
      </c>
      <c r="I13">
        <v>-3.6</v>
      </c>
      <c r="J13">
        <v>-8.1000000000000003E-2</v>
      </c>
      <c r="K13">
        <f t="shared" si="4"/>
        <v>-0.10600000000000001</v>
      </c>
      <c r="L13">
        <f t="shared" si="1"/>
        <v>-106.00000000000001</v>
      </c>
      <c r="M13">
        <f t="shared" si="2"/>
        <v>-2.494117647058824</v>
      </c>
      <c r="N13">
        <v>0.03</v>
      </c>
    </row>
    <row r="14" spans="1:21" x14ac:dyDescent="0.3">
      <c r="A14">
        <v>2.5000000000000001E-2</v>
      </c>
      <c r="E14">
        <v>42.5</v>
      </c>
      <c r="H14">
        <f t="shared" si="0"/>
        <v>-3.2653061224489792</v>
      </c>
      <c r="I14">
        <v>-3.2</v>
      </c>
      <c r="J14">
        <v>-6.6000000000000003E-2</v>
      </c>
      <c r="K14">
        <f t="shared" si="4"/>
        <v>-9.0999999999999998E-2</v>
      </c>
      <c r="L14">
        <f t="shared" si="1"/>
        <v>-91</v>
      </c>
      <c r="M14">
        <f t="shared" si="2"/>
        <v>-2.1411764705882352</v>
      </c>
    </row>
    <row r="15" spans="1:21" x14ac:dyDescent="0.3">
      <c r="A15">
        <v>2.5000000000000001E-2</v>
      </c>
      <c r="E15">
        <v>42.5</v>
      </c>
      <c r="H15">
        <f t="shared" si="0"/>
        <v>-2.8571428571428568</v>
      </c>
      <c r="I15">
        <v>-2.8</v>
      </c>
      <c r="J15">
        <v>-5.3999999999999999E-2</v>
      </c>
      <c r="K15">
        <f t="shared" si="4"/>
        <v>-7.9000000000000001E-2</v>
      </c>
      <c r="L15">
        <f t="shared" si="1"/>
        <v>-79</v>
      </c>
      <c r="M15">
        <f t="shared" si="2"/>
        <v>-1.8588235294117648</v>
      </c>
    </row>
    <row r="16" spans="1:21" x14ac:dyDescent="0.3">
      <c r="A16">
        <v>2.5000000000000001E-2</v>
      </c>
      <c r="E16">
        <v>42.5</v>
      </c>
      <c r="H16">
        <f t="shared" si="0"/>
        <v>-2.4489795918367343</v>
      </c>
      <c r="I16">
        <v>-2.4</v>
      </c>
      <c r="J16">
        <v>-4.2999999999999997E-2</v>
      </c>
      <c r="K16">
        <f t="shared" si="4"/>
        <v>-6.8000000000000005E-2</v>
      </c>
      <c r="L16">
        <f t="shared" si="1"/>
        <v>-68</v>
      </c>
      <c r="M16">
        <f t="shared" si="2"/>
        <v>-1.6</v>
      </c>
    </row>
    <row r="17" spans="7:7" x14ac:dyDescent="0.3">
      <c r="G17">
        <f>1/G2</f>
        <v>3.4129692832764505E-3</v>
      </c>
    </row>
    <row r="18" spans="7:7" x14ac:dyDescent="0.3">
      <c r="G18">
        <f>1/G7</f>
        <v>3.3003300330033004E-3</v>
      </c>
    </row>
    <row r="19" spans="7:7" x14ac:dyDescent="0.3">
      <c r="G19">
        <f>1/G12</f>
        <v>3.0959752321981426E-3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2023-04-19T15:59:20Z</dcterms:modified>
</cp:coreProperties>
</file>