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7" i="1" l="1"/>
  <c r="AC10" i="1" l="1"/>
  <c r="AC9" i="1"/>
  <c r="AC8" i="1"/>
  <c r="AC7" i="1"/>
  <c r="AC6" i="1"/>
  <c r="AC5" i="1"/>
  <c r="AC4" i="1"/>
  <c r="AC3" i="1"/>
  <c r="AC2" i="1"/>
  <c r="AB2" i="1"/>
  <c r="AB4" i="1"/>
  <c r="AB10" i="1"/>
  <c r="AB9" i="1"/>
  <c r="AB8" i="1"/>
  <c r="AB7" i="1"/>
  <c r="AB6" i="1"/>
  <c r="AB5" i="1"/>
  <c r="AB3" i="1"/>
  <c r="X3" i="1"/>
  <c r="K4" i="1" l="1"/>
  <c r="K44" i="1"/>
  <c r="K39" i="1"/>
  <c r="K34" i="1"/>
  <c r="K29" i="1"/>
  <c r="K24" i="1"/>
  <c r="K19" i="1"/>
  <c r="K14" i="1"/>
  <c r="K9" i="1"/>
  <c r="E3" i="1"/>
  <c r="D10" i="1"/>
  <c r="J44" i="1"/>
  <c r="J39" i="1"/>
  <c r="J34" i="1"/>
  <c r="J29" i="1"/>
  <c r="J24" i="1"/>
  <c r="J19" i="1"/>
  <c r="J14" i="1"/>
  <c r="J9" i="1"/>
  <c r="J4" i="1"/>
  <c r="Q44" i="1"/>
  <c r="Q39" i="1"/>
  <c r="Q34" i="1"/>
  <c r="Q29" i="1"/>
  <c r="Q24" i="1"/>
  <c r="Q19" i="1"/>
  <c r="Q14" i="1"/>
  <c r="Q9" i="1"/>
  <c r="Q4" i="1"/>
  <c r="C10" i="1"/>
  <c r="B10" i="1"/>
  <c r="J12" i="1" l="1"/>
  <c r="K7" i="1" l="1"/>
  <c r="Y6" i="1"/>
  <c r="Z6" i="1"/>
  <c r="Y3" i="1"/>
  <c r="Z2" i="1"/>
  <c r="J22" i="1"/>
  <c r="J17" i="1"/>
  <c r="J7" i="1"/>
  <c r="L2" i="1"/>
  <c r="R2" i="1"/>
  <c r="S4" i="1"/>
  <c r="S2" i="1"/>
  <c r="Q2" i="1"/>
  <c r="Z10" i="1" l="1"/>
  <c r="Z9" i="1"/>
  <c r="Z8" i="1"/>
  <c r="Z7" i="1"/>
  <c r="Z5" i="1"/>
  <c r="Z4" i="1"/>
  <c r="Z3" i="1"/>
  <c r="Y10" i="1"/>
  <c r="Y9" i="1"/>
  <c r="Y8" i="1"/>
  <c r="Y7" i="1"/>
  <c r="Y5" i="1"/>
  <c r="Y4" i="1"/>
  <c r="Y2" i="1"/>
  <c r="X2" i="1"/>
  <c r="Q7" i="1"/>
  <c r="O2" i="1"/>
  <c r="Q27" i="1" l="1"/>
  <c r="J27" i="1" s="1"/>
  <c r="K27" i="1" s="1"/>
  <c r="Q42" i="1"/>
  <c r="J42" i="1" s="1"/>
  <c r="K42" i="1" s="1"/>
  <c r="Q37" i="1"/>
  <c r="J37" i="1" s="1"/>
  <c r="K37" i="1" s="1"/>
  <c r="Q32" i="1"/>
  <c r="J32" i="1" s="1"/>
  <c r="K32" i="1" s="1"/>
  <c r="K22" i="1"/>
  <c r="K17" i="1"/>
  <c r="K12" i="1"/>
  <c r="M2" i="1"/>
  <c r="Q22" i="1"/>
  <c r="Q17" i="1"/>
  <c r="Q12" i="1"/>
  <c r="E2" i="1"/>
</calcChain>
</file>

<file path=xl/sharedStrings.xml><?xml version="1.0" encoding="utf-8"?>
<sst xmlns="http://schemas.openxmlformats.org/spreadsheetml/2006/main" count="129" uniqueCount="35">
  <si>
    <t>K</t>
  </si>
  <si>
    <t>sigma Табл, мН/м</t>
  </si>
  <si>
    <t>h, дел</t>
  </si>
  <si>
    <t>del, дел</t>
  </si>
  <si>
    <t>h1, мм</t>
  </si>
  <si>
    <t>T, C</t>
  </si>
  <si>
    <t>h, мм</t>
  </si>
  <si>
    <t>del</t>
  </si>
  <si>
    <t>rho указ, г/см3</t>
  </si>
  <si>
    <t>rho залит, г/см3</t>
  </si>
  <si>
    <t>sigma</t>
  </si>
  <si>
    <t>r, мм</t>
  </si>
  <si>
    <t xml:space="preserve"> </t>
  </si>
  <si>
    <t>delta h, мм</t>
  </si>
  <si>
    <t>rho_воды, кг/м3</t>
  </si>
  <si>
    <t>p ст, Па</t>
  </si>
  <si>
    <t>delta P, Па</t>
  </si>
  <si>
    <t>delta P</t>
  </si>
  <si>
    <t>T</t>
  </si>
  <si>
    <t>N</t>
  </si>
  <si>
    <t>d_sigma/d_T</t>
  </si>
  <si>
    <t>q</t>
  </si>
  <si>
    <t>u_пов</t>
  </si>
  <si>
    <t>p1</t>
  </si>
  <si>
    <t>p2</t>
  </si>
  <si>
    <t>e N</t>
  </si>
  <si>
    <t>e p</t>
  </si>
  <si>
    <t>e delta h</t>
  </si>
  <si>
    <t>e</t>
  </si>
  <si>
    <t>e delta p</t>
  </si>
  <si>
    <t>e r</t>
  </si>
  <si>
    <t>e sigma</t>
  </si>
  <si>
    <t>e q</t>
  </si>
  <si>
    <t>e u_пов</t>
  </si>
  <si>
    <t>p внутр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</si>
</sst>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="85" zoomScaleNormal="85" workbookViewId="0">
      <selection activeCell="L8" sqref="L8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E1" t="s">
        <v>11</v>
      </c>
      <c r="G1" t="s">
        <v>5</v>
      </c>
      <c r="H1" t="s">
        <v>3</v>
      </c>
      <c r="I1" t="s">
        <v>4</v>
      </c>
      <c r="J1" t="s">
        <v>6</v>
      </c>
      <c r="K1" t="s">
        <v>7</v>
      </c>
      <c r="L1" t="s">
        <v>17</v>
      </c>
      <c r="M1" t="s">
        <v>10</v>
      </c>
      <c r="O1" t="s">
        <v>13</v>
      </c>
      <c r="P1" t="s">
        <v>14</v>
      </c>
      <c r="Q1" t="s">
        <v>15</v>
      </c>
      <c r="R1" t="s">
        <v>15</v>
      </c>
      <c r="S1" t="s">
        <v>23</v>
      </c>
      <c r="T1" t="s">
        <v>18</v>
      </c>
      <c r="U1" t="s">
        <v>19</v>
      </c>
      <c r="V1" t="s">
        <v>17</v>
      </c>
      <c r="W1" t="s">
        <v>10</v>
      </c>
      <c r="X1" t="s">
        <v>20</v>
      </c>
      <c r="Y1" t="s">
        <v>21</v>
      </c>
      <c r="Z1" t="s">
        <v>22</v>
      </c>
      <c r="AA1" t="s">
        <v>31</v>
      </c>
      <c r="AB1" t="s">
        <v>32</v>
      </c>
      <c r="AC1" t="s">
        <v>33</v>
      </c>
    </row>
    <row r="2" spans="1:29" x14ac:dyDescent="0.3">
      <c r="A2">
        <v>0.2</v>
      </c>
      <c r="B2">
        <v>22.78</v>
      </c>
      <c r="C2">
        <v>37</v>
      </c>
      <c r="E2">
        <f>1.2/2</f>
        <v>0.6</v>
      </c>
      <c r="G2">
        <v>20</v>
      </c>
      <c r="H2">
        <v>114</v>
      </c>
      <c r="I2">
        <v>23.5</v>
      </c>
      <c r="J2">
        <v>7</v>
      </c>
      <c r="K2">
        <v>197</v>
      </c>
      <c r="L2">
        <f>1*K2*$A$6/$B$6*$A$2*9.81-$Q2</f>
        <v>222.72010981037675</v>
      </c>
      <c r="M2">
        <f>L2*$E$2/1000/2</f>
        <v>6.681603294311303E-2</v>
      </c>
      <c r="O2">
        <f>I2-J2</f>
        <v>16.5</v>
      </c>
      <c r="P2">
        <v>998.2</v>
      </c>
      <c r="Q2">
        <f>P2*9.81*$O$2/1000</f>
        <v>161.573643</v>
      </c>
      <c r="R2">
        <f>S4-S2</f>
        <v>161.91056590487949</v>
      </c>
      <c r="S2">
        <f>H2*A6/B6*A2*9.81</f>
        <v>222.38318690549727</v>
      </c>
      <c r="T2">
        <v>20</v>
      </c>
      <c r="U2">
        <v>197</v>
      </c>
      <c r="V2">
        <v>222.72011000000001</v>
      </c>
      <c r="W2">
        <v>6.6820000000000004E-2</v>
      </c>
      <c r="X2">
        <f>-1.2166/10000</f>
        <v>-1.2165999999999998E-4</v>
      </c>
      <c r="Y2">
        <f>-T2*$X$2</f>
        <v>2.4331999999999995E-3</v>
      </c>
      <c r="Z2">
        <f>W2+Y2</f>
        <v>6.9253200000000001E-2</v>
      </c>
      <c r="AA2">
        <v>3.16E-3</v>
      </c>
      <c r="AB2">
        <f>Y2*SQRT(0.1*0.1/(T2+273)/(T2+273) + $X$3*$X$3/$X$2/$X$2)</f>
        <v>4.0000086204496565E-4</v>
      </c>
      <c r="AC2">
        <f>SQRT(AA2*AA2+AB2*AB2)</f>
        <v>3.1852159565148351E-3</v>
      </c>
    </row>
    <row r="3" spans="1:29" x14ac:dyDescent="0.3">
      <c r="E3">
        <f>E2/1000</f>
        <v>5.9999999999999995E-4</v>
      </c>
      <c r="J3" t="s">
        <v>29</v>
      </c>
      <c r="K3" t="s">
        <v>31</v>
      </c>
      <c r="Q3" t="s">
        <v>28</v>
      </c>
      <c r="S3" t="s">
        <v>24</v>
      </c>
      <c r="T3">
        <v>26</v>
      </c>
      <c r="U3">
        <v>195</v>
      </c>
      <c r="V3">
        <v>219.01289</v>
      </c>
      <c r="W3">
        <v>6.5699999999999995E-2</v>
      </c>
      <c r="X3">
        <f>0.2/10000</f>
        <v>2.0000000000000002E-5</v>
      </c>
      <c r="Y3">
        <f>-T3*$X$2</f>
        <v>3.1631599999999995E-3</v>
      </c>
      <c r="Z3">
        <f t="shared" ref="Z3:Z10" si="0">W3+Y3</f>
        <v>6.8863159999999993E-2</v>
      </c>
      <c r="AA3">
        <v>3.1199999999999999E-3</v>
      </c>
      <c r="AB3">
        <f t="shared" ref="AB3:AB10" si="1">Y3*SQRT(0.1*0.1/(T3+273)/(T3+273) + $X$3*$X$3/$X$2/$X$2)</f>
        <v>5.2000107613350919E-4</v>
      </c>
      <c r="AC3">
        <f t="shared" ref="AC3:AC10" si="2">SQRT(AA3*AA3+AB3*AB3)</f>
        <v>3.1630366926705114E-3</v>
      </c>
    </row>
    <row r="4" spans="1:29" x14ac:dyDescent="0.3">
      <c r="J4">
        <f>SQRT($B$10*$B$10+Q4*Q4)</f>
        <v>9.9847537899169012</v>
      </c>
      <c r="K4">
        <f>1/2*M2*SQRT(J4*J4/L2/L2+$D$10*$D$10/$E$3/$E$3)</f>
        <v>3.1612984797899828E-3</v>
      </c>
      <c r="Q4">
        <f>P2*9.81*$C$10</f>
        <v>9.7923420000000014</v>
      </c>
      <c r="S4">
        <f>K2*A6/B6*A2*9.81</f>
        <v>384.29375281037676</v>
      </c>
      <c r="T4">
        <v>30.3</v>
      </c>
      <c r="U4">
        <v>195</v>
      </c>
      <c r="V4">
        <v>219.23949999999999</v>
      </c>
      <c r="W4">
        <v>6.5769999999999995E-2</v>
      </c>
      <c r="Y4">
        <f t="shared" ref="Y4:Y10" si="3">-T4*$X$2</f>
        <v>3.6862979999999997E-3</v>
      </c>
      <c r="Z4">
        <f t="shared" si="0"/>
        <v>6.9456298E-2</v>
      </c>
      <c r="AA4">
        <v>3.1199999999999999E-3</v>
      </c>
      <c r="AB4">
        <f>Y4*SQRT(0.1*0.1/(T4+273)/(T4+273) + $X$3*$X$3/$X$2/$X$2)</f>
        <v>6.0600121880156758E-4</v>
      </c>
      <c r="AC4">
        <f t="shared" si="2"/>
        <v>3.1783073289392556E-3</v>
      </c>
    </row>
    <row r="5" spans="1:29" x14ac:dyDescent="0.3">
      <c r="A5" t="s">
        <v>9</v>
      </c>
      <c r="B5" t="s">
        <v>8</v>
      </c>
      <c r="T5">
        <v>35.299999999999997</v>
      </c>
      <c r="U5">
        <v>195</v>
      </c>
      <c r="V5">
        <v>219.49848</v>
      </c>
      <c r="W5">
        <v>6.5850000000000006E-2</v>
      </c>
      <c r="Y5">
        <f t="shared" si="3"/>
        <v>4.2945979999999993E-3</v>
      </c>
      <c r="Z5">
        <f t="shared" si="0"/>
        <v>7.0144598000000002E-2</v>
      </c>
      <c r="AA5">
        <v>3.0999999999999999E-3</v>
      </c>
      <c r="AB5">
        <f t="shared" si="1"/>
        <v>7.0600137424088854E-4</v>
      </c>
      <c r="AC5">
        <f t="shared" si="2"/>
        <v>3.1793769736270694E-3</v>
      </c>
    </row>
    <row r="6" spans="1:29" x14ac:dyDescent="0.3">
      <c r="A6">
        <v>0.80484999999999995</v>
      </c>
      <c r="B6">
        <v>0.8095</v>
      </c>
      <c r="G6" t="s">
        <v>5</v>
      </c>
      <c r="H6" t="s">
        <v>12</v>
      </c>
      <c r="I6" t="s">
        <v>7</v>
      </c>
      <c r="J6" t="s">
        <v>16</v>
      </c>
      <c r="K6" t="s">
        <v>10</v>
      </c>
      <c r="L6" t="s">
        <v>34</v>
      </c>
      <c r="O6" t="s">
        <v>12</v>
      </c>
      <c r="P6" t="s">
        <v>14</v>
      </c>
      <c r="Q6" t="s">
        <v>15</v>
      </c>
      <c r="T6">
        <v>40.299999999999997</v>
      </c>
      <c r="U6">
        <v>193</v>
      </c>
      <c r="V6">
        <v>215.88838000000001</v>
      </c>
      <c r="W6">
        <v>6.4769999999999994E-2</v>
      </c>
      <c r="Y6">
        <f>-T6*$X$2</f>
        <v>4.9028979999999993E-3</v>
      </c>
      <c r="Z6">
        <f>W6+Y6</f>
        <v>6.9672897999999997E-2</v>
      </c>
      <c r="AA6">
        <v>3.0799999999999998E-3</v>
      </c>
      <c r="AB6">
        <f t="shared" si="1"/>
        <v>8.0600151921584044E-4</v>
      </c>
      <c r="AC6">
        <f t="shared" si="2"/>
        <v>3.1837145677617276E-3</v>
      </c>
    </row>
    <row r="7" spans="1:29" x14ac:dyDescent="0.3">
      <c r="G7">
        <v>26</v>
      </c>
      <c r="H7" t="s">
        <v>12</v>
      </c>
      <c r="I7">
        <v>195</v>
      </c>
      <c r="J7">
        <f>1*I7*$A$6/$B$6*$A$2*9.81-$Q7</f>
        <v>219.01288839098211</v>
      </c>
      <c r="K7">
        <f>J7*$E$2/1000/2</f>
        <v>6.5703866517294623E-2</v>
      </c>
      <c r="L7">
        <f>I7*A6/B6*A2*9.81</f>
        <v>380.3922933909821</v>
      </c>
      <c r="O7" t="s">
        <v>12</v>
      </c>
      <c r="P7">
        <v>997</v>
      </c>
      <c r="Q7">
        <f>P7*9.81*$O$2/1000</f>
        <v>161.37940499999999</v>
      </c>
      <c r="T7">
        <v>46</v>
      </c>
      <c r="U7">
        <v>192</v>
      </c>
      <c r="V7">
        <v>213.93764999999999</v>
      </c>
      <c r="W7">
        <v>6.4180000000000001E-2</v>
      </c>
      <c r="Y7">
        <f t="shared" si="3"/>
        <v>5.596359999999999E-3</v>
      </c>
      <c r="Z7">
        <f t="shared" si="0"/>
        <v>6.9776359999999996E-2</v>
      </c>
      <c r="AA7">
        <v>3.0599999999999998E-3</v>
      </c>
      <c r="AB7">
        <f t="shared" si="1"/>
        <v>9.2000167267553066E-4</v>
      </c>
      <c r="AC7">
        <f t="shared" si="2"/>
        <v>3.195309543334694E-3</v>
      </c>
    </row>
    <row r="8" spans="1:29" x14ac:dyDescent="0.3">
      <c r="J8" t="s">
        <v>29</v>
      </c>
      <c r="K8" t="s">
        <v>31</v>
      </c>
      <c r="Q8" t="s">
        <v>28</v>
      </c>
      <c r="T8">
        <v>50.1</v>
      </c>
      <c r="U8">
        <v>192</v>
      </c>
      <c r="V8">
        <v>214.61748</v>
      </c>
      <c r="W8">
        <v>6.4390000000000003E-2</v>
      </c>
      <c r="Y8">
        <f t="shared" si="3"/>
        <v>6.0951659999999991E-3</v>
      </c>
      <c r="Z8">
        <f t="shared" si="0"/>
        <v>7.0485166000000002E-2</v>
      </c>
      <c r="AA8">
        <v>3.0400000000000002E-3</v>
      </c>
      <c r="AB8">
        <f t="shared" si="1"/>
        <v>1.0020017758204703E-3</v>
      </c>
      <c r="AC8">
        <f t="shared" si="2"/>
        <v>3.2008760611350415E-3</v>
      </c>
    </row>
    <row r="9" spans="1:29" x14ac:dyDescent="0.3">
      <c r="A9" t="s">
        <v>25</v>
      </c>
      <c r="B9" t="s">
        <v>26</v>
      </c>
      <c r="C9" t="s">
        <v>27</v>
      </c>
      <c r="D9" t="s">
        <v>30</v>
      </c>
      <c r="J9">
        <f>SQRT($B$10*$B$10+Q9*Q9)</f>
        <v>9.9732089081296138</v>
      </c>
      <c r="K9">
        <f>1/2*K7*SQRT(J9*J9/J7/J7+$D$10*$D$10/$E$3/$E$3)</f>
        <v>3.1197353226723465E-3</v>
      </c>
      <c r="Q9">
        <f>P7*9.81*$C$10</f>
        <v>9.7805699999999991</v>
      </c>
      <c r="T9">
        <v>55</v>
      </c>
      <c r="U9">
        <v>189</v>
      </c>
      <c r="V9">
        <v>209.13758000000001</v>
      </c>
      <c r="W9">
        <v>6.2740000000000004E-2</v>
      </c>
      <c r="Y9">
        <f t="shared" si="3"/>
        <v>6.691299999999999E-3</v>
      </c>
      <c r="Z9">
        <f t="shared" si="0"/>
        <v>6.9431300000000001E-2</v>
      </c>
      <c r="AA9">
        <v>3.0000000000000001E-3</v>
      </c>
      <c r="AB9">
        <f t="shared" si="1"/>
        <v>1.1000018916912785E-3</v>
      </c>
      <c r="AC9">
        <f t="shared" si="2"/>
        <v>3.1953097129581026E-3</v>
      </c>
    </row>
    <row r="10" spans="1:29" x14ac:dyDescent="0.3">
      <c r="A10">
        <v>1</v>
      </c>
      <c r="B10">
        <f>$A$6/$B$6*0.2*9.81*1</f>
        <v>1.9507297096973439</v>
      </c>
      <c r="C10">
        <f>1/1000</f>
        <v>1E-3</v>
      </c>
      <c r="D10">
        <f>0.05/1000</f>
        <v>5.0000000000000002E-5</v>
      </c>
      <c r="H10" t="s">
        <v>12</v>
      </c>
      <c r="T10">
        <v>60</v>
      </c>
      <c r="U10">
        <v>186</v>
      </c>
      <c r="V10">
        <v>203.69005999999999</v>
      </c>
      <c r="W10">
        <v>6.1109999999999998E-2</v>
      </c>
      <c r="Y10">
        <f t="shared" si="3"/>
        <v>7.299599999999999E-3</v>
      </c>
      <c r="Z10">
        <f t="shared" si="0"/>
        <v>6.8409600000000001E-2</v>
      </c>
      <c r="AA10">
        <v>2.9399999999999999E-3</v>
      </c>
      <c r="AB10">
        <f t="shared" si="1"/>
        <v>1.2000020021566504E-3</v>
      </c>
      <c r="AC10">
        <f t="shared" si="2"/>
        <v>3.1754692259853457E-3</v>
      </c>
    </row>
    <row r="11" spans="1:29" x14ac:dyDescent="0.3">
      <c r="G11" t="s">
        <v>5</v>
      </c>
      <c r="H11" t="s">
        <v>12</v>
      </c>
      <c r="I11" t="s">
        <v>7</v>
      </c>
      <c r="J11" t="s">
        <v>16</v>
      </c>
      <c r="K11" t="s">
        <v>10</v>
      </c>
      <c r="P11" t="s">
        <v>14</v>
      </c>
      <c r="Q11" t="s">
        <v>15</v>
      </c>
    </row>
    <row r="12" spans="1:29" x14ac:dyDescent="0.3">
      <c r="G12">
        <v>30.3</v>
      </c>
      <c r="H12" t="s">
        <v>12</v>
      </c>
      <c r="I12">
        <v>195</v>
      </c>
      <c r="J12">
        <f>1*I12*$A$6/$B$6*$A$2*9.81-$Q12</f>
        <v>219.23949939098208</v>
      </c>
      <c r="K12">
        <f>J12*$E$2/1000/2</f>
        <v>6.5771849817294628E-2</v>
      </c>
      <c r="P12">
        <v>995.6</v>
      </c>
      <c r="Q12">
        <f>P12*9.81*$O$2/1000</f>
        <v>161.15279400000003</v>
      </c>
    </row>
    <row r="13" spans="1:29" x14ac:dyDescent="0.3">
      <c r="H13" t="s">
        <v>12</v>
      </c>
      <c r="J13" t="s">
        <v>29</v>
      </c>
      <c r="K13" t="s">
        <v>31</v>
      </c>
      <c r="Q13" t="s">
        <v>28</v>
      </c>
    </row>
    <row r="14" spans="1:29" x14ac:dyDescent="0.3">
      <c r="J14">
        <f>SQRT($B$10*$B$10+Q14*Q14)</f>
        <v>9.9597405513995145</v>
      </c>
      <c r="K14">
        <f>1/2*K12*SQRT(J14*J14/J12/J12+$D$10*$D$10/$E$3/$E$3)</f>
        <v>3.1212538616260679E-3</v>
      </c>
      <c r="Q14">
        <f>P12*9.81*$C$10</f>
        <v>9.7668360000000014</v>
      </c>
    </row>
    <row r="16" spans="1:29" x14ac:dyDescent="0.3">
      <c r="G16" t="s">
        <v>5</v>
      </c>
      <c r="H16" t="s">
        <v>12</v>
      </c>
      <c r="I16" t="s">
        <v>7</v>
      </c>
      <c r="J16" t="s">
        <v>16</v>
      </c>
      <c r="K16" t="s">
        <v>10</v>
      </c>
      <c r="P16" t="s">
        <v>14</v>
      </c>
      <c r="Q16" t="s">
        <v>15</v>
      </c>
    </row>
    <row r="17" spans="7:17" x14ac:dyDescent="0.3">
      <c r="G17">
        <v>35.299999999999997</v>
      </c>
      <c r="H17" t="s">
        <v>12</v>
      </c>
      <c r="I17">
        <v>194</v>
      </c>
      <c r="J17">
        <f>1*I17*$A$6/$B$6*$A$2*9.81-$Q17</f>
        <v>217.54775368128475</v>
      </c>
      <c r="K17">
        <f>J17*$E$2/1000/2</f>
        <v>6.5264326104385414E-2</v>
      </c>
      <c r="P17">
        <v>994</v>
      </c>
      <c r="Q17">
        <f>P17*9.81*$O$2/1000</f>
        <v>160.89381000000003</v>
      </c>
    </row>
    <row r="18" spans="7:17" x14ac:dyDescent="0.3">
      <c r="J18" t="s">
        <v>29</v>
      </c>
      <c r="K18" t="s">
        <v>31</v>
      </c>
      <c r="Q18" t="s">
        <v>28</v>
      </c>
    </row>
    <row r="19" spans="7:17" x14ac:dyDescent="0.3">
      <c r="J19">
        <f>SQRT($B$10*$B$10+Q19*Q19)</f>
        <v>9.9443490334911271</v>
      </c>
      <c r="K19">
        <f>1/2*K17*SQRT(J19*J19/J17/J17+$D$10*$D$10/$E$3/$E$3)</f>
        <v>3.1015922402996784E-3</v>
      </c>
      <c r="Q19">
        <f>P17*9.81*$C$10</f>
        <v>9.7511400000000013</v>
      </c>
    </row>
    <row r="21" spans="7:17" x14ac:dyDescent="0.3">
      <c r="G21" t="s">
        <v>5</v>
      </c>
      <c r="H21" t="s">
        <v>12</v>
      </c>
      <c r="I21" t="s">
        <v>7</v>
      </c>
      <c r="J21" t="s">
        <v>16</v>
      </c>
      <c r="K21" t="s">
        <v>10</v>
      </c>
      <c r="P21" t="s">
        <v>14</v>
      </c>
      <c r="Q21" t="s">
        <v>15</v>
      </c>
    </row>
    <row r="22" spans="7:17" x14ac:dyDescent="0.3">
      <c r="G22">
        <v>40.299999999999997</v>
      </c>
      <c r="H22" t="s">
        <v>12</v>
      </c>
      <c r="I22">
        <v>193</v>
      </c>
      <c r="J22">
        <f>1*I22*$A$6/$B$6*$A$2*9.81-$Q22</f>
        <v>215.88838097158742</v>
      </c>
      <c r="K22">
        <f>J22*$E$2/1000/2</f>
        <v>6.4766514291476229E-2</v>
      </c>
      <c r="P22">
        <v>992.2</v>
      </c>
      <c r="Q22">
        <f>P22*9.81*$O$2/1000</f>
        <v>160.60245300000003</v>
      </c>
    </row>
    <row r="23" spans="7:17" x14ac:dyDescent="0.3">
      <c r="J23" t="s">
        <v>29</v>
      </c>
      <c r="K23" t="s">
        <v>31</v>
      </c>
      <c r="Q23" t="s">
        <v>28</v>
      </c>
    </row>
    <row r="24" spans="7:17" x14ac:dyDescent="0.3">
      <c r="J24">
        <f>SQRT($B$10*$B$10+Q24*Q24)</f>
        <v>9.9270347155945782</v>
      </c>
      <c r="K24">
        <f>1/2*K22*SQRT(J24*J24/J22/J22+$D$10*$D$10/$E$3/$E$3)</f>
        <v>3.0821669443387993E-3</v>
      </c>
      <c r="Q24">
        <f>P22*9.81*$C$10</f>
        <v>9.7334820000000022</v>
      </c>
    </row>
    <row r="26" spans="7:17" x14ac:dyDescent="0.3">
      <c r="G26" t="s">
        <v>5</v>
      </c>
      <c r="H26" t="s">
        <v>12</v>
      </c>
      <c r="I26" t="s">
        <v>7</v>
      </c>
      <c r="J26" t="s">
        <v>16</v>
      </c>
      <c r="K26" t="s">
        <v>10</v>
      </c>
      <c r="P26" t="s">
        <v>14</v>
      </c>
      <c r="Q26" t="s">
        <v>15</v>
      </c>
    </row>
    <row r="27" spans="7:17" x14ac:dyDescent="0.3">
      <c r="G27">
        <v>46</v>
      </c>
      <c r="H27" t="s">
        <v>12</v>
      </c>
      <c r="I27">
        <v>192</v>
      </c>
      <c r="J27">
        <f>1*I27*$A$6/$B$6*$A$2*9.81-$Q27</f>
        <v>213.93765126189004</v>
      </c>
      <c r="K27">
        <f>J27*$E$2/1000/2</f>
        <v>6.418129537856701E-2</v>
      </c>
      <c r="P27">
        <v>992.2</v>
      </c>
      <c r="Q27">
        <f>P27*9.81*$O$2/1000</f>
        <v>160.60245300000003</v>
      </c>
    </row>
    <row r="28" spans="7:17" x14ac:dyDescent="0.3">
      <c r="J28" t="s">
        <v>29</v>
      </c>
      <c r="K28" t="s">
        <v>31</v>
      </c>
      <c r="Q28" t="s">
        <v>28</v>
      </c>
    </row>
    <row r="29" spans="7:17" x14ac:dyDescent="0.3">
      <c r="J29">
        <f>SQRT($B$10*$B$10+Q29*Q29)</f>
        <v>9.9270347155945782</v>
      </c>
      <c r="K29">
        <f>1/2*K27*SQRT(J29*J29/J27/J27+$D$10*$D$10/$E$3/$E$3)</f>
        <v>3.060839990271241E-3</v>
      </c>
      <c r="Q29">
        <f>P27*9.81*$C$10</f>
        <v>9.7334820000000022</v>
      </c>
    </row>
    <row r="31" spans="7:17" x14ac:dyDescent="0.3">
      <c r="G31" t="s">
        <v>5</v>
      </c>
      <c r="H31" t="s">
        <v>12</v>
      </c>
      <c r="I31" t="s">
        <v>7</v>
      </c>
      <c r="J31" t="s">
        <v>16</v>
      </c>
      <c r="K31" t="s">
        <v>10</v>
      </c>
      <c r="P31" t="s">
        <v>14</v>
      </c>
      <c r="Q31" t="s">
        <v>15</v>
      </c>
    </row>
    <row r="32" spans="7:17" x14ac:dyDescent="0.3">
      <c r="G32">
        <v>50.1</v>
      </c>
      <c r="H32" t="s">
        <v>12</v>
      </c>
      <c r="I32">
        <v>191</v>
      </c>
      <c r="J32">
        <f>1*I32*$A$6/$B$6*$A$2*9.81-$Q32</f>
        <v>212.66675455219277</v>
      </c>
      <c r="K32">
        <f>J32*$E$2/1000/2</f>
        <v>6.3800026365657833E-2</v>
      </c>
      <c r="P32">
        <v>988</v>
      </c>
      <c r="Q32">
        <f>P32*9.81*$O$2/1000</f>
        <v>159.92262000000002</v>
      </c>
    </row>
    <row r="33" spans="7:17" x14ac:dyDescent="0.3">
      <c r="J33" t="s">
        <v>29</v>
      </c>
      <c r="K33" t="s">
        <v>31</v>
      </c>
      <c r="Q33" t="s">
        <v>28</v>
      </c>
    </row>
    <row r="34" spans="7:17" x14ac:dyDescent="0.3">
      <c r="J34">
        <f>SQRT($B$10*$B$10+Q34*Q34)</f>
        <v>9.8866393682937534</v>
      </c>
      <c r="K34">
        <f>1/2*K32*SQRT(J34*J34/J32/J32+$D$10*$D$10/$E$3/$E$3)</f>
        <v>3.0440136016135948E-3</v>
      </c>
      <c r="Q34">
        <f>P32*9.81*$C$10</f>
        <v>9.6922800000000002</v>
      </c>
    </row>
    <row r="36" spans="7:17" x14ac:dyDescent="0.3">
      <c r="G36" t="s">
        <v>5</v>
      </c>
      <c r="H36" t="s">
        <v>12</v>
      </c>
      <c r="I36" t="s">
        <v>7</v>
      </c>
      <c r="J36" t="s">
        <v>16</v>
      </c>
      <c r="K36" t="s">
        <v>10</v>
      </c>
      <c r="P36" t="s">
        <v>14</v>
      </c>
      <c r="Q36" t="s">
        <v>15</v>
      </c>
    </row>
    <row r="37" spans="7:17" x14ac:dyDescent="0.3">
      <c r="G37">
        <v>55</v>
      </c>
      <c r="H37" t="s">
        <v>12</v>
      </c>
      <c r="I37">
        <v>189</v>
      </c>
      <c r="J37">
        <f>1*I37*$A$6/$B$6*$A$2*9.81-$Q37</f>
        <v>209.13758463279802</v>
      </c>
      <c r="K37">
        <f>J37*$E$2/1000/2</f>
        <v>6.2741275389839396E-2</v>
      </c>
      <c r="P37">
        <v>985.7</v>
      </c>
      <c r="Q37">
        <f>P37*9.81*$O$2/1000</f>
        <v>159.5503305</v>
      </c>
    </row>
    <row r="38" spans="7:17" x14ac:dyDescent="0.3">
      <c r="J38" t="s">
        <v>29</v>
      </c>
      <c r="K38" t="s">
        <v>31</v>
      </c>
      <c r="Q38" t="s">
        <v>28</v>
      </c>
    </row>
    <row r="39" spans="7:17" x14ac:dyDescent="0.3">
      <c r="J39">
        <f>SQRT($B$10*$B$10+Q39*Q39)</f>
        <v>9.8645209341551343</v>
      </c>
      <c r="K39">
        <f>1/2*K37*SQRT(J39*J39/J37/J37+$D$10*$D$10/$E$3/$E$3)</f>
        <v>3.0039295268743452E-3</v>
      </c>
      <c r="Q39">
        <f>P37*9.81*$C$10</f>
        <v>9.6697170000000003</v>
      </c>
    </row>
    <row r="41" spans="7:17" x14ac:dyDescent="0.3">
      <c r="G41" t="s">
        <v>5</v>
      </c>
      <c r="H41" t="s">
        <v>12</v>
      </c>
      <c r="I41" t="s">
        <v>7</v>
      </c>
      <c r="J41" t="s">
        <v>16</v>
      </c>
      <c r="K41" t="s">
        <v>10</v>
      </c>
      <c r="P41" t="s">
        <v>14</v>
      </c>
      <c r="Q41" t="s">
        <v>15</v>
      </c>
    </row>
    <row r="42" spans="7:17" x14ac:dyDescent="0.3">
      <c r="G42">
        <v>60</v>
      </c>
      <c r="H42" t="s">
        <v>12</v>
      </c>
      <c r="I42">
        <v>186</v>
      </c>
      <c r="J42">
        <f>1*I42*$A$6/$B$6*$A$2*9.81-$Q42</f>
        <v>203.69005800370604</v>
      </c>
      <c r="K42">
        <f>J42*$E$2/1000/2</f>
        <v>6.110701740111181E-2</v>
      </c>
      <c r="P42">
        <v>983.2</v>
      </c>
      <c r="Q42">
        <f>P42*9.81*$O$2/1000</f>
        <v>159.145668</v>
      </c>
    </row>
    <row r="43" spans="7:17" x14ac:dyDescent="0.3">
      <c r="J43" t="s">
        <v>29</v>
      </c>
      <c r="K43" t="s">
        <v>31</v>
      </c>
      <c r="Q43" t="s">
        <v>28</v>
      </c>
    </row>
    <row r="44" spans="7:17" x14ac:dyDescent="0.3">
      <c r="J44">
        <f>SQRT($B$10*$B$10+Q44*Q44)</f>
        <v>9.8404814474272513</v>
      </c>
      <c r="K44">
        <f>1/2*K42*SQRT(J44*J44/J42/J42+$D$10*$D$10/$E$3/$E$3)</f>
        <v>2.9430503559876062E-3</v>
      </c>
      <c r="Q44">
        <f>P42*9.81*$C$10</f>
        <v>9.6451920000000015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2023-04-05T20:44:32Z</dcterms:modified>
</cp:coreProperties>
</file>