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256" windowHeight="13176"/>
  </bookViews>
  <sheets>
    <sheet name="Лист1" sheetId="1" r:id="rId1"/>
    <sheet name="Лист2" sheetId="2" r:id="rId2"/>
    <sheet name="Лист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P2" i="1"/>
  <c r="O2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J2" i="1"/>
  <c r="J3" i="1" l="1"/>
  <c r="J4" i="1"/>
  <c r="J5" i="1"/>
  <c r="J6" i="1"/>
  <c r="J7" i="1"/>
  <c r="J8" i="1"/>
  <c r="I3" i="1"/>
  <c r="I4" i="1"/>
  <c r="I5" i="1"/>
  <c r="I6" i="1"/>
  <c r="I7" i="1"/>
  <c r="I8" i="1"/>
  <c r="I2" i="1"/>
  <c r="H2" i="1"/>
  <c r="H8" i="1"/>
  <c r="H7" i="1"/>
  <c r="H6" i="1"/>
  <c r="H5" i="1"/>
  <c r="H4" i="1"/>
  <c r="H3" i="1"/>
  <c r="F8" i="1" l="1"/>
  <c r="G8" i="1" s="1"/>
  <c r="K8" i="1" s="1"/>
  <c r="L8" i="1" s="1"/>
  <c r="F7" i="1"/>
  <c r="G7" i="1" s="1"/>
  <c r="K7" i="1" s="1"/>
  <c r="L7" i="1" s="1"/>
  <c r="F6" i="1"/>
  <c r="G6" i="1" s="1"/>
  <c r="K6" i="1" s="1"/>
  <c r="L6" i="1" s="1"/>
  <c r="F5" i="1"/>
  <c r="G5" i="1" s="1"/>
  <c r="K5" i="1" s="1"/>
  <c r="L5" i="1" s="1"/>
  <c r="F4" i="1"/>
  <c r="G4" i="1" s="1"/>
  <c r="K4" i="1" s="1"/>
  <c r="L4" i="1" s="1"/>
  <c r="F3" i="1"/>
  <c r="G3" i="1" s="1"/>
  <c r="K3" i="1" s="1"/>
  <c r="L3" i="1" s="1"/>
  <c r="F2" i="1"/>
  <c r="G2" i="1" l="1"/>
  <c r="K2" i="1" s="1"/>
  <c r="L2" i="1" s="1"/>
  <c r="F10" i="1"/>
  <c r="F11" i="1" s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" i="1"/>
  <c r="AQ12" i="1"/>
  <c r="AQ15" i="1"/>
  <c r="AQ16" i="1"/>
  <c r="AQ17" i="1"/>
  <c r="AQ14" i="1"/>
  <c r="AQ11" i="1"/>
  <c r="AQ10" i="1"/>
  <c r="AQ6" i="1"/>
  <c r="AQ2" i="1"/>
  <c r="AQ4" i="1"/>
  <c r="AQ8" i="1"/>
  <c r="AQ9" i="1"/>
  <c r="AQ7" i="1"/>
  <c r="AQ5" i="1"/>
  <c r="AQ3" i="1"/>
  <c r="S4" i="1"/>
  <c r="S3" i="1"/>
  <c r="L10" i="1" l="1"/>
  <c r="L11" i="1" s="1"/>
</calcChain>
</file>

<file path=xl/sharedStrings.xml><?xml version="1.0" encoding="utf-8"?>
<sst xmlns="http://schemas.openxmlformats.org/spreadsheetml/2006/main" count="38" uniqueCount="28">
  <si>
    <t>f_0n, kHz</t>
  </si>
  <si>
    <t>U(f_0n), V</t>
  </si>
  <si>
    <t>C_n, nF</t>
  </si>
  <si>
    <t>R, Om</t>
  </si>
  <si>
    <t>R_1, Om</t>
  </si>
  <si>
    <t>N</t>
  </si>
  <si>
    <t>E(f_0n), V</t>
  </si>
  <si>
    <t>U, V</t>
  </si>
  <si>
    <t>f, kHz</t>
  </si>
  <si>
    <t>Напряжение Е спало до 0,3002</t>
  </si>
  <si>
    <t>Значения U скачут</t>
  </si>
  <si>
    <t>0,6U, V</t>
  </si>
  <si>
    <t>0,3U, V</t>
  </si>
  <si>
    <t>psi, rad</t>
  </si>
  <si>
    <t>x_0, muS</t>
  </si>
  <si>
    <t>x, muS</t>
  </si>
  <si>
    <t>L, muH</t>
  </si>
  <si>
    <t>rho, Om</t>
  </si>
  <si>
    <t>Z_res, Om</t>
  </si>
  <si>
    <t>Q</t>
  </si>
  <si>
    <t>Среднее значение</t>
  </si>
  <si>
    <t>Случайная погрешность</t>
  </si>
  <si>
    <t>R_sum, Ом</t>
  </si>
  <si>
    <t>R_sm, Ом</t>
  </si>
  <si>
    <t>R_L, Ом</t>
  </si>
  <si>
    <t>U отн</t>
  </si>
  <si>
    <t>f отн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</si>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</sst>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abSelected="1" topLeftCell="AE1" zoomScaleNormal="100" workbookViewId="0">
      <selection activeCell="AR15" sqref="AR15"/>
    </sheetView>
  </sheetViews>
  <sheetFormatPr defaultColWidth="8.77734375" defaultRowHeight="14.4" x14ac:dyDescent="0.3"/>
  <cols>
    <col min="1" max="1" width="20.6640625" customWidth="1"/>
    <col min="2" max="9" width="8.6640625" customWidth="1"/>
    <col min="10" max="10" width="9.6640625" customWidth="1"/>
    <col min="11" max="11" width="8.6640625" customWidth="1"/>
  </cols>
  <sheetData>
    <row r="1" spans="1:53" x14ac:dyDescent="0.3">
      <c r="A1" t="s">
        <v>5</v>
      </c>
      <c r="B1" t="s">
        <v>2</v>
      </c>
      <c r="C1" t="s">
        <v>0</v>
      </c>
      <c r="D1" t="s">
        <v>1</v>
      </c>
      <c r="E1" t="s">
        <v>6</v>
      </c>
      <c r="F1" t="s">
        <v>16</v>
      </c>
      <c r="G1" t="s">
        <v>17</v>
      </c>
      <c r="H1" t="s">
        <v>18</v>
      </c>
      <c r="I1" t="s">
        <v>19</v>
      </c>
      <c r="J1" t="s">
        <v>22</v>
      </c>
      <c r="K1" t="s">
        <v>23</v>
      </c>
      <c r="L1" t="s">
        <v>24</v>
      </c>
      <c r="O1" t="s">
        <v>27</v>
      </c>
      <c r="P1" t="s">
        <v>19</v>
      </c>
      <c r="R1" t="s">
        <v>11</v>
      </c>
      <c r="S1" t="s">
        <v>12</v>
      </c>
      <c r="U1" t="s">
        <v>3</v>
      </c>
      <c r="V1" t="s">
        <v>4</v>
      </c>
      <c r="X1">
        <v>2</v>
      </c>
      <c r="Y1" t="s">
        <v>7</v>
      </c>
      <c r="Z1" t="s">
        <v>8</v>
      </c>
      <c r="AA1" t="s">
        <v>25</v>
      </c>
      <c r="AB1" t="s">
        <v>26</v>
      </c>
      <c r="AF1" t="s">
        <v>7</v>
      </c>
      <c r="AG1" t="s">
        <v>8</v>
      </c>
      <c r="AH1" t="s">
        <v>25</v>
      </c>
      <c r="AI1" t="s">
        <v>26</v>
      </c>
      <c r="AP1">
        <v>2</v>
      </c>
      <c r="AQ1" t="s">
        <v>13</v>
      </c>
      <c r="AR1" t="s">
        <v>8</v>
      </c>
      <c r="AS1" t="s">
        <v>14</v>
      </c>
      <c r="AT1" t="s">
        <v>15</v>
      </c>
      <c r="AW1">
        <v>3</v>
      </c>
      <c r="AX1" t="s">
        <v>13</v>
      </c>
      <c r="AY1" t="s">
        <v>8</v>
      </c>
      <c r="AZ1" t="s">
        <v>14</v>
      </c>
      <c r="BA1" t="s">
        <v>15</v>
      </c>
    </row>
    <row r="2" spans="1:53" x14ac:dyDescent="0.3">
      <c r="A2">
        <v>1</v>
      </c>
      <c r="B2">
        <v>25.1</v>
      </c>
      <c r="C2">
        <v>32</v>
      </c>
      <c r="D2">
        <v>1.5</v>
      </c>
      <c r="E2">
        <v>0.3019</v>
      </c>
      <c r="F2">
        <f t="shared" ref="F2:F8" si="0">1/(2*3.14*C2*1000)^2/B2*1000000000*1000000</f>
        <v>986.5225899113592</v>
      </c>
      <c r="G2">
        <f t="shared" ref="G2:G8" si="1">SQRT(F2/1000000/B2*1000000000)</f>
        <v>198.25157966858677</v>
      </c>
      <c r="H2">
        <f t="shared" ref="H2:H8" si="2">D2/E2*$V$2</f>
        <v>5008.280887711162</v>
      </c>
      <c r="I2">
        <f>D2*$V$2/E2*2*PI()*C2*1000*B2/1000000000</f>
        <v>25.275062972357357</v>
      </c>
      <c r="J2">
        <f>E2/D2/$V$2/POWER((2*PI()*C2*1000*B2/1000000000),2)</f>
        <v>7.8397855935439287</v>
      </c>
      <c r="K2">
        <f>1/1000*G2</f>
        <v>0.19825157966858678</v>
      </c>
      <c r="L2">
        <f>J2-$U$2-K2</f>
        <v>4.1415340138753418</v>
      </c>
      <c r="N2">
        <v>2</v>
      </c>
      <c r="O2">
        <f>1.0148-0.9875</f>
        <v>2.729999999999988E-2</v>
      </c>
      <c r="P2">
        <f>1/O2</f>
        <v>36.630036630036791</v>
      </c>
      <c r="U2">
        <v>3.5</v>
      </c>
      <c r="V2">
        <v>1008</v>
      </c>
      <c r="Y2">
        <v>0.83</v>
      </c>
      <c r="Z2">
        <v>28.43</v>
      </c>
      <c r="AA2">
        <f>Y2/$D$3</f>
        <v>0.60144927536231885</v>
      </c>
      <c r="AB2">
        <f>Z2/$C$3</f>
        <v>1.022661870503597</v>
      </c>
      <c r="AF2">
        <v>0.6</v>
      </c>
      <c r="AG2">
        <v>22.57</v>
      </c>
      <c r="AH2">
        <f>AF2/$D$4</f>
        <v>0.60606060606060608</v>
      </c>
      <c r="AI2">
        <f>AG2/$C$4</f>
        <v>0.981304347826087</v>
      </c>
      <c r="AQ2">
        <f>AT2/AS2*3.14</f>
        <v>5.4077777777777785</v>
      </c>
      <c r="AR2">
        <v>26.15</v>
      </c>
      <c r="AS2">
        <v>18</v>
      </c>
      <c r="AT2">
        <v>31</v>
      </c>
      <c r="AX2">
        <f>BA2/AZ2*3.14</f>
        <v>5.1381818181818186</v>
      </c>
      <c r="AY2">
        <v>22.04</v>
      </c>
      <c r="AZ2">
        <v>22</v>
      </c>
      <c r="BA2">
        <v>36</v>
      </c>
    </row>
    <row r="3" spans="1:53" x14ac:dyDescent="0.3">
      <c r="A3">
        <v>2</v>
      </c>
      <c r="B3">
        <v>33.200000000000003</v>
      </c>
      <c r="C3">
        <v>27.8</v>
      </c>
      <c r="D3">
        <v>1.38</v>
      </c>
      <c r="E3">
        <v>0.30199999999999999</v>
      </c>
      <c r="F3">
        <f t="shared" si="0"/>
        <v>988.21862997787377</v>
      </c>
      <c r="G3">
        <f t="shared" si="1"/>
        <v>172.52716129605713</v>
      </c>
      <c r="H3">
        <f t="shared" si="2"/>
        <v>4606.0927152317881</v>
      </c>
      <c r="I3">
        <f>D3*$V$2/E3*2*PI()*C3*1000*B3/1000000000</f>
        <v>26.711324510955876</v>
      </c>
      <c r="J3">
        <f t="shared" ref="J3:J8" si="3">E3/D3/$V$2/POWER((2*PI()*C3*1000*B3/1000000000),2)</f>
        <v>6.4556775276029539</v>
      </c>
      <c r="K3">
        <f t="shared" ref="K3:K8" si="4">1/1000*G3</f>
        <v>0.17252716129605714</v>
      </c>
      <c r="L3">
        <f>J3-$U$2-K3</f>
        <v>2.7831503663068968</v>
      </c>
      <c r="N3">
        <v>3</v>
      </c>
      <c r="O3">
        <f>1.0305-0.9875</f>
        <v>4.2999999999999927E-2</v>
      </c>
      <c r="P3">
        <f>1/O3</f>
        <v>23.25581395348841</v>
      </c>
      <c r="R3">
        <v>0.82799999999999996</v>
      </c>
      <c r="S3">
        <f>0.3*D3</f>
        <v>0.41399999999999998</v>
      </c>
      <c r="Y3">
        <v>0.9</v>
      </c>
      <c r="Z3">
        <v>28.32</v>
      </c>
      <c r="AA3">
        <f t="shared" ref="AA3:AA17" si="5">Y3/$D$3</f>
        <v>0.65217391304347838</v>
      </c>
      <c r="AB3">
        <f t="shared" ref="AB3:AB17" si="6">Z3/$C$3</f>
        <v>1.0187050359712231</v>
      </c>
      <c r="AF3">
        <v>0.67</v>
      </c>
      <c r="AG3">
        <v>22.68</v>
      </c>
      <c r="AH3">
        <f t="shared" ref="AH3:AH17" si="7">AF3/$D$4</f>
        <v>0.6767676767676768</v>
      </c>
      <c r="AI3">
        <f t="shared" ref="AI3:AI17" si="8">AG3/$C$4</f>
        <v>0.98608695652173917</v>
      </c>
      <c r="AQ3">
        <f>AT3/AS3*3.14</f>
        <v>5.2333333333333334</v>
      </c>
      <c r="AR3">
        <v>26.33</v>
      </c>
      <c r="AS3">
        <v>18</v>
      </c>
      <c r="AT3">
        <v>30</v>
      </c>
      <c r="AX3">
        <f>BA3/AZ3*3.14</f>
        <v>5.2809090909090912</v>
      </c>
      <c r="AY3">
        <v>22.48</v>
      </c>
      <c r="AZ3">
        <v>22</v>
      </c>
      <c r="BA3">
        <v>37</v>
      </c>
    </row>
    <row r="4" spans="1:53" x14ac:dyDescent="0.3">
      <c r="A4">
        <v>3</v>
      </c>
      <c r="B4">
        <v>47.3</v>
      </c>
      <c r="C4">
        <v>23</v>
      </c>
      <c r="D4">
        <v>0.99</v>
      </c>
      <c r="E4">
        <v>0.30209999999999998</v>
      </c>
      <c r="F4">
        <f t="shared" si="0"/>
        <v>1013.3603318294812</v>
      </c>
      <c r="G4">
        <f t="shared" si="1"/>
        <v>146.36976632945027</v>
      </c>
      <c r="H4">
        <f t="shared" si="2"/>
        <v>3303.2770605759683</v>
      </c>
      <c r="I4">
        <f t="shared" ref="I4:I8" si="9">D4*$V$2/E4*2*PI()*C4*1000*B4/1000000000</f>
        <v>22.579475348909817</v>
      </c>
      <c r="J4">
        <f t="shared" si="3"/>
        <v>6.4791391666609286</v>
      </c>
      <c r="K4">
        <f t="shared" si="4"/>
        <v>0.14636976632945028</v>
      </c>
      <c r="L4">
        <f t="shared" ref="L4:L8" si="10">J4-$U$2-K4</f>
        <v>2.8327694003314785</v>
      </c>
      <c r="R4">
        <v>0.59399999999999997</v>
      </c>
      <c r="S4">
        <f>0.3*D4</f>
        <v>0.29699999999999999</v>
      </c>
      <c r="Y4">
        <v>0.95</v>
      </c>
      <c r="Z4">
        <v>28.25</v>
      </c>
      <c r="AA4">
        <f t="shared" si="5"/>
        <v>0.68840579710144933</v>
      </c>
      <c r="AB4">
        <f t="shared" si="6"/>
        <v>1.0161870503597121</v>
      </c>
      <c r="AF4">
        <v>0.74</v>
      </c>
      <c r="AG4">
        <v>22.77</v>
      </c>
      <c r="AH4">
        <f t="shared" si="7"/>
        <v>0.74747474747474751</v>
      </c>
      <c r="AI4">
        <f t="shared" si="8"/>
        <v>0.99</v>
      </c>
      <c r="AQ4">
        <f>AT4/AS4*3.14</f>
        <v>5.2333333333333334</v>
      </c>
      <c r="AR4">
        <v>26.42</v>
      </c>
      <c r="AS4">
        <v>18</v>
      </c>
      <c r="AT4">
        <v>30</v>
      </c>
      <c r="AX4">
        <f>BA4/AZ4*3.14</f>
        <v>0.14272727272727273</v>
      </c>
      <c r="AY4">
        <v>23.36</v>
      </c>
      <c r="AZ4">
        <v>22</v>
      </c>
      <c r="BA4">
        <v>1</v>
      </c>
    </row>
    <row r="5" spans="1:53" x14ac:dyDescent="0.3">
      <c r="A5">
        <v>4</v>
      </c>
      <c r="B5">
        <v>57.4</v>
      </c>
      <c r="C5">
        <v>21</v>
      </c>
      <c r="D5">
        <v>0.85</v>
      </c>
      <c r="E5">
        <v>0.30209999999999998</v>
      </c>
      <c r="F5">
        <f t="shared" si="0"/>
        <v>1001.682832607936</v>
      </c>
      <c r="G5">
        <f t="shared" si="1"/>
        <v>132.1019319643346</v>
      </c>
      <c r="H5">
        <f t="shared" si="2"/>
        <v>2836.1469712015892</v>
      </c>
      <c r="I5">
        <f t="shared" si="9"/>
        <v>21.480272573830504</v>
      </c>
      <c r="J5">
        <f t="shared" si="3"/>
        <v>6.1468010455085631</v>
      </c>
      <c r="K5">
        <f t="shared" si="4"/>
        <v>0.13210193196433459</v>
      </c>
      <c r="L5">
        <f t="shared" si="10"/>
        <v>2.5146991135442285</v>
      </c>
      <c r="V5" t="s">
        <v>9</v>
      </c>
      <c r="Y5">
        <v>1</v>
      </c>
      <c r="Z5">
        <v>28.18</v>
      </c>
      <c r="AA5">
        <f t="shared" si="5"/>
        <v>0.7246376811594204</v>
      </c>
      <c r="AB5">
        <f t="shared" si="6"/>
        <v>1.0136690647482014</v>
      </c>
      <c r="AF5">
        <v>0.77</v>
      </c>
      <c r="AG5">
        <v>22.81</v>
      </c>
      <c r="AH5">
        <f t="shared" si="7"/>
        <v>0.77777777777777779</v>
      </c>
      <c r="AI5">
        <f t="shared" si="8"/>
        <v>0.99173913043478257</v>
      </c>
      <c r="AQ5">
        <f>AT5/AS5*3.14</f>
        <v>5.4077777777777785</v>
      </c>
      <c r="AR5">
        <v>27.1</v>
      </c>
      <c r="AS5">
        <v>18</v>
      </c>
      <c r="AT5">
        <v>31</v>
      </c>
      <c r="AX5">
        <f t="shared" ref="AX5:AX17" si="11">BA5/AZ5*3.14</f>
        <v>5.4236363636363638</v>
      </c>
      <c r="AY5">
        <v>22.72</v>
      </c>
      <c r="AZ5">
        <v>22</v>
      </c>
      <c r="BA5">
        <v>38</v>
      </c>
    </row>
    <row r="6" spans="1:53" x14ac:dyDescent="0.3">
      <c r="A6">
        <v>5</v>
      </c>
      <c r="B6">
        <v>67.5</v>
      </c>
      <c r="C6">
        <v>19.399999999999999</v>
      </c>
      <c r="D6">
        <v>0.7</v>
      </c>
      <c r="E6">
        <v>0.30199999999999999</v>
      </c>
      <c r="F6">
        <f t="shared" si="0"/>
        <v>998.09867679635829</v>
      </c>
      <c r="G6">
        <f t="shared" si="1"/>
        <v>121.60035799145392</v>
      </c>
      <c r="H6">
        <f t="shared" si="2"/>
        <v>2336.4238410596026</v>
      </c>
      <c r="I6">
        <f t="shared" si="9"/>
        <v>19.223700881856875</v>
      </c>
      <c r="J6">
        <f t="shared" si="3"/>
        <v>6.3223368142871044</v>
      </c>
      <c r="K6">
        <f t="shared" si="4"/>
        <v>0.12160035799145393</v>
      </c>
      <c r="L6">
        <f t="shared" si="10"/>
        <v>2.7007364562956506</v>
      </c>
      <c r="V6" t="s">
        <v>10</v>
      </c>
      <c r="Y6">
        <v>1.06</v>
      </c>
      <c r="Z6">
        <v>28.09</v>
      </c>
      <c r="AA6">
        <f t="shared" si="5"/>
        <v>0.76811594202898559</v>
      </c>
      <c r="AB6">
        <f t="shared" si="6"/>
        <v>1.0104316546762591</v>
      </c>
      <c r="AF6">
        <v>0.83</v>
      </c>
      <c r="AG6">
        <v>22.88</v>
      </c>
      <c r="AH6">
        <f t="shared" si="7"/>
        <v>0.83838383838383834</v>
      </c>
      <c r="AI6">
        <f t="shared" si="8"/>
        <v>0.99478260869565216</v>
      </c>
      <c r="AQ6">
        <f>AT6/AS6*3.14</f>
        <v>5.5822222222222218</v>
      </c>
      <c r="AR6">
        <v>27.27</v>
      </c>
      <c r="AS6">
        <v>18</v>
      </c>
      <c r="AT6">
        <v>32</v>
      </c>
      <c r="AX6">
        <f t="shared" si="11"/>
        <v>5.5663636363636364</v>
      </c>
      <c r="AY6">
        <v>22.84</v>
      </c>
      <c r="AZ6">
        <v>22</v>
      </c>
      <c r="BA6">
        <v>39</v>
      </c>
    </row>
    <row r="7" spans="1:53" x14ac:dyDescent="0.3">
      <c r="A7">
        <v>6</v>
      </c>
      <c r="B7">
        <v>82.7</v>
      </c>
      <c r="C7">
        <v>17.7</v>
      </c>
      <c r="D7">
        <v>0.59</v>
      </c>
      <c r="E7">
        <v>0.30199999999999999</v>
      </c>
      <c r="F7">
        <f t="shared" si="0"/>
        <v>978.65286142847003</v>
      </c>
      <c r="G7">
        <f t="shared" si="1"/>
        <v>108.78313746494301</v>
      </c>
      <c r="H7">
        <f t="shared" si="2"/>
        <v>1969.2715231788079</v>
      </c>
      <c r="I7">
        <f t="shared" si="9"/>
        <v>18.111909733457082</v>
      </c>
      <c r="J7">
        <f t="shared" si="3"/>
        <v>6.00312118657612</v>
      </c>
      <c r="K7">
        <f t="shared" si="4"/>
        <v>0.10878313746494302</v>
      </c>
      <c r="L7">
        <f t="shared" si="10"/>
        <v>2.3943380491111772</v>
      </c>
      <c r="Y7">
        <v>1.08</v>
      </c>
      <c r="Z7">
        <v>28.05</v>
      </c>
      <c r="AA7">
        <f t="shared" si="5"/>
        <v>0.78260869565217406</v>
      </c>
      <c r="AB7">
        <f t="shared" si="6"/>
        <v>1.0089928057553956</v>
      </c>
      <c r="AF7">
        <v>0.85</v>
      </c>
      <c r="AG7">
        <v>22.91</v>
      </c>
      <c r="AH7">
        <f t="shared" si="7"/>
        <v>0.85858585858585856</v>
      </c>
      <c r="AI7">
        <f t="shared" si="8"/>
        <v>0.99608695652173918</v>
      </c>
      <c r="AQ7">
        <f>AT7/AS7*3.14</f>
        <v>5.931111111111111</v>
      </c>
      <c r="AR7">
        <v>27.56</v>
      </c>
      <c r="AS7">
        <v>18</v>
      </c>
      <c r="AT7">
        <v>34</v>
      </c>
      <c r="AX7">
        <f t="shared" si="11"/>
        <v>5.2809090909090912</v>
      </c>
      <c r="AY7">
        <v>22.13</v>
      </c>
      <c r="AZ7">
        <v>22</v>
      </c>
      <c r="BA7">
        <v>37</v>
      </c>
    </row>
    <row r="8" spans="1:53" x14ac:dyDescent="0.3">
      <c r="A8">
        <v>7</v>
      </c>
      <c r="B8">
        <v>101.6</v>
      </c>
      <c r="C8">
        <v>16.100000000000001</v>
      </c>
      <c r="D8">
        <v>0.48</v>
      </c>
      <c r="E8">
        <v>0.3019</v>
      </c>
      <c r="F8">
        <f t="shared" si="0"/>
        <v>962.79816197040088</v>
      </c>
      <c r="G8">
        <f t="shared" si="1"/>
        <v>97.346596560503315</v>
      </c>
      <c r="H8">
        <f t="shared" si="2"/>
        <v>1602.649884067572</v>
      </c>
      <c r="I8">
        <f t="shared" si="9"/>
        <v>16.471688050861857</v>
      </c>
      <c r="J8">
        <f t="shared" si="3"/>
        <v>5.9069383589732398</v>
      </c>
      <c r="K8">
        <f t="shared" si="4"/>
        <v>9.7346596560503318E-2</v>
      </c>
      <c r="L8">
        <f t="shared" si="10"/>
        <v>2.3095917624127367</v>
      </c>
      <c r="Y8">
        <v>1.1000000000000001</v>
      </c>
      <c r="Z8">
        <v>28.03</v>
      </c>
      <c r="AA8">
        <f t="shared" si="5"/>
        <v>0.79710144927536242</v>
      </c>
      <c r="AB8">
        <f t="shared" si="6"/>
        <v>1.008273381294964</v>
      </c>
      <c r="AF8">
        <v>0.88</v>
      </c>
      <c r="AG8">
        <v>22.95</v>
      </c>
      <c r="AH8">
        <f t="shared" si="7"/>
        <v>0.88888888888888895</v>
      </c>
      <c r="AI8">
        <f t="shared" si="8"/>
        <v>0.99782608695652175</v>
      </c>
      <c r="AQ8">
        <f>AT8/AS8*3.14</f>
        <v>5.7566666666666668</v>
      </c>
      <c r="AR8">
        <v>27.6</v>
      </c>
      <c r="AS8">
        <v>18</v>
      </c>
      <c r="AT8">
        <v>33</v>
      </c>
      <c r="AX8">
        <f t="shared" si="11"/>
        <v>5.4236363636363638</v>
      </c>
      <c r="AY8">
        <v>22.56</v>
      </c>
      <c r="AZ8">
        <v>22</v>
      </c>
      <c r="BA8">
        <v>38</v>
      </c>
    </row>
    <row r="9" spans="1:53" x14ac:dyDescent="0.3">
      <c r="Y9">
        <v>1.1499999999999999</v>
      </c>
      <c r="Z9">
        <v>27.9</v>
      </c>
      <c r="AA9">
        <f t="shared" si="5"/>
        <v>0.83333333333333337</v>
      </c>
      <c r="AB9">
        <f t="shared" si="6"/>
        <v>1.0035971223021583</v>
      </c>
      <c r="AF9">
        <v>0.9</v>
      </c>
      <c r="AG9">
        <v>22.97</v>
      </c>
      <c r="AH9">
        <f t="shared" si="7"/>
        <v>0.90909090909090917</v>
      </c>
      <c r="AI9">
        <f t="shared" si="8"/>
        <v>0.99869565217391298</v>
      </c>
      <c r="AQ9">
        <f>AT9/AS9*3.14</f>
        <v>6.28</v>
      </c>
      <c r="AR9">
        <v>27.79</v>
      </c>
      <c r="AS9">
        <v>18</v>
      </c>
      <c r="AT9">
        <v>36</v>
      </c>
      <c r="AX9">
        <f t="shared" si="11"/>
        <v>5.4236363636363638</v>
      </c>
      <c r="AY9">
        <v>22.62</v>
      </c>
      <c r="AZ9">
        <v>22</v>
      </c>
      <c r="BA9">
        <v>38</v>
      </c>
    </row>
    <row r="10" spans="1:53" x14ac:dyDescent="0.3">
      <c r="A10" t="s">
        <v>20</v>
      </c>
      <c r="F10">
        <f>AVERAGE(F2:F8)</f>
        <v>989.90486921741126</v>
      </c>
      <c r="L10">
        <f>AVERAGE(L2:L8)</f>
        <v>2.8109741659825014</v>
      </c>
      <c r="Y10">
        <v>1.1399999999999999</v>
      </c>
      <c r="Z10">
        <v>27.8</v>
      </c>
      <c r="AA10">
        <f t="shared" si="5"/>
        <v>0.82608695652173914</v>
      </c>
      <c r="AB10">
        <f t="shared" si="6"/>
        <v>1</v>
      </c>
      <c r="AF10">
        <v>0.97</v>
      </c>
      <c r="AG10">
        <v>23.32</v>
      </c>
      <c r="AH10">
        <f t="shared" si="7"/>
        <v>0.97979797979797978</v>
      </c>
      <c r="AI10">
        <f t="shared" si="8"/>
        <v>1.0139130434782608</v>
      </c>
      <c r="AQ10">
        <f>AT10/AS10*3.14</f>
        <v>6.28</v>
      </c>
      <c r="AR10">
        <v>27.89</v>
      </c>
      <c r="AS10">
        <v>18</v>
      </c>
      <c r="AT10">
        <v>36</v>
      </c>
      <c r="AX10">
        <f t="shared" si="11"/>
        <v>5.8518181818181816</v>
      </c>
      <c r="AY10">
        <v>23.08</v>
      </c>
      <c r="AZ10">
        <v>22</v>
      </c>
      <c r="BA10">
        <v>41</v>
      </c>
    </row>
    <row r="11" spans="1:53" x14ac:dyDescent="0.3">
      <c r="A11" t="s">
        <v>21</v>
      </c>
      <c r="F11">
        <f>SQRT(SUM(POWER(F2-F10,2),POWER(F3-F10,2),POWER(F4-F10,2),POWER(F5-F10,2),POWER(F6-F10,2),POWER(F7-F10,2),POWER(F8-F10,2))/6)</f>
        <v>16.49081614995745</v>
      </c>
      <c r="L11">
        <f>SQRT(SUM(POWER(L2-L10,2),POWER(L3-L10,2),POWER(L4-L10,2),POWER(L5-L10,2),POWER(L6-L10,2),POWER(L7-L10,2),POWER(L8-L10,2))/6)</f>
        <v>0.61867330268333698</v>
      </c>
      <c r="Y11">
        <v>1.0900000000000001</v>
      </c>
      <c r="Z11">
        <v>27.68</v>
      </c>
      <c r="AA11">
        <f t="shared" si="5"/>
        <v>0.78985507246376818</v>
      </c>
      <c r="AB11">
        <f t="shared" si="6"/>
        <v>0.99568345323741003</v>
      </c>
      <c r="AF11">
        <v>0.86</v>
      </c>
      <c r="AG11">
        <v>23.48</v>
      </c>
      <c r="AH11">
        <f t="shared" si="7"/>
        <v>0.86868686868686873</v>
      </c>
      <c r="AI11">
        <f t="shared" si="8"/>
        <v>1.0208695652173914</v>
      </c>
      <c r="AQ11">
        <f>AT11/AS11*3.14</f>
        <v>6.4544444444444444</v>
      </c>
      <c r="AR11">
        <v>27.92</v>
      </c>
      <c r="AS11">
        <v>18</v>
      </c>
      <c r="AT11">
        <v>37</v>
      </c>
      <c r="AX11">
        <f t="shared" si="11"/>
        <v>5.9945454545454551</v>
      </c>
      <c r="AY11">
        <v>23.12</v>
      </c>
      <c r="AZ11">
        <v>22</v>
      </c>
      <c r="BA11">
        <v>42</v>
      </c>
    </row>
    <row r="12" spans="1:53" x14ac:dyDescent="0.3">
      <c r="Y12">
        <v>1.02</v>
      </c>
      <c r="Z12">
        <v>27.5</v>
      </c>
      <c r="AA12">
        <f t="shared" si="5"/>
        <v>0.73913043478260876</v>
      </c>
      <c r="AB12">
        <f t="shared" si="6"/>
        <v>0.98920863309352514</v>
      </c>
      <c r="AF12">
        <v>0.82</v>
      </c>
      <c r="AG12">
        <v>23.54</v>
      </c>
      <c r="AH12">
        <f t="shared" si="7"/>
        <v>0.82828282828282829</v>
      </c>
      <c r="AI12">
        <f t="shared" si="8"/>
        <v>1.0234782608695652</v>
      </c>
      <c r="AQ12">
        <f>AT12/AS12*3.14</f>
        <v>0.52333333333333332</v>
      </c>
      <c r="AR12">
        <v>28.15</v>
      </c>
      <c r="AS12">
        <v>18</v>
      </c>
      <c r="AT12">
        <v>3</v>
      </c>
      <c r="AX12">
        <f t="shared" si="11"/>
        <v>0</v>
      </c>
      <c r="AY12">
        <v>23.22</v>
      </c>
      <c r="AZ12">
        <v>22</v>
      </c>
      <c r="BA12">
        <v>0</v>
      </c>
    </row>
    <row r="13" spans="1:53" x14ac:dyDescent="0.3">
      <c r="Y13">
        <v>0.97</v>
      </c>
      <c r="Z13">
        <v>27.45</v>
      </c>
      <c r="AA13">
        <f t="shared" si="5"/>
        <v>0.70289855072463769</v>
      </c>
      <c r="AB13">
        <f t="shared" si="6"/>
        <v>0.98741007194244601</v>
      </c>
      <c r="AF13">
        <v>0.81</v>
      </c>
      <c r="AG13">
        <v>23.56</v>
      </c>
      <c r="AH13">
        <f t="shared" si="7"/>
        <v>0.81818181818181823</v>
      </c>
      <c r="AI13">
        <f t="shared" si="8"/>
        <v>1.0243478260869565</v>
      </c>
      <c r="AQ13">
        <f>AT13/AS13*3.14</f>
        <v>0.69777777777777772</v>
      </c>
      <c r="AR13">
        <v>28.26</v>
      </c>
      <c r="AS13">
        <v>18</v>
      </c>
      <c r="AT13">
        <v>4</v>
      </c>
      <c r="AX13">
        <f t="shared" si="11"/>
        <v>0.28545454545454546</v>
      </c>
      <c r="AY13">
        <v>23.47</v>
      </c>
      <c r="AZ13">
        <v>22</v>
      </c>
      <c r="BA13">
        <v>2</v>
      </c>
    </row>
    <row r="14" spans="1:53" x14ac:dyDescent="0.3">
      <c r="Y14">
        <v>0.93</v>
      </c>
      <c r="Z14">
        <v>27.4</v>
      </c>
      <c r="AA14">
        <f t="shared" si="5"/>
        <v>0.67391304347826098</v>
      </c>
      <c r="AB14">
        <f t="shared" si="6"/>
        <v>0.98561151079136688</v>
      </c>
      <c r="AF14">
        <v>0.77</v>
      </c>
      <c r="AG14">
        <v>23.6</v>
      </c>
      <c r="AH14">
        <f t="shared" si="7"/>
        <v>0.77777777777777779</v>
      </c>
      <c r="AI14">
        <f t="shared" si="8"/>
        <v>1.0260869565217392</v>
      </c>
      <c r="AQ14">
        <f>AT14/AS14*3.14</f>
        <v>6.1055555555555561</v>
      </c>
      <c r="AR14">
        <v>28.4</v>
      </c>
      <c r="AS14">
        <v>18</v>
      </c>
      <c r="AT14">
        <v>35</v>
      </c>
      <c r="AX14">
        <f t="shared" si="11"/>
        <v>0.57090909090909092</v>
      </c>
      <c r="AY14">
        <v>23.53</v>
      </c>
      <c r="AZ14">
        <v>22</v>
      </c>
      <c r="BA14">
        <v>4</v>
      </c>
    </row>
    <row r="15" spans="1:53" x14ac:dyDescent="0.3">
      <c r="Y15">
        <v>0.9</v>
      </c>
      <c r="Z15">
        <v>27.36</v>
      </c>
      <c r="AA15">
        <f t="shared" si="5"/>
        <v>0.65217391304347838</v>
      </c>
      <c r="AB15">
        <f t="shared" si="6"/>
        <v>0.98417266187050356</v>
      </c>
      <c r="AF15">
        <v>0.66</v>
      </c>
      <c r="AG15">
        <v>23.76</v>
      </c>
      <c r="AH15">
        <f t="shared" si="7"/>
        <v>0.66666666666666674</v>
      </c>
      <c r="AI15">
        <f t="shared" si="8"/>
        <v>1.0330434782608697</v>
      </c>
      <c r="AQ15">
        <f>AT15/AS15*3.14</f>
        <v>1.0466666666666666</v>
      </c>
      <c r="AR15">
        <v>28.78</v>
      </c>
      <c r="AS15">
        <v>18</v>
      </c>
      <c r="AT15">
        <v>6</v>
      </c>
      <c r="AX15">
        <f t="shared" si="11"/>
        <v>0.85636363636363633</v>
      </c>
      <c r="AY15">
        <v>23.78</v>
      </c>
      <c r="AZ15">
        <v>22</v>
      </c>
      <c r="BA15">
        <v>6</v>
      </c>
    </row>
    <row r="16" spans="1:53" x14ac:dyDescent="0.3">
      <c r="Y16">
        <v>0.85</v>
      </c>
      <c r="Z16">
        <v>27.29</v>
      </c>
      <c r="AA16">
        <f t="shared" si="5"/>
        <v>0.61594202898550732</v>
      </c>
      <c r="AB16">
        <f t="shared" si="6"/>
        <v>0.98165467625899272</v>
      </c>
      <c r="AF16">
        <v>0.65</v>
      </c>
      <c r="AG16">
        <v>23.79</v>
      </c>
      <c r="AH16">
        <f t="shared" si="7"/>
        <v>0.65656565656565657</v>
      </c>
      <c r="AI16">
        <f t="shared" si="8"/>
        <v>1.0343478260869565</v>
      </c>
      <c r="AQ16">
        <f>AT16/AS16*3.14</f>
        <v>1.2211111111111113</v>
      </c>
      <c r="AR16">
        <v>29.04</v>
      </c>
      <c r="AS16">
        <v>18</v>
      </c>
      <c r="AT16">
        <v>7</v>
      </c>
      <c r="AX16">
        <f t="shared" si="11"/>
        <v>0.71363636363636362</v>
      </c>
      <c r="AY16">
        <v>23.64</v>
      </c>
      <c r="AZ16">
        <v>22</v>
      </c>
      <c r="BA16">
        <v>5</v>
      </c>
    </row>
    <row r="17" spans="25:53" x14ac:dyDescent="0.3">
      <c r="Y17">
        <v>0.82</v>
      </c>
      <c r="Z17">
        <v>27.26</v>
      </c>
      <c r="AA17">
        <f t="shared" si="5"/>
        <v>0.59420289855072461</v>
      </c>
      <c r="AB17">
        <f t="shared" si="6"/>
        <v>0.98057553956834531</v>
      </c>
      <c r="AF17">
        <v>0.61</v>
      </c>
      <c r="AG17">
        <v>23.84</v>
      </c>
      <c r="AH17">
        <f t="shared" si="7"/>
        <v>0.61616161616161613</v>
      </c>
      <c r="AI17">
        <f t="shared" si="8"/>
        <v>1.0365217391304349</v>
      </c>
      <c r="AQ17">
        <f>AT17/AS17*3.14</f>
        <v>1.0466666666666666</v>
      </c>
      <c r="AR17">
        <v>29.39</v>
      </c>
      <c r="AS17">
        <v>18</v>
      </c>
      <c r="AT17">
        <v>6</v>
      </c>
      <c r="AX17">
        <f t="shared" si="11"/>
        <v>0.99909090909090914</v>
      </c>
      <c r="AY17">
        <v>24.2</v>
      </c>
      <c r="AZ17">
        <v>22</v>
      </c>
      <c r="BA17">
        <v>7</v>
      </c>
    </row>
  </sheetData>
  <sortState ref="AP2:AT17">
    <sortCondition ref="AR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2023-09-02T13:51:32Z</dcterms:modified>
</cp:coreProperties>
</file>