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P22" i="1"/>
  <c r="P21" i="1"/>
  <c r="P20" i="1"/>
  <c r="P19" i="1"/>
  <c r="P18" i="1"/>
  <c r="N18" i="1"/>
  <c r="C28" i="1" l="1"/>
  <c r="F21" i="1"/>
  <c r="O22" i="1"/>
  <c r="O21" i="1"/>
  <c r="O20" i="1"/>
  <c r="O19" i="1"/>
  <c r="O18" i="1"/>
  <c r="E18" i="1"/>
  <c r="F18" i="1" s="1"/>
  <c r="F22" i="1"/>
  <c r="F20" i="1"/>
  <c r="F19" i="1"/>
  <c r="Q3" i="1"/>
  <c r="E22" i="1"/>
  <c r="E21" i="1"/>
  <c r="E20" i="1"/>
  <c r="E19" i="1"/>
  <c r="N3" i="1"/>
  <c r="L18" i="1"/>
  <c r="M18" i="1" s="1"/>
  <c r="F5" i="1"/>
  <c r="J18" i="1"/>
  <c r="J28" i="1"/>
  <c r="F28" i="1"/>
  <c r="E28" i="1"/>
  <c r="D28" i="1"/>
  <c r="B28" i="1"/>
  <c r="Q5" i="1"/>
  <c r="P5" i="1"/>
  <c r="O5" i="1"/>
  <c r="O3" i="1"/>
  <c r="P3" i="1"/>
  <c r="K13" i="1"/>
  <c r="J13" i="1"/>
  <c r="J10" i="1"/>
  <c r="K10" i="1"/>
  <c r="K12" i="1" l="1"/>
  <c r="K11" i="1"/>
  <c r="J12" i="1"/>
  <c r="J11" i="1"/>
  <c r="Q4" i="1"/>
  <c r="P4" i="1"/>
  <c r="O4" i="1"/>
  <c r="N4" i="1"/>
</calcChain>
</file>

<file path=xl/sharedStrings.xml><?xml version="1.0" encoding="utf-8"?>
<sst xmlns="http://schemas.openxmlformats.org/spreadsheetml/2006/main" count="48" uniqueCount="40">
  <si>
    <t>f</t>
  </si>
  <si>
    <t>a0</t>
  </si>
  <si>
    <t>l</t>
  </si>
  <si>
    <t>L</t>
  </si>
  <si>
    <t>s1</t>
  </si>
  <si>
    <t>s2</t>
  </si>
  <si>
    <t>f тонк</t>
  </si>
  <si>
    <t>f Бесс</t>
  </si>
  <si>
    <t>f'</t>
  </si>
  <si>
    <t>y0, mm</t>
  </si>
  <si>
    <t>y1, mm</t>
  </si>
  <si>
    <t>y2, mm</t>
  </si>
  <si>
    <t>x1, cm</t>
  </si>
  <si>
    <t>x2, cm</t>
  </si>
  <si>
    <t>x'1, cm</t>
  </si>
  <si>
    <t>x'2, cm</t>
  </si>
  <si>
    <t>f, cm</t>
  </si>
  <si>
    <t>a0, cm</t>
  </si>
  <si>
    <t>l, cm</t>
  </si>
  <si>
    <t>L, cm</t>
  </si>
  <si>
    <t>F, cm</t>
  </si>
  <si>
    <t>F', cm</t>
  </si>
  <si>
    <t>тонк s1</t>
  </si>
  <si>
    <t>тонк s2</t>
  </si>
  <si>
    <t>Бесс</t>
  </si>
  <si>
    <t>Аббе</t>
  </si>
  <si>
    <t>Аббе'</t>
  </si>
  <si>
    <t>yтеор</t>
  </si>
  <si>
    <t>fоб</t>
  </si>
  <si>
    <t>fок</t>
  </si>
  <si>
    <t>yэксп</t>
  </si>
  <si>
    <t>a</t>
  </si>
  <si>
    <t>Dоб,cm</t>
  </si>
  <si>
    <t>Dок, cm</t>
  </si>
  <si>
    <t>D/D</t>
  </si>
  <si>
    <t>f1</t>
  </si>
  <si>
    <t>f2</t>
  </si>
  <si>
    <t>1/f</t>
  </si>
  <si>
    <t>delta, cm</t>
  </si>
  <si>
    <t>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</si>
</sst>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18" sqref="Q18"/>
    </sheetView>
  </sheetViews>
  <sheetFormatPr defaultRowHeight="15" x14ac:dyDescent="0.25"/>
  <sheetData>
    <row r="1" spans="1:17" x14ac:dyDescent="0.25">
      <c r="A1">
        <v>1</v>
      </c>
      <c r="K1">
        <v>2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17</v>
      </c>
      <c r="H2" t="s">
        <v>18</v>
      </c>
      <c r="K2" t="s">
        <v>3</v>
      </c>
      <c r="L2" t="s">
        <v>4</v>
      </c>
      <c r="M2" t="s">
        <v>5</v>
      </c>
      <c r="N2" t="s">
        <v>2</v>
      </c>
      <c r="O2" t="s">
        <v>6</v>
      </c>
      <c r="Q2" t="s">
        <v>7</v>
      </c>
    </row>
    <row r="3" spans="1:17" x14ac:dyDescent="0.25">
      <c r="A3" t="s">
        <v>16</v>
      </c>
      <c r="B3">
        <v>7.3</v>
      </c>
      <c r="C3">
        <v>12.2</v>
      </c>
      <c r="D3">
        <v>25</v>
      </c>
      <c r="E3">
        <v>17.3</v>
      </c>
      <c r="F3">
        <v>-9.4</v>
      </c>
      <c r="G3">
        <v>19.100000000000001</v>
      </c>
      <c r="H3">
        <v>9.6999999999999993</v>
      </c>
      <c r="K3">
        <v>62.5</v>
      </c>
      <c r="L3">
        <v>8.4</v>
      </c>
      <c r="M3">
        <v>53.2</v>
      </c>
      <c r="N3">
        <f>M3-L3</f>
        <v>44.800000000000004</v>
      </c>
      <c r="O3">
        <f>L3*($K$3-L3)/$K$3</f>
        <v>7.2710400000000011</v>
      </c>
      <c r="P3">
        <f>M3*($K$3-M3)/$K$3</f>
        <v>7.9161599999999979</v>
      </c>
      <c r="Q3">
        <f>($K$3*$K$3-N3*N3)/4/$K$3</f>
        <v>7.5968399999999985</v>
      </c>
    </row>
    <row r="4" spans="1:17" x14ac:dyDescent="0.25">
      <c r="A4" t="s">
        <v>16</v>
      </c>
      <c r="B4">
        <v>7.3</v>
      </c>
      <c r="C4">
        <v>12.2</v>
      </c>
      <c r="D4">
        <v>24.5</v>
      </c>
      <c r="E4">
        <v>17.5</v>
      </c>
      <c r="F4">
        <v>-9.6999999999999993</v>
      </c>
      <c r="G4">
        <v>19.100000000000001</v>
      </c>
      <c r="H4">
        <v>9.4</v>
      </c>
      <c r="L4">
        <v>8.6</v>
      </c>
      <c r="M4">
        <v>54.2</v>
      </c>
      <c r="N4">
        <f>M4-L4</f>
        <v>45.6</v>
      </c>
      <c r="O4">
        <f>L4*($K$3-L4)/$K$3</f>
        <v>7.4166399999999992</v>
      </c>
      <c r="P4">
        <f>M4*($K$3-M4)/$K$3</f>
        <v>7.197759999999997</v>
      </c>
      <c r="Q4">
        <f>($K$3*$K$3-N4*N4)/4/$K$3</f>
        <v>7.3075599999999996</v>
      </c>
    </row>
    <row r="5" spans="1:17" x14ac:dyDescent="0.25">
      <c r="F5">
        <f>AVERAGE(F3:F4)</f>
        <v>-9.5500000000000007</v>
      </c>
      <c r="O5">
        <f>AVERAGE(O3:O4)</f>
        <v>7.3438400000000001</v>
      </c>
      <c r="P5">
        <f>AVERAGE(P3:P4)</f>
        <v>7.5569599999999975</v>
      </c>
      <c r="Q5">
        <f>AVERAGE(Q3:Q4)</f>
        <v>7.4521999999999995</v>
      </c>
    </row>
    <row r="8" spans="1:17" x14ac:dyDescent="0.25">
      <c r="A8">
        <v>3</v>
      </c>
    </row>
    <row r="9" spans="1:17" x14ac:dyDescent="0.25"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J9" t="s">
        <v>8</v>
      </c>
      <c r="K9" t="s">
        <v>0</v>
      </c>
      <c r="O9" t="s">
        <v>0</v>
      </c>
    </row>
    <row r="10" spans="1:17" x14ac:dyDescent="0.25">
      <c r="B10">
        <v>1</v>
      </c>
      <c r="C10">
        <v>3</v>
      </c>
      <c r="D10">
        <v>1.2</v>
      </c>
      <c r="E10">
        <v>9.5</v>
      </c>
      <c r="F10">
        <v>12.7</v>
      </c>
      <c r="G10">
        <v>33.299999999999997</v>
      </c>
      <c r="H10">
        <v>18.2</v>
      </c>
      <c r="J10">
        <f>(G10-H10)/(C10/B10-D10/B10)</f>
        <v>8.3888888888888875</v>
      </c>
      <c r="K10">
        <f>(F10-E10)/(B10/D10-B10/C10)</f>
        <v>6.3999999999999986</v>
      </c>
      <c r="N10" t="s">
        <v>22</v>
      </c>
      <c r="O10">
        <v>7.3440000000000003</v>
      </c>
    </row>
    <row r="11" spans="1:17" x14ac:dyDescent="0.25">
      <c r="B11">
        <v>1</v>
      </c>
      <c r="C11">
        <v>4</v>
      </c>
      <c r="D11">
        <v>0.8</v>
      </c>
      <c r="E11">
        <v>9.3000000000000007</v>
      </c>
      <c r="F11">
        <v>15.5</v>
      </c>
      <c r="G11">
        <v>36.700000000000003</v>
      </c>
      <c r="H11">
        <v>14.2</v>
      </c>
      <c r="J11">
        <f>(G11-H11)/(C11/B11-D11/B11)</f>
        <v>7.0312500000000009</v>
      </c>
      <c r="K11">
        <f>(F11-E11)/(B11/D11-B11/C11)</f>
        <v>6.1999999999999993</v>
      </c>
      <c r="N11" t="s">
        <v>23</v>
      </c>
      <c r="O11">
        <v>7.5570000000000004</v>
      </c>
    </row>
    <row r="12" spans="1:17" x14ac:dyDescent="0.25">
      <c r="B12">
        <v>1</v>
      </c>
      <c r="C12">
        <v>3</v>
      </c>
      <c r="D12">
        <v>1.2</v>
      </c>
      <c r="E12">
        <v>9.6999999999999993</v>
      </c>
      <c r="F12">
        <v>12.5</v>
      </c>
      <c r="G12">
        <v>35.299999999999997</v>
      </c>
      <c r="H12">
        <v>18.8</v>
      </c>
      <c r="J12">
        <f>(G12-H12)/(C12/B12-D12/B12)</f>
        <v>9.1666666666666643</v>
      </c>
      <c r="K12">
        <f>(F12-E12)/(B12/D12-B12/C12)</f>
        <v>5.6000000000000014</v>
      </c>
      <c r="N12" t="s">
        <v>24</v>
      </c>
      <c r="O12">
        <v>7.452</v>
      </c>
    </row>
    <row r="13" spans="1:17" x14ac:dyDescent="0.25">
      <c r="J13">
        <f>AVERAGE(J10:J12)</f>
        <v>8.1956018518518512</v>
      </c>
      <c r="K13">
        <f>AVERAGE(K10:K12)</f>
        <v>6.0666666666666664</v>
      </c>
      <c r="N13" t="s">
        <v>25</v>
      </c>
      <c r="O13">
        <v>6.0659999999999998</v>
      </c>
    </row>
    <row r="14" spans="1:17" x14ac:dyDescent="0.25">
      <c r="N14" t="s">
        <v>26</v>
      </c>
      <c r="O14">
        <v>8.1959999999999997</v>
      </c>
    </row>
    <row r="16" spans="1:17" x14ac:dyDescent="0.25">
      <c r="A16">
        <v>6</v>
      </c>
    </row>
    <row r="17" spans="1:17" x14ac:dyDescent="0.25">
      <c r="B17" t="s">
        <v>12</v>
      </c>
      <c r="C17" t="s">
        <v>13</v>
      </c>
      <c r="D17" t="s">
        <v>19</v>
      </c>
      <c r="E17" t="s">
        <v>18</v>
      </c>
      <c r="F17" t="s">
        <v>0</v>
      </c>
      <c r="G17" t="s">
        <v>20</v>
      </c>
      <c r="H17" t="s">
        <v>21</v>
      </c>
      <c r="I17" t="s">
        <v>18</v>
      </c>
      <c r="J17" t="s">
        <v>35</v>
      </c>
      <c r="K17" t="s">
        <v>36</v>
      </c>
      <c r="L17" t="s">
        <v>37</v>
      </c>
      <c r="M17" t="s">
        <v>16</v>
      </c>
      <c r="N17" t="s">
        <v>38</v>
      </c>
      <c r="O17" t="s">
        <v>39</v>
      </c>
    </row>
    <row r="18" spans="1:17" x14ac:dyDescent="0.25">
      <c r="B18">
        <v>18.5</v>
      </c>
      <c r="C18">
        <v>77.5</v>
      </c>
      <c r="D18">
        <v>90</v>
      </c>
      <c r="E18">
        <f>C18-B18</f>
        <v>59</v>
      </c>
      <c r="F18">
        <f>(D18*D18-E18*E18)/4/D18</f>
        <v>12.830555555555556</v>
      </c>
      <c r="G18">
        <v>16.5</v>
      </c>
      <c r="H18">
        <v>6</v>
      </c>
      <c r="I18">
        <v>4.2</v>
      </c>
      <c r="J18">
        <f>B3</f>
        <v>7.3</v>
      </c>
      <c r="K18">
        <v>-9.5500000000000007</v>
      </c>
      <c r="L18">
        <f>1/J18+1/K18-I18/J18/K18</f>
        <v>9.2519543857132625E-2</v>
      </c>
      <c r="M18">
        <f>1/L18</f>
        <v>10.808527131782943</v>
      </c>
      <c r="N18">
        <f>ABS(I18-B3-F5)</f>
        <v>6.4500000000000011</v>
      </c>
      <c r="O18">
        <f>E18*E18</f>
        <v>3481</v>
      </c>
      <c r="P18">
        <f>O18/(D18-$N$18)</f>
        <v>41.663674446439259</v>
      </c>
      <c r="Q18">
        <f>D18-$N$18-4*F18</f>
        <v>32.227777777777774</v>
      </c>
    </row>
    <row r="19" spans="1:17" x14ac:dyDescent="0.25">
      <c r="B19">
        <v>19.7</v>
      </c>
      <c r="C19">
        <v>68.3</v>
      </c>
      <c r="D19">
        <v>81</v>
      </c>
      <c r="E19">
        <f t="shared" ref="E19:E21" si="0">C19-B19</f>
        <v>48.599999999999994</v>
      </c>
      <c r="F19">
        <f t="shared" ref="F19:F22" si="1">(D19*D19-E19*E19)/4/D19</f>
        <v>12.960000000000003</v>
      </c>
      <c r="O19">
        <f t="shared" ref="O19:O21" si="2">E19*E19</f>
        <v>2361.9599999999996</v>
      </c>
      <c r="P19">
        <f t="shared" ref="P19:P22" si="3">O19/(D19-$N$18)</f>
        <v>31.682897384305832</v>
      </c>
      <c r="Q19">
        <f t="shared" ref="Q19:Q22" si="4">D19-$N$18-4*F19</f>
        <v>22.709999999999987</v>
      </c>
    </row>
    <row r="20" spans="1:17" x14ac:dyDescent="0.25">
      <c r="B20">
        <v>21.2</v>
      </c>
      <c r="C20">
        <v>53.2</v>
      </c>
      <c r="D20">
        <v>67.5</v>
      </c>
      <c r="E20">
        <f t="shared" si="0"/>
        <v>32</v>
      </c>
      <c r="F20">
        <f t="shared" si="1"/>
        <v>13.082407407407407</v>
      </c>
      <c r="O20">
        <f t="shared" si="2"/>
        <v>1024</v>
      </c>
      <c r="P20">
        <f t="shared" si="3"/>
        <v>16.773136773136773</v>
      </c>
      <c r="Q20">
        <f t="shared" si="4"/>
        <v>8.7203703703703681</v>
      </c>
    </row>
    <row r="21" spans="1:17" x14ac:dyDescent="0.25">
      <c r="B21">
        <v>11.8</v>
      </c>
      <c r="C21">
        <v>44.5</v>
      </c>
      <c r="D21">
        <v>60</v>
      </c>
      <c r="E21">
        <f t="shared" si="0"/>
        <v>32.700000000000003</v>
      </c>
      <c r="F21">
        <f>(D21*D21-E21*E21)/4/D21</f>
        <v>10.544625</v>
      </c>
      <c r="O21">
        <f t="shared" si="2"/>
        <v>1069.2900000000002</v>
      </c>
      <c r="P21">
        <f t="shared" si="3"/>
        <v>19.96806722689076</v>
      </c>
      <c r="Q21">
        <f t="shared" si="4"/>
        <v>11.371499999999997</v>
      </c>
    </row>
    <row r="22" spans="1:17" x14ac:dyDescent="0.25">
      <c r="B22">
        <v>23.5</v>
      </c>
      <c r="C22">
        <v>38.700000000000003</v>
      </c>
      <c r="D22">
        <v>55.5</v>
      </c>
      <c r="E22">
        <f>C22-B22</f>
        <v>15.200000000000003</v>
      </c>
      <c r="F22">
        <f t="shared" si="1"/>
        <v>12.834279279279279</v>
      </c>
      <c r="O22">
        <f>E22*E22</f>
        <v>231.04000000000008</v>
      </c>
      <c r="P22">
        <f t="shared" si="3"/>
        <v>4.7102956167176373</v>
      </c>
      <c r="Q22">
        <f t="shared" si="4"/>
        <v>-2.2871171171171198</v>
      </c>
    </row>
    <row r="26" spans="1:17" x14ac:dyDescent="0.25">
      <c r="A26">
        <v>4</v>
      </c>
    </row>
    <row r="27" spans="1:17" x14ac:dyDescent="0.25">
      <c r="B27" t="s">
        <v>1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33</v>
      </c>
      <c r="J27" t="s">
        <v>34</v>
      </c>
    </row>
    <row r="28" spans="1:17" x14ac:dyDescent="0.25">
      <c r="B28">
        <f>1/1.5</f>
        <v>0.66666666666666663</v>
      </c>
      <c r="C28">
        <f>D28/E28</f>
        <v>3.4246575342465753</v>
      </c>
      <c r="D28">
        <f>D3</f>
        <v>25</v>
      </c>
      <c r="E28">
        <f>B3</f>
        <v>7.3</v>
      </c>
      <c r="F28">
        <f>G28/B28</f>
        <v>3</v>
      </c>
      <c r="G28">
        <v>2</v>
      </c>
      <c r="H28">
        <v>4.5</v>
      </c>
      <c r="I28">
        <v>3</v>
      </c>
      <c r="J28">
        <f>H28/I28</f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2024-05-10T20:16:35Z</dcterms:modified>
</cp:coreProperties>
</file>