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475" windowHeight="2910" activeTab="4"/>
  </bookViews>
  <sheets>
    <sheet name="Sheet1" sheetId="1" r:id="rId1"/>
    <sheet name="Debao" sheetId="2" r:id="rId2"/>
    <sheet name="bp" sheetId="3" r:id="rId3"/>
    <sheet name="dbtbs" sheetId="4" r:id="rId4"/>
    <sheet name="Sheet2" sheetId="5" r:id="rId5"/>
  </sheets>
  <definedNames>
    <definedName name="D">Debao!$H$5</definedName>
    <definedName name="dp">Debao!$H$9</definedName>
    <definedName name="H">Debao!$H$8</definedName>
    <definedName name="ho">Debao!$H$11</definedName>
    <definedName name="L">Debao!$H$7</definedName>
    <definedName name="od_vp">Debao!$H$10</definedName>
    <definedName name="RR">Debao!$H$6</definedName>
  </definedNames>
  <calcPr calcId="125725"/>
</workbook>
</file>

<file path=xl/calcChain.xml><?xml version="1.0" encoding="utf-8"?>
<calcChain xmlns="http://schemas.openxmlformats.org/spreadsheetml/2006/main">
  <c r="E127" i="5"/>
  <c r="E126"/>
  <c r="E125"/>
  <c r="E124"/>
  <c r="E123"/>
  <c r="E122"/>
  <c r="E121"/>
  <c r="E120"/>
  <c r="E119"/>
  <c r="E118"/>
  <c r="E116"/>
  <c r="E115"/>
  <c r="E114"/>
  <c r="E112"/>
  <c r="E111"/>
  <c r="E110"/>
  <c r="E109"/>
  <c r="E108"/>
  <c r="E106"/>
  <c r="E105"/>
  <c r="E104"/>
  <c r="E102"/>
  <c r="E101"/>
  <c r="E100"/>
  <c r="E99"/>
  <c r="E98"/>
  <c r="E96"/>
  <c r="E95"/>
  <c r="E94"/>
  <c r="E92"/>
  <c r="E91"/>
  <c r="E90"/>
  <c r="E88"/>
  <c r="E87"/>
  <c r="E86"/>
  <c r="E84"/>
  <c r="E83"/>
  <c r="E82"/>
  <c r="E80"/>
  <c r="E79"/>
  <c r="E77"/>
  <c r="E76"/>
  <c r="E75"/>
  <c r="E73"/>
  <c r="E72"/>
  <c r="E70"/>
  <c r="E69"/>
  <c r="E68"/>
  <c r="E67"/>
  <c r="E66"/>
  <c r="E64"/>
  <c r="E63"/>
  <c r="E62"/>
  <c r="E61"/>
  <c r="E60"/>
  <c r="E58"/>
  <c r="E56"/>
  <c r="E54"/>
  <c r="E53"/>
  <c r="E52"/>
  <c r="E51"/>
  <c r="E49"/>
  <c r="E47"/>
  <c r="E46"/>
  <c r="E45"/>
  <c r="E43"/>
  <c r="E42"/>
  <c r="E41"/>
  <c r="E40"/>
  <c r="E39"/>
  <c r="E38"/>
  <c r="E37"/>
  <c r="E35"/>
  <c r="E34"/>
  <c r="E32"/>
  <c r="E31"/>
  <c r="E30"/>
  <c r="E29"/>
  <c r="E28"/>
  <c r="E27"/>
  <c r="E25"/>
  <c r="E24"/>
  <c r="E23"/>
  <c r="E21"/>
  <c r="E20"/>
  <c r="E19"/>
  <c r="E18"/>
  <c r="E17"/>
  <c r="E16"/>
  <c r="E15"/>
  <c r="E14"/>
  <c r="E12"/>
  <c r="E11"/>
  <c r="E10"/>
  <c r="E9"/>
  <c r="E8"/>
  <c r="E6"/>
  <c r="E5"/>
  <c r="E4"/>
  <c r="E3"/>
  <c r="E2"/>
  <c r="F2"/>
  <c r="H12" i="4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"/>
  <c r="H6"/>
  <c r="H7"/>
  <c r="H8"/>
  <c r="H9"/>
  <c r="H10"/>
  <c r="H11"/>
  <c r="H4"/>
  <c r="E21" i="3"/>
  <c r="E22"/>
  <c r="E23"/>
  <c r="E24"/>
  <c r="E25"/>
  <c r="E26"/>
  <c r="E27"/>
  <c r="E28"/>
  <c r="E20"/>
  <c r="E3"/>
  <c r="E4"/>
  <c r="E5"/>
  <c r="E6"/>
  <c r="E7"/>
  <c r="E8"/>
  <c r="E9"/>
  <c r="E10"/>
  <c r="E11"/>
  <c r="E12"/>
  <c r="E13"/>
  <c r="E2"/>
  <c r="D3"/>
  <c r="D4"/>
  <c r="D5"/>
  <c r="D6"/>
  <c r="D7"/>
  <c r="D8"/>
  <c r="D9"/>
  <c r="D10"/>
  <c r="D11"/>
  <c r="D12"/>
  <c r="D13"/>
  <c r="D20"/>
  <c r="D21"/>
  <c r="D22"/>
  <c r="D23"/>
  <c r="D24"/>
  <c r="D25"/>
  <c r="D26"/>
  <c r="D27"/>
  <c r="D28"/>
  <c r="D2"/>
  <c r="J11" i="2"/>
  <c r="O14"/>
  <c r="O15"/>
  <c r="O16"/>
  <c r="O17"/>
  <c r="O18"/>
  <c r="O19"/>
  <c r="O20"/>
  <c r="O21"/>
  <c r="O22"/>
  <c r="N11"/>
  <c r="O13"/>
  <c r="K14"/>
  <c r="K15"/>
  <c r="K16"/>
  <c r="K17"/>
  <c r="K18"/>
  <c r="K19"/>
  <c r="K20"/>
  <c r="K21"/>
  <c r="K22"/>
  <c r="K13"/>
  <c r="H16"/>
  <c r="H9"/>
  <c r="F20" s="1"/>
  <c r="F19"/>
  <c r="H10"/>
  <c r="H17"/>
  <c r="H15"/>
  <c r="F14"/>
  <c r="F13"/>
  <c r="H22"/>
  <c r="H21"/>
  <c r="H18"/>
  <c r="I2" i="1"/>
  <c r="J2"/>
  <c r="I3"/>
  <c r="J3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J1"/>
  <c r="I1"/>
  <c r="L19" i="2" l="1"/>
  <c r="L14"/>
  <c r="L20"/>
  <c r="J20"/>
  <c r="N20" s="1"/>
  <c r="J13"/>
  <c r="J19"/>
  <c r="J14"/>
  <c r="N14" s="1"/>
  <c r="P14" s="1"/>
  <c r="L13"/>
  <c r="F18"/>
  <c r="F22"/>
  <c r="F17"/>
  <c r="F21"/>
  <c r="F16"/>
  <c r="L16" s="1"/>
  <c r="F15"/>
  <c r="P20" l="1"/>
  <c r="N13"/>
  <c r="P13" s="1"/>
  <c r="N19"/>
  <c r="P19" s="1"/>
  <c r="J18"/>
  <c r="L18"/>
  <c r="J16"/>
  <c r="N16" s="1"/>
  <c r="P16" s="1"/>
  <c r="L15"/>
  <c r="J15"/>
  <c r="L17"/>
  <c r="J17"/>
  <c r="N17" s="1"/>
  <c r="P17" s="1"/>
  <c r="L22"/>
  <c r="J22"/>
  <c r="L21"/>
  <c r="J21"/>
  <c r="N21" l="1"/>
  <c r="N22"/>
  <c r="N15"/>
  <c r="P15" s="1"/>
  <c r="N18"/>
  <c r="P18" s="1"/>
  <c r="P21"/>
  <c r="P22"/>
</calcChain>
</file>

<file path=xl/sharedStrings.xml><?xml version="1.0" encoding="utf-8"?>
<sst xmlns="http://schemas.openxmlformats.org/spreadsheetml/2006/main" count="569" uniqueCount="188">
  <si>
    <t>pole diameter</t>
  </si>
  <si>
    <t>ft</t>
  </si>
  <si>
    <t>cross arm length</t>
  </si>
  <si>
    <t>standoff arm length</t>
  </si>
  <si>
    <t>pipe length</t>
  </si>
  <si>
    <t>D</t>
  </si>
  <si>
    <t>L</t>
  </si>
  <si>
    <t>H</t>
  </si>
  <si>
    <t>x</t>
  </si>
  <si>
    <t>z</t>
  </si>
  <si>
    <t>pipe diameter</t>
  </si>
  <si>
    <t>dp</t>
  </si>
  <si>
    <t>RR</t>
  </si>
  <si>
    <t>ho</t>
  </si>
  <si>
    <t>horizontal offset %</t>
  </si>
  <si>
    <t>od_vp</t>
  </si>
  <si>
    <t>diameter of vertical pipe</t>
  </si>
  <si>
    <t>y</t>
  </si>
  <si>
    <t>z/x</t>
  </si>
  <si>
    <t>'bc2d'</t>
  </si>
  <si>
    <t>,</t>
  </si>
  <si>
    <t>, '', 0, '2017-01-16 00:00:00', 0, '0000-00-00 00:00:00'),</t>
  </si>
  <si>
    <t>in.</t>
  </si>
  <si>
    <t>ksi</t>
  </si>
  <si>
    <t>pts</t>
  </si>
  <si>
    <t>kcf</t>
  </si>
  <si>
    <t>deg.</t>
  </si>
  <si>
    <t>in.^2</t>
  </si>
  <si>
    <t>pc</t>
  </si>
  <si>
    <t>(</t>
  </si>
  <si>
    <t>bc2d'</t>
  </si>
  <si>
    <t>cnvs_minsidelth'</t>
  </si>
  <si>
    <t>pc_circ_od'</t>
  </si>
  <si>
    <t>pc_rp_od'</t>
  </si>
  <si>
    <t>pc_thk'</t>
  </si>
  <si>
    <t>pc_mat_fy'</t>
  </si>
  <si>
    <t>pc_mat_fu'</t>
  </si>
  <si>
    <t>pc_mat_rho'</t>
  </si>
  <si>
    <t>pc_mat_e'</t>
  </si>
  <si>
    <t>pc_mat_c'</t>
  </si>
  <si>
    <t>pc_1st_cnr_angle'</t>
  </si>
  <si>
    <t>pc_reinf_weld_fillet_size'</t>
  </si>
  <si>
    <t>stfnr_d1'</t>
  </si>
  <si>
    <t>stfnr_d2'</t>
  </si>
  <si>
    <t>stfnr_d3'</t>
  </si>
  <si>
    <t>stfnr_d4'</t>
  </si>
  <si>
    <t>stfnr_d5'</t>
  </si>
  <si>
    <t>stfnr_thk'</t>
  </si>
  <si>
    <t>stfnr_mat_fy'</t>
  </si>
  <si>
    <t>stfnr_mat_fu'</t>
  </si>
  <si>
    <t>stfnr_mat_rho'</t>
  </si>
  <si>
    <t>stfnr_mat_e'</t>
  </si>
  <si>
    <t>stfnr_mat_c'</t>
  </si>
  <si>
    <t>bp_circ_od'</t>
  </si>
  <si>
    <t>bp_rp_od'</t>
  </si>
  <si>
    <t>bp_thk'</t>
  </si>
  <si>
    <t>bp_mat_fy'</t>
  </si>
  <si>
    <t>bp_mat_fu'</t>
  </si>
  <si>
    <t>bp_mat_rho'</t>
  </si>
  <si>
    <t>bp_mat_e'</t>
  </si>
  <si>
    <t>bp_mat_c'</t>
  </si>
  <si>
    <t>bp_1st_cnr_angle'</t>
  </si>
  <si>
    <t>bp_hole_od'</t>
  </si>
  <si>
    <t>abr_dia'</t>
  </si>
  <si>
    <t>abr_area'</t>
  </si>
  <si>
    <t>abr_nbr_r_spcn'</t>
  </si>
  <si>
    <t>abr_1st_abr_angle'</t>
  </si>
  <si>
    <t>abr_mat_fy'</t>
  </si>
  <si>
    <t>abr_mat_fu'</t>
  </si>
  <si>
    <t>abr_mat_rho'</t>
  </si>
  <si>
    <t>abr_mat_e'</t>
  </si>
  <si>
    <t>abr_mat_c'</t>
  </si>
  <si>
    <t>abr_lth_abv_bptop'</t>
  </si>
  <si>
    <t>grt_thk'</t>
  </si>
  <si>
    <t>grt_delta_d1'</t>
  </si>
  <si>
    <t>grt_delta_d2'</t>
  </si>
  <si>
    <t>grt_mat_fy'</t>
  </si>
  <si>
    <t>grt_mat_fu'</t>
  </si>
  <si>
    <t>grt_mat_rho'</t>
  </si>
  <si>
    <t>grt_mat_e'</t>
  </si>
  <si>
    <t>grt_mat_c'</t>
  </si>
  <si>
    <t>bf_circ_od'</t>
  </si>
  <si>
    <t>bf_rect_dx'</t>
  </si>
  <si>
    <t>bf_rect_dz'</t>
  </si>
  <si>
    <t>bf_rp_od'</t>
  </si>
  <si>
    <t>bf_1st_cnr_angle'</t>
  </si>
  <si>
    <t>design_code:</t>
  </si>
  <si>
    <t>lrfd_type:</t>
  </si>
  <si>
    <t>g_phi_bolt:</t>
  </si>
  <si>
    <t>g_phi_rod:</t>
  </si>
  <si>
    <t>g_phi_plate:</t>
  </si>
  <si>
    <t>R_code:</t>
  </si>
  <si>
    <t>R_M:</t>
  </si>
  <si>
    <t>R_P:</t>
  </si>
  <si>
    <t>R_V:</t>
  </si>
  <si>
    <t>R_V_dir_angle:</t>
  </si>
  <si>
    <t>pc_mftr:</t>
  </si>
  <si>
    <t>pc_shape:</t>
  </si>
  <si>
    <t>pc_c_od:</t>
  </si>
  <si>
    <t>pc_rp_nbr_sides:</t>
  </si>
  <si>
    <t>pc_rp_od_f2f:</t>
  </si>
  <si>
    <t>pc_rp_od_c2c:</t>
  </si>
  <si>
    <t>pc_crcmfrc:</t>
  </si>
  <si>
    <t>pc_rp_1st_cnr_angle:</t>
  </si>
  <si>
    <t>pc_steel_shape_type:</t>
  </si>
  <si>
    <t>pc_steel_shape_size:</t>
  </si>
  <si>
    <t>pc_steel_shape_roty:</t>
  </si>
  <si>
    <t>pc_thk:</t>
  </si>
  <si>
    <t>pc_area:</t>
  </si>
  <si>
    <t>pc_amoi:</t>
  </si>
  <si>
    <t>pc_mat:</t>
  </si>
  <si>
    <t>bp_shape:</t>
  </si>
  <si>
    <t>bp_rp_nbr_sides:</t>
  </si>
  <si>
    <t>bp_rp_od_f2f:</t>
  </si>
  <si>
    <t>bp_rp_od_c2c:</t>
  </si>
  <si>
    <t>bp_crcmfrc:</t>
  </si>
  <si>
    <t>bp_rp_1st_cnr_angle:</t>
  </si>
  <si>
    <t>bp_rect_dx:</t>
  </si>
  <si>
    <t>bp_rect_dz:</t>
  </si>
  <si>
    <t>bp_rect_roty:</t>
  </si>
  <si>
    <t>bp_ihole_dia:</t>
  </si>
  <si>
    <t>bp_thk:</t>
  </si>
  <si>
    <t>bp_mat:</t>
  </si>
  <si>
    <t>bp_eff_wth:</t>
  </si>
  <si>
    <t>abr_layout_shape:</t>
  </si>
  <si>
    <t>abr_rect_nbr_x:</t>
  </si>
  <si>
    <t>abr_rect_nbr_z:</t>
  </si>
  <si>
    <t>abr_rect_sx:</t>
  </si>
  <si>
    <t>abr_rect_sz:</t>
  </si>
  <si>
    <t>abr_rect_roty:</t>
  </si>
  <si>
    <t>abr_nbr_grp_circ:</t>
  </si>
  <si>
    <t>abr_nbr_eagrp_circ:</t>
  </si>
  <si>
    <t>abr_angle_1stAbr_1stGrp:</t>
  </si>
  <si>
    <t>abr_angle_spcn_eagrp:</t>
  </si>
  <si>
    <t>abr_linear_dist_eagrp:</t>
  </si>
  <si>
    <t>abr_nbr_circ:</t>
  </si>
  <si>
    <t>abr_1st_abr_angle:</t>
  </si>
  <si>
    <t>abr_nbr_r:</t>
  </si>
  <si>
    <t>abr_spcn_btw_circs:</t>
  </si>
  <si>
    <t>abr_circ_dia:</t>
  </si>
  <si>
    <t>abr_dia:</t>
  </si>
  <si>
    <t>abr_area:</t>
  </si>
  <si>
    <t>abr_nbr_nuts_abv_bp:</t>
  </si>
  <si>
    <t>abr_nbr_nuts_blw_bp:</t>
  </si>
  <si>
    <t>abr_lth_abv_bp_top:</t>
  </si>
  <si>
    <t>abr_mat:</t>
  </si>
  <si>
    <t>abr_tn_max:</t>
  </si>
  <si>
    <t>abr_grp_dmoi:</t>
  </si>
  <si>
    <t>abr_grp_S:</t>
  </si>
  <si>
    <t>abr_grp_Z:</t>
  </si>
  <si>
    <t>stfnr_layout_ptrn:</t>
  </si>
  <si>
    <t>stfnr_mat:</t>
  </si>
  <si>
    <t>stfnr_weld_type:</t>
  </si>
  <si>
    <t>stfnr_weld_grv_dpth:</t>
  </si>
  <si>
    <t>stfnr_weld_grv_angle:</t>
  </si>
  <si>
    <t>stfnr_weld_fillet_H:</t>
  </si>
  <si>
    <t>stfnr_weld_fillet_V:</t>
  </si>
  <si>
    <t>stfnr_weld_mat:</t>
  </si>
  <si>
    <t>bf_shape:</t>
  </si>
  <si>
    <t>bf_c_od:</t>
  </si>
  <si>
    <t>bf_rect_dx:</t>
  </si>
  <si>
    <t>bf_rect_dz:</t>
  </si>
  <si>
    <t>bf_rect_roty:</t>
  </si>
  <si>
    <t>bf_rp_nbr_sides:</t>
  </si>
  <si>
    <t>bf_rp_od_f2f:</t>
  </si>
  <si>
    <t>bf_rp_od_c2c:</t>
  </si>
  <si>
    <t>bf_crcmfrc:</t>
  </si>
  <si>
    <t>bf_rp_1st_cnr_angle:</t>
  </si>
  <si>
    <t>pc_mat_fy:</t>
  </si>
  <si>
    <t>pc_mat_fu:</t>
  </si>
  <si>
    <t>bp_mat_fy:</t>
  </si>
  <si>
    <t>bp_mat_fu:</t>
  </si>
  <si>
    <t>abr_mat_fy:</t>
  </si>
  <si>
    <t>abr_mat_fu:</t>
  </si>
  <si>
    <t>abr_tn_avabl:</t>
  </si>
  <si>
    <t>abr_tn_sr:</t>
  </si>
  <si>
    <t>stfnr_mat_fy:</t>
  </si>
  <si>
    <t>stfnr_mat_fu:</t>
  </si>
  <si>
    <t>stfnr_weld_mat_fy:</t>
  </si>
  <si>
    <t>stfnr_weld_mat_fu:</t>
  </si>
  <si>
    <t>pc_reinf_weld_fillet:</t>
  </si>
  <si>
    <t>pc_reinf_weld_fillet_size:</t>
  </si>
  <si>
    <t>bp_c_od:</t>
  </si>
  <si>
    <t>stfnr_d1:</t>
  </si>
  <si>
    <t>stfnr_d3:</t>
  </si>
  <si>
    <t>stfnr_thk:</t>
  </si>
  <si>
    <t>stfnr_notch: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</si>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</sst>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Sheet1!$I$1:$I$30</c:f>
              <c:numCache>
                <c:formatCode>General</c:formatCode>
                <c:ptCount val="30"/>
                <c:pt idx="0">
                  <c:v>476.79491924311202</c:v>
                </c:pt>
                <c:pt idx="1">
                  <c:v>401.79491924311202</c:v>
                </c:pt>
                <c:pt idx="2">
                  <c:v>326.79491924311003</c:v>
                </c:pt>
                <c:pt idx="3">
                  <c:v>251.79491924311003</c:v>
                </c:pt>
                <c:pt idx="4">
                  <c:v>176.79491924311003</c:v>
                </c:pt>
                <c:pt idx="5">
                  <c:v>563.39745962155598</c:v>
                </c:pt>
                <c:pt idx="6">
                  <c:v>488.39745962155598</c:v>
                </c:pt>
                <c:pt idx="7">
                  <c:v>413.39745962155598</c:v>
                </c:pt>
                <c:pt idx="8">
                  <c:v>338.39745962156002</c:v>
                </c:pt>
                <c:pt idx="9">
                  <c:v>263.39745962156002</c:v>
                </c:pt>
                <c:pt idx="10">
                  <c:v>650</c:v>
                </c:pt>
                <c:pt idx="11">
                  <c:v>575</c:v>
                </c:pt>
                <c:pt idx="12">
                  <c:v>500</c:v>
                </c:pt>
                <c:pt idx="13">
                  <c:v>425</c:v>
                </c:pt>
                <c:pt idx="14">
                  <c:v>350</c:v>
                </c:pt>
                <c:pt idx="15">
                  <c:v>736.60254037843993</c:v>
                </c:pt>
                <c:pt idx="16">
                  <c:v>661.60254037843993</c:v>
                </c:pt>
                <c:pt idx="17">
                  <c:v>586.60254037844402</c:v>
                </c:pt>
                <c:pt idx="18">
                  <c:v>511.60254037844402</c:v>
                </c:pt>
                <c:pt idx="19">
                  <c:v>436.60254037844402</c:v>
                </c:pt>
                <c:pt idx="20">
                  <c:v>823.20508075688997</c:v>
                </c:pt>
                <c:pt idx="21">
                  <c:v>748.20508075688997</c:v>
                </c:pt>
                <c:pt idx="22">
                  <c:v>673.20508075688997</c:v>
                </c:pt>
                <c:pt idx="23">
                  <c:v>598.20508075688804</c:v>
                </c:pt>
                <c:pt idx="24">
                  <c:v>523.20508075688804</c:v>
                </c:pt>
                <c:pt idx="25">
                  <c:v>823.20508075688997</c:v>
                </c:pt>
                <c:pt idx="26">
                  <c:v>748.20508075688997</c:v>
                </c:pt>
                <c:pt idx="27">
                  <c:v>673.20508075688997</c:v>
                </c:pt>
                <c:pt idx="28">
                  <c:v>598.20508075688804</c:v>
                </c:pt>
                <c:pt idx="29">
                  <c:v>523.20508075688804</c:v>
                </c:pt>
              </c:numCache>
            </c:numRef>
          </c:xVal>
          <c:yVal>
            <c:numRef>
              <c:f>Sheet1!$J$1:$J$30</c:f>
              <c:numCache>
                <c:formatCode>General</c:formatCode>
                <c:ptCount val="30"/>
                <c:pt idx="0">
                  <c:v>140.19237886467005</c:v>
                </c:pt>
                <c:pt idx="1">
                  <c:v>270.09618943232999</c:v>
                </c:pt>
                <c:pt idx="2">
                  <c:v>400</c:v>
                </c:pt>
                <c:pt idx="3">
                  <c:v>529.90381056766603</c:v>
                </c:pt>
                <c:pt idx="4">
                  <c:v>659.80762113533001</c:v>
                </c:pt>
                <c:pt idx="5">
                  <c:v>190.19237886466999</c:v>
                </c:pt>
                <c:pt idx="6">
                  <c:v>320.09618943232999</c:v>
                </c:pt>
                <c:pt idx="7">
                  <c:v>450</c:v>
                </c:pt>
                <c:pt idx="8">
                  <c:v>579.90381056766603</c:v>
                </c:pt>
                <c:pt idx="9">
                  <c:v>709.80762113533001</c:v>
                </c:pt>
                <c:pt idx="10">
                  <c:v>240.19237886466999</c:v>
                </c:pt>
                <c:pt idx="11">
                  <c:v>370.09618943232999</c:v>
                </c:pt>
                <c:pt idx="12">
                  <c:v>500</c:v>
                </c:pt>
                <c:pt idx="13">
                  <c:v>629.90381056767001</c:v>
                </c:pt>
                <c:pt idx="14">
                  <c:v>759.80762113533001</c:v>
                </c:pt>
                <c:pt idx="15">
                  <c:v>290.19237886466999</c:v>
                </c:pt>
                <c:pt idx="16">
                  <c:v>420.09618943233397</c:v>
                </c:pt>
                <c:pt idx="17">
                  <c:v>550</c:v>
                </c:pt>
                <c:pt idx="18">
                  <c:v>679.90381056767001</c:v>
                </c:pt>
                <c:pt idx="19">
                  <c:v>809.80762113533001</c:v>
                </c:pt>
                <c:pt idx="20">
                  <c:v>340.19237886466999</c:v>
                </c:pt>
                <c:pt idx="21">
                  <c:v>470.09618943233397</c:v>
                </c:pt>
                <c:pt idx="22">
                  <c:v>600</c:v>
                </c:pt>
                <c:pt idx="23">
                  <c:v>729.90381056767001</c:v>
                </c:pt>
                <c:pt idx="24">
                  <c:v>859.80762113533001</c:v>
                </c:pt>
                <c:pt idx="25">
                  <c:v>340.19237886466999</c:v>
                </c:pt>
                <c:pt idx="26">
                  <c:v>470.09618943233397</c:v>
                </c:pt>
                <c:pt idx="27">
                  <c:v>600</c:v>
                </c:pt>
                <c:pt idx="28">
                  <c:v>729.90381056767001</c:v>
                </c:pt>
                <c:pt idx="29">
                  <c:v>859.80762113533001</c:v>
                </c:pt>
              </c:numCache>
            </c:numRef>
          </c:yVal>
        </c:ser>
        <c:axId val="133517696"/>
        <c:axId val="133519232"/>
      </c:scatterChart>
      <c:valAx>
        <c:axId val="133517696"/>
        <c:scaling>
          <c:orientation val="minMax"/>
        </c:scaling>
        <c:axPos val="b"/>
        <c:numFmt formatCode="General" sourceLinked="1"/>
        <c:tickLblPos val="nextTo"/>
        <c:crossAx val="133519232"/>
        <c:crosses val="autoZero"/>
        <c:crossBetween val="midCat"/>
      </c:valAx>
      <c:valAx>
        <c:axId val="133519232"/>
        <c:scaling>
          <c:orientation val="minMax"/>
        </c:scaling>
        <c:axPos val="l"/>
        <c:majorGridlines/>
        <c:numFmt formatCode="General" sourceLinked="1"/>
        <c:tickLblPos val="nextTo"/>
        <c:crossAx val="1335176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203477690288715E-2"/>
          <c:y val="2.4434513253410891E-2"/>
          <c:w val="0.74715398075240569"/>
          <c:h val="0.911090933453138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bp!$B$2:$B$13</c:f>
              <c:numCache>
                <c:formatCode>General</c:formatCode>
                <c:ptCount val="12"/>
                <c:pt idx="0">
                  <c:v>300</c:v>
                </c:pt>
                <c:pt idx="1">
                  <c:v>219.61524227065999</c:v>
                </c:pt>
                <c:pt idx="2">
                  <c:v>80.384757729336997</c:v>
                </c:pt>
                <c:pt idx="3">
                  <c:v>-80.384757729336997</c:v>
                </c:pt>
                <c:pt idx="4">
                  <c:v>-219.61524227065999</c:v>
                </c:pt>
                <c:pt idx="5">
                  <c:v>-300</c:v>
                </c:pt>
                <c:pt idx="6">
                  <c:v>-300</c:v>
                </c:pt>
                <c:pt idx="7">
                  <c:v>-219.61524227065999</c:v>
                </c:pt>
                <c:pt idx="8">
                  <c:v>-80.384757729336997</c:v>
                </c:pt>
                <c:pt idx="9">
                  <c:v>80.384757729336997</c:v>
                </c:pt>
                <c:pt idx="10">
                  <c:v>219.61524227065999</c:v>
                </c:pt>
                <c:pt idx="11">
                  <c:v>300</c:v>
                </c:pt>
              </c:numCache>
            </c:numRef>
          </c:xVal>
          <c:yVal>
            <c:numRef>
              <c:f>bp!$C$2:$C$13</c:f>
              <c:numCache>
                <c:formatCode>General</c:formatCode>
                <c:ptCount val="12"/>
                <c:pt idx="0">
                  <c:v>80.384757729336997</c:v>
                </c:pt>
                <c:pt idx="1">
                  <c:v>219.61524227065999</c:v>
                </c:pt>
                <c:pt idx="2">
                  <c:v>300</c:v>
                </c:pt>
                <c:pt idx="3">
                  <c:v>300</c:v>
                </c:pt>
                <c:pt idx="4">
                  <c:v>219.61524227065999</c:v>
                </c:pt>
                <c:pt idx="5">
                  <c:v>80.384757729336997</c:v>
                </c:pt>
                <c:pt idx="6">
                  <c:v>-80.384757729336997</c:v>
                </c:pt>
                <c:pt idx="7">
                  <c:v>-219.61524227065999</c:v>
                </c:pt>
                <c:pt idx="8">
                  <c:v>-300</c:v>
                </c:pt>
                <c:pt idx="9">
                  <c:v>-300</c:v>
                </c:pt>
                <c:pt idx="10">
                  <c:v>-219.61524227065999</c:v>
                </c:pt>
                <c:pt idx="11">
                  <c:v>-80.384757729336997</c:v>
                </c:pt>
              </c:numCache>
            </c:numRef>
          </c:yVal>
        </c:ser>
        <c:axId val="133600768"/>
        <c:axId val="133602304"/>
      </c:scatterChart>
      <c:valAx>
        <c:axId val="133600768"/>
        <c:scaling>
          <c:orientation val="minMax"/>
        </c:scaling>
        <c:axPos val="b"/>
        <c:numFmt formatCode="General" sourceLinked="1"/>
        <c:tickLblPos val="nextTo"/>
        <c:crossAx val="133602304"/>
        <c:crosses val="autoZero"/>
        <c:crossBetween val="midCat"/>
      </c:valAx>
      <c:valAx>
        <c:axId val="133602304"/>
        <c:scaling>
          <c:orientation val="minMax"/>
        </c:scaling>
        <c:axPos val="l"/>
        <c:majorGridlines/>
        <c:numFmt formatCode="General" sourceLinked="1"/>
        <c:tickLblPos val="nextTo"/>
        <c:crossAx val="13360076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bp!$B$20:$B$28</c:f>
              <c:numCache>
                <c:formatCode>General</c:formatCode>
                <c:ptCount val="9"/>
                <c:pt idx="0">
                  <c:v>308.37503825917997</c:v>
                </c:pt>
                <c:pt idx="1">
                  <c:v>183.11618831422001</c:v>
                </c:pt>
                <c:pt idx="2">
                  <c:v>-27.824761252706001</c:v>
                </c:pt>
                <c:pt idx="3">
                  <c:v>-225.74619579170999</c:v>
                </c:pt>
                <c:pt idx="4">
                  <c:v>-318.03847643028001</c:v>
                </c:pt>
                <c:pt idx="5">
                  <c:v>-261.51701934315997</c:v>
                </c:pt>
                <c:pt idx="6">
                  <c:v>-82.628842467463002</c:v>
                </c:pt>
                <c:pt idx="7">
                  <c:v>134.92228811606</c:v>
                </c:pt>
                <c:pt idx="8">
                  <c:v>289.34178059586998</c:v>
                </c:pt>
              </c:numCache>
            </c:numRef>
          </c:xVal>
          <c:yVal>
            <c:numRef>
              <c:f>bp!$C$20:$C$28</c:f>
              <c:numCache>
                <c:formatCode>General</c:formatCode>
                <c:ptCount val="9"/>
                <c:pt idx="0">
                  <c:v>82.628842467463002</c:v>
                </c:pt>
                <c:pt idx="1">
                  <c:v>261.51701934315997</c:v>
                </c:pt>
                <c:pt idx="2">
                  <c:v>318.03847643028001</c:v>
                </c:pt>
                <c:pt idx="3">
                  <c:v>225.74619579170999</c:v>
                </c:pt>
                <c:pt idx="4">
                  <c:v>27.824761252706001</c:v>
                </c:pt>
                <c:pt idx="5">
                  <c:v>-183.11618831422001</c:v>
                </c:pt>
                <c:pt idx="6">
                  <c:v>-308.37503825917997</c:v>
                </c:pt>
                <c:pt idx="7">
                  <c:v>-289.34178059586998</c:v>
                </c:pt>
                <c:pt idx="8">
                  <c:v>-134.92228811606</c:v>
                </c:pt>
              </c:numCache>
            </c:numRef>
          </c:yVal>
        </c:ser>
        <c:axId val="133843200"/>
        <c:axId val="133849088"/>
      </c:scatterChart>
      <c:valAx>
        <c:axId val="133843200"/>
        <c:scaling>
          <c:orientation val="minMax"/>
        </c:scaling>
        <c:axPos val="b"/>
        <c:numFmt formatCode="General" sourceLinked="1"/>
        <c:tickLblPos val="nextTo"/>
        <c:crossAx val="133849088"/>
        <c:crosses val="autoZero"/>
        <c:crossBetween val="midCat"/>
      </c:valAx>
      <c:valAx>
        <c:axId val="133849088"/>
        <c:scaling>
          <c:orientation val="minMax"/>
        </c:scaling>
        <c:axPos val="l"/>
        <c:majorGridlines/>
        <c:numFmt formatCode="General" sourceLinked="1"/>
        <c:tickLblPos val="nextTo"/>
        <c:crossAx val="1338432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11</xdr:row>
      <xdr:rowOff>219075</xdr:rowOff>
    </xdr:from>
    <xdr:to>
      <xdr:col>18</xdr:col>
      <xdr:colOff>381000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161924</xdr:rowOff>
    </xdr:from>
    <xdr:to>
      <xdr:col>13</xdr:col>
      <xdr:colOff>304800</xdr:colOff>
      <xdr:row>15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17</xdr:row>
      <xdr:rowOff>104775</xdr:rowOff>
    </xdr:from>
    <xdr:to>
      <xdr:col>13</xdr:col>
      <xdr:colOff>295275</xdr:colOff>
      <xdr:row>29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30"/>
  <sheetViews>
    <sheetView workbookViewId="0">
      <selection activeCell="D45" sqref="D45"/>
    </sheetView>
  </sheetViews>
  <sheetFormatPr defaultRowHeight="15"/>
  <sheetData>
    <row r="1" spans="4:10">
      <c r="D1">
        <v>-2.3205080756887999</v>
      </c>
      <c r="E1">
        <v>-35.980762113532997</v>
      </c>
      <c r="I1">
        <f>D1*10 +500</f>
        <v>476.79491924311202</v>
      </c>
      <c r="J1">
        <f>E1*10 +500</f>
        <v>140.19237886467005</v>
      </c>
    </row>
    <row r="2" spans="4:10">
      <c r="D2">
        <v>-9.8205080756887995</v>
      </c>
      <c r="E2">
        <v>-22.990381056766999</v>
      </c>
      <c r="I2">
        <f t="shared" ref="I2:I30" si="0">D2*10 +500</f>
        <v>401.79491924311202</v>
      </c>
      <c r="J2">
        <f t="shared" ref="J2:J30" si="1">E2*10 +500</f>
        <v>270.09618943232999</v>
      </c>
    </row>
    <row r="3" spans="4:10">
      <c r="D3">
        <v>-17.320508075688998</v>
      </c>
      <c r="E3">
        <v>-10</v>
      </c>
      <c r="I3">
        <f t="shared" si="0"/>
        <v>326.79491924311003</v>
      </c>
      <c r="J3">
        <f t="shared" si="1"/>
        <v>400</v>
      </c>
    </row>
    <row r="4" spans="4:10">
      <c r="D4">
        <v>-24.820508075688998</v>
      </c>
      <c r="E4">
        <v>2.9903810567666</v>
      </c>
      <c r="I4">
        <f t="shared" si="0"/>
        <v>251.79491924311003</v>
      </c>
      <c r="J4">
        <f t="shared" si="1"/>
        <v>529.90381056766603</v>
      </c>
    </row>
    <row r="5" spans="4:10">
      <c r="D5">
        <v>-32.320508075688998</v>
      </c>
      <c r="E5">
        <v>15.980762113533</v>
      </c>
      <c r="I5">
        <f t="shared" si="0"/>
        <v>176.79491924311003</v>
      </c>
      <c r="J5">
        <f t="shared" si="1"/>
        <v>659.80762113533001</v>
      </c>
    </row>
    <row r="6" spans="4:10">
      <c r="D6">
        <v>6.3397459621556003</v>
      </c>
      <c r="E6">
        <v>-30.980762113533</v>
      </c>
      <c r="I6">
        <f t="shared" si="0"/>
        <v>563.39745962155598</v>
      </c>
      <c r="J6">
        <f t="shared" si="1"/>
        <v>190.19237886466999</v>
      </c>
    </row>
    <row r="7" spans="4:10">
      <c r="D7">
        <v>-1.1602540378444</v>
      </c>
      <c r="E7">
        <v>-17.990381056766999</v>
      </c>
      <c r="I7">
        <f t="shared" si="0"/>
        <v>488.39745962155598</v>
      </c>
      <c r="J7">
        <f t="shared" si="1"/>
        <v>320.09618943232999</v>
      </c>
    </row>
    <row r="8" spans="4:10">
      <c r="D8">
        <v>-8.6602540378443997</v>
      </c>
      <c r="E8">
        <v>-5</v>
      </c>
      <c r="I8">
        <f t="shared" si="0"/>
        <v>413.39745962155598</v>
      </c>
      <c r="J8">
        <f t="shared" si="1"/>
        <v>450</v>
      </c>
    </row>
    <row r="9" spans="4:10">
      <c r="D9">
        <v>-16.160254037843998</v>
      </c>
      <c r="E9">
        <v>7.9903810567665996</v>
      </c>
      <c r="I9">
        <f t="shared" si="0"/>
        <v>338.39745962156002</v>
      </c>
      <c r="J9">
        <f t="shared" si="1"/>
        <v>579.90381056766603</v>
      </c>
    </row>
    <row r="10" spans="4:10">
      <c r="D10">
        <v>-23.660254037843998</v>
      </c>
      <c r="E10">
        <v>20.980762113533</v>
      </c>
      <c r="I10">
        <f t="shared" si="0"/>
        <v>263.39745962156002</v>
      </c>
      <c r="J10">
        <f t="shared" si="1"/>
        <v>709.80762113533001</v>
      </c>
    </row>
    <row r="11" spans="4:10">
      <c r="D11">
        <v>15</v>
      </c>
      <c r="E11">
        <v>-25.980762113533</v>
      </c>
      <c r="I11">
        <f t="shared" si="0"/>
        <v>650</v>
      </c>
      <c r="J11">
        <f t="shared" si="1"/>
        <v>240.19237886466999</v>
      </c>
    </row>
    <row r="12" spans="4:10">
      <c r="D12">
        <v>7.5</v>
      </c>
      <c r="E12">
        <v>-12.990381056766999</v>
      </c>
      <c r="I12">
        <f t="shared" si="0"/>
        <v>575</v>
      </c>
      <c r="J12">
        <f t="shared" si="1"/>
        <v>370.09618943232999</v>
      </c>
    </row>
    <row r="13" spans="4:10">
      <c r="D13">
        <v>0</v>
      </c>
      <c r="E13">
        <v>0</v>
      </c>
      <c r="I13">
        <f t="shared" si="0"/>
        <v>500</v>
      </c>
      <c r="J13">
        <f t="shared" si="1"/>
        <v>500</v>
      </c>
    </row>
    <row r="14" spans="4:10">
      <c r="D14">
        <v>-7.5</v>
      </c>
      <c r="E14">
        <v>12.990381056766999</v>
      </c>
      <c r="I14">
        <f t="shared" si="0"/>
        <v>425</v>
      </c>
      <c r="J14">
        <f t="shared" si="1"/>
        <v>629.90381056767001</v>
      </c>
    </row>
    <row r="15" spans="4:10">
      <c r="D15">
        <v>-15</v>
      </c>
      <c r="E15">
        <v>25.980762113533</v>
      </c>
      <c r="I15">
        <f t="shared" si="0"/>
        <v>350</v>
      </c>
      <c r="J15">
        <f t="shared" si="1"/>
        <v>759.80762113533001</v>
      </c>
    </row>
    <row r="16" spans="4:10">
      <c r="D16">
        <v>23.660254037843998</v>
      </c>
      <c r="E16">
        <v>-20.980762113533</v>
      </c>
      <c r="I16">
        <f t="shared" si="0"/>
        <v>736.60254037843993</v>
      </c>
      <c r="J16">
        <f t="shared" si="1"/>
        <v>290.19237886466999</v>
      </c>
    </row>
    <row r="17" spans="4:10">
      <c r="D17">
        <v>16.160254037843998</v>
      </c>
      <c r="E17">
        <v>-7.9903810567665996</v>
      </c>
      <c r="I17">
        <f t="shared" si="0"/>
        <v>661.60254037843993</v>
      </c>
      <c r="J17">
        <f t="shared" si="1"/>
        <v>420.09618943233397</v>
      </c>
    </row>
    <row r="18" spans="4:10">
      <c r="D18">
        <v>8.6602540378443997</v>
      </c>
      <c r="E18">
        <v>5</v>
      </c>
      <c r="I18">
        <f t="shared" si="0"/>
        <v>586.60254037844402</v>
      </c>
      <c r="J18">
        <f t="shared" si="1"/>
        <v>550</v>
      </c>
    </row>
    <row r="19" spans="4:10">
      <c r="D19">
        <v>1.1602540378444</v>
      </c>
      <c r="E19">
        <v>17.990381056766999</v>
      </c>
      <c r="I19">
        <f t="shared" si="0"/>
        <v>511.60254037844402</v>
      </c>
      <c r="J19">
        <f t="shared" si="1"/>
        <v>679.90381056767001</v>
      </c>
    </row>
    <row r="20" spans="4:10">
      <c r="D20">
        <v>-6.3397459621556003</v>
      </c>
      <c r="E20">
        <v>30.980762113533</v>
      </c>
      <c r="I20">
        <f t="shared" si="0"/>
        <v>436.60254037844402</v>
      </c>
      <c r="J20">
        <f t="shared" si="1"/>
        <v>809.80762113533001</v>
      </c>
    </row>
    <row r="21" spans="4:10">
      <c r="D21">
        <v>32.320508075688998</v>
      </c>
      <c r="E21">
        <v>-15.980762113533</v>
      </c>
      <c r="I21">
        <f t="shared" si="0"/>
        <v>823.20508075688997</v>
      </c>
      <c r="J21">
        <f t="shared" si="1"/>
        <v>340.19237886466999</v>
      </c>
    </row>
    <row r="22" spans="4:10">
      <c r="D22">
        <v>24.820508075688998</v>
      </c>
      <c r="E22">
        <v>-2.9903810567666</v>
      </c>
      <c r="I22">
        <f t="shared" si="0"/>
        <v>748.20508075688997</v>
      </c>
      <c r="J22">
        <f t="shared" si="1"/>
        <v>470.09618943233397</v>
      </c>
    </row>
    <row r="23" spans="4:10">
      <c r="D23">
        <v>17.320508075688998</v>
      </c>
      <c r="E23">
        <v>10</v>
      </c>
      <c r="I23">
        <f t="shared" si="0"/>
        <v>673.20508075688997</v>
      </c>
      <c r="J23">
        <f t="shared" si="1"/>
        <v>600</v>
      </c>
    </row>
    <row r="24" spans="4:10">
      <c r="D24">
        <v>9.8205080756887995</v>
      </c>
      <c r="E24">
        <v>22.990381056766999</v>
      </c>
      <c r="I24">
        <f t="shared" si="0"/>
        <v>598.20508075688804</v>
      </c>
      <c r="J24">
        <f t="shared" si="1"/>
        <v>729.90381056767001</v>
      </c>
    </row>
    <row r="25" spans="4:10">
      <c r="D25">
        <v>2.3205080756887999</v>
      </c>
      <c r="E25">
        <v>35.980762113532997</v>
      </c>
      <c r="I25">
        <f t="shared" si="0"/>
        <v>523.20508075688804</v>
      </c>
      <c r="J25">
        <f t="shared" si="1"/>
        <v>859.80762113533001</v>
      </c>
    </row>
    <row r="26" spans="4:10">
      <c r="D26">
        <v>32.320508075688998</v>
      </c>
      <c r="E26">
        <v>-15.980762113533</v>
      </c>
      <c r="I26">
        <f t="shared" si="0"/>
        <v>823.20508075688997</v>
      </c>
      <c r="J26">
        <f t="shared" si="1"/>
        <v>340.19237886466999</v>
      </c>
    </row>
    <row r="27" spans="4:10">
      <c r="D27">
        <v>24.820508075688998</v>
      </c>
      <c r="E27">
        <v>-2.9903810567666</v>
      </c>
      <c r="I27">
        <f t="shared" si="0"/>
        <v>748.20508075688997</v>
      </c>
      <c r="J27">
        <f t="shared" si="1"/>
        <v>470.09618943233397</v>
      </c>
    </row>
    <row r="28" spans="4:10">
      <c r="D28">
        <v>17.320508075688998</v>
      </c>
      <c r="E28">
        <v>10</v>
      </c>
      <c r="I28">
        <f t="shared" si="0"/>
        <v>673.20508075688997</v>
      </c>
      <c r="J28">
        <f t="shared" si="1"/>
        <v>600</v>
      </c>
    </row>
    <row r="29" spans="4:10">
      <c r="D29">
        <v>9.8205080756887995</v>
      </c>
      <c r="E29">
        <v>22.990381056766999</v>
      </c>
      <c r="I29">
        <f t="shared" si="0"/>
        <v>598.20508075688804</v>
      </c>
      <c r="J29">
        <f t="shared" si="1"/>
        <v>729.90381056767001</v>
      </c>
    </row>
    <row r="30" spans="4:10">
      <c r="D30">
        <v>2.3205080756887999</v>
      </c>
      <c r="E30">
        <v>35.980762113532997</v>
      </c>
      <c r="I30">
        <f t="shared" si="0"/>
        <v>523.20508075688804</v>
      </c>
      <c r="J30">
        <f t="shared" si="1"/>
        <v>859.80762113533001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4:P22"/>
  <sheetViews>
    <sheetView workbookViewId="0">
      <selection activeCell="C33" sqref="C33"/>
    </sheetView>
  </sheetViews>
  <sheetFormatPr defaultRowHeight="15"/>
  <cols>
    <col min="6" max="6" width="23.7109375" customWidth="1"/>
    <col min="7" max="7" width="9.140625" customWidth="1"/>
  </cols>
  <sheetData>
    <row r="4" spans="5:16">
      <c r="H4" t="s">
        <v>1</v>
      </c>
    </row>
    <row r="5" spans="5:16">
      <c r="E5" t="s">
        <v>5</v>
      </c>
      <c r="F5" t="s">
        <v>0</v>
      </c>
      <c r="H5">
        <v>1</v>
      </c>
    </row>
    <row r="6" spans="5:16">
      <c r="E6" t="s">
        <v>12</v>
      </c>
      <c r="F6" t="s">
        <v>3</v>
      </c>
      <c r="H6">
        <v>1.5</v>
      </c>
    </row>
    <row r="7" spans="5:16">
      <c r="E7" t="s">
        <v>6</v>
      </c>
      <c r="F7" t="s">
        <v>2</v>
      </c>
      <c r="H7">
        <v>4</v>
      </c>
    </row>
    <row r="8" spans="5:16">
      <c r="E8" t="s">
        <v>7</v>
      </c>
      <c r="F8" t="s">
        <v>4</v>
      </c>
      <c r="H8">
        <v>5</v>
      </c>
    </row>
    <row r="9" spans="5:16">
      <c r="E9" t="s">
        <v>11</v>
      </c>
      <c r="F9" t="s">
        <v>10</v>
      </c>
      <c r="H9">
        <f>4/12</f>
        <v>0.33333333333333331</v>
      </c>
    </row>
    <row r="10" spans="5:16">
      <c r="E10" t="s">
        <v>15</v>
      </c>
      <c r="F10" t="s">
        <v>16</v>
      </c>
      <c r="H10">
        <f>2.5/12</f>
        <v>0.20833333333333334</v>
      </c>
      <c r="J10">
        <v>240</v>
      </c>
    </row>
    <row r="11" spans="5:16">
      <c r="E11" t="s">
        <v>13</v>
      </c>
      <c r="F11" t="s">
        <v>14</v>
      </c>
      <c r="H11">
        <v>0.75</v>
      </c>
      <c r="J11">
        <f>J10*PI()/180</f>
        <v>4.1887902047863905</v>
      </c>
      <c r="N11">
        <f>120*PI()/180</f>
        <v>2.0943951023931953</v>
      </c>
    </row>
    <row r="12" spans="5:16">
      <c r="E12" s="1"/>
      <c r="F12" s="1" t="s">
        <v>8</v>
      </c>
      <c r="G12" s="1" t="s">
        <v>17</v>
      </c>
      <c r="H12" s="1" t="s">
        <v>9</v>
      </c>
      <c r="J12" s="1" t="s">
        <v>8</v>
      </c>
      <c r="K12" s="1" t="s">
        <v>17</v>
      </c>
      <c r="L12" s="1" t="s">
        <v>9</v>
      </c>
      <c r="N12" s="1" t="s">
        <v>8</v>
      </c>
      <c r="O12" s="1" t="s">
        <v>17</v>
      </c>
      <c r="P12" s="1" t="s">
        <v>9</v>
      </c>
    </row>
    <row r="13" spans="5:16">
      <c r="E13" s="1">
        <v>1</v>
      </c>
      <c r="F13" s="1">
        <f>D/2</f>
        <v>0.5</v>
      </c>
      <c r="G13" s="1">
        <v>30</v>
      </c>
      <c r="H13" s="1">
        <v>0</v>
      </c>
      <c r="I13">
        <v>11</v>
      </c>
      <c r="J13" s="2">
        <f>F13*COS(J$11) - H13*SIN(J$11)</f>
        <v>-0.25000000000000022</v>
      </c>
      <c r="K13" s="2">
        <f>G13</f>
        <v>30</v>
      </c>
      <c r="L13" s="2">
        <f>F13*SIN(J$11) + H13*COS(J$11)</f>
        <v>-0.43301270189221919</v>
      </c>
      <c r="M13">
        <v>21</v>
      </c>
      <c r="N13" s="2">
        <f>J13*COS(N$11) - L13*SIN(N$11)</f>
        <v>0.49999999999999994</v>
      </c>
      <c r="O13" s="2">
        <f t="shared" ref="O13:P13" si="0">K13*COS(O$11) - M13*SIN(O$11)</f>
        <v>30</v>
      </c>
      <c r="P13" s="2">
        <f t="shared" si="0"/>
        <v>-0.43301270189221919</v>
      </c>
    </row>
    <row r="14" spans="5:16">
      <c r="E14" s="1">
        <v>2</v>
      </c>
      <c r="F14" s="1">
        <f>D/2 + RR</f>
        <v>2</v>
      </c>
      <c r="G14" s="1">
        <v>30</v>
      </c>
      <c r="H14" s="1">
        <v>0</v>
      </c>
      <c r="I14">
        <v>12</v>
      </c>
      <c r="J14" s="2">
        <f t="shared" ref="J14:J22" si="1">F14*COS(J$11) - H14*SIN(J$11)</f>
        <v>-1.0000000000000009</v>
      </c>
      <c r="K14" s="2">
        <f t="shared" ref="K14:K22" si="2">G14</f>
        <v>30</v>
      </c>
      <c r="L14" s="2">
        <f t="shared" ref="L14:L22" si="3">F14*SIN(J$11) + H14*COS(J$11)</f>
        <v>-1.7320508075688767</v>
      </c>
      <c r="M14">
        <v>22</v>
      </c>
      <c r="N14" s="2">
        <f t="shared" ref="N14:N20" si="4">J14*COS(N$11) - L14*SIN(N$11)</f>
        <v>1.9999999999999998</v>
      </c>
      <c r="O14" s="2">
        <f t="shared" ref="O14:O22" si="5">K14*COS(O$11) - M14*SIN(O$11)</f>
        <v>30</v>
      </c>
      <c r="P14" s="2">
        <f t="shared" ref="P14:P22" si="6">L14*COS(P$11) - N14*SIN(P$11)</f>
        <v>-1.7320508075688767</v>
      </c>
    </row>
    <row r="15" spans="5:16">
      <c r="E15" s="1">
        <v>3</v>
      </c>
      <c r="F15" s="1">
        <f>D/2+RR+dp/2</f>
        <v>2.1666666666666665</v>
      </c>
      <c r="G15" s="1">
        <v>30</v>
      </c>
      <c r="H15" s="1">
        <f>-L/2</f>
        <v>-2</v>
      </c>
      <c r="I15">
        <v>13</v>
      </c>
      <c r="J15" s="2">
        <f t="shared" si="1"/>
        <v>-2.8153841409022107</v>
      </c>
      <c r="K15" s="2">
        <f t="shared" si="2"/>
        <v>30</v>
      </c>
      <c r="L15" s="2">
        <f t="shared" si="3"/>
        <v>-0.87638837486628218</v>
      </c>
      <c r="M15">
        <v>23</v>
      </c>
      <c r="N15" s="2">
        <f t="shared" si="4"/>
        <v>2.1666666666666647</v>
      </c>
      <c r="O15" s="2">
        <f t="shared" si="5"/>
        <v>30</v>
      </c>
      <c r="P15" s="2">
        <f t="shared" si="6"/>
        <v>-0.87638837486628218</v>
      </c>
    </row>
    <row r="16" spans="5:16">
      <c r="E16" s="1">
        <v>4</v>
      </c>
      <c r="F16" s="1">
        <f>D/2+RR+dp/2</f>
        <v>2.1666666666666665</v>
      </c>
      <c r="G16" s="1">
        <v>30</v>
      </c>
      <c r="H16" s="1">
        <f>L/2</f>
        <v>2</v>
      </c>
      <c r="I16">
        <v>14</v>
      </c>
      <c r="J16" s="2">
        <f t="shared" si="1"/>
        <v>0.6487174742355426</v>
      </c>
      <c r="K16" s="2">
        <f t="shared" si="2"/>
        <v>30</v>
      </c>
      <c r="L16" s="2">
        <f t="shared" si="3"/>
        <v>-2.8763883748662842</v>
      </c>
      <c r="M16">
        <v>24</v>
      </c>
      <c r="N16" s="2">
        <f t="shared" si="4"/>
        <v>2.1666666666666683</v>
      </c>
      <c r="O16" s="2">
        <f t="shared" si="5"/>
        <v>30</v>
      </c>
      <c r="P16" s="2">
        <f t="shared" si="6"/>
        <v>-2.8763883748662842</v>
      </c>
    </row>
    <row r="17" spans="5:16">
      <c r="E17" s="1">
        <v>5</v>
      </c>
      <c r="F17" s="1">
        <f t="shared" ref="F17:F22" si="7">D/2+RR+dp+od_vp/2</f>
        <v>2.4375</v>
      </c>
      <c r="G17" s="1">
        <v>27.5</v>
      </c>
      <c r="H17" s="1">
        <f>-L/2*ho</f>
        <v>-1.5</v>
      </c>
      <c r="I17">
        <v>15</v>
      </c>
      <c r="J17" s="2">
        <f t="shared" si="1"/>
        <v>-2.5177881056766589</v>
      </c>
      <c r="K17" s="2">
        <f t="shared" si="2"/>
        <v>27.5</v>
      </c>
      <c r="L17" s="2">
        <f t="shared" si="3"/>
        <v>-1.3609369217245677</v>
      </c>
      <c r="M17">
        <v>25</v>
      </c>
      <c r="N17" s="2">
        <f t="shared" si="4"/>
        <v>2.4374999999999987</v>
      </c>
      <c r="O17" s="2">
        <f t="shared" si="5"/>
        <v>27.5</v>
      </c>
      <c r="P17" s="2">
        <f t="shared" si="6"/>
        <v>-1.3609369217245677</v>
      </c>
    </row>
    <row r="18" spans="5:16">
      <c r="E18" s="1">
        <v>6</v>
      </c>
      <c r="F18" s="1">
        <f t="shared" si="7"/>
        <v>2.4375</v>
      </c>
      <c r="G18" s="1">
        <v>32.5</v>
      </c>
      <c r="H18" s="1">
        <f>-L/2*ho</f>
        <v>-1.5</v>
      </c>
      <c r="I18">
        <v>16</v>
      </c>
      <c r="J18" s="2">
        <f t="shared" si="1"/>
        <v>-2.5177881056766589</v>
      </c>
      <c r="K18" s="2">
        <f t="shared" si="2"/>
        <v>32.5</v>
      </c>
      <c r="L18" s="2">
        <f t="shared" si="3"/>
        <v>-1.3609369217245677</v>
      </c>
      <c r="M18">
        <v>26</v>
      </c>
      <c r="N18" s="2">
        <f t="shared" si="4"/>
        <v>2.4374999999999987</v>
      </c>
      <c r="O18" s="2">
        <f t="shared" si="5"/>
        <v>32.5</v>
      </c>
      <c r="P18" s="2">
        <f t="shared" si="6"/>
        <v>-1.3609369217245677</v>
      </c>
    </row>
    <row r="19" spans="5:16">
      <c r="E19" s="1">
        <v>7</v>
      </c>
      <c r="F19" s="1">
        <f t="shared" si="7"/>
        <v>2.4375</v>
      </c>
      <c r="G19" s="1">
        <v>27.5</v>
      </c>
      <c r="H19" s="1">
        <v>0</v>
      </c>
      <c r="I19">
        <v>17</v>
      </c>
      <c r="J19" s="2">
        <f t="shared" si="1"/>
        <v>-1.2187500000000011</v>
      </c>
      <c r="K19" s="2">
        <f t="shared" si="2"/>
        <v>27.5</v>
      </c>
      <c r="L19" s="2">
        <f t="shared" si="3"/>
        <v>-2.1109369217245684</v>
      </c>
      <c r="M19">
        <v>27</v>
      </c>
      <c r="N19" s="2">
        <f t="shared" si="4"/>
        <v>2.4374999999999996</v>
      </c>
      <c r="O19" s="2">
        <f t="shared" si="5"/>
        <v>27.5</v>
      </c>
      <c r="P19" s="2">
        <f t="shared" si="6"/>
        <v>-2.1109369217245684</v>
      </c>
    </row>
    <row r="20" spans="5:16">
      <c r="E20" s="1">
        <v>8</v>
      </c>
      <c r="F20" s="1">
        <f t="shared" si="7"/>
        <v>2.4375</v>
      </c>
      <c r="G20" s="1">
        <v>32.5</v>
      </c>
      <c r="H20" s="1">
        <v>0</v>
      </c>
      <c r="I20">
        <v>18</v>
      </c>
      <c r="J20" s="2">
        <f t="shared" si="1"/>
        <v>-1.2187500000000011</v>
      </c>
      <c r="K20" s="2">
        <f t="shared" si="2"/>
        <v>32.5</v>
      </c>
      <c r="L20" s="2">
        <f t="shared" si="3"/>
        <v>-2.1109369217245684</v>
      </c>
      <c r="M20">
        <v>28</v>
      </c>
      <c r="N20" s="2">
        <f t="shared" si="4"/>
        <v>2.4374999999999996</v>
      </c>
      <c r="O20" s="2">
        <f t="shared" si="5"/>
        <v>32.5</v>
      </c>
      <c r="P20" s="2">
        <f t="shared" si="6"/>
        <v>-2.1109369217245684</v>
      </c>
    </row>
    <row r="21" spans="5:16">
      <c r="E21" s="1">
        <v>9</v>
      </c>
      <c r="F21" s="1">
        <f t="shared" si="7"/>
        <v>2.4375</v>
      </c>
      <c r="G21" s="1">
        <v>27.5</v>
      </c>
      <c r="H21" s="1">
        <f>L/2*ho</f>
        <v>1.5</v>
      </c>
      <c r="I21">
        <v>19</v>
      </c>
      <c r="J21" s="2">
        <f t="shared" si="1"/>
        <v>8.0288105676656452E-2</v>
      </c>
      <c r="K21" s="2">
        <f t="shared" si="2"/>
        <v>27.5</v>
      </c>
      <c r="L21" s="2">
        <f t="shared" si="3"/>
        <v>-2.8609369217245693</v>
      </c>
      <c r="M21">
        <v>29</v>
      </c>
      <c r="N21" s="2">
        <f>J21*COS(N$11) - L21*SIN(N$11)</f>
        <v>2.4375000000000009</v>
      </c>
      <c r="O21" s="2">
        <f t="shared" si="5"/>
        <v>27.5</v>
      </c>
      <c r="P21" s="2">
        <f t="shared" si="6"/>
        <v>-2.8609369217245693</v>
      </c>
    </row>
    <row r="22" spans="5:16">
      <c r="E22" s="1">
        <v>10</v>
      </c>
      <c r="F22" s="1">
        <f t="shared" si="7"/>
        <v>2.4375</v>
      </c>
      <c r="G22" s="1">
        <v>32.5</v>
      </c>
      <c r="H22" s="1">
        <f>L/2*ho</f>
        <v>1.5</v>
      </c>
      <c r="I22">
        <v>20</v>
      </c>
      <c r="J22" s="2">
        <f t="shared" si="1"/>
        <v>8.0288105676656452E-2</v>
      </c>
      <c r="K22" s="2">
        <f t="shared" si="2"/>
        <v>32.5</v>
      </c>
      <c r="L22" s="2">
        <f t="shared" si="3"/>
        <v>-2.8609369217245693</v>
      </c>
      <c r="M22">
        <v>30</v>
      </c>
      <c r="N22" s="2">
        <f>J22*COS(N$11) - L22*SIN(N$11)</f>
        <v>2.4375000000000009</v>
      </c>
      <c r="O22" s="2">
        <f t="shared" si="5"/>
        <v>32.5</v>
      </c>
      <c r="P22" s="2">
        <f t="shared" si="6"/>
        <v>-2.8609369217245693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R11" sqref="R11"/>
    </sheetView>
  </sheetViews>
  <sheetFormatPr defaultRowHeight="15"/>
  <sheetData>
    <row r="1" spans="1:5">
      <c r="B1" t="s">
        <v>8</v>
      </c>
      <c r="C1" t="s">
        <v>9</v>
      </c>
      <c r="D1" t="s">
        <v>18</v>
      </c>
    </row>
    <row r="2" spans="1:5" ht="18.75">
      <c r="A2" s="3">
        <v>0.26179938779915002</v>
      </c>
      <c r="B2" s="3">
        <v>300</v>
      </c>
      <c r="C2" s="3">
        <v>80.384757729336997</v>
      </c>
      <c r="D2" s="3">
        <f>C2/B2</f>
        <v>0.26794919243112331</v>
      </c>
      <c r="E2">
        <f>ATAN(D2)*180/PI()</f>
        <v>15.000000000000036</v>
      </c>
    </row>
    <row r="3" spans="1:5" ht="18.75">
      <c r="A3" s="3">
        <v>0.78539816339745006</v>
      </c>
      <c r="B3" s="3">
        <v>219.61524227065999</v>
      </c>
      <c r="C3" s="3">
        <v>219.61524227065999</v>
      </c>
      <c r="D3" s="3">
        <f t="shared" ref="D3:D28" si="0">C3/B3</f>
        <v>1</v>
      </c>
      <c r="E3">
        <f t="shared" ref="E3:E13" si="1">ATAN(D3)*180/PI()</f>
        <v>45</v>
      </c>
    </row>
    <row r="4" spans="1:5" ht="18.75">
      <c r="A4" s="3">
        <v>1.3089969389956999</v>
      </c>
      <c r="B4" s="3">
        <v>80.384757729336997</v>
      </c>
      <c r="C4" s="3">
        <v>300</v>
      </c>
      <c r="D4" s="3">
        <f t="shared" si="0"/>
        <v>3.7320508075688688</v>
      </c>
      <c r="E4">
        <f t="shared" si="1"/>
        <v>74.999999999999957</v>
      </c>
    </row>
    <row r="5" spans="1:5" ht="18.75">
      <c r="A5" s="3">
        <v>1.8325957145939999</v>
      </c>
      <c r="B5" s="3">
        <v>-80.384757729336997</v>
      </c>
      <c r="C5" s="3">
        <v>300</v>
      </c>
      <c r="D5" s="3">
        <f t="shared" si="0"/>
        <v>-3.7320508075688688</v>
      </c>
      <c r="E5">
        <f t="shared" si="1"/>
        <v>-74.999999999999957</v>
      </c>
    </row>
    <row r="6" spans="1:5" ht="18.75">
      <c r="A6" s="3">
        <v>2.3561944901923</v>
      </c>
      <c r="B6" s="3">
        <v>-219.61524227065999</v>
      </c>
      <c r="C6" s="3">
        <v>219.61524227065999</v>
      </c>
      <c r="D6" s="3">
        <f t="shared" si="0"/>
        <v>-1</v>
      </c>
      <c r="E6">
        <f t="shared" si="1"/>
        <v>-45</v>
      </c>
    </row>
    <row r="7" spans="1:5" ht="18.75">
      <c r="A7" s="3">
        <v>2.8797932657906</v>
      </c>
      <c r="B7" s="3">
        <v>-300</v>
      </c>
      <c r="C7" s="3">
        <v>80.384757729336997</v>
      </c>
      <c r="D7" s="3">
        <f t="shared" si="0"/>
        <v>-0.26794919243112331</v>
      </c>
      <c r="E7">
        <f t="shared" si="1"/>
        <v>-15.000000000000036</v>
      </c>
    </row>
    <row r="8" spans="1:5" ht="18.75">
      <c r="A8" s="3">
        <v>3.4033920413889001</v>
      </c>
      <c r="B8" s="3">
        <v>-300</v>
      </c>
      <c r="C8" s="3">
        <v>-80.384757729336997</v>
      </c>
      <c r="D8" s="3">
        <f t="shared" si="0"/>
        <v>0.26794919243112331</v>
      </c>
      <c r="E8">
        <f t="shared" si="1"/>
        <v>15.000000000000036</v>
      </c>
    </row>
    <row r="9" spans="1:5" ht="18.75">
      <c r="A9" s="3">
        <v>3.9269908169872001</v>
      </c>
      <c r="B9" s="3">
        <v>-219.61524227065999</v>
      </c>
      <c r="C9" s="3">
        <v>-219.61524227065999</v>
      </c>
      <c r="D9" s="3">
        <f t="shared" si="0"/>
        <v>1</v>
      </c>
      <c r="E9">
        <f t="shared" si="1"/>
        <v>45</v>
      </c>
    </row>
    <row r="10" spans="1:5" ht="18.75">
      <c r="A10" s="3">
        <v>4.4505895925854997</v>
      </c>
      <c r="B10" s="3">
        <v>-80.384757729336997</v>
      </c>
      <c r="C10" s="3">
        <v>-300</v>
      </c>
      <c r="D10" s="3">
        <f t="shared" si="0"/>
        <v>3.7320508075688688</v>
      </c>
      <c r="E10">
        <f t="shared" si="1"/>
        <v>74.999999999999957</v>
      </c>
    </row>
    <row r="11" spans="1:5" ht="18.75">
      <c r="A11" s="3">
        <v>4.9741883681837997</v>
      </c>
      <c r="B11" s="3">
        <v>80.384757729336997</v>
      </c>
      <c r="C11" s="3">
        <v>-300</v>
      </c>
      <c r="D11" s="3">
        <f t="shared" si="0"/>
        <v>-3.7320508075688688</v>
      </c>
      <c r="E11">
        <f t="shared" si="1"/>
        <v>-74.999999999999957</v>
      </c>
    </row>
    <row r="12" spans="1:5" ht="18.75">
      <c r="A12" s="3">
        <v>5.4977871437820998</v>
      </c>
      <c r="B12" s="3">
        <v>219.61524227065999</v>
      </c>
      <c r="C12" s="3">
        <v>-219.61524227065999</v>
      </c>
      <c r="D12" s="3">
        <f t="shared" si="0"/>
        <v>-1</v>
      </c>
      <c r="E12">
        <f t="shared" si="1"/>
        <v>-45</v>
      </c>
    </row>
    <row r="13" spans="1:5" ht="18.75">
      <c r="A13" s="3">
        <v>6.0213859193803998</v>
      </c>
      <c r="B13" s="3">
        <v>300</v>
      </c>
      <c r="C13" s="3">
        <v>-80.384757729336997</v>
      </c>
      <c r="D13" s="3">
        <f t="shared" si="0"/>
        <v>-0.26794919243112331</v>
      </c>
      <c r="E13">
        <f t="shared" si="1"/>
        <v>-15.000000000000036</v>
      </c>
    </row>
    <row r="14" spans="1:5" ht="18.75">
      <c r="A14" s="3"/>
      <c r="B14" s="3"/>
      <c r="C14" s="3"/>
      <c r="D14" s="3"/>
    </row>
    <row r="15" spans="1:5" ht="18.75">
      <c r="A15" s="3"/>
      <c r="B15" s="3"/>
      <c r="C15" s="3"/>
      <c r="D15" s="3"/>
    </row>
    <row r="16" spans="1:5" ht="18.75">
      <c r="A16" s="3"/>
      <c r="B16" s="3"/>
      <c r="C16" s="3"/>
      <c r="D16" s="3"/>
    </row>
    <row r="17" spans="1:5" ht="18.75">
      <c r="A17" s="3"/>
      <c r="B17" s="3"/>
      <c r="C17" s="3"/>
      <c r="D17" s="3"/>
    </row>
    <row r="18" spans="1:5" ht="18.75">
      <c r="A18" s="3"/>
      <c r="B18" s="3"/>
      <c r="C18" s="3"/>
      <c r="D18" s="3"/>
    </row>
    <row r="19" spans="1:5" ht="18.75">
      <c r="A19" s="3"/>
      <c r="B19" s="3"/>
      <c r="C19" s="3"/>
      <c r="D19" s="3"/>
    </row>
    <row r="20" spans="1:5" ht="18.75">
      <c r="A20" s="3">
        <v>0.26179938779915002</v>
      </c>
      <c r="B20" s="3">
        <v>308.37503825917997</v>
      </c>
      <c r="C20" s="3">
        <v>82.628842467463002</v>
      </c>
      <c r="D20" s="3">
        <f t="shared" si="0"/>
        <v>0.26794919243111998</v>
      </c>
      <c r="E20">
        <f>ATAN(D20)*180/PI()</f>
        <v>14.999999999999856</v>
      </c>
    </row>
    <row r="21" spans="1:5" ht="18.75">
      <c r="A21" s="3">
        <v>0.95993108859688003</v>
      </c>
      <c r="B21" s="3">
        <v>183.11618831422001</v>
      </c>
      <c r="C21" s="3">
        <v>261.51701934315997</v>
      </c>
      <c r="D21" s="3">
        <f t="shared" si="0"/>
        <v>1.4281480067420762</v>
      </c>
      <c r="E21">
        <f t="shared" ref="E21:E28" si="2">ATAN(D21)*180/PI()</f>
        <v>54.999999999999282</v>
      </c>
    </row>
    <row r="22" spans="1:5" ht="18.75">
      <c r="A22" s="3">
        <v>1.6580627893946001</v>
      </c>
      <c r="B22" s="3">
        <v>-27.824761252706001</v>
      </c>
      <c r="C22" s="3">
        <v>318.03847643028001</v>
      </c>
      <c r="D22" s="3">
        <f t="shared" si="0"/>
        <v>-11.430052302761458</v>
      </c>
      <c r="E22">
        <f t="shared" si="2"/>
        <v>-85.000000000000057</v>
      </c>
    </row>
    <row r="23" spans="1:5" ht="18.75">
      <c r="A23" s="3">
        <v>2.3561944901923</v>
      </c>
      <c r="B23" s="3">
        <v>-225.74619579170999</v>
      </c>
      <c r="C23" s="3">
        <v>225.74619579170999</v>
      </c>
      <c r="D23" s="3">
        <f t="shared" si="0"/>
        <v>-1</v>
      </c>
      <c r="E23">
        <f t="shared" si="2"/>
        <v>-45</v>
      </c>
    </row>
    <row r="24" spans="1:5" ht="18.75">
      <c r="A24" s="3">
        <v>3.0543261909900998</v>
      </c>
      <c r="B24" s="3">
        <v>-318.03847643028001</v>
      </c>
      <c r="C24" s="3">
        <v>27.824761252706001</v>
      </c>
      <c r="D24" s="3">
        <f t="shared" si="0"/>
        <v>-8.7488663525923119E-2</v>
      </c>
      <c r="E24">
        <f t="shared" si="2"/>
        <v>-4.9999999999999494</v>
      </c>
    </row>
    <row r="25" spans="1:5" ht="18.75">
      <c r="A25" s="3">
        <v>3.7524578917878002</v>
      </c>
      <c r="B25" s="3">
        <v>-261.51701934315997</v>
      </c>
      <c r="C25" s="3">
        <v>-183.11618831422001</v>
      </c>
      <c r="D25" s="3">
        <f t="shared" si="0"/>
        <v>0.70020753820972859</v>
      </c>
      <c r="E25">
        <f t="shared" si="2"/>
        <v>35.000000000000725</v>
      </c>
    </row>
    <row r="26" spans="1:5" ht="18.75">
      <c r="A26" s="3">
        <v>4.4505895925854997</v>
      </c>
      <c r="B26" s="3">
        <v>-82.628842467463002</v>
      </c>
      <c r="C26" s="3">
        <v>-308.37503825917997</v>
      </c>
      <c r="D26" s="3">
        <f t="shared" si="0"/>
        <v>3.7320508075689154</v>
      </c>
      <c r="E26">
        <f t="shared" si="2"/>
        <v>75.000000000000142</v>
      </c>
    </row>
    <row r="27" spans="1:5" ht="18.75">
      <c r="A27" s="3">
        <v>5.1487212933833</v>
      </c>
      <c r="B27" s="3">
        <v>134.92228811606</v>
      </c>
      <c r="C27" s="3">
        <v>-289.34178059586998</v>
      </c>
      <c r="D27" s="3">
        <f t="shared" si="0"/>
        <v>-2.1445069205095195</v>
      </c>
      <c r="E27">
        <f t="shared" si="2"/>
        <v>-64.999999999999602</v>
      </c>
    </row>
    <row r="28" spans="1:5" ht="18.75">
      <c r="A28" s="3">
        <v>5.8468529941809999</v>
      </c>
      <c r="B28" s="3">
        <v>289.34178059586998</v>
      </c>
      <c r="C28" s="3">
        <v>-134.92228811606</v>
      </c>
      <c r="D28" s="3">
        <f t="shared" si="0"/>
        <v>-0.46630765815500708</v>
      </c>
      <c r="E28">
        <f t="shared" si="2"/>
        <v>-25.000000000000398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:K58"/>
  <sheetViews>
    <sheetView workbookViewId="0">
      <selection activeCell="A4" sqref="A4:I58"/>
    </sheetView>
  </sheetViews>
  <sheetFormatPr defaultRowHeight="15"/>
  <cols>
    <col min="6" max="6" width="25" bestFit="1" customWidth="1"/>
    <col min="8" max="8" width="10.85546875" style="5" bestFit="1" customWidth="1"/>
    <col min="9" max="9" width="50.5703125" customWidth="1"/>
    <col min="11" max="11" width="10.85546875" style="5" bestFit="1" customWidth="1"/>
  </cols>
  <sheetData>
    <row r="4" spans="1:11">
      <c r="A4" t="s">
        <v>29</v>
      </c>
      <c r="B4">
        <v>1</v>
      </c>
      <c r="C4" t="s">
        <v>20</v>
      </c>
      <c r="D4" s="4" t="s">
        <v>30</v>
      </c>
      <c r="E4" t="s">
        <v>20</v>
      </c>
      <c r="F4" s="4" t="s">
        <v>31</v>
      </c>
      <c r="G4" t="s">
        <v>20</v>
      </c>
      <c r="H4" s="5" t="str">
        <f>"'" &amp;K4&amp;"'"</f>
        <v>'pts'</v>
      </c>
      <c r="I4" t="s">
        <v>21</v>
      </c>
      <c r="K4" s="5" t="s">
        <v>24</v>
      </c>
    </row>
    <row r="5" spans="1:11">
      <c r="A5" t="s">
        <v>29</v>
      </c>
      <c r="B5">
        <v>2</v>
      </c>
      <c r="C5" t="s">
        <v>20</v>
      </c>
      <c r="D5" t="s">
        <v>19</v>
      </c>
      <c r="E5" t="s">
        <v>20</v>
      </c>
      <c r="F5" s="4" t="s">
        <v>32</v>
      </c>
      <c r="G5" t="s">
        <v>20</v>
      </c>
      <c r="H5" s="5" t="str">
        <f t="shared" ref="H5:H58" si="0">"'" &amp;K5&amp;"'"</f>
        <v>'ft'</v>
      </c>
      <c r="I5" t="s">
        <v>21</v>
      </c>
      <c r="K5" s="5" t="s">
        <v>1</v>
      </c>
    </row>
    <row r="6" spans="1:11">
      <c r="A6" t="s">
        <v>29</v>
      </c>
      <c r="B6">
        <v>3</v>
      </c>
      <c r="C6" t="s">
        <v>20</v>
      </c>
      <c r="D6" t="s">
        <v>19</v>
      </c>
      <c r="E6" t="s">
        <v>20</v>
      </c>
      <c r="F6" s="4" t="s">
        <v>33</v>
      </c>
      <c r="G6" t="s">
        <v>20</v>
      </c>
      <c r="H6" s="5" t="str">
        <f t="shared" si="0"/>
        <v>'ft'</v>
      </c>
      <c r="I6" t="s">
        <v>21</v>
      </c>
      <c r="K6" s="5" t="s">
        <v>1</v>
      </c>
    </row>
    <row r="7" spans="1:11">
      <c r="A7" t="s">
        <v>29</v>
      </c>
      <c r="B7">
        <v>4</v>
      </c>
      <c r="C7" t="s">
        <v>20</v>
      </c>
      <c r="D7" t="s">
        <v>19</v>
      </c>
      <c r="E7" t="s">
        <v>20</v>
      </c>
      <c r="F7" s="4" t="s">
        <v>34</v>
      </c>
      <c r="G7" t="s">
        <v>20</v>
      </c>
      <c r="H7" s="5" t="str">
        <f t="shared" si="0"/>
        <v>'in.'</v>
      </c>
      <c r="I7" t="s">
        <v>21</v>
      </c>
      <c r="K7" s="5" t="s">
        <v>22</v>
      </c>
    </row>
    <row r="8" spans="1:11">
      <c r="A8" t="s">
        <v>29</v>
      </c>
      <c r="B8">
        <v>5</v>
      </c>
      <c r="C8" t="s">
        <v>20</v>
      </c>
      <c r="D8" t="s">
        <v>19</v>
      </c>
      <c r="E8" t="s">
        <v>20</v>
      </c>
      <c r="F8" s="4" t="s">
        <v>35</v>
      </c>
      <c r="G8" t="s">
        <v>20</v>
      </c>
      <c r="H8" s="5" t="str">
        <f t="shared" si="0"/>
        <v>'ksi'</v>
      </c>
      <c r="I8" t="s">
        <v>21</v>
      </c>
      <c r="K8" s="5" t="s">
        <v>23</v>
      </c>
    </row>
    <row r="9" spans="1:11">
      <c r="A9" t="s">
        <v>29</v>
      </c>
      <c r="B9">
        <v>6</v>
      </c>
      <c r="C9" t="s">
        <v>20</v>
      </c>
      <c r="D9" t="s">
        <v>19</v>
      </c>
      <c r="E9" t="s">
        <v>20</v>
      </c>
      <c r="F9" s="4" t="s">
        <v>36</v>
      </c>
      <c r="G9" t="s">
        <v>20</v>
      </c>
      <c r="H9" s="5" t="str">
        <f t="shared" si="0"/>
        <v>'ksi'</v>
      </c>
      <c r="I9" t="s">
        <v>21</v>
      </c>
      <c r="K9" s="5" t="s">
        <v>23</v>
      </c>
    </row>
    <row r="10" spans="1:11">
      <c r="A10" t="s">
        <v>29</v>
      </c>
      <c r="B10">
        <v>7</v>
      </c>
      <c r="C10" t="s">
        <v>20</v>
      </c>
      <c r="D10" t="s">
        <v>19</v>
      </c>
      <c r="E10" t="s">
        <v>20</v>
      </c>
      <c r="F10" s="4" t="s">
        <v>37</v>
      </c>
      <c r="G10" t="s">
        <v>20</v>
      </c>
      <c r="H10" s="5" t="str">
        <f t="shared" si="0"/>
        <v>'kcf'</v>
      </c>
      <c r="I10" t="s">
        <v>21</v>
      </c>
      <c r="K10" s="5" t="s">
        <v>25</v>
      </c>
    </row>
    <row r="11" spans="1:11">
      <c r="A11" t="s">
        <v>29</v>
      </c>
      <c r="B11">
        <v>8</v>
      </c>
      <c r="C11" t="s">
        <v>20</v>
      </c>
      <c r="D11" t="s">
        <v>19</v>
      </c>
      <c r="E11" t="s">
        <v>20</v>
      </c>
      <c r="F11" s="4" t="s">
        <v>38</v>
      </c>
      <c r="G11" t="s">
        <v>20</v>
      </c>
      <c r="H11" s="5" t="str">
        <f t="shared" si="0"/>
        <v>'ksi'</v>
      </c>
      <c r="I11" t="s">
        <v>21</v>
      </c>
      <c r="K11" s="5" t="s">
        <v>23</v>
      </c>
    </row>
    <row r="12" spans="1:11">
      <c r="A12" t="s">
        <v>29</v>
      </c>
      <c r="B12">
        <v>9</v>
      </c>
      <c r="C12" t="s">
        <v>20</v>
      </c>
      <c r="D12" t="s">
        <v>19</v>
      </c>
      <c r="E12" t="s">
        <v>20</v>
      </c>
      <c r="F12" s="4" t="s">
        <v>39</v>
      </c>
      <c r="G12" t="s">
        <v>20</v>
      </c>
      <c r="H12" s="5" t="str">
        <f t="shared" si="0"/>
        <v>'pc'</v>
      </c>
      <c r="I12" t="s">
        <v>21</v>
      </c>
      <c r="K12" s="5" t="s">
        <v>28</v>
      </c>
    </row>
    <row r="13" spans="1:11">
      <c r="A13" t="s">
        <v>29</v>
      </c>
      <c r="B13">
        <v>10</v>
      </c>
      <c r="C13" t="s">
        <v>20</v>
      </c>
      <c r="D13" t="s">
        <v>19</v>
      </c>
      <c r="E13" t="s">
        <v>20</v>
      </c>
      <c r="F13" s="4" t="s">
        <v>40</v>
      </c>
      <c r="G13" t="s">
        <v>20</v>
      </c>
      <c r="H13" s="5" t="str">
        <f t="shared" si="0"/>
        <v>'deg.'</v>
      </c>
      <c r="I13" t="s">
        <v>21</v>
      </c>
      <c r="K13" s="5" t="s">
        <v>26</v>
      </c>
    </row>
    <row r="14" spans="1:11">
      <c r="A14" t="s">
        <v>29</v>
      </c>
      <c r="B14">
        <v>11</v>
      </c>
      <c r="C14" t="s">
        <v>20</v>
      </c>
      <c r="D14" t="s">
        <v>19</v>
      </c>
      <c r="E14" t="s">
        <v>20</v>
      </c>
      <c r="F14" s="4" t="s">
        <v>41</v>
      </c>
      <c r="G14" t="s">
        <v>20</v>
      </c>
      <c r="H14" s="5" t="str">
        <f t="shared" si="0"/>
        <v>'in.'</v>
      </c>
      <c r="I14" t="s">
        <v>21</v>
      </c>
      <c r="K14" s="5" t="s">
        <v>22</v>
      </c>
    </row>
    <row r="15" spans="1:11">
      <c r="A15" t="s">
        <v>29</v>
      </c>
      <c r="B15">
        <v>12</v>
      </c>
      <c r="C15" t="s">
        <v>20</v>
      </c>
      <c r="D15" t="s">
        <v>19</v>
      </c>
      <c r="E15" t="s">
        <v>20</v>
      </c>
      <c r="F15" s="4" t="s">
        <v>42</v>
      </c>
      <c r="G15" t="s">
        <v>20</v>
      </c>
      <c r="H15" s="5" t="str">
        <f t="shared" si="0"/>
        <v>'in.'</v>
      </c>
      <c r="I15" t="s">
        <v>21</v>
      </c>
      <c r="K15" s="5" t="s">
        <v>22</v>
      </c>
    </row>
    <row r="16" spans="1:11">
      <c r="A16" t="s">
        <v>29</v>
      </c>
      <c r="B16">
        <v>13</v>
      </c>
      <c r="C16" t="s">
        <v>20</v>
      </c>
      <c r="D16" t="s">
        <v>19</v>
      </c>
      <c r="E16" t="s">
        <v>20</v>
      </c>
      <c r="F16" s="4" t="s">
        <v>43</v>
      </c>
      <c r="G16" t="s">
        <v>20</v>
      </c>
      <c r="H16" s="5" t="str">
        <f t="shared" si="0"/>
        <v>'in.'</v>
      </c>
      <c r="I16" t="s">
        <v>21</v>
      </c>
      <c r="K16" s="5" t="s">
        <v>22</v>
      </c>
    </row>
    <row r="17" spans="1:11">
      <c r="A17" t="s">
        <v>29</v>
      </c>
      <c r="B17">
        <v>14</v>
      </c>
      <c r="C17" t="s">
        <v>20</v>
      </c>
      <c r="D17" t="s">
        <v>19</v>
      </c>
      <c r="E17" t="s">
        <v>20</v>
      </c>
      <c r="F17" s="4" t="s">
        <v>44</v>
      </c>
      <c r="G17" t="s">
        <v>20</v>
      </c>
      <c r="H17" s="5" t="str">
        <f t="shared" si="0"/>
        <v>'in.'</v>
      </c>
      <c r="I17" t="s">
        <v>21</v>
      </c>
      <c r="K17" s="5" t="s">
        <v>22</v>
      </c>
    </row>
    <row r="18" spans="1:11">
      <c r="A18" t="s">
        <v>29</v>
      </c>
      <c r="B18">
        <v>15</v>
      </c>
      <c r="C18" t="s">
        <v>20</v>
      </c>
      <c r="D18" t="s">
        <v>19</v>
      </c>
      <c r="E18" t="s">
        <v>20</v>
      </c>
      <c r="F18" s="4" t="s">
        <v>45</v>
      </c>
      <c r="G18" t="s">
        <v>20</v>
      </c>
      <c r="H18" s="5" t="str">
        <f t="shared" si="0"/>
        <v>'in.'</v>
      </c>
      <c r="I18" t="s">
        <v>21</v>
      </c>
      <c r="K18" s="5" t="s">
        <v>22</v>
      </c>
    </row>
    <row r="19" spans="1:11">
      <c r="A19" t="s">
        <v>29</v>
      </c>
      <c r="B19">
        <v>16</v>
      </c>
      <c r="C19" t="s">
        <v>20</v>
      </c>
      <c r="D19" t="s">
        <v>19</v>
      </c>
      <c r="E19" t="s">
        <v>20</v>
      </c>
      <c r="F19" s="4" t="s">
        <v>46</v>
      </c>
      <c r="G19" t="s">
        <v>20</v>
      </c>
      <c r="H19" s="5" t="str">
        <f t="shared" si="0"/>
        <v>'in.'</v>
      </c>
      <c r="I19" t="s">
        <v>21</v>
      </c>
      <c r="K19" s="5" t="s">
        <v>22</v>
      </c>
    </row>
    <row r="20" spans="1:11">
      <c r="A20" t="s">
        <v>29</v>
      </c>
      <c r="B20">
        <v>17</v>
      </c>
      <c r="C20" t="s">
        <v>20</v>
      </c>
      <c r="D20" t="s">
        <v>19</v>
      </c>
      <c r="E20" t="s">
        <v>20</v>
      </c>
      <c r="F20" s="4" t="s">
        <v>47</v>
      </c>
      <c r="G20" t="s">
        <v>20</v>
      </c>
      <c r="H20" s="5" t="str">
        <f t="shared" si="0"/>
        <v>'in.'</v>
      </c>
      <c r="I20" t="s">
        <v>21</v>
      </c>
      <c r="K20" s="5" t="s">
        <v>22</v>
      </c>
    </row>
    <row r="21" spans="1:11">
      <c r="A21" t="s">
        <v>29</v>
      </c>
      <c r="B21">
        <v>18</v>
      </c>
      <c r="C21" t="s">
        <v>20</v>
      </c>
      <c r="D21" t="s">
        <v>19</v>
      </c>
      <c r="E21" t="s">
        <v>20</v>
      </c>
      <c r="F21" s="4" t="s">
        <v>48</v>
      </c>
      <c r="G21" t="s">
        <v>20</v>
      </c>
      <c r="H21" s="5" t="str">
        <f t="shared" si="0"/>
        <v>'ksi'</v>
      </c>
      <c r="I21" t="s">
        <v>21</v>
      </c>
      <c r="K21" s="5" t="s">
        <v>23</v>
      </c>
    </row>
    <row r="22" spans="1:11">
      <c r="A22" t="s">
        <v>29</v>
      </c>
      <c r="B22">
        <v>19</v>
      </c>
      <c r="C22" t="s">
        <v>20</v>
      </c>
      <c r="D22" t="s">
        <v>19</v>
      </c>
      <c r="E22" t="s">
        <v>20</v>
      </c>
      <c r="F22" s="4" t="s">
        <v>49</v>
      </c>
      <c r="G22" t="s">
        <v>20</v>
      </c>
      <c r="H22" s="5" t="str">
        <f t="shared" si="0"/>
        <v>'ksi'</v>
      </c>
      <c r="I22" t="s">
        <v>21</v>
      </c>
      <c r="K22" s="5" t="s">
        <v>23</v>
      </c>
    </row>
    <row r="23" spans="1:11">
      <c r="A23" t="s">
        <v>29</v>
      </c>
      <c r="B23">
        <v>20</v>
      </c>
      <c r="C23" t="s">
        <v>20</v>
      </c>
      <c r="D23" t="s">
        <v>19</v>
      </c>
      <c r="E23" t="s">
        <v>20</v>
      </c>
      <c r="F23" s="4" t="s">
        <v>50</v>
      </c>
      <c r="G23" t="s">
        <v>20</v>
      </c>
      <c r="H23" s="5" t="str">
        <f t="shared" si="0"/>
        <v>'kcf'</v>
      </c>
      <c r="I23" t="s">
        <v>21</v>
      </c>
      <c r="K23" s="5" t="s">
        <v>25</v>
      </c>
    </row>
    <row r="24" spans="1:11">
      <c r="A24" t="s">
        <v>29</v>
      </c>
      <c r="B24">
        <v>21</v>
      </c>
      <c r="C24" t="s">
        <v>20</v>
      </c>
      <c r="D24" t="s">
        <v>19</v>
      </c>
      <c r="E24" t="s">
        <v>20</v>
      </c>
      <c r="F24" s="4" t="s">
        <v>51</v>
      </c>
      <c r="G24" t="s">
        <v>20</v>
      </c>
      <c r="H24" s="5" t="str">
        <f t="shared" si="0"/>
        <v>'ksi'</v>
      </c>
      <c r="I24" t="s">
        <v>21</v>
      </c>
      <c r="K24" s="5" t="s">
        <v>23</v>
      </c>
    </row>
    <row r="25" spans="1:11">
      <c r="A25" t="s">
        <v>29</v>
      </c>
      <c r="B25">
        <v>22</v>
      </c>
      <c r="C25" t="s">
        <v>20</v>
      </c>
      <c r="D25" t="s">
        <v>19</v>
      </c>
      <c r="E25" t="s">
        <v>20</v>
      </c>
      <c r="F25" s="4" t="s">
        <v>52</v>
      </c>
      <c r="G25" t="s">
        <v>20</v>
      </c>
      <c r="H25" s="5" t="str">
        <f t="shared" si="0"/>
        <v>'pc'</v>
      </c>
      <c r="I25" t="s">
        <v>21</v>
      </c>
      <c r="K25" s="5" t="s">
        <v>28</v>
      </c>
    </row>
    <row r="26" spans="1:11">
      <c r="A26" t="s">
        <v>29</v>
      </c>
      <c r="B26">
        <v>23</v>
      </c>
      <c r="C26" t="s">
        <v>20</v>
      </c>
      <c r="D26" t="s">
        <v>19</v>
      </c>
      <c r="E26" t="s">
        <v>20</v>
      </c>
      <c r="F26" s="4" t="s">
        <v>53</v>
      </c>
      <c r="G26" t="s">
        <v>20</v>
      </c>
      <c r="H26" s="5" t="str">
        <f t="shared" si="0"/>
        <v>'ft'</v>
      </c>
      <c r="I26" t="s">
        <v>21</v>
      </c>
      <c r="K26" s="5" t="s">
        <v>1</v>
      </c>
    </row>
    <row r="27" spans="1:11">
      <c r="A27" t="s">
        <v>29</v>
      </c>
      <c r="B27">
        <v>24</v>
      </c>
      <c r="C27" t="s">
        <v>20</v>
      </c>
      <c r="D27" t="s">
        <v>19</v>
      </c>
      <c r="E27" t="s">
        <v>20</v>
      </c>
      <c r="F27" s="4" t="s">
        <v>54</v>
      </c>
      <c r="G27" t="s">
        <v>20</v>
      </c>
      <c r="H27" s="5" t="str">
        <f t="shared" si="0"/>
        <v>'ft'</v>
      </c>
      <c r="I27" t="s">
        <v>21</v>
      </c>
      <c r="K27" s="5" t="s">
        <v>1</v>
      </c>
    </row>
    <row r="28" spans="1:11">
      <c r="A28" t="s">
        <v>29</v>
      </c>
      <c r="B28">
        <v>26</v>
      </c>
      <c r="C28" t="s">
        <v>20</v>
      </c>
      <c r="D28" t="s">
        <v>19</v>
      </c>
      <c r="E28" t="s">
        <v>20</v>
      </c>
      <c r="F28" s="4" t="s">
        <v>55</v>
      </c>
      <c r="G28" t="s">
        <v>20</v>
      </c>
      <c r="H28" s="5" t="str">
        <f t="shared" si="0"/>
        <v>'in.'</v>
      </c>
      <c r="I28" t="s">
        <v>21</v>
      </c>
      <c r="K28" s="5" t="s">
        <v>22</v>
      </c>
    </row>
    <row r="29" spans="1:11">
      <c r="A29" t="s">
        <v>29</v>
      </c>
      <c r="B29">
        <v>27</v>
      </c>
      <c r="C29" t="s">
        <v>20</v>
      </c>
      <c r="D29" t="s">
        <v>19</v>
      </c>
      <c r="E29" t="s">
        <v>20</v>
      </c>
      <c r="F29" s="4" t="s">
        <v>56</v>
      </c>
      <c r="G29" t="s">
        <v>20</v>
      </c>
      <c r="H29" s="5" t="str">
        <f t="shared" si="0"/>
        <v>'ksi'</v>
      </c>
      <c r="I29" t="s">
        <v>21</v>
      </c>
      <c r="K29" s="5" t="s">
        <v>23</v>
      </c>
    </row>
    <row r="30" spans="1:11">
      <c r="A30" t="s">
        <v>29</v>
      </c>
      <c r="B30">
        <v>28</v>
      </c>
      <c r="C30" t="s">
        <v>20</v>
      </c>
      <c r="D30" t="s">
        <v>19</v>
      </c>
      <c r="E30" t="s">
        <v>20</v>
      </c>
      <c r="F30" s="4" t="s">
        <v>57</v>
      </c>
      <c r="G30" t="s">
        <v>20</v>
      </c>
      <c r="H30" s="5" t="str">
        <f t="shared" si="0"/>
        <v>'ksi'</v>
      </c>
      <c r="I30" t="s">
        <v>21</v>
      </c>
      <c r="K30" s="5" t="s">
        <v>23</v>
      </c>
    </row>
    <row r="31" spans="1:11">
      <c r="A31" t="s">
        <v>29</v>
      </c>
      <c r="B31">
        <v>29</v>
      </c>
      <c r="C31" t="s">
        <v>20</v>
      </c>
      <c r="D31" t="s">
        <v>19</v>
      </c>
      <c r="E31" t="s">
        <v>20</v>
      </c>
      <c r="F31" s="4" t="s">
        <v>58</v>
      </c>
      <c r="G31" t="s">
        <v>20</v>
      </c>
      <c r="H31" s="5" t="str">
        <f t="shared" si="0"/>
        <v>'kcf'</v>
      </c>
      <c r="I31" t="s">
        <v>21</v>
      </c>
      <c r="K31" s="5" t="s">
        <v>25</v>
      </c>
    </row>
    <row r="32" spans="1:11">
      <c r="A32" t="s">
        <v>29</v>
      </c>
      <c r="B32">
        <v>30</v>
      </c>
      <c r="C32" t="s">
        <v>20</v>
      </c>
      <c r="D32" t="s">
        <v>19</v>
      </c>
      <c r="E32" t="s">
        <v>20</v>
      </c>
      <c r="F32" s="4" t="s">
        <v>59</v>
      </c>
      <c r="G32" t="s">
        <v>20</v>
      </c>
      <c r="H32" s="5" t="str">
        <f t="shared" si="0"/>
        <v>'ksi'</v>
      </c>
      <c r="I32" t="s">
        <v>21</v>
      </c>
      <c r="K32" s="5" t="s">
        <v>23</v>
      </c>
    </row>
    <row r="33" spans="1:11">
      <c r="A33" t="s">
        <v>29</v>
      </c>
      <c r="B33">
        <v>31</v>
      </c>
      <c r="C33" t="s">
        <v>20</v>
      </c>
      <c r="D33" t="s">
        <v>19</v>
      </c>
      <c r="E33" t="s">
        <v>20</v>
      </c>
      <c r="F33" s="4" t="s">
        <v>60</v>
      </c>
      <c r="G33" t="s">
        <v>20</v>
      </c>
      <c r="H33" s="5" t="str">
        <f t="shared" si="0"/>
        <v>'pc'</v>
      </c>
      <c r="I33" t="s">
        <v>21</v>
      </c>
      <c r="K33" s="5" t="s">
        <v>28</v>
      </c>
    </row>
    <row r="34" spans="1:11">
      <c r="A34" t="s">
        <v>29</v>
      </c>
      <c r="B34">
        <v>32</v>
      </c>
      <c r="C34" t="s">
        <v>20</v>
      </c>
      <c r="D34" t="s">
        <v>19</v>
      </c>
      <c r="E34" t="s">
        <v>20</v>
      </c>
      <c r="F34" s="4" t="s">
        <v>61</v>
      </c>
      <c r="G34" t="s">
        <v>20</v>
      </c>
      <c r="H34" s="5" t="str">
        <f t="shared" si="0"/>
        <v>'deg.'</v>
      </c>
      <c r="I34" t="s">
        <v>21</v>
      </c>
      <c r="K34" s="5" t="s">
        <v>26</v>
      </c>
    </row>
    <row r="35" spans="1:11">
      <c r="A35" t="s">
        <v>29</v>
      </c>
      <c r="B35">
        <v>33</v>
      </c>
      <c r="C35" t="s">
        <v>20</v>
      </c>
      <c r="D35" t="s">
        <v>19</v>
      </c>
      <c r="E35" t="s">
        <v>20</v>
      </c>
      <c r="F35" s="4" t="s">
        <v>62</v>
      </c>
      <c r="G35" t="s">
        <v>20</v>
      </c>
      <c r="H35" s="5" t="str">
        <f t="shared" si="0"/>
        <v>'ft'</v>
      </c>
      <c r="I35" t="s">
        <v>21</v>
      </c>
      <c r="K35" s="5" t="s">
        <v>1</v>
      </c>
    </row>
    <row r="36" spans="1:11">
      <c r="A36" t="s">
        <v>29</v>
      </c>
      <c r="B36">
        <v>34</v>
      </c>
      <c r="C36" t="s">
        <v>20</v>
      </c>
      <c r="D36" t="s">
        <v>19</v>
      </c>
      <c r="E36" t="s">
        <v>20</v>
      </c>
      <c r="F36" s="4" t="s">
        <v>63</v>
      </c>
      <c r="G36" t="s">
        <v>20</v>
      </c>
      <c r="H36" s="5" t="str">
        <f t="shared" si="0"/>
        <v>'in.'</v>
      </c>
      <c r="I36" t="s">
        <v>21</v>
      </c>
      <c r="K36" s="5" t="s">
        <v>22</v>
      </c>
    </row>
    <row r="37" spans="1:11">
      <c r="A37" t="s">
        <v>29</v>
      </c>
      <c r="B37">
        <v>35</v>
      </c>
      <c r="C37" t="s">
        <v>20</v>
      </c>
      <c r="D37" t="s">
        <v>19</v>
      </c>
      <c r="E37" t="s">
        <v>20</v>
      </c>
      <c r="F37" s="4" t="s">
        <v>64</v>
      </c>
      <c r="G37" t="s">
        <v>20</v>
      </c>
      <c r="H37" s="5" t="str">
        <f t="shared" si="0"/>
        <v>'in.^2'</v>
      </c>
      <c r="I37" t="s">
        <v>21</v>
      </c>
      <c r="K37" s="5" t="s">
        <v>27</v>
      </c>
    </row>
    <row r="38" spans="1:11">
      <c r="A38" t="s">
        <v>29</v>
      </c>
      <c r="B38">
        <v>36</v>
      </c>
      <c r="C38" t="s">
        <v>20</v>
      </c>
      <c r="D38" t="s">
        <v>19</v>
      </c>
      <c r="E38" t="s">
        <v>20</v>
      </c>
      <c r="F38" s="4" t="s">
        <v>65</v>
      </c>
      <c r="G38" t="s">
        <v>20</v>
      </c>
      <c r="H38" s="5" t="str">
        <f t="shared" si="0"/>
        <v>'ft'</v>
      </c>
      <c r="I38" t="s">
        <v>21</v>
      </c>
      <c r="K38" s="5" t="s">
        <v>1</v>
      </c>
    </row>
    <row r="39" spans="1:11">
      <c r="A39" t="s">
        <v>29</v>
      </c>
      <c r="B39">
        <v>37</v>
      </c>
      <c r="C39" t="s">
        <v>20</v>
      </c>
      <c r="D39" t="s">
        <v>19</v>
      </c>
      <c r="E39" t="s">
        <v>20</v>
      </c>
      <c r="F39" s="4" t="s">
        <v>66</v>
      </c>
      <c r="G39" t="s">
        <v>20</v>
      </c>
      <c r="H39" s="5" t="str">
        <f t="shared" si="0"/>
        <v>'deg.'</v>
      </c>
      <c r="I39" t="s">
        <v>21</v>
      </c>
      <c r="K39" s="5" t="s">
        <v>26</v>
      </c>
    </row>
    <row r="40" spans="1:11">
      <c r="A40" t="s">
        <v>29</v>
      </c>
      <c r="B40">
        <v>38</v>
      </c>
      <c r="C40" t="s">
        <v>20</v>
      </c>
      <c r="D40" t="s">
        <v>19</v>
      </c>
      <c r="E40" t="s">
        <v>20</v>
      </c>
      <c r="F40" s="4" t="s">
        <v>67</v>
      </c>
      <c r="G40" t="s">
        <v>20</v>
      </c>
      <c r="H40" s="5" t="str">
        <f t="shared" si="0"/>
        <v>'ksi'</v>
      </c>
      <c r="I40" t="s">
        <v>21</v>
      </c>
      <c r="K40" s="5" t="s">
        <v>23</v>
      </c>
    </row>
    <row r="41" spans="1:11">
      <c r="A41" t="s">
        <v>29</v>
      </c>
      <c r="B41">
        <v>39</v>
      </c>
      <c r="C41" t="s">
        <v>20</v>
      </c>
      <c r="D41" t="s">
        <v>19</v>
      </c>
      <c r="E41" t="s">
        <v>20</v>
      </c>
      <c r="F41" s="4" t="s">
        <v>68</v>
      </c>
      <c r="G41" t="s">
        <v>20</v>
      </c>
      <c r="H41" s="5" t="str">
        <f t="shared" si="0"/>
        <v>'ksi'</v>
      </c>
      <c r="I41" t="s">
        <v>21</v>
      </c>
      <c r="K41" s="5" t="s">
        <v>23</v>
      </c>
    </row>
    <row r="42" spans="1:11">
      <c r="A42" t="s">
        <v>29</v>
      </c>
      <c r="B42">
        <v>40</v>
      </c>
      <c r="C42" t="s">
        <v>20</v>
      </c>
      <c r="D42" t="s">
        <v>19</v>
      </c>
      <c r="E42" t="s">
        <v>20</v>
      </c>
      <c r="F42" s="4" t="s">
        <v>69</v>
      </c>
      <c r="G42" t="s">
        <v>20</v>
      </c>
      <c r="H42" s="5" t="str">
        <f t="shared" si="0"/>
        <v>'kcf'</v>
      </c>
      <c r="I42" t="s">
        <v>21</v>
      </c>
      <c r="K42" s="5" t="s">
        <v>25</v>
      </c>
    </row>
    <row r="43" spans="1:11">
      <c r="A43" t="s">
        <v>29</v>
      </c>
      <c r="B43">
        <v>41</v>
      </c>
      <c r="C43" t="s">
        <v>20</v>
      </c>
      <c r="D43" t="s">
        <v>19</v>
      </c>
      <c r="E43" t="s">
        <v>20</v>
      </c>
      <c r="F43" s="4" t="s">
        <v>70</v>
      </c>
      <c r="G43" t="s">
        <v>20</v>
      </c>
      <c r="H43" s="5" t="str">
        <f t="shared" si="0"/>
        <v>'ksi'</v>
      </c>
      <c r="I43" t="s">
        <v>21</v>
      </c>
      <c r="K43" s="5" t="s">
        <v>23</v>
      </c>
    </row>
    <row r="44" spans="1:11">
      <c r="A44" t="s">
        <v>29</v>
      </c>
      <c r="B44">
        <v>42</v>
      </c>
      <c r="C44" t="s">
        <v>20</v>
      </c>
      <c r="D44" t="s">
        <v>19</v>
      </c>
      <c r="E44" t="s">
        <v>20</v>
      </c>
      <c r="F44" s="4" t="s">
        <v>71</v>
      </c>
      <c r="G44" t="s">
        <v>20</v>
      </c>
      <c r="H44" s="5" t="str">
        <f t="shared" si="0"/>
        <v>'pc'</v>
      </c>
      <c r="I44" t="s">
        <v>21</v>
      </c>
      <c r="K44" s="5" t="s">
        <v>28</v>
      </c>
    </row>
    <row r="45" spans="1:11">
      <c r="A45" t="s">
        <v>29</v>
      </c>
      <c r="B45">
        <v>43</v>
      </c>
      <c r="C45" t="s">
        <v>20</v>
      </c>
      <c r="D45" t="s">
        <v>19</v>
      </c>
      <c r="E45" t="s">
        <v>20</v>
      </c>
      <c r="F45" s="4" t="s">
        <v>72</v>
      </c>
      <c r="G45" t="s">
        <v>20</v>
      </c>
      <c r="H45" s="5" t="str">
        <f t="shared" si="0"/>
        <v>'in.'</v>
      </c>
      <c r="I45" t="s">
        <v>21</v>
      </c>
      <c r="K45" s="5" t="s">
        <v>22</v>
      </c>
    </row>
    <row r="46" spans="1:11">
      <c r="A46" t="s">
        <v>29</v>
      </c>
      <c r="B46">
        <v>44</v>
      </c>
      <c r="C46" t="s">
        <v>20</v>
      </c>
      <c r="D46" t="s">
        <v>19</v>
      </c>
      <c r="E46" t="s">
        <v>20</v>
      </c>
      <c r="F46" s="4" t="s">
        <v>73</v>
      </c>
      <c r="G46" t="s">
        <v>20</v>
      </c>
      <c r="H46" s="5" t="str">
        <f t="shared" si="0"/>
        <v>'in.'</v>
      </c>
      <c r="I46" t="s">
        <v>21</v>
      </c>
      <c r="K46" s="5" t="s">
        <v>22</v>
      </c>
    </row>
    <row r="47" spans="1:11">
      <c r="A47" t="s">
        <v>29</v>
      </c>
      <c r="B47">
        <v>45</v>
      </c>
      <c r="C47" t="s">
        <v>20</v>
      </c>
      <c r="D47" t="s">
        <v>19</v>
      </c>
      <c r="E47" t="s">
        <v>20</v>
      </c>
      <c r="F47" s="4" t="s">
        <v>74</v>
      </c>
      <c r="G47" t="s">
        <v>20</v>
      </c>
      <c r="H47" s="5" t="str">
        <f t="shared" si="0"/>
        <v>'in.'</v>
      </c>
      <c r="I47" t="s">
        <v>21</v>
      </c>
      <c r="K47" s="5" t="s">
        <v>22</v>
      </c>
    </row>
    <row r="48" spans="1:11">
      <c r="A48" t="s">
        <v>29</v>
      </c>
      <c r="B48">
        <v>46</v>
      </c>
      <c r="C48" t="s">
        <v>20</v>
      </c>
      <c r="D48" t="s">
        <v>19</v>
      </c>
      <c r="E48" t="s">
        <v>20</v>
      </c>
      <c r="F48" s="4" t="s">
        <v>75</v>
      </c>
      <c r="G48" t="s">
        <v>20</v>
      </c>
      <c r="H48" s="5" t="str">
        <f t="shared" si="0"/>
        <v>'in.'</v>
      </c>
      <c r="I48" t="s">
        <v>21</v>
      </c>
      <c r="K48" s="5" t="s">
        <v>22</v>
      </c>
    </row>
    <row r="49" spans="1:11">
      <c r="A49" t="s">
        <v>29</v>
      </c>
      <c r="B49">
        <v>47</v>
      </c>
      <c r="C49" t="s">
        <v>20</v>
      </c>
      <c r="D49" t="s">
        <v>19</v>
      </c>
      <c r="E49" t="s">
        <v>20</v>
      </c>
      <c r="F49" s="4" t="s">
        <v>76</v>
      </c>
      <c r="G49" t="s">
        <v>20</v>
      </c>
      <c r="H49" s="5" t="str">
        <f t="shared" si="0"/>
        <v>'ksi'</v>
      </c>
      <c r="I49" t="s">
        <v>21</v>
      </c>
      <c r="K49" s="5" t="s">
        <v>23</v>
      </c>
    </row>
    <row r="50" spans="1:11">
      <c r="A50" t="s">
        <v>29</v>
      </c>
      <c r="B50">
        <v>48</v>
      </c>
      <c r="C50" t="s">
        <v>20</v>
      </c>
      <c r="D50" t="s">
        <v>19</v>
      </c>
      <c r="E50" t="s">
        <v>20</v>
      </c>
      <c r="F50" s="4" t="s">
        <v>77</v>
      </c>
      <c r="G50" t="s">
        <v>20</v>
      </c>
      <c r="H50" s="5" t="str">
        <f t="shared" si="0"/>
        <v>'ksi'</v>
      </c>
      <c r="I50" t="s">
        <v>21</v>
      </c>
      <c r="K50" s="5" t="s">
        <v>23</v>
      </c>
    </row>
    <row r="51" spans="1:11">
      <c r="A51" t="s">
        <v>29</v>
      </c>
      <c r="B51">
        <v>49</v>
      </c>
      <c r="C51" t="s">
        <v>20</v>
      </c>
      <c r="D51" t="s">
        <v>19</v>
      </c>
      <c r="E51" t="s">
        <v>20</v>
      </c>
      <c r="F51" s="4" t="s">
        <v>78</v>
      </c>
      <c r="G51" t="s">
        <v>20</v>
      </c>
      <c r="H51" s="5" t="str">
        <f t="shared" si="0"/>
        <v>'kcf'</v>
      </c>
      <c r="I51" t="s">
        <v>21</v>
      </c>
      <c r="K51" s="5" t="s">
        <v>25</v>
      </c>
    </row>
    <row r="52" spans="1:11">
      <c r="A52" t="s">
        <v>29</v>
      </c>
      <c r="B52">
        <v>50</v>
      </c>
      <c r="C52" t="s">
        <v>20</v>
      </c>
      <c r="D52" t="s">
        <v>19</v>
      </c>
      <c r="E52" t="s">
        <v>20</v>
      </c>
      <c r="F52" s="4" t="s">
        <v>79</v>
      </c>
      <c r="G52" t="s">
        <v>20</v>
      </c>
      <c r="H52" s="5" t="str">
        <f t="shared" si="0"/>
        <v>'ksi'</v>
      </c>
      <c r="I52" t="s">
        <v>21</v>
      </c>
      <c r="K52" s="5" t="s">
        <v>23</v>
      </c>
    </row>
    <row r="53" spans="1:11">
      <c r="A53" t="s">
        <v>29</v>
      </c>
      <c r="B53">
        <v>51</v>
      </c>
      <c r="C53" t="s">
        <v>20</v>
      </c>
      <c r="D53" t="s">
        <v>19</v>
      </c>
      <c r="E53" t="s">
        <v>20</v>
      </c>
      <c r="F53" s="4" t="s">
        <v>80</v>
      </c>
      <c r="G53" t="s">
        <v>20</v>
      </c>
      <c r="H53" s="5" t="str">
        <f t="shared" si="0"/>
        <v>'pc'</v>
      </c>
      <c r="I53" t="s">
        <v>21</v>
      </c>
      <c r="K53" s="5" t="s">
        <v>28</v>
      </c>
    </row>
    <row r="54" spans="1:11">
      <c r="A54" t="s">
        <v>29</v>
      </c>
      <c r="B54">
        <v>52</v>
      </c>
      <c r="C54" t="s">
        <v>20</v>
      </c>
      <c r="D54" t="s">
        <v>19</v>
      </c>
      <c r="E54" t="s">
        <v>20</v>
      </c>
      <c r="F54" s="4" t="s">
        <v>81</v>
      </c>
      <c r="G54" t="s">
        <v>20</v>
      </c>
      <c r="H54" s="5" t="str">
        <f t="shared" si="0"/>
        <v>'ft'</v>
      </c>
      <c r="I54" t="s">
        <v>21</v>
      </c>
      <c r="K54" s="5" t="s">
        <v>1</v>
      </c>
    </row>
    <row r="55" spans="1:11">
      <c r="A55" t="s">
        <v>29</v>
      </c>
      <c r="B55">
        <v>53</v>
      </c>
      <c r="C55" t="s">
        <v>20</v>
      </c>
      <c r="D55" t="s">
        <v>19</v>
      </c>
      <c r="E55" t="s">
        <v>20</v>
      </c>
      <c r="F55" s="4" t="s">
        <v>82</v>
      </c>
      <c r="G55" t="s">
        <v>20</v>
      </c>
      <c r="H55" s="5" t="str">
        <f t="shared" si="0"/>
        <v>'ft'</v>
      </c>
      <c r="I55" t="s">
        <v>21</v>
      </c>
      <c r="K55" s="5" t="s">
        <v>1</v>
      </c>
    </row>
    <row r="56" spans="1:11">
      <c r="A56" t="s">
        <v>29</v>
      </c>
      <c r="B56">
        <v>54</v>
      </c>
      <c r="C56" t="s">
        <v>20</v>
      </c>
      <c r="D56" t="s">
        <v>19</v>
      </c>
      <c r="E56" t="s">
        <v>20</v>
      </c>
      <c r="F56" s="4" t="s">
        <v>83</v>
      </c>
      <c r="G56" t="s">
        <v>20</v>
      </c>
      <c r="H56" s="5" t="str">
        <f t="shared" si="0"/>
        <v>'ft'</v>
      </c>
      <c r="I56" t="s">
        <v>21</v>
      </c>
      <c r="K56" s="5" t="s">
        <v>1</v>
      </c>
    </row>
    <row r="57" spans="1:11">
      <c r="A57" t="s">
        <v>29</v>
      </c>
      <c r="B57">
        <v>55</v>
      </c>
      <c r="C57" t="s">
        <v>20</v>
      </c>
      <c r="D57" t="s">
        <v>19</v>
      </c>
      <c r="E57" t="s">
        <v>20</v>
      </c>
      <c r="F57" s="4" t="s">
        <v>84</v>
      </c>
      <c r="G57" t="s">
        <v>20</v>
      </c>
      <c r="H57" s="5" t="str">
        <f t="shared" si="0"/>
        <v>'ft'</v>
      </c>
      <c r="I57" t="s">
        <v>21</v>
      </c>
      <c r="K57" s="5" t="s">
        <v>1</v>
      </c>
    </row>
    <row r="58" spans="1:11">
      <c r="A58" t="s">
        <v>29</v>
      </c>
      <c r="B58">
        <v>57</v>
      </c>
      <c r="C58" t="s">
        <v>20</v>
      </c>
      <c r="D58" t="s">
        <v>19</v>
      </c>
      <c r="E58" t="s">
        <v>20</v>
      </c>
      <c r="F58" s="4" t="s">
        <v>85</v>
      </c>
      <c r="G58" t="s">
        <v>20</v>
      </c>
      <c r="H58" s="5" t="str">
        <f t="shared" si="0"/>
        <v>'deg.'</v>
      </c>
      <c r="I58" t="s">
        <v>21</v>
      </c>
      <c r="K58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F127"/>
  <sheetViews>
    <sheetView tabSelected="1" topLeftCell="A19" workbookViewId="0">
      <selection activeCell="F92" sqref="F92"/>
    </sheetView>
  </sheetViews>
  <sheetFormatPr defaultRowHeight="15"/>
  <cols>
    <col min="4" max="4" width="24.140625" bestFit="1" customWidth="1"/>
    <col min="5" max="5" width="44.5703125" bestFit="1" customWidth="1"/>
    <col min="6" max="6" width="25.7109375" bestFit="1" customWidth="1"/>
  </cols>
  <sheetData>
    <row r="2" spans="3:6">
      <c r="C2" s="4" t="s">
        <v>187</v>
      </c>
      <c r="D2" t="s">
        <v>86</v>
      </c>
      <c r="E2" t="str">
        <f>"inputD."&amp;LEFT(D2, LEN(D2)-1)&amp;","</f>
        <v>inputD.design_code,</v>
      </c>
      <c r="F2" t="str">
        <f>LEFT(D2, LEN(D2)-1)</f>
        <v>design_code</v>
      </c>
    </row>
    <row r="3" spans="3:6">
      <c r="D3" t="s">
        <v>87</v>
      </c>
      <c r="E3" t="str">
        <f t="shared" ref="E3:E66" si="0">"inputD."&amp;LEFT(D3, LEN(D3)-1)&amp;","</f>
        <v>inputD.lrfd_type,</v>
      </c>
    </row>
    <row r="4" spans="3:6">
      <c r="D4" t="s">
        <v>88</v>
      </c>
      <c r="E4" t="str">
        <f t="shared" si="0"/>
        <v>inputD.g_phi_bolt,</v>
      </c>
    </row>
    <row r="5" spans="3:6">
      <c r="D5" t="s">
        <v>89</v>
      </c>
      <c r="E5" t="str">
        <f t="shared" si="0"/>
        <v>inputD.g_phi_rod,</v>
      </c>
    </row>
    <row r="6" spans="3:6">
      <c r="D6" t="s">
        <v>90</v>
      </c>
      <c r="E6" t="str">
        <f t="shared" si="0"/>
        <v>inputD.g_phi_plate,</v>
      </c>
    </row>
    <row r="8" spans="3:6">
      <c r="D8" t="s">
        <v>91</v>
      </c>
      <c r="E8" t="str">
        <f t="shared" si="0"/>
        <v>inputD.R_code,</v>
      </c>
    </row>
    <row r="9" spans="3:6">
      <c r="D9" t="s">
        <v>92</v>
      </c>
      <c r="E9" t="str">
        <f t="shared" si="0"/>
        <v>inputD.R_M,</v>
      </c>
    </row>
    <row r="10" spans="3:6">
      <c r="D10" t="s">
        <v>93</v>
      </c>
      <c r="E10" t="str">
        <f t="shared" si="0"/>
        <v>inputD.R_P,</v>
      </c>
    </row>
    <row r="11" spans="3:6">
      <c r="D11" t="s">
        <v>94</v>
      </c>
      <c r="E11" t="str">
        <f t="shared" si="0"/>
        <v>inputD.R_V,</v>
      </c>
    </row>
    <row r="12" spans="3:6">
      <c r="D12" t="s">
        <v>95</v>
      </c>
      <c r="E12" t="str">
        <f t="shared" si="0"/>
        <v>inputD.R_V_dir_angle,</v>
      </c>
    </row>
    <row r="14" spans="3:6">
      <c r="D14" t="s">
        <v>96</v>
      </c>
      <c r="E14" t="str">
        <f t="shared" si="0"/>
        <v>inputD.pc_mftr,</v>
      </c>
    </row>
    <row r="15" spans="3:6">
      <c r="D15" t="s">
        <v>97</v>
      </c>
      <c r="E15" t="str">
        <f t="shared" si="0"/>
        <v>inputD.pc_shape,</v>
      </c>
    </row>
    <row r="16" spans="3:6">
      <c r="D16" t="s">
        <v>98</v>
      </c>
      <c r="E16" t="str">
        <f t="shared" si="0"/>
        <v>inputD.pc_c_od,</v>
      </c>
    </row>
    <row r="17" spans="4:5">
      <c r="D17" t="s">
        <v>99</v>
      </c>
      <c r="E17" t="str">
        <f t="shared" si="0"/>
        <v>inputD.pc_rp_nbr_sides,</v>
      </c>
    </row>
    <row r="18" spans="4:5">
      <c r="D18" t="s">
        <v>100</v>
      </c>
      <c r="E18" t="str">
        <f t="shared" si="0"/>
        <v>inputD.pc_rp_od_f2f,</v>
      </c>
    </row>
    <row r="19" spans="4:5">
      <c r="D19" t="s">
        <v>101</v>
      </c>
      <c r="E19" t="str">
        <f t="shared" si="0"/>
        <v>inputD.pc_rp_od_c2c,</v>
      </c>
    </row>
    <row r="20" spans="4:5">
      <c r="D20" t="s">
        <v>102</v>
      </c>
      <c r="E20" t="str">
        <f t="shared" si="0"/>
        <v>inputD.pc_crcmfrc,</v>
      </c>
    </row>
    <row r="21" spans="4:5">
      <c r="D21" t="s">
        <v>103</v>
      </c>
      <c r="E21" t="str">
        <f t="shared" si="0"/>
        <v>inputD.pc_rp_1st_cnr_angle,</v>
      </c>
    </row>
    <row r="23" spans="4:5">
      <c r="D23" t="s">
        <v>104</v>
      </c>
      <c r="E23" t="str">
        <f t="shared" si="0"/>
        <v>inputD.pc_steel_shape_type,</v>
      </c>
    </row>
    <row r="24" spans="4:5">
      <c r="D24" t="s">
        <v>105</v>
      </c>
      <c r="E24" t="str">
        <f t="shared" si="0"/>
        <v>inputD.pc_steel_shape_size,</v>
      </c>
    </row>
    <row r="25" spans="4:5">
      <c r="D25" t="s">
        <v>106</v>
      </c>
      <c r="E25" t="str">
        <f t="shared" si="0"/>
        <v>inputD.pc_steel_shape_roty,</v>
      </c>
    </row>
    <row r="27" spans="4:5">
      <c r="D27" t="s">
        <v>107</v>
      </c>
      <c r="E27" t="str">
        <f t="shared" si="0"/>
        <v>inputD.pc_thk,</v>
      </c>
    </row>
    <row r="28" spans="4:5">
      <c r="D28" t="s">
        <v>108</v>
      </c>
      <c r="E28" t="str">
        <f t="shared" si="0"/>
        <v>inputD.pc_area,</v>
      </c>
    </row>
    <row r="29" spans="4:5">
      <c r="D29" t="s">
        <v>109</v>
      </c>
      <c r="E29" t="str">
        <f t="shared" si="0"/>
        <v>inputD.pc_amoi,</v>
      </c>
    </row>
    <row r="30" spans="4:5">
      <c r="D30" t="s">
        <v>110</v>
      </c>
      <c r="E30" t="str">
        <f t="shared" si="0"/>
        <v>inputD.pc_mat,</v>
      </c>
    </row>
    <row r="31" spans="4:5">
      <c r="D31" t="s">
        <v>168</v>
      </c>
      <c r="E31" t="str">
        <f t="shared" si="0"/>
        <v>inputD.pc_mat_fy,</v>
      </c>
    </row>
    <row r="32" spans="4:5">
      <c r="D32" t="s">
        <v>169</v>
      </c>
      <c r="E32" t="str">
        <f t="shared" si="0"/>
        <v>inputD.pc_mat_fu,</v>
      </c>
    </row>
    <row r="34" spans="4:5">
      <c r="D34" t="s">
        <v>180</v>
      </c>
      <c r="E34" t="str">
        <f t="shared" si="0"/>
        <v>inputD.pc_reinf_weld_fillet,</v>
      </c>
    </row>
    <row r="35" spans="4:5">
      <c r="D35" t="s">
        <v>181</v>
      </c>
      <c r="E35" t="str">
        <f t="shared" si="0"/>
        <v>inputD.pc_reinf_weld_fillet_size,</v>
      </c>
    </row>
    <row r="37" spans="4:5">
      <c r="D37" t="s">
        <v>111</v>
      </c>
      <c r="E37" t="str">
        <f t="shared" si="0"/>
        <v>inputD.bp_shape,</v>
      </c>
    </row>
    <row r="38" spans="4:5">
      <c r="D38" t="s">
        <v>182</v>
      </c>
      <c r="E38" t="str">
        <f t="shared" si="0"/>
        <v>inputD.bp_c_od,</v>
      </c>
    </row>
    <row r="39" spans="4:5">
      <c r="D39" t="s">
        <v>112</v>
      </c>
      <c r="E39" t="str">
        <f t="shared" si="0"/>
        <v>inputD.bp_rp_nbr_sides,</v>
      </c>
    </row>
    <row r="40" spans="4:5">
      <c r="D40" t="s">
        <v>113</v>
      </c>
      <c r="E40" t="str">
        <f t="shared" si="0"/>
        <v>inputD.bp_rp_od_f2f,</v>
      </c>
    </row>
    <row r="41" spans="4:5">
      <c r="D41" t="s">
        <v>114</v>
      </c>
      <c r="E41" t="str">
        <f t="shared" si="0"/>
        <v>inputD.bp_rp_od_c2c,</v>
      </c>
    </row>
    <row r="42" spans="4:5">
      <c r="D42" t="s">
        <v>115</v>
      </c>
      <c r="E42" t="str">
        <f t="shared" si="0"/>
        <v>inputD.bp_crcmfrc,</v>
      </c>
    </row>
    <row r="43" spans="4:5">
      <c r="D43" t="s">
        <v>116</v>
      </c>
      <c r="E43" t="str">
        <f t="shared" si="0"/>
        <v>inputD.bp_rp_1st_cnr_angle,</v>
      </c>
    </row>
    <row r="45" spans="4:5">
      <c r="D45" t="s">
        <v>117</v>
      </c>
      <c r="E45" t="str">
        <f t="shared" si="0"/>
        <v>inputD.bp_rect_dx,</v>
      </c>
    </row>
    <row r="46" spans="4:5">
      <c r="D46" t="s">
        <v>118</v>
      </c>
      <c r="E46" t="str">
        <f t="shared" si="0"/>
        <v>inputD.bp_rect_dz,</v>
      </c>
    </row>
    <row r="47" spans="4:5">
      <c r="D47" t="s">
        <v>119</v>
      </c>
      <c r="E47" t="str">
        <f t="shared" si="0"/>
        <v>inputD.bp_rect_roty,</v>
      </c>
    </row>
    <row r="49" spans="4:5">
      <c r="D49" t="s">
        <v>120</v>
      </c>
      <c r="E49" t="str">
        <f t="shared" si="0"/>
        <v>inputD.bp_ihole_dia,</v>
      </c>
    </row>
    <row r="51" spans="4:5">
      <c r="D51" t="s">
        <v>121</v>
      </c>
      <c r="E51" t="str">
        <f t="shared" si="0"/>
        <v>inputD.bp_thk,</v>
      </c>
    </row>
    <row r="52" spans="4:5">
      <c r="D52" t="s">
        <v>122</v>
      </c>
      <c r="E52" t="str">
        <f t="shared" si="0"/>
        <v>inputD.bp_mat,</v>
      </c>
    </row>
    <row r="53" spans="4:5">
      <c r="D53" t="s">
        <v>170</v>
      </c>
      <c r="E53" t="str">
        <f t="shared" si="0"/>
        <v>inputD.bp_mat_fy,</v>
      </c>
    </row>
    <row r="54" spans="4:5">
      <c r="D54" t="s">
        <v>171</v>
      </c>
      <c r="E54" t="str">
        <f t="shared" si="0"/>
        <v>inputD.bp_mat_fu,</v>
      </c>
    </row>
    <row r="56" spans="4:5">
      <c r="D56" t="s">
        <v>123</v>
      </c>
      <c r="E56" t="str">
        <f t="shared" si="0"/>
        <v>inputD.bp_eff_wth,</v>
      </c>
    </row>
    <row r="58" spans="4:5">
      <c r="D58" t="s">
        <v>124</v>
      </c>
      <c r="E58" t="str">
        <f t="shared" si="0"/>
        <v>inputD.abr_layout_shape,</v>
      </c>
    </row>
    <row r="60" spans="4:5">
      <c r="D60" t="s">
        <v>125</v>
      </c>
      <c r="E60" t="str">
        <f t="shared" si="0"/>
        <v>inputD.abr_rect_nbr_x,</v>
      </c>
    </row>
    <row r="61" spans="4:5">
      <c r="D61" t="s">
        <v>126</v>
      </c>
      <c r="E61" t="str">
        <f t="shared" si="0"/>
        <v>inputD.abr_rect_nbr_z,</v>
      </c>
    </row>
    <row r="62" spans="4:5">
      <c r="D62" t="s">
        <v>127</v>
      </c>
      <c r="E62" t="str">
        <f t="shared" si="0"/>
        <v>inputD.abr_rect_sx,</v>
      </c>
    </row>
    <row r="63" spans="4:5">
      <c r="D63" t="s">
        <v>128</v>
      </c>
      <c r="E63" t="str">
        <f t="shared" si="0"/>
        <v>inputD.abr_rect_sz,</v>
      </c>
    </row>
    <row r="64" spans="4:5">
      <c r="D64" t="s">
        <v>129</v>
      </c>
      <c r="E64" t="str">
        <f t="shared" si="0"/>
        <v>inputD.abr_rect_roty,</v>
      </c>
    </row>
    <row r="66" spans="4:5">
      <c r="D66" t="s">
        <v>130</v>
      </c>
      <c r="E66" t="str">
        <f t="shared" si="0"/>
        <v>inputD.abr_nbr_grp_circ,</v>
      </c>
    </row>
    <row r="67" spans="4:5">
      <c r="D67" t="s">
        <v>131</v>
      </c>
      <c r="E67" t="str">
        <f t="shared" ref="E67:E127" si="1">"inputD."&amp;LEFT(D67, LEN(D67)-1)&amp;","</f>
        <v>inputD.abr_nbr_eagrp_circ,</v>
      </c>
    </row>
    <row r="68" spans="4:5">
      <c r="D68" t="s">
        <v>132</v>
      </c>
      <c r="E68" t="str">
        <f t="shared" si="1"/>
        <v>inputD.abr_angle_1stAbr_1stGrp,</v>
      </c>
    </row>
    <row r="69" spans="4:5">
      <c r="D69" t="s">
        <v>133</v>
      </c>
      <c r="E69" t="str">
        <f t="shared" si="1"/>
        <v>inputD.abr_angle_spcn_eagrp,</v>
      </c>
    </row>
    <row r="70" spans="4:5">
      <c r="D70" t="s">
        <v>134</v>
      </c>
      <c r="E70" t="str">
        <f t="shared" si="1"/>
        <v>inputD.abr_linear_dist_eagrp,</v>
      </c>
    </row>
    <row r="72" spans="4:5">
      <c r="D72" t="s">
        <v>135</v>
      </c>
      <c r="E72" t="str">
        <f t="shared" si="1"/>
        <v>inputD.abr_nbr_circ,</v>
      </c>
    </row>
    <row r="73" spans="4:5">
      <c r="D73" t="s">
        <v>136</v>
      </c>
      <c r="E73" t="str">
        <f t="shared" si="1"/>
        <v>inputD.abr_1st_abr_angle,</v>
      </c>
    </row>
    <row r="75" spans="4:5">
      <c r="D75" t="s">
        <v>137</v>
      </c>
      <c r="E75" t="str">
        <f t="shared" si="1"/>
        <v>inputD.abr_nbr_r,</v>
      </c>
    </row>
    <row r="76" spans="4:5">
      <c r="D76" t="s">
        <v>138</v>
      </c>
      <c r="E76" t="str">
        <f t="shared" si="1"/>
        <v>inputD.abr_spcn_btw_circs,</v>
      </c>
    </row>
    <row r="77" spans="4:5">
      <c r="D77" t="s">
        <v>139</v>
      </c>
      <c r="E77" t="str">
        <f t="shared" si="1"/>
        <v>inputD.abr_circ_dia,</v>
      </c>
    </row>
    <row r="79" spans="4:5">
      <c r="D79" t="s">
        <v>140</v>
      </c>
      <c r="E79" t="str">
        <f t="shared" si="1"/>
        <v>inputD.abr_dia,</v>
      </c>
    </row>
    <row r="80" spans="4:5">
      <c r="D80" t="s">
        <v>141</v>
      </c>
      <c r="E80" t="str">
        <f t="shared" si="1"/>
        <v>inputD.abr_area,</v>
      </c>
    </row>
    <row r="82" spans="4:5">
      <c r="D82" t="s">
        <v>142</v>
      </c>
      <c r="E82" t="str">
        <f t="shared" si="1"/>
        <v>inputD.abr_nbr_nuts_abv_bp,</v>
      </c>
    </row>
    <row r="83" spans="4:5">
      <c r="D83" t="s">
        <v>143</v>
      </c>
      <c r="E83" t="str">
        <f t="shared" si="1"/>
        <v>inputD.abr_nbr_nuts_blw_bp,</v>
      </c>
    </row>
    <row r="84" spans="4:5">
      <c r="D84" t="s">
        <v>144</v>
      </c>
      <c r="E84" t="str">
        <f t="shared" si="1"/>
        <v>inputD.abr_lth_abv_bp_top,</v>
      </c>
    </row>
    <row r="86" spans="4:5">
      <c r="D86" t="s">
        <v>145</v>
      </c>
      <c r="E86" t="str">
        <f t="shared" si="1"/>
        <v>inputD.abr_mat,</v>
      </c>
    </row>
    <row r="87" spans="4:5">
      <c r="D87" t="s">
        <v>172</v>
      </c>
      <c r="E87" t="str">
        <f t="shared" si="1"/>
        <v>inputD.abr_mat_fy,</v>
      </c>
    </row>
    <row r="88" spans="4:5">
      <c r="D88" t="s">
        <v>173</v>
      </c>
      <c r="E88" t="str">
        <f t="shared" si="1"/>
        <v>inputD.abr_mat_fu,</v>
      </c>
    </row>
    <row r="90" spans="4:5">
      <c r="D90" t="s">
        <v>146</v>
      </c>
      <c r="E90" t="str">
        <f t="shared" si="1"/>
        <v>inputD.abr_tn_max,</v>
      </c>
    </row>
    <row r="91" spans="4:5">
      <c r="D91" t="s">
        <v>174</v>
      </c>
      <c r="E91" t="str">
        <f t="shared" si="1"/>
        <v>inputD.abr_tn_avabl,</v>
      </c>
    </row>
    <row r="92" spans="4:5">
      <c r="D92" t="s">
        <v>175</v>
      </c>
      <c r="E92" t="str">
        <f t="shared" si="1"/>
        <v>inputD.abr_tn_sr,</v>
      </c>
    </row>
    <row r="94" spans="4:5">
      <c r="D94" t="s">
        <v>147</v>
      </c>
      <c r="E94" t="str">
        <f t="shared" si="1"/>
        <v>inputD.abr_grp_dmoi,</v>
      </c>
    </row>
    <row r="95" spans="4:5">
      <c r="D95" t="s">
        <v>148</v>
      </c>
      <c r="E95" t="str">
        <f t="shared" si="1"/>
        <v>inputD.abr_grp_S,</v>
      </c>
    </row>
    <row r="96" spans="4:5">
      <c r="D96" t="s">
        <v>149</v>
      </c>
      <c r="E96" t="str">
        <f t="shared" si="1"/>
        <v>inputD.abr_grp_Z,</v>
      </c>
    </row>
    <row r="98" spans="4:5">
      <c r="D98" t="s">
        <v>150</v>
      </c>
      <c r="E98" t="str">
        <f t="shared" si="1"/>
        <v>inputD.stfnr_layout_ptrn,</v>
      </c>
    </row>
    <row r="99" spans="4:5">
      <c r="D99" t="s">
        <v>183</v>
      </c>
      <c r="E99" t="str">
        <f t="shared" si="1"/>
        <v>inputD.stfnr_d1,</v>
      </c>
    </row>
    <row r="100" spans="4:5">
      <c r="D100" t="s">
        <v>184</v>
      </c>
      <c r="E100" t="str">
        <f t="shared" si="1"/>
        <v>inputD.stfnr_d3,</v>
      </c>
    </row>
    <row r="101" spans="4:5">
      <c r="D101" t="s">
        <v>185</v>
      </c>
      <c r="E101" t="str">
        <f t="shared" si="1"/>
        <v>inputD.stfnr_thk,</v>
      </c>
    </row>
    <row r="102" spans="4:5">
      <c r="D102" t="s">
        <v>186</v>
      </c>
      <c r="E102" t="str">
        <f t="shared" si="1"/>
        <v>inputD.stfnr_notch,</v>
      </c>
    </row>
    <row r="104" spans="4:5">
      <c r="D104" t="s">
        <v>151</v>
      </c>
      <c r="E104" t="str">
        <f t="shared" si="1"/>
        <v>inputD.stfnr_mat,</v>
      </c>
    </row>
    <row r="105" spans="4:5">
      <c r="D105" t="s">
        <v>176</v>
      </c>
      <c r="E105" t="str">
        <f t="shared" si="1"/>
        <v>inputD.stfnr_mat_fy,</v>
      </c>
    </row>
    <row r="106" spans="4:5">
      <c r="D106" t="s">
        <v>177</v>
      </c>
      <c r="E106" t="str">
        <f t="shared" si="1"/>
        <v>inputD.stfnr_mat_fu,</v>
      </c>
    </row>
    <row r="108" spans="4:5">
      <c r="D108" t="s">
        <v>152</v>
      </c>
      <c r="E108" t="str">
        <f t="shared" si="1"/>
        <v>inputD.stfnr_weld_type,</v>
      </c>
    </row>
    <row r="109" spans="4:5">
      <c r="D109" t="s">
        <v>153</v>
      </c>
      <c r="E109" t="str">
        <f t="shared" si="1"/>
        <v>inputD.stfnr_weld_grv_dpth,</v>
      </c>
    </row>
    <row r="110" spans="4:5">
      <c r="D110" t="s">
        <v>154</v>
      </c>
      <c r="E110" t="str">
        <f t="shared" si="1"/>
        <v>inputD.stfnr_weld_grv_angle,</v>
      </c>
    </row>
    <row r="111" spans="4:5">
      <c r="D111" t="s">
        <v>155</v>
      </c>
      <c r="E111" t="str">
        <f t="shared" si="1"/>
        <v>inputD.stfnr_weld_fillet_H,</v>
      </c>
    </row>
    <row r="112" spans="4:5">
      <c r="D112" t="s">
        <v>156</v>
      </c>
      <c r="E112" t="str">
        <f t="shared" si="1"/>
        <v>inputD.stfnr_weld_fillet_V,</v>
      </c>
    </row>
    <row r="114" spans="4:5">
      <c r="D114" t="s">
        <v>157</v>
      </c>
      <c r="E114" t="str">
        <f t="shared" si="1"/>
        <v>inputD.stfnr_weld_mat,</v>
      </c>
    </row>
    <row r="115" spans="4:5">
      <c r="D115" t="s">
        <v>178</v>
      </c>
      <c r="E115" t="str">
        <f t="shared" si="1"/>
        <v>inputD.stfnr_weld_mat_fy,</v>
      </c>
    </row>
    <row r="116" spans="4:5">
      <c r="D116" t="s">
        <v>179</v>
      </c>
      <c r="E116" t="str">
        <f t="shared" si="1"/>
        <v>inputD.stfnr_weld_mat_fu,</v>
      </c>
    </row>
    <row r="118" spans="4:5">
      <c r="D118" t="s">
        <v>158</v>
      </c>
      <c r="E118" t="str">
        <f t="shared" si="1"/>
        <v>inputD.bf_shape,</v>
      </c>
    </row>
    <row r="119" spans="4:5">
      <c r="D119" t="s">
        <v>159</v>
      </c>
      <c r="E119" t="str">
        <f t="shared" si="1"/>
        <v>inputD.bf_c_od,</v>
      </c>
    </row>
    <row r="120" spans="4:5">
      <c r="D120" t="s">
        <v>160</v>
      </c>
      <c r="E120" t="str">
        <f t="shared" si="1"/>
        <v>inputD.bf_rect_dx,</v>
      </c>
    </row>
    <row r="121" spans="4:5">
      <c r="D121" t="s">
        <v>161</v>
      </c>
      <c r="E121" t="str">
        <f t="shared" si="1"/>
        <v>inputD.bf_rect_dz,</v>
      </c>
    </row>
    <row r="122" spans="4:5">
      <c r="D122" t="s">
        <v>162</v>
      </c>
      <c r="E122" t="str">
        <f t="shared" si="1"/>
        <v>inputD.bf_rect_roty,</v>
      </c>
    </row>
    <row r="123" spans="4:5">
      <c r="D123" t="s">
        <v>163</v>
      </c>
      <c r="E123" t="str">
        <f t="shared" si="1"/>
        <v>inputD.bf_rp_nbr_sides,</v>
      </c>
    </row>
    <row r="124" spans="4:5">
      <c r="D124" t="s">
        <v>164</v>
      </c>
      <c r="E124" t="str">
        <f t="shared" si="1"/>
        <v>inputD.bf_rp_od_f2f,</v>
      </c>
    </row>
    <row r="125" spans="4:5">
      <c r="D125" t="s">
        <v>165</v>
      </c>
      <c r="E125" t="str">
        <f t="shared" si="1"/>
        <v>inputD.bf_rp_od_c2c,</v>
      </c>
    </row>
    <row r="126" spans="4:5">
      <c r="D126" t="s">
        <v>166</v>
      </c>
      <c r="E126" t="str">
        <f t="shared" si="1"/>
        <v>inputD.bf_crcmfrc,</v>
      </c>
    </row>
    <row r="127" spans="4:5">
      <c r="D127" t="s">
        <v>167</v>
      </c>
      <c r="E127" t="str">
        <f t="shared" si="1"/>
        <v>inputD.bf_rp_1st_cnr_angle,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Debao</vt:lpstr>
      <vt:lpstr>bp</vt:lpstr>
      <vt:lpstr>dbtbs</vt:lpstr>
      <vt:lpstr>Sheet2</vt:lpstr>
      <vt:lpstr>D</vt:lpstr>
      <vt:lpstr>dp</vt:lpstr>
      <vt:lpstr>H</vt:lpstr>
      <vt:lpstr>ho</vt:lpstr>
      <vt:lpstr>L</vt:lpstr>
      <vt:lpstr>od_vp</vt:lpstr>
      <vt:lpstr>RR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2017-01-10T03:46:41Z</dcterms:created>
  <dcterms:modified xsi:type="dcterms:W3CDTF">2017-01-19T04:25:43Z</dcterms:modified>
</cp:coreProperties>
</file>