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ly\OneDrive\Рабочий стол\резюме\"/>
    </mc:Choice>
  </mc:AlternateContent>
  <xr:revisionPtr revIDLastSave="0" documentId="13_ncr:1_{A3DAE478-868F-4370-A05B-346D7CF63025}" xr6:coauthVersionLast="47" xr6:coauthVersionMax="47" xr10:uidLastSave="{00000000-0000-0000-0000-000000000000}"/>
  <bookViews>
    <workbookView xWindow="-120" yWindow="-120" windowWidth="20730" windowHeight="11160" tabRatio="718" xr2:uid="{780A15FA-5212-4582-965B-1E3D43F7CB67}"/>
  </bookViews>
  <sheets>
    <sheet name="Матрица 1 вар" sheetId="8" r:id="rId1"/>
    <sheet name=" Матрица 2 вар" sheetId="5" r:id="rId2"/>
    <sheet name="2 Дерево" sheetId="6" state="hidden" r:id="rId3"/>
    <sheet name="3 Вероятности" sheetId="1" r:id="rId4"/>
    <sheet name="4-5 Коэффициент" sheetId="10" r:id="rId5"/>
    <sheet name="Вероятности, принцип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0" l="1"/>
  <c r="F3" i="10"/>
  <c r="G3" i="10"/>
  <c r="H3" i="10"/>
  <c r="K12" i="10"/>
  <c r="C29" i="10" s="1"/>
  <c r="M3" i="1"/>
  <c r="Q3" i="10" l="1"/>
  <c r="P3" i="10"/>
  <c r="O3" i="10"/>
  <c r="J17" i="10" l="1"/>
  <c r="B26" i="10"/>
  <c r="J20" i="10"/>
  <c r="B27" i="10"/>
  <c r="J23" i="10"/>
  <c r="B28" i="10"/>
  <c r="Q4" i="10"/>
  <c r="P4" i="10"/>
  <c r="O4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F11" i="1"/>
  <c r="H11" i="1" s="1"/>
  <c r="F3" i="1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E6" i="8"/>
  <c r="F123" i="1"/>
  <c r="F115" i="1"/>
  <c r="F107" i="1"/>
  <c r="F99" i="1"/>
  <c r="F91" i="1"/>
  <c r="F83" i="1"/>
  <c r="F75" i="1"/>
  <c r="F67" i="1"/>
  <c r="F59" i="1"/>
  <c r="F51" i="1"/>
  <c r="H51" i="1" s="1"/>
  <c r="F43" i="1"/>
  <c r="F35" i="1"/>
  <c r="F27" i="1"/>
  <c r="F19" i="1"/>
  <c r="E4" i="5"/>
  <c r="T19" i="5"/>
  <c r="S18" i="5"/>
  <c r="R17" i="5"/>
  <c r="Q16" i="5"/>
  <c r="P15" i="5"/>
  <c r="O14" i="5"/>
  <c r="N13" i="5"/>
  <c r="M12" i="5"/>
  <c r="L11" i="5"/>
  <c r="K10" i="5"/>
  <c r="J9" i="5"/>
  <c r="I8" i="5"/>
  <c r="H7" i="5"/>
  <c r="G6" i="5"/>
  <c r="F5" i="5"/>
  <c r="I15" i="1"/>
  <c r="I11" i="1"/>
  <c r="I7" i="1"/>
  <c r="I3" i="1"/>
  <c r="G11" i="1"/>
  <c r="G3" i="1"/>
  <c r="H3" i="1" l="1"/>
  <c r="R14" i="1"/>
  <c r="R78" i="1"/>
  <c r="N3" i="1"/>
  <c r="J11" i="1"/>
  <c r="J3" i="1"/>
  <c r="J15" i="1"/>
  <c r="J7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R104" i="1" s="1"/>
  <c r="Q103" i="1"/>
  <c r="Q102" i="1"/>
  <c r="Q101" i="1"/>
  <c r="Q100" i="1"/>
  <c r="Q99" i="1"/>
  <c r="Q98" i="1"/>
  <c r="Q97" i="1"/>
  <c r="Q96" i="1"/>
  <c r="Q95" i="1"/>
  <c r="Q94" i="1"/>
  <c r="R94" i="1" s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R53" i="1" s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R30" i="1" s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R5" i="1" s="1"/>
  <c r="Q4" i="1"/>
  <c r="Q3" i="1"/>
  <c r="R3" i="1" s="1"/>
  <c r="M129" i="1"/>
  <c r="N129" i="1" s="1"/>
  <c r="M127" i="1"/>
  <c r="M125" i="1"/>
  <c r="M123" i="1"/>
  <c r="M121" i="1"/>
  <c r="M119" i="1"/>
  <c r="M117" i="1"/>
  <c r="M115" i="1"/>
  <c r="M113" i="1"/>
  <c r="M111" i="1"/>
  <c r="M109" i="1"/>
  <c r="M107" i="1"/>
  <c r="M105" i="1"/>
  <c r="N105" i="1" s="1"/>
  <c r="M103" i="1"/>
  <c r="M101" i="1"/>
  <c r="M99" i="1"/>
  <c r="M33" i="1"/>
  <c r="N33" i="1" s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N71" i="1" s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N39" i="1" s="1"/>
  <c r="M37" i="1"/>
  <c r="M35" i="1"/>
  <c r="I127" i="1"/>
  <c r="J127" i="1" s="1"/>
  <c r="I123" i="1"/>
  <c r="J123" i="1" s="1"/>
  <c r="I119" i="1"/>
  <c r="J119" i="1" s="1"/>
  <c r="I115" i="1"/>
  <c r="J115" i="1" s="1"/>
  <c r="I111" i="1"/>
  <c r="J111" i="1" s="1"/>
  <c r="I107" i="1"/>
  <c r="J107" i="1" s="1"/>
  <c r="I103" i="1"/>
  <c r="J103" i="1" s="1"/>
  <c r="I99" i="1"/>
  <c r="I95" i="1"/>
  <c r="J95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I63" i="1"/>
  <c r="J63" i="1" s="1"/>
  <c r="I59" i="1"/>
  <c r="J59" i="1" s="1"/>
  <c r="I55" i="1"/>
  <c r="J55" i="1" s="1"/>
  <c r="I51" i="1"/>
  <c r="I47" i="1"/>
  <c r="J47" i="1" s="1"/>
  <c r="I43" i="1"/>
  <c r="K43" i="1" s="1"/>
  <c r="I39" i="1"/>
  <c r="J39" i="1" s="1"/>
  <c r="I35" i="1"/>
  <c r="K35" i="1" s="1"/>
  <c r="I31" i="1"/>
  <c r="J31" i="1" s="1"/>
  <c r="I27" i="1"/>
  <c r="I23" i="1"/>
  <c r="J23" i="1" s="1"/>
  <c r="I19" i="1"/>
  <c r="G123" i="1"/>
  <c r="H123" i="1" s="1"/>
  <c r="G115" i="1"/>
  <c r="H115" i="1" s="1"/>
  <c r="G107" i="1"/>
  <c r="H107" i="1" s="1"/>
  <c r="G99" i="1"/>
  <c r="H99" i="1" s="1"/>
  <c r="G91" i="1"/>
  <c r="H91" i="1" s="1"/>
  <c r="G83" i="1"/>
  <c r="H83" i="1" s="1"/>
  <c r="G75" i="1"/>
  <c r="H75" i="1" s="1"/>
  <c r="G67" i="1"/>
  <c r="H67" i="1" s="1"/>
  <c r="G59" i="1"/>
  <c r="H59" i="1" s="1"/>
  <c r="G43" i="1"/>
  <c r="H43" i="1" s="1"/>
  <c r="G35" i="1"/>
  <c r="H35" i="1" s="1"/>
  <c r="G27" i="1"/>
  <c r="H27" i="1" s="1"/>
  <c r="G19" i="1"/>
  <c r="K3" i="1" l="1"/>
  <c r="H19" i="1"/>
  <c r="R20" i="1"/>
  <c r="R28" i="1"/>
  <c r="R52" i="1"/>
  <c r="R56" i="1"/>
  <c r="R60" i="1"/>
  <c r="R72" i="1"/>
  <c r="R76" i="1"/>
  <c r="R80" i="1"/>
  <c r="R84" i="1"/>
  <c r="R88" i="1"/>
  <c r="R92" i="1"/>
  <c r="R124" i="1"/>
  <c r="R128" i="1"/>
  <c r="R100" i="1"/>
  <c r="R120" i="1"/>
  <c r="R9" i="1"/>
  <c r="R13" i="1"/>
  <c r="R17" i="1"/>
  <c r="R21" i="1"/>
  <c r="R25" i="1"/>
  <c r="R29" i="1"/>
  <c r="R33" i="1"/>
  <c r="R37" i="1"/>
  <c r="R41" i="1"/>
  <c r="R45" i="1"/>
  <c r="R49" i="1"/>
  <c r="R57" i="1"/>
  <c r="R61" i="1"/>
  <c r="R65" i="1"/>
  <c r="R69" i="1"/>
  <c r="R73" i="1"/>
  <c r="R77" i="1"/>
  <c r="R81" i="1"/>
  <c r="R85" i="1"/>
  <c r="R89" i="1"/>
  <c r="R93" i="1"/>
  <c r="R97" i="1"/>
  <c r="R101" i="1"/>
  <c r="R105" i="1"/>
  <c r="R109" i="1"/>
  <c r="R113" i="1"/>
  <c r="R121" i="1"/>
  <c r="R125" i="1"/>
  <c r="R129" i="1"/>
  <c r="R68" i="1"/>
  <c r="R112" i="1"/>
  <c r="R6" i="1"/>
  <c r="R10" i="1"/>
  <c r="R18" i="1"/>
  <c r="R22" i="1"/>
  <c r="R26" i="1"/>
  <c r="R34" i="1"/>
  <c r="R38" i="1"/>
  <c r="R42" i="1"/>
  <c r="R50" i="1"/>
  <c r="R54" i="1"/>
  <c r="R58" i="1"/>
  <c r="R66" i="1"/>
  <c r="R70" i="1"/>
  <c r="R74" i="1"/>
  <c r="R82" i="1"/>
  <c r="R86" i="1"/>
  <c r="R90" i="1"/>
  <c r="R98" i="1"/>
  <c r="R102" i="1"/>
  <c r="R106" i="1"/>
  <c r="R114" i="1"/>
  <c r="R118" i="1"/>
  <c r="R122" i="1"/>
  <c r="R130" i="1"/>
  <c r="R44" i="1"/>
  <c r="R126" i="1"/>
  <c r="R62" i="1"/>
  <c r="R117" i="1"/>
  <c r="R4" i="1"/>
  <c r="R8" i="1"/>
  <c r="R16" i="1"/>
  <c r="R24" i="1"/>
  <c r="R32" i="1"/>
  <c r="R36" i="1"/>
  <c r="R40" i="1"/>
  <c r="R48" i="1"/>
  <c r="R64" i="1"/>
  <c r="R108" i="1"/>
  <c r="R7" i="1"/>
  <c r="R11" i="1"/>
  <c r="R15" i="1"/>
  <c r="R19" i="1"/>
  <c r="R23" i="1"/>
  <c r="R27" i="1"/>
  <c r="R31" i="1"/>
  <c r="R35" i="1"/>
  <c r="R39" i="1"/>
  <c r="R43" i="1"/>
  <c r="R47" i="1"/>
  <c r="R51" i="1"/>
  <c r="R55" i="1"/>
  <c r="R59" i="1"/>
  <c r="R63" i="1"/>
  <c r="R67" i="1"/>
  <c r="R71" i="1"/>
  <c r="R75" i="1"/>
  <c r="R79" i="1"/>
  <c r="R83" i="1"/>
  <c r="R87" i="1"/>
  <c r="R91" i="1"/>
  <c r="R95" i="1"/>
  <c r="R99" i="1"/>
  <c r="R103" i="1"/>
  <c r="R107" i="1"/>
  <c r="R111" i="1"/>
  <c r="R115" i="1"/>
  <c r="R119" i="1"/>
  <c r="R123" i="1"/>
  <c r="R127" i="1"/>
  <c r="R116" i="1"/>
  <c r="R12" i="1"/>
  <c r="R110" i="1"/>
  <c r="R46" i="1"/>
  <c r="R96" i="1"/>
  <c r="N41" i="1"/>
  <c r="N57" i="1"/>
  <c r="N81" i="1"/>
  <c r="N97" i="1"/>
  <c r="N27" i="1"/>
  <c r="N115" i="1"/>
  <c r="N35" i="1"/>
  <c r="N43" i="1"/>
  <c r="N51" i="1"/>
  <c r="N59" i="1"/>
  <c r="N67" i="1"/>
  <c r="N83" i="1"/>
  <c r="N91" i="1"/>
  <c r="N5" i="1"/>
  <c r="N13" i="1"/>
  <c r="N29" i="1"/>
  <c r="N101" i="1"/>
  <c r="N109" i="1"/>
  <c r="N125" i="1"/>
  <c r="N117" i="1"/>
  <c r="N49" i="1"/>
  <c r="N73" i="1"/>
  <c r="N11" i="1"/>
  <c r="N107" i="1"/>
  <c r="N85" i="1"/>
  <c r="N93" i="1"/>
  <c r="N7" i="1"/>
  <c r="N15" i="1"/>
  <c r="N23" i="1"/>
  <c r="N31" i="1"/>
  <c r="N119" i="1"/>
  <c r="N21" i="1"/>
  <c r="N77" i="1"/>
  <c r="N65" i="1"/>
  <c r="N89" i="1"/>
  <c r="N19" i="1"/>
  <c r="N99" i="1"/>
  <c r="N123" i="1"/>
  <c r="N37" i="1"/>
  <c r="N45" i="1"/>
  <c r="N53" i="1"/>
  <c r="N61" i="1"/>
  <c r="N69" i="1"/>
  <c r="N111" i="1"/>
  <c r="N127" i="1"/>
  <c r="N47" i="1"/>
  <c r="N55" i="1"/>
  <c r="N63" i="1"/>
  <c r="N79" i="1"/>
  <c r="N87" i="1"/>
  <c r="N95" i="1"/>
  <c r="N9" i="1"/>
  <c r="N17" i="1"/>
  <c r="N113" i="1"/>
  <c r="N121" i="1"/>
  <c r="N103" i="1"/>
  <c r="N75" i="1"/>
  <c r="N25" i="1"/>
  <c r="K19" i="1"/>
  <c r="K51" i="1"/>
  <c r="K7" i="1"/>
  <c r="L3" i="1" s="1"/>
  <c r="K67" i="1"/>
  <c r="K99" i="1"/>
  <c r="J99" i="1"/>
  <c r="J35" i="1"/>
  <c r="J19" i="1"/>
  <c r="K27" i="1"/>
  <c r="J27" i="1"/>
  <c r="J67" i="1"/>
  <c r="J51" i="1"/>
  <c r="J43" i="1"/>
  <c r="K23" i="1"/>
  <c r="K39" i="1"/>
  <c r="K55" i="1"/>
  <c r="K71" i="1"/>
  <c r="K87" i="1"/>
  <c r="K103" i="1"/>
  <c r="K119" i="1"/>
  <c r="K83" i="1"/>
  <c r="K59" i="1"/>
  <c r="K75" i="1"/>
  <c r="K91" i="1"/>
  <c r="K107" i="1"/>
  <c r="K123" i="1"/>
  <c r="K115" i="1"/>
  <c r="K11" i="1"/>
  <c r="K31" i="1"/>
  <c r="K47" i="1"/>
  <c r="K63" i="1"/>
  <c r="K79" i="1"/>
  <c r="K95" i="1"/>
  <c r="K111" i="1"/>
  <c r="K127" i="1"/>
  <c r="K15" i="1"/>
  <c r="L107" i="1" l="1"/>
  <c r="O77" i="1" s="1"/>
  <c r="L91" i="1"/>
  <c r="O113" i="1" s="1"/>
  <c r="L19" i="1"/>
  <c r="O39" i="1" s="1"/>
  <c r="L67" i="1"/>
  <c r="O115" i="1" s="1"/>
  <c r="L123" i="1"/>
  <c r="O97" i="1" s="1"/>
  <c r="O43" i="1"/>
  <c r="O59" i="1"/>
  <c r="O35" i="1"/>
  <c r="O51" i="1"/>
  <c r="L115" i="1"/>
  <c r="L75" i="1"/>
  <c r="O129" i="1"/>
  <c r="L59" i="1"/>
  <c r="L27" i="1"/>
  <c r="L99" i="1"/>
  <c r="O121" i="1"/>
  <c r="O105" i="1"/>
  <c r="L11" i="1"/>
  <c r="L83" i="1"/>
  <c r="L43" i="1"/>
  <c r="L51" i="1"/>
  <c r="L35" i="1"/>
  <c r="O63" i="1" l="1"/>
  <c r="O93" i="1"/>
  <c r="O69" i="1"/>
  <c r="O73" i="1"/>
  <c r="O81" i="1"/>
  <c r="O55" i="1"/>
  <c r="O47" i="1"/>
  <c r="O123" i="1"/>
  <c r="O89" i="1"/>
  <c r="O107" i="1"/>
  <c r="O99" i="1"/>
  <c r="O103" i="1"/>
  <c r="O127" i="1"/>
  <c r="O119" i="1"/>
  <c r="O111" i="1"/>
  <c r="O9" i="1"/>
  <c r="O33" i="1"/>
  <c r="O25" i="1"/>
  <c r="O17" i="1"/>
  <c r="O3" i="1"/>
  <c r="O11" i="1"/>
  <c r="O19" i="1"/>
  <c r="O27" i="1"/>
  <c r="O37" i="1"/>
  <c r="O45" i="1"/>
  <c r="O61" i="1"/>
  <c r="O53" i="1"/>
  <c r="O101" i="1"/>
  <c r="O117" i="1"/>
  <c r="O125" i="1"/>
  <c r="O109" i="1"/>
  <c r="P107" i="1" s="1"/>
  <c r="O7" i="1"/>
  <c r="O23" i="1"/>
  <c r="O15" i="1"/>
  <c r="O31" i="1"/>
  <c r="O91" i="1"/>
  <c r="O83" i="1"/>
  <c r="O75" i="1"/>
  <c r="O67" i="1"/>
  <c r="O71" i="1"/>
  <c r="O87" i="1"/>
  <c r="O79" i="1"/>
  <c r="O95" i="1"/>
  <c r="O21" i="1"/>
  <c r="O5" i="1"/>
  <c r="O29" i="1"/>
  <c r="O13" i="1"/>
  <c r="O57" i="1"/>
  <c r="O49" i="1"/>
  <c r="O65" i="1"/>
  <c r="O41" i="1"/>
  <c r="M18" i="5"/>
  <c r="F13" i="5"/>
  <c r="S15" i="5"/>
  <c r="J11" i="5"/>
  <c r="I4" i="5"/>
  <c r="L18" i="5"/>
  <c r="K6" i="5"/>
  <c r="N15" i="5"/>
  <c r="E6" i="5"/>
  <c r="I5" i="5"/>
  <c r="G4" i="5"/>
  <c r="R12" i="5"/>
  <c r="Q19" i="5"/>
  <c r="R8" i="5"/>
  <c r="L14" i="5"/>
  <c r="M16" i="5"/>
  <c r="O15" i="5"/>
  <c r="P12" i="5"/>
  <c r="O17" i="5"/>
  <c r="H16" i="5"/>
  <c r="R18" i="5"/>
  <c r="I17" i="5"/>
  <c r="O11" i="5"/>
  <c r="F9" i="5"/>
  <c r="M14" i="5"/>
  <c r="L4" i="5"/>
  <c r="L19" i="5"/>
  <c r="T7" i="5"/>
  <c r="Q18" i="5"/>
  <c r="G15" i="5"/>
  <c r="N16" i="5"/>
  <c r="S4" i="5"/>
  <c r="S12" i="5"/>
  <c r="Q14" i="5"/>
  <c r="I18" i="5"/>
  <c r="L9" i="5"/>
  <c r="R13" i="5"/>
  <c r="G12" i="5"/>
  <c r="H15" i="5"/>
  <c r="F12" i="5"/>
  <c r="R15" i="5"/>
  <c r="F11" i="5"/>
  <c r="S19" i="5"/>
  <c r="P6" i="5"/>
  <c r="F19" i="5"/>
  <c r="K5" i="5"/>
  <c r="H19" i="5"/>
  <c r="J19" i="5"/>
  <c r="H14" i="5"/>
  <c r="I14" i="5"/>
  <c r="J6" i="5"/>
  <c r="Q5" i="5"/>
  <c r="H12" i="5"/>
  <c r="P8" i="5"/>
  <c r="L5" i="5"/>
  <c r="L17" i="5"/>
  <c r="N5" i="5"/>
  <c r="N18" i="5"/>
  <c r="F6" i="5"/>
  <c r="F15" i="5"/>
  <c r="P7" i="5"/>
  <c r="N10" i="5"/>
  <c r="J14" i="5"/>
  <c r="O10" i="5"/>
  <c r="T4" i="5"/>
  <c r="F8" i="5"/>
  <c r="K17" i="5"/>
  <c r="F10" i="5"/>
  <c r="S17" i="5"/>
  <c r="R5" i="5"/>
  <c r="K16" i="5"/>
  <c r="R4" i="5"/>
  <c r="N12" i="5"/>
  <c r="E18" i="5"/>
  <c r="P17" i="5"/>
  <c r="O12" i="5"/>
  <c r="E19" i="5"/>
  <c r="L13" i="5"/>
  <c r="Q13" i="5"/>
  <c r="S9" i="5"/>
  <c r="G11" i="5"/>
  <c r="S13" i="5"/>
  <c r="L6" i="5"/>
  <c r="M11" i="5"/>
  <c r="K15" i="5"/>
  <c r="N8" i="5"/>
  <c r="S8" i="5"/>
  <c r="Q7" i="5"/>
  <c r="H8" i="5"/>
  <c r="F4" i="5"/>
  <c r="H17" i="5"/>
  <c r="E9" i="5"/>
  <c r="F14" i="5"/>
  <c r="J18" i="5"/>
  <c r="F17" i="5"/>
  <c r="O16" i="5"/>
  <c r="N9" i="5"/>
  <c r="T15" i="5"/>
  <c r="J10" i="5"/>
  <c r="L10" i="5"/>
  <c r="I6" i="5"/>
  <c r="M15" i="5"/>
  <c r="P5" i="5"/>
  <c r="E17" i="5"/>
  <c r="P11" i="5"/>
  <c r="F18" i="5"/>
  <c r="T13" i="5"/>
  <c r="I7" i="5"/>
  <c r="P9" i="5"/>
  <c r="O18" i="5"/>
  <c r="H5" i="5"/>
  <c r="R10" i="5"/>
  <c r="E5" i="5"/>
  <c r="S14" i="5"/>
  <c r="Q6" i="5"/>
  <c r="T14" i="5"/>
  <c r="K7" i="5"/>
  <c r="T17" i="5"/>
  <c r="K8" i="5"/>
  <c r="N7" i="5"/>
  <c r="S6" i="5"/>
  <c r="Q8" i="5"/>
  <c r="K19" i="5"/>
  <c r="H18" i="5"/>
  <c r="I10" i="5"/>
  <c r="G9" i="5"/>
  <c r="T18" i="5"/>
  <c r="G5" i="5"/>
  <c r="M7" i="5"/>
  <c r="G13" i="5"/>
  <c r="Q15" i="5"/>
  <c r="R16" i="5"/>
  <c r="G7" i="5"/>
  <c r="J17" i="5"/>
  <c r="Q12" i="5"/>
  <c r="M8" i="5"/>
  <c r="L8" i="5"/>
  <c r="E16" i="5"/>
  <c r="H6" i="5"/>
  <c r="P4" i="5"/>
  <c r="H10" i="5"/>
  <c r="P19" i="5"/>
  <c r="L12" i="5"/>
  <c r="R11" i="5"/>
  <c r="N14" i="5"/>
  <c r="I9" i="5"/>
  <c r="T5" i="5"/>
  <c r="J7" i="5"/>
  <c r="T8" i="5"/>
  <c r="O7" i="5"/>
  <c r="Q17" i="5"/>
  <c r="S10" i="5"/>
  <c r="E13" i="5"/>
  <c r="P13" i="5"/>
  <c r="M5" i="5"/>
  <c r="N4" i="5"/>
  <c r="J15" i="5"/>
  <c r="I13" i="5"/>
  <c r="L16" i="5"/>
  <c r="G14" i="5"/>
  <c r="K18" i="5"/>
  <c r="G16" i="5"/>
  <c r="K4" i="5"/>
  <c r="M19" i="5"/>
  <c r="N19" i="5"/>
  <c r="O4" i="5"/>
  <c r="H4" i="5"/>
  <c r="T6" i="5"/>
  <c r="T12" i="5"/>
  <c r="E12" i="5"/>
  <c r="M9" i="5"/>
  <c r="I15" i="5"/>
  <c r="P16" i="5"/>
  <c r="S7" i="5"/>
  <c r="M17" i="5"/>
  <c r="H13" i="5"/>
  <c r="E11" i="5"/>
  <c r="M4" i="5"/>
  <c r="J12" i="5"/>
  <c r="F7" i="5"/>
  <c r="E10" i="5"/>
  <c r="M13" i="5"/>
  <c r="T16" i="5"/>
  <c r="O8" i="5"/>
  <c r="E7" i="5"/>
  <c r="Q4" i="5"/>
  <c r="R19" i="5"/>
  <c r="N17" i="5"/>
  <c r="S11" i="5"/>
  <c r="K11" i="5"/>
  <c r="G8" i="5"/>
  <c r="P10" i="5"/>
  <c r="R6" i="5"/>
  <c r="K9" i="5"/>
  <c r="O9" i="5"/>
  <c r="M10" i="5"/>
  <c r="I19" i="5"/>
  <c r="H11" i="5"/>
  <c r="S5" i="5"/>
  <c r="R7" i="5"/>
  <c r="E15" i="5"/>
  <c r="G18" i="5"/>
  <c r="L15" i="5"/>
  <c r="I11" i="5"/>
  <c r="Q10" i="5"/>
  <c r="O19" i="5"/>
  <c r="K14" i="5"/>
  <c r="T9" i="5"/>
  <c r="F16" i="5"/>
  <c r="T11" i="5"/>
  <c r="M6" i="5"/>
  <c r="E14" i="5"/>
  <c r="L7" i="5"/>
  <c r="K12" i="5"/>
  <c r="Q9" i="5"/>
  <c r="T10" i="5"/>
  <c r="I16" i="5"/>
  <c r="S16" i="5"/>
  <c r="J8" i="5"/>
  <c r="E8" i="5"/>
  <c r="J13" i="5"/>
  <c r="P14" i="5"/>
  <c r="I12" i="5"/>
  <c r="O6" i="5"/>
  <c r="O5" i="5"/>
  <c r="K13" i="5"/>
  <c r="O13" i="5"/>
  <c r="G19" i="5"/>
  <c r="N6" i="5"/>
  <c r="J5" i="5"/>
  <c r="G17" i="5"/>
  <c r="G10" i="5"/>
  <c r="N11" i="5"/>
  <c r="R9" i="5"/>
  <c r="J4" i="5"/>
  <c r="Q11" i="5"/>
  <c r="R14" i="5"/>
  <c r="J16" i="5"/>
  <c r="P18" i="5"/>
  <c r="H9" i="5"/>
  <c r="P59" i="1" l="1"/>
  <c r="P99" i="1"/>
  <c r="O85" i="1"/>
  <c r="P83" i="1" s="1"/>
  <c r="S61" i="1" s="1"/>
  <c r="P115" i="1"/>
  <c r="S57" i="1" s="1"/>
  <c r="P19" i="1"/>
  <c r="S93" i="1" s="1"/>
  <c r="P43" i="1"/>
  <c r="S120" i="1" s="1"/>
  <c r="P35" i="1"/>
  <c r="S79" i="1" s="1"/>
  <c r="P91" i="1"/>
  <c r="S14" i="1" s="1"/>
  <c r="P3" i="1"/>
  <c r="P67" i="1"/>
  <c r="S3" i="1" s="1"/>
  <c r="P51" i="1"/>
  <c r="S73" i="1" s="1"/>
  <c r="P123" i="1"/>
  <c r="S50" i="1" s="1"/>
  <c r="S117" i="1"/>
  <c r="P11" i="1"/>
  <c r="S15" i="1"/>
  <c r="S31" i="1"/>
  <c r="S47" i="1"/>
  <c r="S63" i="1"/>
  <c r="S7" i="1"/>
  <c r="S23" i="1"/>
  <c r="S39" i="1"/>
  <c r="S55" i="1"/>
  <c r="S56" i="1"/>
  <c r="S16" i="1"/>
  <c r="S32" i="1"/>
  <c r="S40" i="1"/>
  <c r="S64" i="1"/>
  <c r="S8" i="1"/>
  <c r="S24" i="1"/>
  <c r="S48" i="1"/>
  <c r="S114" i="1"/>
  <c r="S122" i="1"/>
  <c r="S98" i="1"/>
  <c r="S106" i="1"/>
  <c r="S82" i="1"/>
  <c r="S90" i="1"/>
  <c r="S74" i="1"/>
  <c r="S130" i="1"/>
  <c r="S17" i="1"/>
  <c r="S33" i="1"/>
  <c r="S25" i="1"/>
  <c r="S41" i="1"/>
  <c r="P27" i="1"/>
  <c r="P75" i="1"/>
  <c r="S85" i="1" l="1"/>
  <c r="S45" i="1"/>
  <c r="S13" i="1"/>
  <c r="S5" i="1"/>
  <c r="S37" i="1"/>
  <c r="S53" i="1"/>
  <c r="S21" i="1"/>
  <c r="S109" i="1"/>
  <c r="S77" i="1"/>
  <c r="S9" i="1"/>
  <c r="S65" i="1"/>
  <c r="S101" i="1"/>
  <c r="S69" i="1"/>
  <c r="S49" i="1"/>
  <c r="S125" i="1"/>
  <c r="S30" i="1"/>
  <c r="S72" i="1"/>
  <c r="S80" i="1"/>
  <c r="S29" i="1"/>
  <c r="S43" i="1"/>
  <c r="S27" i="1"/>
  <c r="S121" i="1"/>
  <c r="S103" i="1"/>
  <c r="S97" i="1"/>
  <c r="S127" i="1"/>
  <c r="S112" i="1"/>
  <c r="S128" i="1"/>
  <c r="S89" i="1"/>
  <c r="S59" i="1"/>
  <c r="S19" i="1"/>
  <c r="S111" i="1"/>
  <c r="S104" i="1"/>
  <c r="S96" i="1"/>
  <c r="S129" i="1"/>
  <c r="S51" i="1"/>
  <c r="S119" i="1"/>
  <c r="S62" i="1"/>
  <c r="S11" i="1"/>
  <c r="S38" i="1"/>
  <c r="S6" i="1"/>
  <c r="S113" i="1"/>
  <c r="S81" i="1"/>
  <c r="S66" i="1"/>
  <c r="S54" i="1"/>
  <c r="S22" i="1"/>
  <c r="S87" i="1"/>
  <c r="S95" i="1"/>
  <c r="S88" i="1"/>
  <c r="S105" i="1"/>
  <c r="S42" i="1"/>
  <c r="S46" i="1"/>
  <c r="S35" i="1"/>
  <c r="S71" i="1"/>
  <c r="S10" i="1"/>
  <c r="S34" i="1"/>
  <c r="S26" i="1"/>
  <c r="S58" i="1"/>
  <c r="S18" i="1"/>
  <c r="S12" i="1"/>
  <c r="S28" i="1"/>
  <c r="S44" i="1"/>
  <c r="S4" i="1"/>
  <c r="T3" i="1" s="1"/>
  <c r="S20" i="1"/>
  <c r="S60" i="1"/>
  <c r="S36" i="1"/>
  <c r="S52" i="1"/>
  <c r="S67" i="1"/>
  <c r="S75" i="1"/>
  <c r="S83" i="1"/>
  <c r="S91" i="1"/>
  <c r="S99" i="1"/>
  <c r="S107" i="1"/>
  <c r="S115" i="1"/>
  <c r="S123" i="1"/>
  <c r="S78" i="1"/>
  <c r="S86" i="1"/>
  <c r="S70" i="1"/>
  <c r="S126" i="1"/>
  <c r="S110" i="1"/>
  <c r="S118" i="1"/>
  <c r="S102" i="1"/>
  <c r="S94" i="1"/>
  <c r="S68" i="1"/>
  <c r="S76" i="1"/>
  <c r="S84" i="1"/>
  <c r="S92" i="1"/>
  <c r="S116" i="1"/>
  <c r="S108" i="1"/>
  <c r="S100" i="1"/>
  <c r="S124" i="1"/>
  <c r="C5" i="10" l="1"/>
  <c r="L5" i="10" s="1"/>
  <c r="M5" i="10" s="1"/>
  <c r="O5" i="10" s="1"/>
  <c r="R4" i="10"/>
  <c r="T43" i="1"/>
  <c r="T59" i="1"/>
  <c r="T27" i="1"/>
  <c r="U3" i="1"/>
  <c r="T35" i="1"/>
  <c r="T19" i="1"/>
  <c r="T11" i="1"/>
  <c r="T123" i="1"/>
  <c r="T91" i="1"/>
  <c r="T75" i="1"/>
  <c r="T51" i="1"/>
  <c r="T115" i="1"/>
  <c r="T83" i="1"/>
  <c r="T107" i="1"/>
  <c r="T99" i="1"/>
  <c r="T67" i="1"/>
  <c r="E5" i="10" l="1"/>
  <c r="F5" i="10" s="1"/>
  <c r="U67" i="1"/>
  <c r="C13" i="10"/>
  <c r="U123" i="1"/>
  <c r="C20" i="10"/>
  <c r="U99" i="1"/>
  <c r="C17" i="10"/>
  <c r="U51" i="1"/>
  <c r="C11" i="10"/>
  <c r="L10" i="10" s="1"/>
  <c r="M10" i="10" s="1"/>
  <c r="U27" i="1"/>
  <c r="C8" i="10"/>
  <c r="G5" i="10"/>
  <c r="U107" i="1"/>
  <c r="C18" i="10"/>
  <c r="U75" i="1"/>
  <c r="C14" i="10"/>
  <c r="L6" i="10" s="1"/>
  <c r="U19" i="1"/>
  <c r="C7" i="10"/>
  <c r="U59" i="1"/>
  <c r="C12" i="10"/>
  <c r="U115" i="1"/>
  <c r="C19" i="10"/>
  <c r="U11" i="1"/>
  <c r="C6" i="10"/>
  <c r="U83" i="1"/>
  <c r="C15" i="10"/>
  <c r="U91" i="1"/>
  <c r="C16" i="10"/>
  <c r="U35" i="1"/>
  <c r="C9" i="10"/>
  <c r="U43" i="1"/>
  <c r="C10" i="10"/>
  <c r="N5" i="10"/>
  <c r="P5" i="10"/>
  <c r="Q5" i="10"/>
  <c r="L11" i="10" l="1"/>
  <c r="M11" i="10" s="1"/>
  <c r="H5" i="10"/>
  <c r="N10" i="10"/>
  <c r="P10" i="10"/>
  <c r="O10" i="10"/>
  <c r="Q10" i="10"/>
  <c r="E11" i="10"/>
  <c r="X4" i="10"/>
  <c r="E20" i="10"/>
  <c r="AG4" i="10"/>
  <c r="E9" i="10"/>
  <c r="V4" i="10"/>
  <c r="L9" i="10"/>
  <c r="M9" i="10" s="1"/>
  <c r="E19" i="10"/>
  <c r="AF4" i="10"/>
  <c r="E18" i="10"/>
  <c r="AE4" i="10"/>
  <c r="E8" i="10"/>
  <c r="U4" i="10"/>
  <c r="E17" i="10"/>
  <c r="AD4" i="10"/>
  <c r="E13" i="10"/>
  <c r="Z4" i="10"/>
  <c r="E15" i="10"/>
  <c r="AB4" i="10"/>
  <c r="L7" i="10"/>
  <c r="M7" i="10" s="1"/>
  <c r="E7" i="10"/>
  <c r="T4" i="10"/>
  <c r="E10" i="10"/>
  <c r="W4" i="10"/>
  <c r="E16" i="10"/>
  <c r="AC4" i="10"/>
  <c r="E6" i="10"/>
  <c r="S4" i="10"/>
  <c r="L8" i="10"/>
  <c r="M8" i="10" s="1"/>
  <c r="E12" i="10"/>
  <c r="Y4" i="10"/>
  <c r="E14" i="10"/>
  <c r="AA4" i="10"/>
  <c r="M6" i="10"/>
  <c r="O6" i="10" s="1"/>
  <c r="N11" i="10" l="1"/>
  <c r="Q11" i="10"/>
  <c r="P11" i="10"/>
  <c r="O11" i="10"/>
  <c r="O7" i="10"/>
  <c r="P7" i="10"/>
  <c r="Q7" i="10"/>
  <c r="N7" i="10"/>
  <c r="H18" i="10"/>
  <c r="G18" i="10"/>
  <c r="F18" i="10"/>
  <c r="H14" i="10"/>
  <c r="G14" i="10"/>
  <c r="F14" i="10"/>
  <c r="H7" i="10"/>
  <c r="F7" i="10"/>
  <c r="G7" i="10"/>
  <c r="F15" i="10"/>
  <c r="H15" i="10"/>
  <c r="G15" i="10"/>
  <c r="G13" i="10"/>
  <c r="H13" i="10"/>
  <c r="F13" i="10"/>
  <c r="H8" i="10"/>
  <c r="G8" i="10"/>
  <c r="F8" i="10"/>
  <c r="F9" i="10"/>
  <c r="H9" i="10"/>
  <c r="G9" i="10"/>
  <c r="Q6" i="10"/>
  <c r="P6" i="10"/>
  <c r="N6" i="10"/>
  <c r="F12" i="10"/>
  <c r="G12" i="10"/>
  <c r="H12" i="10"/>
  <c r="G17" i="10"/>
  <c r="H17" i="10"/>
  <c r="F17" i="10"/>
  <c r="Q9" i="10"/>
  <c r="AB22" i="10" s="1"/>
  <c r="AB23" i="10" s="1"/>
  <c r="O9" i="10"/>
  <c r="AB16" i="10" s="1"/>
  <c r="AB17" i="10" s="1"/>
  <c r="P9" i="10"/>
  <c r="AB19" i="10" s="1"/>
  <c r="AB20" i="10" s="1"/>
  <c r="N9" i="10"/>
  <c r="AB13" i="10" s="1"/>
  <c r="AB14" i="10" s="1"/>
  <c r="F20" i="10"/>
  <c r="G20" i="10"/>
  <c r="H20" i="10"/>
  <c r="O8" i="10"/>
  <c r="P8" i="10"/>
  <c r="Q8" i="10"/>
  <c r="N8" i="10"/>
  <c r="F16" i="10"/>
  <c r="G16" i="10"/>
  <c r="H16" i="10"/>
  <c r="H6" i="10"/>
  <c r="G6" i="10"/>
  <c r="F6" i="10"/>
  <c r="F10" i="10"/>
  <c r="G10" i="10"/>
  <c r="H10" i="10"/>
  <c r="F19" i="10"/>
  <c r="H19" i="10"/>
  <c r="G19" i="10"/>
  <c r="H11" i="10"/>
  <c r="F11" i="10"/>
  <c r="G11" i="10"/>
  <c r="R16" i="10" l="1"/>
  <c r="R13" i="10"/>
  <c r="R14" i="10" s="1"/>
  <c r="T22" i="10"/>
  <c r="T23" i="10" s="1"/>
  <c r="AA22" i="10"/>
  <c r="AA23" i="10" s="1"/>
  <c r="R22" i="10"/>
  <c r="R23" i="10" s="1"/>
  <c r="V13" i="10"/>
  <c r="V14" i="10" s="1"/>
  <c r="X13" i="10"/>
  <c r="X14" i="10" s="1"/>
  <c r="W13" i="10"/>
  <c r="W14" i="10" s="1"/>
  <c r="AG13" i="10"/>
  <c r="AG14" i="10" s="1"/>
  <c r="S13" i="10"/>
  <c r="S14" i="10" s="1"/>
  <c r="AE13" i="10"/>
  <c r="AE14" i="10" s="1"/>
  <c r="AC13" i="10"/>
  <c r="AC14" i="10" s="1"/>
  <c r="AF13" i="10"/>
  <c r="AF14" i="10" s="1"/>
  <c r="AD13" i="10"/>
  <c r="AD14" i="10" s="1"/>
  <c r="Y13" i="10"/>
  <c r="Y14" i="10" s="1"/>
  <c r="Z13" i="10"/>
  <c r="Z14" i="10" s="1"/>
  <c r="U13" i="10"/>
  <c r="U14" i="10" s="1"/>
  <c r="T13" i="10"/>
  <c r="T14" i="10" s="1"/>
  <c r="AA13" i="10"/>
  <c r="AA14" i="10" s="1"/>
  <c r="V22" i="10"/>
  <c r="V23" i="10" s="1"/>
  <c r="Z22" i="10"/>
  <c r="Z23" i="10" s="1"/>
  <c r="AG22" i="10"/>
  <c r="AG23" i="10" s="1"/>
  <c r="W22" i="10"/>
  <c r="W23" i="10" s="1"/>
  <c r="AE22" i="10"/>
  <c r="AE23" i="10" s="1"/>
  <c r="AF22" i="10"/>
  <c r="AF23" i="10" s="1"/>
  <c r="X22" i="10"/>
  <c r="X23" i="10" s="1"/>
  <c r="AD22" i="10"/>
  <c r="AD23" i="10" s="1"/>
  <c r="AC22" i="10"/>
  <c r="AC23" i="10" s="1"/>
  <c r="Y22" i="10"/>
  <c r="Y23" i="10" s="1"/>
  <c r="U22" i="10"/>
  <c r="U23" i="10" s="1"/>
  <c r="S22" i="10"/>
  <c r="S23" i="10" s="1"/>
  <c r="AA19" i="10"/>
  <c r="AA20" i="10" s="1"/>
  <c r="R19" i="10"/>
  <c r="R20" i="10" s="1"/>
  <c r="V19" i="10"/>
  <c r="V20" i="10" s="1"/>
  <c r="Y19" i="10"/>
  <c r="Y20" i="10" s="1"/>
  <c r="AG19" i="10"/>
  <c r="AG20" i="10" s="1"/>
  <c r="S19" i="10"/>
  <c r="S20" i="10" s="1"/>
  <c r="X19" i="10"/>
  <c r="X20" i="10" s="1"/>
  <c r="U19" i="10"/>
  <c r="U20" i="10" s="1"/>
  <c r="AE19" i="10"/>
  <c r="AE20" i="10" s="1"/>
  <c r="W19" i="10"/>
  <c r="W20" i="10" s="1"/>
  <c r="T19" i="10"/>
  <c r="T20" i="10" s="1"/>
  <c r="AF19" i="10"/>
  <c r="AF20" i="10" s="1"/>
  <c r="AD19" i="10"/>
  <c r="AD20" i="10" s="1"/>
  <c r="Z19" i="10"/>
  <c r="Z20" i="10" s="1"/>
  <c r="AC19" i="10"/>
  <c r="AC20" i="10" s="1"/>
  <c r="AA16" i="10"/>
  <c r="AA17" i="10" s="1"/>
  <c r="R17" i="10"/>
  <c r="U16" i="10"/>
  <c r="U17" i="10" s="1"/>
  <c r="AD16" i="10"/>
  <c r="AD17" i="10" s="1"/>
  <c r="Y16" i="10"/>
  <c r="Y17" i="10" s="1"/>
  <c r="V16" i="10"/>
  <c r="V17" i="10" s="1"/>
  <c r="S16" i="10"/>
  <c r="S17" i="10" s="1"/>
  <c r="W16" i="10"/>
  <c r="W17" i="10" s="1"/>
  <c r="Z16" i="10"/>
  <c r="Z17" i="10" s="1"/>
  <c r="X16" i="10"/>
  <c r="X17" i="10" s="1"/>
  <c r="AE16" i="10"/>
  <c r="AE17" i="10" s="1"/>
  <c r="AC16" i="10"/>
  <c r="AC17" i="10" s="1"/>
  <c r="T16" i="10"/>
  <c r="T17" i="10" s="1"/>
  <c r="AG16" i="10"/>
  <c r="AG17" i="10" s="1"/>
  <c r="AF16" i="10"/>
  <c r="AF17" i="10" s="1"/>
  <c r="K20" i="10" l="1"/>
  <c r="C27" i="10" s="1"/>
  <c r="E27" i="10" s="1"/>
  <c r="K17" i="10"/>
  <c r="C26" i="10" s="1"/>
  <c r="E26" i="10" s="1"/>
  <c r="K23" i="10"/>
  <c r="C28" i="10" s="1"/>
  <c r="E28" i="10" s="1"/>
  <c r="K14" i="10"/>
</calcChain>
</file>

<file path=xl/sharedStrings.xml><?xml version="1.0" encoding="utf-8"?>
<sst xmlns="http://schemas.openxmlformats.org/spreadsheetml/2006/main" count="244" uniqueCount="81">
  <si>
    <t>На победу 1</t>
  </si>
  <si>
    <t>На не-победу 11</t>
  </si>
  <si>
    <t>На победу 2 или 3 или 4</t>
  </si>
  <si>
    <t>На не-победу и 5 и 6 и 7</t>
  </si>
  <si>
    <t>Команда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</si>
  <si>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</si>
  <si>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</si>
  <si>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</si>
  <si>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</si>
  <si>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</si>
  <si>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</si>
  <si>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</si>
  <si>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</si>
  <si>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</si>
  <si>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</si>
  <si>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</si>
  <si>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</si>
  <si>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</si>
  <si>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</si>
  <si>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</si>
  <si>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</si>
  <si>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Победа</t>
  </si>
  <si>
    <t>Коэф</t>
  </si>
  <si>
    <t>        Гости
Дом        </t>
  </si>
  <si>
    <t>Сила</t>
  </si>
  <si>
    <t>Матрица</t>
  </si>
  <si>
    <t>VS</t>
  </si>
  <si>
    <t>$A$3:$B$20</t>
  </si>
  <si>
    <t>+</t>
  </si>
  <si>
    <t>×</t>
  </si>
  <si>
    <t>(</t>
  </si>
  <si>
    <t>)</t>
  </si>
  <si>
    <t>Команда №1,
для полуфинала</t>
  </si>
  <si>
    <t>I</t>
  </si>
  <si>
    <t>II</t>
  </si>
  <si>
    <t>III</t>
  </si>
  <si>
    <t>IV</t>
  </si>
  <si>
    <t>Коэф
0</t>
  </si>
  <si>
    <t>Коэф
полуф</t>
  </si>
  <si>
    <t>Коэф
1 эт</t>
  </si>
  <si>
    <t>к1/к3</t>
  </si>
  <si>
    <t>к3/к4</t>
  </si>
  <si>
    <t>к1/к4</t>
  </si>
  <si>
    <t>к4/к3</t>
  </si>
  <si>
    <t>Коэф
финал</t>
  </si>
  <si>
    <t>k=1/p</t>
  </si>
  <si>
    <t>Группа</t>
  </si>
  <si>
    <t>Команда №1,
для финала</t>
  </si>
  <si>
    <t>к1/к5</t>
  </si>
  <si>
    <t>к1/к6</t>
  </si>
  <si>
    <t>к1/к7</t>
  </si>
  <si>
    <t>к1/к8</t>
  </si>
  <si>
    <t>полуфинал
к5/к6</t>
  </si>
  <si>
    <t>полуфинал
к6/к5</t>
  </si>
  <si>
    <t>полуфинал
к7/к8</t>
  </si>
  <si>
    <t>полуфинал
к8/к7</t>
  </si>
  <si>
    <t>полуфинал
к1/(к3ик4)</t>
  </si>
  <si>
    <t>к1/к2
элементарное событие</t>
  </si>
  <si>
    <t>Ставка</t>
  </si>
  <si>
    <t>пара</t>
  </si>
  <si>
    <t>На победу или 1 или 10</t>
  </si>
  <si>
    <t>k</t>
  </si>
  <si>
    <t>1/16</t>
  </si>
  <si>
    <t>да</t>
  </si>
  <si>
    <t>Победа одной из команд</t>
  </si>
  <si>
    <t>Сумма ставок:  </t>
  </si>
  <si>
    <t>p</t>
  </si>
  <si>
    <t>Ставка, ₽</t>
  </si>
  <si>
    <t>Выигрыш, ₽</t>
  </si>
  <si>
    <t>¯\_(ツ)_/¯</t>
  </si>
  <si>
    <t>На победу 7</t>
  </si>
  <si>
    <t>На победу 3 и 16</t>
  </si>
  <si>
    <t> 100 %</t>
  </si>
  <si>
    <t>Сумма</t>
  </si>
  <si>
    <t>Кэффициент</t>
  </si>
  <si>
    <t>Прибыль</t>
  </si>
  <si>
    <t>Прибыль, ₽</t>
  </si>
  <si>
    <t>Выход в
1 этап</t>
  </si>
  <si>
    <t>Выход в
Полуфинал</t>
  </si>
  <si>
    <t>Выход в
Финал</t>
  </si>
  <si>
    <t>Матрица коэффициентов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</si>
</sst>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0.0000"/>
    <numFmt numFmtId="167" formatCode="_(* #,##0.00_);_(* \(#,##0.00\);_(* &quot;-&quot;??_);_(@_)"/>
    <numFmt numFmtId="168" formatCode="#,##0_ ;[Red]\-#,##0\ "/>
    <numFmt numFmtId="169" formatCode="0.0000E+00"/>
    <numFmt numFmtId="170" formatCode="0.0%"/>
  </numFmts>
  <fonts count="2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0" xfId="0" quotePrefix="1" applyAlignment="1">
      <alignment vertical="center"/>
    </xf>
    <xf numFmtId="43" fontId="7" fillId="0" borderId="1" xfId="1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5" borderId="0" xfId="0" applyFont="1" applyFill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4" borderId="17" xfId="0" applyFont="1" applyFill="1" applyBorder="1" applyAlignment="1">
      <alignment vertical="center"/>
    </xf>
    <xf numFmtId="0" fontId="6" fillId="4" borderId="18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6" fillId="4" borderId="15" xfId="0" applyFont="1" applyFill="1" applyBorder="1" applyAlignment="1">
      <alignment vertical="center"/>
    </xf>
    <xf numFmtId="0" fontId="10" fillId="4" borderId="8" xfId="0" applyFont="1" applyFill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2" borderId="15" xfId="0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4" borderId="8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13" fillId="3" borderId="12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43" fontId="3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166" fontId="0" fillId="0" borderId="4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166" fontId="0" fillId="0" borderId="9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165" fontId="0" fillId="0" borderId="0" xfId="0" applyNumberFormat="1" applyAlignment="1">
      <alignment vertical="center"/>
    </xf>
    <xf numFmtId="167" fontId="0" fillId="0" borderId="0" xfId="0" applyNumberFormat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7" fontId="10" fillId="2" borderId="1" xfId="0" quotePrefix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7" fontId="10" fillId="0" borderId="1" xfId="0" quotePrefix="1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vertical="center"/>
    </xf>
    <xf numFmtId="16" fontId="0" fillId="0" borderId="0" xfId="0" applyNumberFormat="1" applyAlignment="1">
      <alignment vertical="center"/>
    </xf>
    <xf numFmtId="9" fontId="10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2" fontId="0" fillId="0" borderId="9" xfId="0" applyNumberFormat="1" applyBorder="1" applyAlignment="1">
      <alignment vertical="center"/>
    </xf>
    <xf numFmtId="168" fontId="0" fillId="0" borderId="9" xfId="0" applyNumberFormat="1" applyBorder="1" applyAlignment="1">
      <alignment vertical="center"/>
    </xf>
    <xf numFmtId="0" fontId="0" fillId="0" borderId="35" xfId="0" applyBorder="1" applyAlignment="1">
      <alignment horizontal="left" vertical="center"/>
    </xf>
    <xf numFmtId="166" fontId="0" fillId="0" borderId="35" xfId="0" applyNumberFormat="1" applyBorder="1" applyAlignment="1">
      <alignment vertical="center"/>
    </xf>
    <xf numFmtId="2" fontId="0" fillId="0" borderId="35" xfId="0" applyNumberFormat="1" applyBorder="1" applyAlignment="1">
      <alignment vertical="center"/>
    </xf>
    <xf numFmtId="165" fontId="0" fillId="0" borderId="1" xfId="1" applyNumberFormat="1" applyFont="1" applyFill="1" applyBorder="1" applyAlignment="1">
      <alignment horizontal="center" vertical="center"/>
    </xf>
    <xf numFmtId="168" fontId="19" fillId="0" borderId="1" xfId="0" applyNumberFormat="1" applyFont="1" applyBorder="1" applyAlignment="1">
      <alignment vertical="center"/>
    </xf>
    <xf numFmtId="169" fontId="0" fillId="0" borderId="0" xfId="0" applyNumberFormat="1" applyAlignment="1">
      <alignment vertical="center"/>
    </xf>
    <xf numFmtId="168" fontId="19" fillId="0" borderId="35" xfId="0" applyNumberFormat="1" applyFont="1" applyBorder="1" applyAlignment="1">
      <alignment vertical="center"/>
    </xf>
    <xf numFmtId="2" fontId="0" fillId="0" borderId="4" xfId="0" applyNumberFormat="1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38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164" fontId="11" fillId="2" borderId="38" xfId="0" applyNumberFormat="1" applyFont="1" applyFill="1" applyBorder="1" applyAlignment="1">
      <alignment horizontal="center" vertical="center" wrapText="1"/>
    </xf>
    <xf numFmtId="0" fontId="11" fillId="2" borderId="39" xfId="0" applyFont="1" applyFill="1" applyBorder="1" applyAlignment="1">
      <alignment horizontal="center" vertical="center" wrapText="1"/>
    </xf>
    <xf numFmtId="166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168" fontId="0" fillId="0" borderId="9" xfId="0" applyNumberFormat="1" applyFont="1" applyFill="1" applyBorder="1" applyAlignment="1">
      <alignment vertical="center"/>
    </xf>
    <xf numFmtId="168" fontId="19" fillId="0" borderId="4" xfId="0" applyNumberFormat="1" applyFont="1" applyBorder="1" applyAlignment="1">
      <alignment vertical="center"/>
    </xf>
    <xf numFmtId="168" fontId="0" fillId="0" borderId="0" xfId="0" applyNumberFormat="1" applyAlignment="1">
      <alignment vertical="center"/>
    </xf>
    <xf numFmtId="165" fontId="0" fillId="0" borderId="1" xfId="0" applyNumberFormat="1" applyBorder="1" applyAlignment="1">
      <alignment vertical="center"/>
    </xf>
    <xf numFmtId="170" fontId="0" fillId="0" borderId="1" xfId="2" applyNumberFormat="1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9" fontId="10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vertical="center"/>
    </xf>
    <xf numFmtId="0" fontId="17" fillId="7" borderId="1" xfId="0" applyFont="1" applyFill="1" applyBorder="1" applyAlignment="1">
      <alignment horizontal="center" vertical="center"/>
    </xf>
    <xf numFmtId="9" fontId="0" fillId="0" borderId="1" xfId="2" applyFont="1" applyBorder="1" applyAlignment="1">
      <alignment horizontal="left" vertical="center"/>
    </xf>
    <xf numFmtId="9" fontId="0" fillId="0" borderId="9" xfId="2" applyFont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6" fontId="12" fillId="2" borderId="31" xfId="0" quotePrefix="1" applyNumberFormat="1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164" fontId="12" fillId="0" borderId="21" xfId="0" applyNumberFormat="1" applyFont="1" applyFill="1" applyBorder="1" applyAlignment="1">
      <alignment horizontal="center" vertical="center"/>
    </xf>
    <xf numFmtId="164" fontId="12" fillId="0" borderId="22" xfId="0" applyNumberFormat="1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2" fontId="11" fillId="0" borderId="3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5" fillId="0" borderId="27" xfId="0" applyFont="1" applyFill="1" applyBorder="1" applyAlignment="1">
      <alignment horizontal="center" vertical="center"/>
    </xf>
    <xf numFmtId="0" fontId="15" fillId="0" borderId="31" xfId="0" applyFont="1" applyFill="1" applyBorder="1" applyAlignment="1">
      <alignment horizontal="center" vertical="center"/>
    </xf>
    <xf numFmtId="0" fontId="15" fillId="0" borderId="30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0" xfId="0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 vertical="center"/>
    </xf>
    <xf numFmtId="2" fontId="12" fillId="0" borderId="3" xfId="0" applyNumberFormat="1" applyFont="1" applyFill="1" applyBorder="1" applyAlignment="1">
      <alignment horizontal="center" vertical="center"/>
    </xf>
    <xf numFmtId="2" fontId="12" fillId="0" borderId="10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2" fontId="12" fillId="0" borderId="21" xfId="0" applyNumberFormat="1" applyFont="1" applyFill="1" applyBorder="1" applyAlignment="1">
      <alignment horizontal="center" vertical="center"/>
    </xf>
    <xf numFmtId="2" fontId="12" fillId="0" borderId="22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2" fontId="12" fillId="0" borderId="34" xfId="0" applyNumberFormat="1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1" fontId="16" fillId="0" borderId="11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6" fillId="0" borderId="29" xfId="0" applyNumberFormat="1" applyFont="1" applyFill="1" applyBorder="1" applyAlignment="1">
      <alignment horizontal="center" vertical="center"/>
    </xf>
    <xf numFmtId="1" fontId="16" fillId="0" borderId="26" xfId="0" applyNumberFormat="1" applyFont="1" applyFill="1" applyBorder="1" applyAlignment="1">
      <alignment horizontal="center" vertical="center"/>
    </xf>
    <xf numFmtId="1" fontId="16" fillId="0" borderId="27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1" fontId="16" fillId="0" borderId="25" xfId="0" applyNumberFormat="1" applyFont="1" applyFill="1" applyBorder="1" applyAlignment="1">
      <alignment horizontal="center" vertical="center"/>
    </xf>
    <xf numFmtId="1" fontId="16" fillId="0" borderId="28" xfId="0" applyNumberFormat="1" applyFont="1" applyFill="1" applyBorder="1" applyAlignment="1">
      <alignment horizontal="center" vertical="center"/>
    </xf>
    <xf numFmtId="0" fontId="18" fillId="0" borderId="28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" fontId="16" fillId="0" borderId="3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5" fillId="3" borderId="12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прибыли</a:t>
            </a:r>
            <a:r>
              <a:rPr lang="ru-RU" baseline="0"/>
              <a:t> от коэффициентов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'4-5 Коэффициент'!$E$24</c:f>
              <c:strCache>
                <c:ptCount val="1"/>
                <c:pt idx="0">
                  <c:v>Прибыль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'4-5 Коэффициент'!$B$25:$B$28</c:f>
              <c:numCache>
                <c:formatCode>0%</c:formatCode>
                <c:ptCount val="4"/>
                <c:pt idx="0">
                  <c:v>1</c:v>
                </c:pt>
                <c:pt idx="1">
                  <c:v>-5.0000000000000044E-2</c:v>
                </c:pt>
                <c:pt idx="2">
                  <c:v>-9.9999999999999978E-2</c:v>
                </c:pt>
                <c:pt idx="3">
                  <c:v>-0.25</c:v>
                </c:pt>
              </c:numCache>
            </c:numRef>
          </c:cat>
          <c:val>
            <c:numRef>
              <c:f>'4-5 Коэффициент'!$E$25:$E$28</c:f>
              <c:numCache>
                <c:formatCode>0.0%</c:formatCode>
                <c:ptCount val="4"/>
                <c:pt idx="0">
                  <c:v>0</c:v>
                </c:pt>
                <c:pt idx="1">
                  <c:v>3.4730517441242836E-2</c:v>
                </c:pt>
                <c:pt idx="2">
                  <c:v>6.9461034882485395E-2</c:v>
                </c:pt>
                <c:pt idx="3">
                  <c:v>0.17365258720621388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0-43C1-9D2D-61FBAC79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788063"/>
        <c:axId val="1466788479"/>
      </c:lineChart>
      <c:catAx>
        <c:axId val="146678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</a:t>
                </a:r>
                <a:r>
                  <a:rPr lang="ru-RU" baseline="0"/>
                  <a:t> для ставок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6788479"/>
        <c:crosses val="autoZero"/>
        <c:auto val="1"/>
        <c:lblAlgn val="ctr"/>
        <c:lblOffset val="100"/>
        <c:noMultiLvlLbl val="0"/>
      </c:catAx>
      <c:valAx>
        <c:axId val="14667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Увеличение прибыли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678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20</xdr:row>
      <xdr:rowOff>47625</xdr:rowOff>
    </xdr:from>
    <xdr:to>
      <xdr:col>8</xdr:col>
      <xdr:colOff>142876</xdr:colOff>
      <xdr:row>34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8CA994-1434-4EB6-B65A-782C1723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10CE-5476-4160-81AC-6BFA3F6F72EC}">
  <sheetPr>
    <outlinePr summaryBelow="0" summaryRight="0"/>
  </sheetPr>
  <dimension ref="A1:U23"/>
  <sheetViews>
    <sheetView tabSelected="1" zoomScale="80" zoomScaleNormal="80" workbookViewId="0">
      <pane ySplit="3" topLeftCell="A4" activePane="bottomLeft" state="frozen"/>
      <selection pane="bottomLeft" activeCell="E22" sqref="E22"/>
    </sheetView>
  </sheetViews>
  <sheetFormatPr defaultRowHeight="15" outlineLevelRow="1" x14ac:dyDescent="0.25"/>
  <cols>
    <col min="1" max="1" width="12.85546875" style="1" customWidth="1"/>
    <col min="2" max="2" width="9.140625" style="1"/>
    <col min="3" max="3" width="5.28515625" style="6" customWidth="1"/>
    <col min="4" max="4" width="12" style="6" customWidth="1"/>
    <col min="5" max="5" width="6.28515625" style="6" bestFit="1" customWidth="1"/>
    <col min="6" max="6" width="9.140625" style="6" customWidth="1"/>
    <col min="7" max="7" width="6.28515625" style="6" bestFit="1" customWidth="1"/>
    <col min="8" max="20" width="9.140625" style="6" customWidth="1"/>
    <col min="21" max="21" width="4.28515625" style="6" customWidth="1"/>
    <col min="22" max="16384" width="9.140625" style="1"/>
  </cols>
  <sheetData>
    <row r="1" spans="1:21" ht="38.25" customHeight="1" collapsed="1" x14ac:dyDescent="0.25">
      <c r="A1" s="11"/>
      <c r="D1" s="99" t="s">
        <v>80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1"/>
    </row>
    <row r="2" spans="1:21" ht="60" hidden="1" customHeight="1" outlineLevel="1" x14ac:dyDescent="0.25">
      <c r="A2" s="11"/>
      <c r="D2" s="1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</row>
    <row r="3" spans="1:21" ht="49.5" customHeight="1" x14ac:dyDescent="0.25">
      <c r="A3" s="4" t="s">
        <v>4</v>
      </c>
      <c r="B3" s="4" t="s">
        <v>24</v>
      </c>
      <c r="C3" s="7"/>
      <c r="D3" s="5" t="s">
        <v>23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7"/>
    </row>
    <row r="4" spans="1:21" ht="15.75" x14ac:dyDescent="0.25">
      <c r="A4" s="9" t="s">
        <v>5</v>
      </c>
      <c r="B4" s="3">
        <v>20</v>
      </c>
      <c r="C4" s="7"/>
      <c r="D4" s="2" t="s">
        <v>5</v>
      </c>
      <c r="E4" s="43">
        <f t="shared" ref="E4:T19" si="0">VLOOKUP($D4,$A$3:$B$20,2,0)/(VLOOKUP($D4,$A$3:$B$20,2,0)+VLOOKUP(E$3,$A$3:$B$20,2,0))</f>
        <v>0.5</v>
      </c>
      <c r="F4" s="43">
        <f t="shared" si="0"/>
        <v>0.26666666666666666</v>
      </c>
      <c r="G4" s="43">
        <f t="shared" si="0"/>
        <v>0.20618556701030927</v>
      </c>
      <c r="H4" s="43">
        <f t="shared" si="0"/>
        <v>0.5714285714285714</v>
      </c>
      <c r="I4" s="43">
        <f t="shared" si="0"/>
        <v>0.18181818181818182</v>
      </c>
      <c r="J4" s="43">
        <f t="shared" si="0"/>
        <v>0.36363636363636365</v>
      </c>
      <c r="K4" s="43">
        <f t="shared" si="0"/>
        <v>0.30769230769230771</v>
      </c>
      <c r="L4" s="43">
        <f t="shared" si="0"/>
        <v>0.2857142857142857</v>
      </c>
      <c r="M4" s="43">
        <f t="shared" si="0"/>
        <v>0.2</v>
      </c>
      <c r="N4" s="43">
        <f t="shared" si="0"/>
        <v>0.4</v>
      </c>
      <c r="O4" s="43">
        <f t="shared" si="0"/>
        <v>0.44444444444444442</v>
      </c>
      <c r="P4" s="43">
        <f t="shared" si="0"/>
        <v>0.66666666666666663</v>
      </c>
      <c r="Q4" s="43">
        <f t="shared" si="0"/>
        <v>0.20833333333333334</v>
      </c>
      <c r="R4" s="43">
        <f t="shared" si="0"/>
        <v>0.24096385542168675</v>
      </c>
      <c r="S4" s="43">
        <f t="shared" si="0"/>
        <v>0.40816326530612246</v>
      </c>
      <c r="T4" s="43">
        <f t="shared" si="0"/>
        <v>0.25316455696202533</v>
      </c>
      <c r="U4" s="7"/>
    </row>
    <row r="5" spans="1:21" ht="15.75" x14ac:dyDescent="0.25">
      <c r="A5" s="9" t="s">
        <v>6</v>
      </c>
      <c r="B5" s="3">
        <v>55</v>
      </c>
      <c r="C5" s="7"/>
      <c r="D5" s="2" t="s">
        <v>6</v>
      </c>
      <c r="E5" s="43">
        <f t="shared" si="0"/>
        <v>0.73333333333333328</v>
      </c>
      <c r="F5" s="43">
        <f t="shared" si="0"/>
        <v>0.5</v>
      </c>
      <c r="G5" s="43">
        <f t="shared" si="0"/>
        <v>0.41666666666666669</v>
      </c>
      <c r="H5" s="43">
        <f t="shared" si="0"/>
        <v>0.7857142857142857</v>
      </c>
      <c r="I5" s="43">
        <f t="shared" si="0"/>
        <v>0.37931034482758619</v>
      </c>
      <c r="J5" s="43">
        <f t="shared" si="0"/>
        <v>0.61111111111111116</v>
      </c>
      <c r="K5" s="43">
        <f t="shared" si="0"/>
        <v>0.55000000000000004</v>
      </c>
      <c r="L5" s="43">
        <f t="shared" si="0"/>
        <v>0.52380952380952384</v>
      </c>
      <c r="M5" s="43">
        <f t="shared" si="0"/>
        <v>0.40740740740740738</v>
      </c>
      <c r="N5" s="43">
        <f t="shared" si="0"/>
        <v>0.6470588235294118</v>
      </c>
      <c r="O5" s="43">
        <f t="shared" si="0"/>
        <v>0.6875</v>
      </c>
      <c r="P5" s="43">
        <f t="shared" si="0"/>
        <v>0.84615384615384615</v>
      </c>
      <c r="Q5" s="43">
        <f t="shared" si="0"/>
        <v>0.41984732824427479</v>
      </c>
      <c r="R5" s="43">
        <f t="shared" si="0"/>
        <v>0.46610169491525422</v>
      </c>
      <c r="S5" s="43">
        <f t="shared" si="0"/>
        <v>0.65476190476190477</v>
      </c>
      <c r="T5" s="43">
        <f t="shared" si="0"/>
        <v>0.48245614035087719</v>
      </c>
      <c r="U5" s="7"/>
    </row>
    <row r="6" spans="1:21" ht="15.75" x14ac:dyDescent="0.25">
      <c r="A6" s="9" t="s">
        <v>7</v>
      </c>
      <c r="B6" s="3">
        <v>77</v>
      </c>
      <c r="C6" s="7"/>
      <c r="D6" s="2" t="s">
        <v>7</v>
      </c>
      <c r="E6" s="43">
        <f>VLOOKUP($D6,$A$3:$B$20,2,0)/(VLOOKUP($D6,$A$3:$B$20,2,0)+VLOOKUP(E$3,$A$3:$B$20,2,0))</f>
        <v>0.79381443298969068</v>
      </c>
      <c r="F6" s="43">
        <f t="shared" si="0"/>
        <v>0.58333333333333337</v>
      </c>
      <c r="G6" s="43">
        <f t="shared" si="0"/>
        <v>0.5</v>
      </c>
      <c r="H6" s="43">
        <f t="shared" si="0"/>
        <v>0.83695652173913049</v>
      </c>
      <c r="I6" s="43">
        <f t="shared" si="0"/>
        <v>0.46107784431137727</v>
      </c>
      <c r="J6" s="43">
        <f t="shared" si="0"/>
        <v>0.6875</v>
      </c>
      <c r="K6" s="43">
        <f t="shared" si="0"/>
        <v>0.63114754098360659</v>
      </c>
      <c r="L6" s="43">
        <f t="shared" si="0"/>
        <v>0.60629921259842523</v>
      </c>
      <c r="M6" s="43">
        <f t="shared" si="0"/>
        <v>0.49044585987261147</v>
      </c>
      <c r="N6" s="43">
        <f t="shared" si="0"/>
        <v>0.71962616822429903</v>
      </c>
      <c r="O6" s="43">
        <f t="shared" si="0"/>
        <v>0.75490196078431371</v>
      </c>
      <c r="P6" s="43">
        <f t="shared" si="0"/>
        <v>0.88505747126436785</v>
      </c>
      <c r="Q6" s="43">
        <f t="shared" si="0"/>
        <v>0.50326797385620914</v>
      </c>
      <c r="R6" s="43">
        <f t="shared" si="0"/>
        <v>0.55000000000000004</v>
      </c>
      <c r="S6" s="43">
        <f t="shared" si="0"/>
        <v>0.72641509433962259</v>
      </c>
      <c r="T6" s="43">
        <f t="shared" si="0"/>
        <v>0.56617647058823528</v>
      </c>
      <c r="U6" s="7"/>
    </row>
    <row r="7" spans="1:21" ht="15.75" x14ac:dyDescent="0.25">
      <c r="A7" s="9" t="s">
        <v>8</v>
      </c>
      <c r="B7" s="3">
        <v>15</v>
      </c>
      <c r="C7" s="7"/>
      <c r="D7" s="2" t="s">
        <v>8</v>
      </c>
      <c r="E7" s="43">
        <f t="shared" ref="E7:E19" si="1">VLOOKUP($D7,$A$3:$B$20,2,0)/(VLOOKUP($D7,$A$3:$B$20,2,0)+VLOOKUP(E$3,$A$3:$B$20,2,0))</f>
        <v>0.42857142857142855</v>
      </c>
      <c r="F7" s="43">
        <f t="shared" si="0"/>
        <v>0.21428571428571427</v>
      </c>
      <c r="G7" s="43">
        <f t="shared" si="0"/>
        <v>0.16304347826086957</v>
      </c>
      <c r="H7" s="43">
        <f t="shared" si="0"/>
        <v>0.5</v>
      </c>
      <c r="I7" s="43">
        <f t="shared" si="0"/>
        <v>0.14285714285714285</v>
      </c>
      <c r="J7" s="43">
        <f t="shared" si="0"/>
        <v>0.3</v>
      </c>
      <c r="K7" s="43">
        <f t="shared" si="0"/>
        <v>0.25</v>
      </c>
      <c r="L7" s="43">
        <f t="shared" si="0"/>
        <v>0.23076923076923078</v>
      </c>
      <c r="M7" s="43">
        <f t="shared" si="0"/>
        <v>0.15789473684210525</v>
      </c>
      <c r="N7" s="43">
        <f t="shared" si="0"/>
        <v>0.33333333333333331</v>
      </c>
      <c r="O7" s="43">
        <f t="shared" si="0"/>
        <v>0.375</v>
      </c>
      <c r="P7" s="43">
        <f t="shared" si="0"/>
        <v>0.6</v>
      </c>
      <c r="Q7" s="43">
        <f t="shared" si="0"/>
        <v>0.16483516483516483</v>
      </c>
      <c r="R7" s="43">
        <f t="shared" si="0"/>
        <v>0.19230769230769232</v>
      </c>
      <c r="S7" s="43">
        <f t="shared" si="0"/>
        <v>0.34090909090909088</v>
      </c>
      <c r="T7" s="43">
        <f t="shared" si="0"/>
        <v>0.20270270270270271</v>
      </c>
      <c r="U7" s="7"/>
    </row>
    <row r="8" spans="1:21" ht="15.75" x14ac:dyDescent="0.25">
      <c r="A8" s="9" t="s">
        <v>9</v>
      </c>
      <c r="B8" s="3">
        <v>90</v>
      </c>
      <c r="C8" s="7"/>
      <c r="D8" s="2" t="s">
        <v>9</v>
      </c>
      <c r="E8" s="43">
        <f t="shared" si="1"/>
        <v>0.81818181818181823</v>
      </c>
      <c r="F8" s="43">
        <f t="shared" si="0"/>
        <v>0.62068965517241381</v>
      </c>
      <c r="G8" s="43">
        <f t="shared" si="0"/>
        <v>0.53892215568862278</v>
      </c>
      <c r="H8" s="43">
        <f t="shared" si="0"/>
        <v>0.8571428571428571</v>
      </c>
      <c r="I8" s="43">
        <f t="shared" si="0"/>
        <v>0.5</v>
      </c>
      <c r="J8" s="43">
        <f t="shared" si="0"/>
        <v>0.72</v>
      </c>
      <c r="K8" s="43">
        <f t="shared" si="0"/>
        <v>0.66666666666666663</v>
      </c>
      <c r="L8" s="43">
        <f t="shared" si="0"/>
        <v>0.6428571428571429</v>
      </c>
      <c r="M8" s="43">
        <f t="shared" si="0"/>
        <v>0.52941176470588236</v>
      </c>
      <c r="N8" s="43">
        <f t="shared" si="0"/>
        <v>0.75</v>
      </c>
      <c r="O8" s="43">
        <f t="shared" si="0"/>
        <v>0.78260869565217395</v>
      </c>
      <c r="P8" s="43">
        <f t="shared" si="0"/>
        <v>0.9</v>
      </c>
      <c r="Q8" s="43">
        <f t="shared" si="0"/>
        <v>0.54216867469879515</v>
      </c>
      <c r="R8" s="43">
        <f t="shared" si="0"/>
        <v>0.58823529411764708</v>
      </c>
      <c r="S8" s="43">
        <f t="shared" si="0"/>
        <v>0.75630252100840334</v>
      </c>
      <c r="T8" s="43">
        <f t="shared" si="0"/>
        <v>0.60402684563758391</v>
      </c>
      <c r="U8" s="7"/>
    </row>
    <row r="9" spans="1:21" ht="15.75" x14ac:dyDescent="0.25">
      <c r="A9" s="9" t="s">
        <v>10</v>
      </c>
      <c r="B9" s="3">
        <v>35</v>
      </c>
      <c r="C9" s="7"/>
      <c r="D9" s="2" t="s">
        <v>10</v>
      </c>
      <c r="E9" s="43">
        <f t="shared" si="1"/>
        <v>0.63636363636363635</v>
      </c>
      <c r="F9" s="43">
        <f t="shared" si="0"/>
        <v>0.3888888888888889</v>
      </c>
      <c r="G9" s="43">
        <f t="shared" si="0"/>
        <v>0.3125</v>
      </c>
      <c r="H9" s="43">
        <f t="shared" si="0"/>
        <v>0.7</v>
      </c>
      <c r="I9" s="43">
        <f t="shared" si="0"/>
        <v>0.28000000000000003</v>
      </c>
      <c r="J9" s="43">
        <f t="shared" si="0"/>
        <v>0.5</v>
      </c>
      <c r="K9" s="43">
        <f t="shared" si="0"/>
        <v>0.4375</v>
      </c>
      <c r="L9" s="43">
        <f t="shared" si="0"/>
        <v>0.41176470588235292</v>
      </c>
      <c r="M9" s="43">
        <f t="shared" si="0"/>
        <v>0.30434782608695654</v>
      </c>
      <c r="N9" s="43">
        <f t="shared" si="0"/>
        <v>0.53846153846153844</v>
      </c>
      <c r="O9" s="43">
        <f t="shared" si="0"/>
        <v>0.58333333333333337</v>
      </c>
      <c r="P9" s="43">
        <f t="shared" si="0"/>
        <v>0.77777777777777779</v>
      </c>
      <c r="Q9" s="43">
        <f t="shared" si="0"/>
        <v>0.31531531531531531</v>
      </c>
      <c r="R9" s="43">
        <f t="shared" si="0"/>
        <v>0.35714285714285715</v>
      </c>
      <c r="S9" s="43">
        <f t="shared" si="0"/>
        <v>0.546875</v>
      </c>
      <c r="T9" s="43">
        <f t="shared" si="0"/>
        <v>0.37234042553191488</v>
      </c>
      <c r="U9" s="7"/>
    </row>
    <row r="10" spans="1:21" ht="15.75" x14ac:dyDescent="0.25">
      <c r="A10" s="9" t="s">
        <v>11</v>
      </c>
      <c r="B10" s="3">
        <v>45</v>
      </c>
      <c r="C10" s="7"/>
      <c r="D10" s="2" t="s">
        <v>11</v>
      </c>
      <c r="E10" s="43">
        <f t="shared" si="1"/>
        <v>0.69230769230769229</v>
      </c>
      <c r="F10" s="43">
        <f t="shared" si="0"/>
        <v>0.45</v>
      </c>
      <c r="G10" s="43">
        <f t="shared" si="0"/>
        <v>0.36885245901639346</v>
      </c>
      <c r="H10" s="43">
        <f t="shared" si="0"/>
        <v>0.75</v>
      </c>
      <c r="I10" s="43">
        <f t="shared" si="0"/>
        <v>0.33333333333333331</v>
      </c>
      <c r="J10" s="43">
        <f t="shared" si="0"/>
        <v>0.5625</v>
      </c>
      <c r="K10" s="43">
        <f t="shared" si="0"/>
        <v>0.5</v>
      </c>
      <c r="L10" s="43">
        <f t="shared" si="0"/>
        <v>0.47368421052631576</v>
      </c>
      <c r="M10" s="43">
        <f t="shared" si="0"/>
        <v>0.36</v>
      </c>
      <c r="N10" s="43">
        <f t="shared" si="0"/>
        <v>0.6</v>
      </c>
      <c r="O10" s="43">
        <f t="shared" si="0"/>
        <v>0.6428571428571429</v>
      </c>
      <c r="P10" s="43">
        <f t="shared" si="0"/>
        <v>0.81818181818181823</v>
      </c>
      <c r="Q10" s="43">
        <f t="shared" si="0"/>
        <v>0.37190082644628097</v>
      </c>
      <c r="R10" s="43">
        <f t="shared" si="0"/>
        <v>0.41666666666666669</v>
      </c>
      <c r="S10" s="43">
        <f t="shared" si="0"/>
        <v>0.60810810810810811</v>
      </c>
      <c r="T10" s="43">
        <f t="shared" si="0"/>
        <v>0.43269230769230771</v>
      </c>
      <c r="U10" s="7"/>
    </row>
    <row r="11" spans="1:21" ht="15.75" x14ac:dyDescent="0.25">
      <c r="A11" s="9" t="s">
        <v>12</v>
      </c>
      <c r="B11" s="3">
        <v>50</v>
      </c>
      <c r="C11" s="7"/>
      <c r="D11" s="2" t="s">
        <v>12</v>
      </c>
      <c r="E11" s="43">
        <f t="shared" si="1"/>
        <v>0.7142857142857143</v>
      </c>
      <c r="F11" s="43">
        <f t="shared" si="0"/>
        <v>0.47619047619047616</v>
      </c>
      <c r="G11" s="43">
        <f t="shared" si="0"/>
        <v>0.39370078740157483</v>
      </c>
      <c r="H11" s="43">
        <f t="shared" si="0"/>
        <v>0.76923076923076927</v>
      </c>
      <c r="I11" s="43">
        <f t="shared" si="0"/>
        <v>0.35714285714285715</v>
      </c>
      <c r="J11" s="43">
        <f t="shared" si="0"/>
        <v>0.58823529411764708</v>
      </c>
      <c r="K11" s="43">
        <f t="shared" si="0"/>
        <v>0.52631578947368418</v>
      </c>
      <c r="L11" s="43">
        <f t="shared" si="0"/>
        <v>0.5</v>
      </c>
      <c r="M11" s="43">
        <f t="shared" si="0"/>
        <v>0.38461538461538464</v>
      </c>
      <c r="N11" s="43">
        <f t="shared" si="0"/>
        <v>0.625</v>
      </c>
      <c r="O11" s="43">
        <f t="shared" si="0"/>
        <v>0.66666666666666663</v>
      </c>
      <c r="P11" s="43">
        <f t="shared" si="0"/>
        <v>0.83333333333333337</v>
      </c>
      <c r="Q11" s="43">
        <f t="shared" si="0"/>
        <v>0.3968253968253968</v>
      </c>
      <c r="R11" s="43">
        <f t="shared" si="0"/>
        <v>0.44247787610619471</v>
      </c>
      <c r="S11" s="43">
        <f t="shared" si="0"/>
        <v>0.63291139240506333</v>
      </c>
      <c r="T11" s="43">
        <f t="shared" si="0"/>
        <v>0.45871559633027525</v>
      </c>
      <c r="U11" s="7"/>
    </row>
    <row r="12" spans="1:21" ht="15.75" x14ac:dyDescent="0.25">
      <c r="A12" s="9" t="s">
        <v>13</v>
      </c>
      <c r="B12" s="3">
        <v>80</v>
      </c>
      <c r="C12" s="7"/>
      <c r="D12" s="2" t="s">
        <v>13</v>
      </c>
      <c r="E12" s="43">
        <f t="shared" si="1"/>
        <v>0.8</v>
      </c>
      <c r="F12" s="43">
        <f t="shared" si="0"/>
        <v>0.59259259259259256</v>
      </c>
      <c r="G12" s="43">
        <f t="shared" si="0"/>
        <v>0.50955414012738853</v>
      </c>
      <c r="H12" s="43">
        <f t="shared" si="0"/>
        <v>0.84210526315789469</v>
      </c>
      <c r="I12" s="43">
        <f t="shared" si="0"/>
        <v>0.47058823529411764</v>
      </c>
      <c r="J12" s="43">
        <f t="shared" si="0"/>
        <v>0.69565217391304346</v>
      </c>
      <c r="K12" s="43">
        <f t="shared" si="0"/>
        <v>0.64</v>
      </c>
      <c r="L12" s="43">
        <f t="shared" si="0"/>
        <v>0.61538461538461542</v>
      </c>
      <c r="M12" s="43">
        <f t="shared" si="0"/>
        <v>0.5</v>
      </c>
      <c r="N12" s="43">
        <f t="shared" si="0"/>
        <v>0.72727272727272729</v>
      </c>
      <c r="O12" s="43">
        <f t="shared" si="0"/>
        <v>0.76190476190476186</v>
      </c>
      <c r="P12" s="43">
        <f t="shared" si="0"/>
        <v>0.88888888888888884</v>
      </c>
      <c r="Q12" s="43">
        <f t="shared" si="0"/>
        <v>0.51282051282051277</v>
      </c>
      <c r="R12" s="43">
        <f t="shared" si="0"/>
        <v>0.55944055944055948</v>
      </c>
      <c r="S12" s="43">
        <f t="shared" si="0"/>
        <v>0.73394495412844041</v>
      </c>
      <c r="T12" s="43">
        <f t="shared" si="0"/>
        <v>0.57553956834532372</v>
      </c>
      <c r="U12" s="7"/>
    </row>
    <row r="13" spans="1:21" ht="15.75" x14ac:dyDescent="0.25">
      <c r="A13" s="9" t="s">
        <v>14</v>
      </c>
      <c r="B13" s="3">
        <v>30</v>
      </c>
      <c r="C13" s="7"/>
      <c r="D13" s="2" t="s">
        <v>14</v>
      </c>
      <c r="E13" s="43">
        <f t="shared" si="1"/>
        <v>0.6</v>
      </c>
      <c r="F13" s="43">
        <f t="shared" si="0"/>
        <v>0.35294117647058826</v>
      </c>
      <c r="G13" s="43">
        <f t="shared" si="0"/>
        <v>0.28037383177570091</v>
      </c>
      <c r="H13" s="43">
        <f t="shared" si="0"/>
        <v>0.66666666666666663</v>
      </c>
      <c r="I13" s="43">
        <f t="shared" si="0"/>
        <v>0.25</v>
      </c>
      <c r="J13" s="43">
        <f t="shared" si="0"/>
        <v>0.46153846153846156</v>
      </c>
      <c r="K13" s="43">
        <f t="shared" si="0"/>
        <v>0.4</v>
      </c>
      <c r="L13" s="43">
        <f t="shared" si="0"/>
        <v>0.375</v>
      </c>
      <c r="M13" s="43">
        <f t="shared" si="0"/>
        <v>0.27272727272727271</v>
      </c>
      <c r="N13" s="43">
        <f t="shared" si="0"/>
        <v>0.5</v>
      </c>
      <c r="O13" s="43">
        <f t="shared" si="0"/>
        <v>0.54545454545454541</v>
      </c>
      <c r="P13" s="43">
        <f t="shared" si="0"/>
        <v>0.75</v>
      </c>
      <c r="Q13" s="43">
        <f t="shared" si="0"/>
        <v>0.28301886792452829</v>
      </c>
      <c r="R13" s="43">
        <f t="shared" si="0"/>
        <v>0.32258064516129031</v>
      </c>
      <c r="S13" s="43">
        <f t="shared" si="0"/>
        <v>0.50847457627118642</v>
      </c>
      <c r="T13" s="43">
        <f t="shared" si="0"/>
        <v>0.33707865168539325</v>
      </c>
      <c r="U13" s="7"/>
    </row>
    <row r="14" spans="1:21" ht="15.75" x14ac:dyDescent="0.25">
      <c r="A14" s="9" t="s">
        <v>15</v>
      </c>
      <c r="B14" s="3">
        <v>25</v>
      </c>
      <c r="C14" s="7"/>
      <c r="D14" s="2" t="s">
        <v>15</v>
      </c>
      <c r="E14" s="43">
        <f t="shared" si="1"/>
        <v>0.55555555555555558</v>
      </c>
      <c r="F14" s="43">
        <f t="shared" si="0"/>
        <v>0.3125</v>
      </c>
      <c r="G14" s="43">
        <f t="shared" si="0"/>
        <v>0.24509803921568626</v>
      </c>
      <c r="H14" s="43">
        <f t="shared" si="0"/>
        <v>0.625</v>
      </c>
      <c r="I14" s="43">
        <f t="shared" si="0"/>
        <v>0.21739130434782608</v>
      </c>
      <c r="J14" s="43">
        <f t="shared" si="0"/>
        <v>0.41666666666666669</v>
      </c>
      <c r="K14" s="43">
        <f t="shared" si="0"/>
        <v>0.35714285714285715</v>
      </c>
      <c r="L14" s="43">
        <f t="shared" si="0"/>
        <v>0.33333333333333331</v>
      </c>
      <c r="M14" s="43">
        <f t="shared" si="0"/>
        <v>0.23809523809523808</v>
      </c>
      <c r="N14" s="43">
        <f t="shared" si="0"/>
        <v>0.45454545454545453</v>
      </c>
      <c r="O14" s="43">
        <f t="shared" si="0"/>
        <v>0.5</v>
      </c>
      <c r="P14" s="43">
        <f t="shared" si="0"/>
        <v>0.7142857142857143</v>
      </c>
      <c r="Q14" s="43">
        <f t="shared" si="0"/>
        <v>0.24752475247524752</v>
      </c>
      <c r="R14" s="43">
        <f t="shared" si="0"/>
        <v>0.28409090909090912</v>
      </c>
      <c r="S14" s="43">
        <f t="shared" si="0"/>
        <v>0.46296296296296297</v>
      </c>
      <c r="T14" s="43">
        <f t="shared" si="0"/>
        <v>0.29761904761904762</v>
      </c>
      <c r="U14" s="7"/>
    </row>
    <row r="15" spans="1:21" ht="15.75" x14ac:dyDescent="0.25">
      <c r="A15" s="9" t="s">
        <v>16</v>
      </c>
      <c r="B15" s="3">
        <v>10</v>
      </c>
      <c r="C15" s="7"/>
      <c r="D15" s="2" t="s">
        <v>16</v>
      </c>
      <c r="E15" s="43">
        <f t="shared" si="1"/>
        <v>0.33333333333333331</v>
      </c>
      <c r="F15" s="43">
        <f t="shared" si="0"/>
        <v>0.15384615384615385</v>
      </c>
      <c r="G15" s="43">
        <f t="shared" si="0"/>
        <v>0.11494252873563218</v>
      </c>
      <c r="H15" s="43">
        <f t="shared" si="0"/>
        <v>0.4</v>
      </c>
      <c r="I15" s="43">
        <f t="shared" si="0"/>
        <v>0.1</v>
      </c>
      <c r="J15" s="43">
        <f t="shared" si="0"/>
        <v>0.22222222222222221</v>
      </c>
      <c r="K15" s="43">
        <f t="shared" si="0"/>
        <v>0.18181818181818182</v>
      </c>
      <c r="L15" s="43">
        <f t="shared" si="0"/>
        <v>0.16666666666666666</v>
      </c>
      <c r="M15" s="43">
        <f t="shared" si="0"/>
        <v>0.1111111111111111</v>
      </c>
      <c r="N15" s="43">
        <f t="shared" si="0"/>
        <v>0.25</v>
      </c>
      <c r="O15" s="43">
        <f t="shared" si="0"/>
        <v>0.2857142857142857</v>
      </c>
      <c r="P15" s="43">
        <f t="shared" si="0"/>
        <v>0.5</v>
      </c>
      <c r="Q15" s="43">
        <f t="shared" si="0"/>
        <v>0.11627906976744186</v>
      </c>
      <c r="R15" s="43">
        <f t="shared" si="0"/>
        <v>0.13698630136986301</v>
      </c>
      <c r="S15" s="43">
        <f t="shared" si="0"/>
        <v>0.25641025641025639</v>
      </c>
      <c r="T15" s="43">
        <f t="shared" si="0"/>
        <v>0.14492753623188406</v>
      </c>
      <c r="U15" s="7"/>
    </row>
    <row r="16" spans="1:21" ht="15.75" x14ac:dyDescent="0.25">
      <c r="A16" s="9" t="s">
        <v>17</v>
      </c>
      <c r="B16" s="3">
        <v>76</v>
      </c>
      <c r="C16" s="7"/>
      <c r="D16" s="2" t="s">
        <v>17</v>
      </c>
      <c r="E16" s="43">
        <f t="shared" si="1"/>
        <v>0.79166666666666663</v>
      </c>
      <c r="F16" s="43">
        <f t="shared" si="0"/>
        <v>0.58015267175572516</v>
      </c>
      <c r="G16" s="43">
        <f t="shared" si="0"/>
        <v>0.49673202614379086</v>
      </c>
      <c r="H16" s="43">
        <f t="shared" si="0"/>
        <v>0.8351648351648352</v>
      </c>
      <c r="I16" s="43">
        <f t="shared" si="0"/>
        <v>0.45783132530120479</v>
      </c>
      <c r="J16" s="43">
        <f t="shared" si="0"/>
        <v>0.68468468468468469</v>
      </c>
      <c r="K16" s="43">
        <f t="shared" si="0"/>
        <v>0.62809917355371903</v>
      </c>
      <c r="L16" s="43">
        <f t="shared" si="0"/>
        <v>0.60317460317460314</v>
      </c>
      <c r="M16" s="43">
        <f t="shared" si="0"/>
        <v>0.48717948717948717</v>
      </c>
      <c r="N16" s="43">
        <f t="shared" si="0"/>
        <v>0.71698113207547165</v>
      </c>
      <c r="O16" s="43">
        <f t="shared" si="0"/>
        <v>0.75247524752475248</v>
      </c>
      <c r="P16" s="43">
        <f t="shared" si="0"/>
        <v>0.88372093023255816</v>
      </c>
      <c r="Q16" s="43">
        <f t="shared" si="0"/>
        <v>0.5</v>
      </c>
      <c r="R16" s="43">
        <f t="shared" si="0"/>
        <v>0.5467625899280576</v>
      </c>
      <c r="S16" s="43">
        <f t="shared" si="0"/>
        <v>0.72380952380952379</v>
      </c>
      <c r="T16" s="43">
        <f t="shared" si="0"/>
        <v>0.562962962962963</v>
      </c>
      <c r="U16" s="7"/>
    </row>
    <row r="17" spans="1:21" ht="15.75" x14ac:dyDescent="0.25">
      <c r="A17" s="9" t="s">
        <v>18</v>
      </c>
      <c r="B17" s="3">
        <v>63</v>
      </c>
      <c r="C17" s="7"/>
      <c r="D17" s="2" t="s">
        <v>18</v>
      </c>
      <c r="E17" s="43">
        <f t="shared" si="1"/>
        <v>0.75903614457831325</v>
      </c>
      <c r="F17" s="43">
        <f t="shared" si="0"/>
        <v>0.53389830508474578</v>
      </c>
      <c r="G17" s="43">
        <f t="shared" si="0"/>
        <v>0.45</v>
      </c>
      <c r="H17" s="43">
        <f t="shared" si="0"/>
        <v>0.80769230769230771</v>
      </c>
      <c r="I17" s="43">
        <f t="shared" si="0"/>
        <v>0.41176470588235292</v>
      </c>
      <c r="J17" s="43">
        <f t="shared" si="0"/>
        <v>0.6428571428571429</v>
      </c>
      <c r="K17" s="43">
        <f t="shared" si="0"/>
        <v>0.58333333333333337</v>
      </c>
      <c r="L17" s="43">
        <f t="shared" si="0"/>
        <v>0.55752212389380529</v>
      </c>
      <c r="M17" s="43">
        <f t="shared" si="0"/>
        <v>0.44055944055944057</v>
      </c>
      <c r="N17" s="43">
        <f t="shared" si="0"/>
        <v>0.67741935483870963</v>
      </c>
      <c r="O17" s="43">
        <f t="shared" si="0"/>
        <v>0.71590909090909094</v>
      </c>
      <c r="P17" s="43">
        <f t="shared" si="0"/>
        <v>0.86301369863013699</v>
      </c>
      <c r="Q17" s="43">
        <f t="shared" si="0"/>
        <v>0.45323741007194246</v>
      </c>
      <c r="R17" s="43">
        <f t="shared" si="0"/>
        <v>0.5</v>
      </c>
      <c r="S17" s="43">
        <f t="shared" si="0"/>
        <v>0.68478260869565222</v>
      </c>
      <c r="T17" s="43">
        <f t="shared" si="0"/>
        <v>0.51639344262295084</v>
      </c>
      <c r="U17" s="7"/>
    </row>
    <row r="18" spans="1:21" ht="15.75" x14ac:dyDescent="0.25">
      <c r="A18" s="9" t="s">
        <v>19</v>
      </c>
      <c r="B18" s="3">
        <v>29</v>
      </c>
      <c r="C18" s="7"/>
      <c r="D18" s="2" t="s">
        <v>19</v>
      </c>
      <c r="E18" s="43">
        <f t="shared" si="1"/>
        <v>0.59183673469387754</v>
      </c>
      <c r="F18" s="43">
        <f t="shared" si="0"/>
        <v>0.34523809523809523</v>
      </c>
      <c r="G18" s="43">
        <f t="shared" si="0"/>
        <v>0.27358490566037735</v>
      </c>
      <c r="H18" s="43">
        <f t="shared" si="0"/>
        <v>0.65909090909090906</v>
      </c>
      <c r="I18" s="43">
        <f t="shared" si="0"/>
        <v>0.24369747899159663</v>
      </c>
      <c r="J18" s="43">
        <f t="shared" si="0"/>
        <v>0.453125</v>
      </c>
      <c r="K18" s="43">
        <f t="shared" si="0"/>
        <v>0.39189189189189189</v>
      </c>
      <c r="L18" s="43">
        <f t="shared" si="0"/>
        <v>0.36708860759493672</v>
      </c>
      <c r="M18" s="43">
        <f t="shared" si="0"/>
        <v>0.26605504587155965</v>
      </c>
      <c r="N18" s="43">
        <f t="shared" si="0"/>
        <v>0.49152542372881358</v>
      </c>
      <c r="O18" s="43">
        <f t="shared" si="0"/>
        <v>0.53703703703703709</v>
      </c>
      <c r="P18" s="43">
        <f t="shared" si="0"/>
        <v>0.74358974358974361</v>
      </c>
      <c r="Q18" s="43">
        <f t="shared" si="0"/>
        <v>0.27619047619047621</v>
      </c>
      <c r="R18" s="43">
        <f t="shared" si="0"/>
        <v>0.31521739130434784</v>
      </c>
      <c r="S18" s="43">
        <f t="shared" si="0"/>
        <v>0.5</v>
      </c>
      <c r="T18" s="43">
        <f t="shared" si="0"/>
        <v>0.32954545454545453</v>
      </c>
      <c r="U18" s="7"/>
    </row>
    <row r="19" spans="1:21" ht="15.75" x14ac:dyDescent="0.25">
      <c r="A19" s="9" t="s">
        <v>20</v>
      </c>
      <c r="B19" s="3">
        <v>59</v>
      </c>
      <c r="C19" s="7"/>
      <c r="D19" s="2" t="s">
        <v>20</v>
      </c>
      <c r="E19" s="43">
        <f t="shared" si="1"/>
        <v>0.74683544303797467</v>
      </c>
      <c r="F19" s="43">
        <f t="shared" si="0"/>
        <v>0.51754385964912286</v>
      </c>
      <c r="G19" s="43">
        <f t="shared" si="0"/>
        <v>0.43382352941176472</v>
      </c>
      <c r="H19" s="43">
        <f t="shared" si="0"/>
        <v>0.79729729729729726</v>
      </c>
      <c r="I19" s="43">
        <f t="shared" si="0"/>
        <v>0.39597315436241609</v>
      </c>
      <c r="J19" s="43">
        <f t="shared" si="0"/>
        <v>0.62765957446808507</v>
      </c>
      <c r="K19" s="43">
        <f t="shared" si="0"/>
        <v>0.56730769230769229</v>
      </c>
      <c r="L19" s="43">
        <f t="shared" si="0"/>
        <v>0.54128440366972475</v>
      </c>
      <c r="M19" s="43">
        <f t="shared" si="0"/>
        <v>0.42446043165467628</v>
      </c>
      <c r="N19" s="43">
        <f t="shared" si="0"/>
        <v>0.6629213483146067</v>
      </c>
      <c r="O19" s="43">
        <f t="shared" si="0"/>
        <v>0.70238095238095233</v>
      </c>
      <c r="P19" s="43">
        <f t="shared" si="0"/>
        <v>0.85507246376811596</v>
      </c>
      <c r="Q19" s="43">
        <f t="shared" si="0"/>
        <v>0.43703703703703706</v>
      </c>
      <c r="R19" s="43">
        <f t="shared" si="0"/>
        <v>0.48360655737704916</v>
      </c>
      <c r="S19" s="43">
        <f t="shared" si="0"/>
        <v>0.67045454545454541</v>
      </c>
      <c r="T19" s="43">
        <f t="shared" si="0"/>
        <v>0.5</v>
      </c>
      <c r="U19" s="7"/>
    </row>
    <row r="20" spans="1:21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1">
    <mergeCell ref="D1:T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185EA-C448-41EF-AFDC-C3DBFC640590}">
  <sheetPr>
    <outlinePr summaryBelow="0" summaryRight="0"/>
  </sheetPr>
  <dimension ref="A1:U23"/>
  <sheetViews>
    <sheetView zoomScale="80" zoomScaleNormal="80" workbookViewId="0">
      <pane ySplit="3" topLeftCell="A4" activePane="bottomLeft" state="frozen"/>
      <selection pane="bottomLeft" activeCell="G23" sqref="G23"/>
    </sheetView>
  </sheetViews>
  <sheetFormatPr defaultRowHeight="15" outlineLevelRow="1" x14ac:dyDescent="0.25"/>
  <cols>
    <col min="1" max="1" width="12.85546875" style="1" customWidth="1"/>
    <col min="2" max="2" width="9.140625" style="1"/>
    <col min="3" max="3" width="5.28515625" style="6" customWidth="1"/>
    <col min="4" max="4" width="12" style="6" customWidth="1"/>
    <col min="5" max="5" width="8.140625" style="6" customWidth="1"/>
    <col min="6" max="6" width="9.140625" style="6" customWidth="1"/>
    <col min="7" max="7" width="6.28515625" style="6" bestFit="1" customWidth="1"/>
    <col min="8" max="20" width="9.140625" style="6" customWidth="1"/>
    <col min="21" max="21" width="4.28515625" style="6" customWidth="1"/>
    <col min="22" max="16384" width="9.140625" style="1"/>
  </cols>
  <sheetData>
    <row r="1" spans="1:21" ht="23.25" collapsed="1" x14ac:dyDescent="0.25">
      <c r="A1" s="11"/>
      <c r="D1" s="99" t="s">
        <v>25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1"/>
    </row>
    <row r="2" spans="1:21" ht="21" hidden="1" outlineLevel="1" x14ac:dyDescent="0.25">
      <c r="A2" s="11" t="s">
        <v>27</v>
      </c>
      <c r="D2" s="13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</row>
    <row r="3" spans="1:21" ht="37.5" x14ac:dyDescent="0.25">
      <c r="A3" s="4" t="s">
        <v>4</v>
      </c>
      <c r="B3" s="4" t="s">
        <v>24</v>
      </c>
      <c r="C3" s="7"/>
      <c r="D3" s="5" t="s">
        <v>23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7"/>
    </row>
    <row r="4" spans="1:21" ht="15.75" x14ac:dyDescent="0.25">
      <c r="A4" s="9" t="s">
        <v>5</v>
      </c>
      <c r="B4" s="3">
        <v>20</v>
      </c>
      <c r="C4" s="7"/>
      <c r="D4" s="2" t="s">
        <v>5</v>
      </c>
      <c r="E4" s="12" t="str">
        <f ca="1">IF($D4=E$3,"—",VLOOKUP($D4,INDIRECT($A$2),2,0)/(VLOOKUP($D4,INDIRECT($A$2),2,0)+VLOOKUP(E$3,INDIRECT($A$2),2,0)))</f>
        <v>—</v>
      </c>
      <c r="F4" s="12">
        <f ca="1">IF($D4=F$3,"—",VLOOKUP($D4,INDIRECT($A$2),2,0)/(VLOOKUP($D4,INDIRECT($A$2),2,0)+VLOOKUP(F$3,INDIRECT($A$2),2,0)))</f>
        <v>0.26666666666666666</v>
      </c>
      <c r="G4" s="12">
        <f ca="1">IF($D4=G$3,"—",VLOOKUP($D4,INDIRECT($A$2),2,0)/(VLOOKUP($D4,INDIRECT($A$2),2,0)+VLOOKUP(G$3,INDIRECT($A$2),2,0)))</f>
        <v>0.20618556701030927</v>
      </c>
      <c r="H4" s="12">
        <f t="shared" ref="F4:T19" ca="1" si="0">IF($D4=H$3,"—",VLOOKUP($D4,INDIRECT($A$2),2,0)/(VLOOKUP($D4,INDIRECT($A$2),2,0)+VLOOKUP(H$3,INDIRECT($A$2),2,0)))</f>
        <v>0.5714285714285714</v>
      </c>
      <c r="I4" s="12">
        <f t="shared" ca="1" si="0"/>
        <v>0.18181818181818182</v>
      </c>
      <c r="J4" s="12">
        <f t="shared" ca="1" si="0"/>
        <v>0.36363636363636365</v>
      </c>
      <c r="K4" s="12">
        <f t="shared" ca="1" si="0"/>
        <v>0.30769230769230771</v>
      </c>
      <c r="L4" s="12">
        <f t="shared" ca="1" si="0"/>
        <v>0.2857142857142857</v>
      </c>
      <c r="M4" s="12">
        <f t="shared" ca="1" si="0"/>
        <v>0.2</v>
      </c>
      <c r="N4" s="12">
        <f t="shared" ca="1" si="0"/>
        <v>0.4</v>
      </c>
      <c r="O4" s="12">
        <f t="shared" ca="1" si="0"/>
        <v>0.44444444444444442</v>
      </c>
      <c r="P4" s="12">
        <f t="shared" ca="1" si="0"/>
        <v>0.66666666666666663</v>
      </c>
      <c r="Q4" s="12">
        <f t="shared" ca="1" si="0"/>
        <v>0.20833333333333334</v>
      </c>
      <c r="R4" s="12">
        <f t="shared" ca="1" si="0"/>
        <v>0.24096385542168675</v>
      </c>
      <c r="S4" s="12">
        <f t="shared" ca="1" si="0"/>
        <v>0.40816326530612246</v>
      </c>
      <c r="T4" s="12">
        <f t="shared" ca="1" si="0"/>
        <v>0.25316455696202533</v>
      </c>
      <c r="U4" s="7"/>
    </row>
    <row r="5" spans="1:21" ht="15.75" x14ac:dyDescent="0.25">
      <c r="A5" s="9" t="s">
        <v>6</v>
      </c>
      <c r="B5" s="3">
        <v>55</v>
      </c>
      <c r="C5" s="7"/>
      <c r="D5" s="2" t="s">
        <v>6</v>
      </c>
      <c r="E5" s="12">
        <f t="shared" ref="E5:E19" ca="1" si="1">IF($D5=E$3,"—",VLOOKUP($D5,INDIRECT($A$2),2,0)/(VLOOKUP($D5,INDIRECT($A$2),2,0)+VLOOKUP(E$3,INDIRECT($A$2),2,0)))</f>
        <v>0.73333333333333328</v>
      </c>
      <c r="F5" s="12" t="str">
        <f t="shared" ca="1" si="0"/>
        <v>—</v>
      </c>
      <c r="G5" s="12">
        <f t="shared" ca="1" si="0"/>
        <v>0.41666666666666669</v>
      </c>
      <c r="H5" s="12">
        <f t="shared" ca="1" si="0"/>
        <v>0.7857142857142857</v>
      </c>
      <c r="I5" s="12">
        <f t="shared" ca="1" si="0"/>
        <v>0.37931034482758619</v>
      </c>
      <c r="J5" s="12">
        <f t="shared" ca="1" si="0"/>
        <v>0.61111111111111116</v>
      </c>
      <c r="K5" s="12">
        <f t="shared" ca="1" si="0"/>
        <v>0.55000000000000004</v>
      </c>
      <c r="L5" s="12">
        <f t="shared" ca="1" si="0"/>
        <v>0.52380952380952384</v>
      </c>
      <c r="M5" s="12">
        <f t="shared" ca="1" si="0"/>
        <v>0.40740740740740738</v>
      </c>
      <c r="N5" s="12">
        <f t="shared" ca="1" si="0"/>
        <v>0.6470588235294118</v>
      </c>
      <c r="O5" s="12">
        <f t="shared" ca="1" si="0"/>
        <v>0.6875</v>
      </c>
      <c r="P5" s="12">
        <f t="shared" ca="1" si="0"/>
        <v>0.84615384615384615</v>
      </c>
      <c r="Q5" s="12">
        <f t="shared" ca="1" si="0"/>
        <v>0.41984732824427479</v>
      </c>
      <c r="R5" s="12">
        <f t="shared" ca="1" si="0"/>
        <v>0.46610169491525422</v>
      </c>
      <c r="S5" s="12">
        <f t="shared" ca="1" si="0"/>
        <v>0.65476190476190477</v>
      </c>
      <c r="T5" s="12">
        <f t="shared" ca="1" si="0"/>
        <v>0.48245614035087719</v>
      </c>
      <c r="U5" s="7"/>
    </row>
    <row r="6" spans="1:21" ht="15.75" x14ac:dyDescent="0.25">
      <c r="A6" s="9" t="s">
        <v>7</v>
      </c>
      <c r="B6" s="3">
        <v>77</v>
      </c>
      <c r="C6" s="7"/>
      <c r="D6" s="2" t="s">
        <v>7</v>
      </c>
      <c r="E6" s="12">
        <f t="shared" ca="1" si="1"/>
        <v>0.79381443298969068</v>
      </c>
      <c r="F6" s="12">
        <f t="shared" ca="1" si="0"/>
        <v>0.58333333333333337</v>
      </c>
      <c r="G6" s="12" t="str">
        <f t="shared" ca="1" si="0"/>
        <v>—</v>
      </c>
      <c r="H6" s="12">
        <f t="shared" ca="1" si="0"/>
        <v>0.83695652173913049</v>
      </c>
      <c r="I6" s="12">
        <f t="shared" ca="1" si="0"/>
        <v>0.46107784431137727</v>
      </c>
      <c r="J6" s="12">
        <f t="shared" ca="1" si="0"/>
        <v>0.6875</v>
      </c>
      <c r="K6" s="12">
        <f t="shared" ca="1" si="0"/>
        <v>0.63114754098360659</v>
      </c>
      <c r="L6" s="12">
        <f t="shared" ca="1" si="0"/>
        <v>0.60629921259842523</v>
      </c>
      <c r="M6" s="12">
        <f t="shared" ca="1" si="0"/>
        <v>0.49044585987261147</v>
      </c>
      <c r="N6" s="12">
        <f t="shared" ca="1" si="0"/>
        <v>0.71962616822429903</v>
      </c>
      <c r="O6" s="12">
        <f t="shared" ca="1" si="0"/>
        <v>0.75490196078431371</v>
      </c>
      <c r="P6" s="12">
        <f t="shared" ca="1" si="0"/>
        <v>0.88505747126436785</v>
      </c>
      <c r="Q6" s="12">
        <f t="shared" ca="1" si="0"/>
        <v>0.50326797385620914</v>
      </c>
      <c r="R6" s="12">
        <f t="shared" ca="1" si="0"/>
        <v>0.55000000000000004</v>
      </c>
      <c r="S6" s="12">
        <f t="shared" ca="1" si="0"/>
        <v>0.72641509433962259</v>
      </c>
      <c r="T6" s="12">
        <f t="shared" ca="1" si="0"/>
        <v>0.56617647058823528</v>
      </c>
      <c r="U6" s="7"/>
    </row>
    <row r="7" spans="1:21" ht="15.75" x14ac:dyDescent="0.25">
      <c r="A7" s="9" t="s">
        <v>8</v>
      </c>
      <c r="B7" s="3">
        <v>15</v>
      </c>
      <c r="C7" s="7"/>
      <c r="D7" s="2" t="s">
        <v>8</v>
      </c>
      <c r="E7" s="12">
        <f t="shared" ca="1" si="1"/>
        <v>0.42857142857142855</v>
      </c>
      <c r="F7" s="12">
        <f t="shared" ca="1" si="0"/>
        <v>0.21428571428571427</v>
      </c>
      <c r="G7" s="12">
        <f t="shared" ca="1" si="0"/>
        <v>0.16304347826086957</v>
      </c>
      <c r="H7" s="12" t="str">
        <f t="shared" ca="1" si="0"/>
        <v>—</v>
      </c>
      <c r="I7" s="12">
        <f t="shared" ca="1" si="0"/>
        <v>0.14285714285714285</v>
      </c>
      <c r="J7" s="12">
        <f t="shared" ca="1" si="0"/>
        <v>0.3</v>
      </c>
      <c r="K7" s="12">
        <f t="shared" ca="1" si="0"/>
        <v>0.25</v>
      </c>
      <c r="L7" s="12">
        <f t="shared" ca="1" si="0"/>
        <v>0.23076923076923078</v>
      </c>
      <c r="M7" s="12">
        <f t="shared" ca="1" si="0"/>
        <v>0.15789473684210525</v>
      </c>
      <c r="N7" s="12">
        <f t="shared" ca="1" si="0"/>
        <v>0.33333333333333331</v>
      </c>
      <c r="O7" s="12">
        <f t="shared" ca="1" si="0"/>
        <v>0.375</v>
      </c>
      <c r="P7" s="12">
        <f t="shared" ca="1" si="0"/>
        <v>0.6</v>
      </c>
      <c r="Q7" s="12">
        <f t="shared" ca="1" si="0"/>
        <v>0.16483516483516483</v>
      </c>
      <c r="R7" s="12">
        <f t="shared" ca="1" si="0"/>
        <v>0.19230769230769232</v>
      </c>
      <c r="S7" s="12">
        <f t="shared" ca="1" si="0"/>
        <v>0.34090909090909088</v>
      </c>
      <c r="T7" s="12">
        <f t="shared" ca="1" si="0"/>
        <v>0.20270270270270271</v>
      </c>
      <c r="U7" s="7"/>
    </row>
    <row r="8" spans="1:21" ht="15.75" x14ac:dyDescent="0.25">
      <c r="A8" s="9" t="s">
        <v>9</v>
      </c>
      <c r="B8" s="3">
        <v>90</v>
      </c>
      <c r="C8" s="7"/>
      <c r="D8" s="2" t="s">
        <v>9</v>
      </c>
      <c r="E8" s="12">
        <f t="shared" ca="1" si="1"/>
        <v>0.81818181818181823</v>
      </c>
      <c r="F8" s="12">
        <f t="shared" ca="1" si="0"/>
        <v>0.62068965517241381</v>
      </c>
      <c r="G8" s="12">
        <f t="shared" ca="1" si="0"/>
        <v>0.53892215568862278</v>
      </c>
      <c r="H8" s="12">
        <f t="shared" ca="1" si="0"/>
        <v>0.8571428571428571</v>
      </c>
      <c r="I8" s="12" t="str">
        <f t="shared" ca="1" si="0"/>
        <v>—</v>
      </c>
      <c r="J8" s="12">
        <f t="shared" ca="1" si="0"/>
        <v>0.72</v>
      </c>
      <c r="K8" s="12">
        <f t="shared" ca="1" si="0"/>
        <v>0.66666666666666663</v>
      </c>
      <c r="L8" s="12">
        <f t="shared" ca="1" si="0"/>
        <v>0.6428571428571429</v>
      </c>
      <c r="M8" s="12">
        <f t="shared" ca="1" si="0"/>
        <v>0.52941176470588236</v>
      </c>
      <c r="N8" s="12">
        <f t="shared" ca="1" si="0"/>
        <v>0.75</v>
      </c>
      <c r="O8" s="12">
        <f t="shared" ca="1" si="0"/>
        <v>0.78260869565217395</v>
      </c>
      <c r="P8" s="12">
        <f t="shared" ca="1" si="0"/>
        <v>0.9</v>
      </c>
      <c r="Q8" s="12">
        <f t="shared" ca="1" si="0"/>
        <v>0.54216867469879515</v>
      </c>
      <c r="R8" s="12">
        <f t="shared" ca="1" si="0"/>
        <v>0.58823529411764708</v>
      </c>
      <c r="S8" s="12">
        <f t="shared" ca="1" si="0"/>
        <v>0.75630252100840334</v>
      </c>
      <c r="T8" s="12">
        <f t="shared" ca="1" si="0"/>
        <v>0.60402684563758391</v>
      </c>
      <c r="U8" s="7"/>
    </row>
    <row r="9" spans="1:21" ht="15.75" x14ac:dyDescent="0.25">
      <c r="A9" s="9" t="s">
        <v>10</v>
      </c>
      <c r="B9" s="3">
        <v>35</v>
      </c>
      <c r="C9" s="7"/>
      <c r="D9" s="2" t="s">
        <v>10</v>
      </c>
      <c r="E9" s="12">
        <f t="shared" ca="1" si="1"/>
        <v>0.63636363636363635</v>
      </c>
      <c r="F9" s="12">
        <f t="shared" ca="1" si="0"/>
        <v>0.3888888888888889</v>
      </c>
      <c r="G9" s="12">
        <f t="shared" ca="1" si="0"/>
        <v>0.3125</v>
      </c>
      <c r="H9" s="12">
        <f t="shared" ca="1" si="0"/>
        <v>0.7</v>
      </c>
      <c r="I9" s="12">
        <f t="shared" ca="1" si="0"/>
        <v>0.28000000000000003</v>
      </c>
      <c r="J9" s="12" t="str">
        <f t="shared" ca="1" si="0"/>
        <v>—</v>
      </c>
      <c r="K9" s="12">
        <f t="shared" ca="1" si="0"/>
        <v>0.4375</v>
      </c>
      <c r="L9" s="12">
        <f t="shared" ca="1" si="0"/>
        <v>0.41176470588235292</v>
      </c>
      <c r="M9" s="12">
        <f t="shared" ca="1" si="0"/>
        <v>0.30434782608695654</v>
      </c>
      <c r="N9" s="12">
        <f t="shared" ca="1" si="0"/>
        <v>0.53846153846153844</v>
      </c>
      <c r="O9" s="12">
        <f t="shared" ca="1" si="0"/>
        <v>0.58333333333333337</v>
      </c>
      <c r="P9" s="12">
        <f t="shared" ca="1" si="0"/>
        <v>0.77777777777777779</v>
      </c>
      <c r="Q9" s="12">
        <f t="shared" ca="1" si="0"/>
        <v>0.31531531531531531</v>
      </c>
      <c r="R9" s="12">
        <f t="shared" ca="1" si="0"/>
        <v>0.35714285714285715</v>
      </c>
      <c r="S9" s="12">
        <f t="shared" ca="1" si="0"/>
        <v>0.546875</v>
      </c>
      <c r="T9" s="12">
        <f t="shared" ca="1" si="0"/>
        <v>0.37234042553191488</v>
      </c>
      <c r="U9" s="7"/>
    </row>
    <row r="10" spans="1:21" ht="15.75" x14ac:dyDescent="0.25">
      <c r="A10" s="9" t="s">
        <v>11</v>
      </c>
      <c r="B10" s="3">
        <v>45</v>
      </c>
      <c r="C10" s="7"/>
      <c r="D10" s="2" t="s">
        <v>11</v>
      </c>
      <c r="E10" s="12">
        <f t="shared" ca="1" si="1"/>
        <v>0.69230769230769229</v>
      </c>
      <c r="F10" s="12">
        <f t="shared" ca="1" si="0"/>
        <v>0.45</v>
      </c>
      <c r="G10" s="12">
        <f t="shared" ca="1" si="0"/>
        <v>0.36885245901639346</v>
      </c>
      <c r="H10" s="12">
        <f t="shared" ca="1" si="0"/>
        <v>0.75</v>
      </c>
      <c r="I10" s="12">
        <f t="shared" ca="1" si="0"/>
        <v>0.33333333333333331</v>
      </c>
      <c r="J10" s="12">
        <f t="shared" ca="1" si="0"/>
        <v>0.5625</v>
      </c>
      <c r="K10" s="12" t="str">
        <f t="shared" ca="1" si="0"/>
        <v>—</v>
      </c>
      <c r="L10" s="12">
        <f t="shared" ca="1" si="0"/>
        <v>0.47368421052631576</v>
      </c>
      <c r="M10" s="12">
        <f t="shared" ca="1" si="0"/>
        <v>0.36</v>
      </c>
      <c r="N10" s="12">
        <f t="shared" ca="1" si="0"/>
        <v>0.6</v>
      </c>
      <c r="O10" s="12">
        <f t="shared" ca="1" si="0"/>
        <v>0.6428571428571429</v>
      </c>
      <c r="P10" s="12">
        <f t="shared" ca="1" si="0"/>
        <v>0.81818181818181823</v>
      </c>
      <c r="Q10" s="12">
        <f t="shared" ca="1" si="0"/>
        <v>0.37190082644628097</v>
      </c>
      <c r="R10" s="12">
        <f t="shared" ca="1" si="0"/>
        <v>0.41666666666666669</v>
      </c>
      <c r="S10" s="12">
        <f t="shared" ca="1" si="0"/>
        <v>0.60810810810810811</v>
      </c>
      <c r="T10" s="12">
        <f t="shared" ca="1" si="0"/>
        <v>0.43269230769230771</v>
      </c>
      <c r="U10" s="7"/>
    </row>
    <row r="11" spans="1:21" ht="15.75" x14ac:dyDescent="0.25">
      <c r="A11" s="9" t="s">
        <v>12</v>
      </c>
      <c r="B11" s="3">
        <v>50</v>
      </c>
      <c r="C11" s="7"/>
      <c r="D11" s="2" t="s">
        <v>12</v>
      </c>
      <c r="E11" s="12">
        <f t="shared" ca="1" si="1"/>
        <v>0.7142857142857143</v>
      </c>
      <c r="F11" s="12">
        <f t="shared" ca="1" si="0"/>
        <v>0.47619047619047616</v>
      </c>
      <c r="G11" s="12">
        <f t="shared" ca="1" si="0"/>
        <v>0.39370078740157483</v>
      </c>
      <c r="H11" s="12">
        <f t="shared" ca="1" si="0"/>
        <v>0.76923076923076927</v>
      </c>
      <c r="I11" s="12">
        <f t="shared" ca="1" si="0"/>
        <v>0.35714285714285715</v>
      </c>
      <c r="J11" s="12">
        <f t="shared" ca="1" si="0"/>
        <v>0.58823529411764708</v>
      </c>
      <c r="K11" s="12">
        <f t="shared" ca="1" si="0"/>
        <v>0.52631578947368418</v>
      </c>
      <c r="L11" s="12" t="str">
        <f t="shared" ca="1" si="0"/>
        <v>—</v>
      </c>
      <c r="M11" s="12">
        <f t="shared" ca="1" si="0"/>
        <v>0.38461538461538464</v>
      </c>
      <c r="N11" s="12">
        <f t="shared" ca="1" si="0"/>
        <v>0.625</v>
      </c>
      <c r="O11" s="12">
        <f t="shared" ca="1" si="0"/>
        <v>0.66666666666666663</v>
      </c>
      <c r="P11" s="12">
        <f t="shared" ca="1" si="0"/>
        <v>0.83333333333333337</v>
      </c>
      <c r="Q11" s="12">
        <f t="shared" ca="1" si="0"/>
        <v>0.3968253968253968</v>
      </c>
      <c r="R11" s="12">
        <f t="shared" ca="1" si="0"/>
        <v>0.44247787610619471</v>
      </c>
      <c r="S11" s="12">
        <f t="shared" ca="1" si="0"/>
        <v>0.63291139240506333</v>
      </c>
      <c r="T11" s="12">
        <f t="shared" ca="1" si="0"/>
        <v>0.45871559633027525</v>
      </c>
      <c r="U11" s="7"/>
    </row>
    <row r="12" spans="1:21" ht="15.75" x14ac:dyDescent="0.25">
      <c r="A12" s="9" t="s">
        <v>13</v>
      </c>
      <c r="B12" s="3">
        <v>80</v>
      </c>
      <c r="C12" s="7"/>
      <c r="D12" s="2" t="s">
        <v>13</v>
      </c>
      <c r="E12" s="12">
        <f t="shared" ca="1" si="1"/>
        <v>0.8</v>
      </c>
      <c r="F12" s="12">
        <f t="shared" ca="1" si="0"/>
        <v>0.59259259259259256</v>
      </c>
      <c r="G12" s="12">
        <f t="shared" ca="1" si="0"/>
        <v>0.50955414012738853</v>
      </c>
      <c r="H12" s="12">
        <f t="shared" ca="1" si="0"/>
        <v>0.84210526315789469</v>
      </c>
      <c r="I12" s="12">
        <f t="shared" ca="1" si="0"/>
        <v>0.47058823529411764</v>
      </c>
      <c r="J12" s="12">
        <f t="shared" ca="1" si="0"/>
        <v>0.69565217391304346</v>
      </c>
      <c r="K12" s="12">
        <f t="shared" ca="1" si="0"/>
        <v>0.64</v>
      </c>
      <c r="L12" s="12">
        <f t="shared" ca="1" si="0"/>
        <v>0.61538461538461542</v>
      </c>
      <c r="M12" s="12" t="str">
        <f t="shared" ca="1" si="0"/>
        <v>—</v>
      </c>
      <c r="N12" s="12">
        <f t="shared" ca="1" si="0"/>
        <v>0.72727272727272729</v>
      </c>
      <c r="O12" s="12">
        <f t="shared" ca="1" si="0"/>
        <v>0.76190476190476186</v>
      </c>
      <c r="P12" s="12">
        <f t="shared" ca="1" si="0"/>
        <v>0.88888888888888884</v>
      </c>
      <c r="Q12" s="12">
        <f t="shared" ca="1" si="0"/>
        <v>0.51282051282051277</v>
      </c>
      <c r="R12" s="12">
        <f t="shared" ca="1" si="0"/>
        <v>0.55944055944055948</v>
      </c>
      <c r="S12" s="12">
        <f t="shared" ca="1" si="0"/>
        <v>0.73394495412844041</v>
      </c>
      <c r="T12" s="12">
        <f t="shared" ca="1" si="0"/>
        <v>0.57553956834532372</v>
      </c>
      <c r="U12" s="7"/>
    </row>
    <row r="13" spans="1:21" ht="15.75" x14ac:dyDescent="0.25">
      <c r="A13" s="9" t="s">
        <v>14</v>
      </c>
      <c r="B13" s="3">
        <v>30</v>
      </c>
      <c r="C13" s="7"/>
      <c r="D13" s="2" t="s">
        <v>14</v>
      </c>
      <c r="E13" s="12">
        <f t="shared" ca="1" si="1"/>
        <v>0.6</v>
      </c>
      <c r="F13" s="12">
        <f t="shared" ca="1" si="0"/>
        <v>0.35294117647058826</v>
      </c>
      <c r="G13" s="12">
        <f t="shared" ca="1" si="0"/>
        <v>0.28037383177570091</v>
      </c>
      <c r="H13" s="12">
        <f t="shared" ca="1" si="0"/>
        <v>0.66666666666666663</v>
      </c>
      <c r="I13" s="12">
        <f t="shared" ca="1" si="0"/>
        <v>0.25</v>
      </c>
      <c r="J13" s="12">
        <f t="shared" ca="1" si="0"/>
        <v>0.46153846153846156</v>
      </c>
      <c r="K13" s="12">
        <f t="shared" ca="1" si="0"/>
        <v>0.4</v>
      </c>
      <c r="L13" s="12">
        <f t="shared" ca="1" si="0"/>
        <v>0.375</v>
      </c>
      <c r="M13" s="12">
        <f t="shared" ca="1" si="0"/>
        <v>0.27272727272727271</v>
      </c>
      <c r="N13" s="12" t="str">
        <f t="shared" ca="1" si="0"/>
        <v>—</v>
      </c>
      <c r="O13" s="12">
        <f t="shared" ca="1" si="0"/>
        <v>0.54545454545454541</v>
      </c>
      <c r="P13" s="12">
        <f t="shared" ca="1" si="0"/>
        <v>0.75</v>
      </c>
      <c r="Q13" s="12">
        <f t="shared" ca="1" si="0"/>
        <v>0.28301886792452829</v>
      </c>
      <c r="R13" s="12">
        <f t="shared" ca="1" si="0"/>
        <v>0.32258064516129031</v>
      </c>
      <c r="S13" s="12">
        <f t="shared" ca="1" si="0"/>
        <v>0.50847457627118642</v>
      </c>
      <c r="T13" s="12">
        <f t="shared" ca="1" si="0"/>
        <v>0.33707865168539325</v>
      </c>
      <c r="U13" s="7"/>
    </row>
    <row r="14" spans="1:21" ht="15.75" x14ac:dyDescent="0.25">
      <c r="A14" s="9" t="s">
        <v>15</v>
      </c>
      <c r="B14" s="3">
        <v>25</v>
      </c>
      <c r="C14" s="7"/>
      <c r="D14" s="2" t="s">
        <v>15</v>
      </c>
      <c r="E14" s="12">
        <f t="shared" ca="1" si="1"/>
        <v>0.55555555555555558</v>
      </c>
      <c r="F14" s="12">
        <f t="shared" ca="1" si="0"/>
        <v>0.3125</v>
      </c>
      <c r="G14" s="12">
        <f t="shared" ca="1" si="0"/>
        <v>0.24509803921568626</v>
      </c>
      <c r="H14" s="12">
        <f t="shared" ca="1" si="0"/>
        <v>0.625</v>
      </c>
      <c r="I14" s="12">
        <f t="shared" ca="1" si="0"/>
        <v>0.21739130434782608</v>
      </c>
      <c r="J14" s="12">
        <f t="shared" ca="1" si="0"/>
        <v>0.41666666666666669</v>
      </c>
      <c r="K14" s="12">
        <f t="shared" ca="1" si="0"/>
        <v>0.35714285714285715</v>
      </c>
      <c r="L14" s="12">
        <f t="shared" ca="1" si="0"/>
        <v>0.33333333333333331</v>
      </c>
      <c r="M14" s="12">
        <f t="shared" ca="1" si="0"/>
        <v>0.23809523809523808</v>
      </c>
      <c r="N14" s="12">
        <f t="shared" ca="1" si="0"/>
        <v>0.45454545454545453</v>
      </c>
      <c r="O14" s="12" t="str">
        <f t="shared" ca="1" si="0"/>
        <v>—</v>
      </c>
      <c r="P14" s="12">
        <f t="shared" ca="1" si="0"/>
        <v>0.7142857142857143</v>
      </c>
      <c r="Q14" s="12">
        <f t="shared" ca="1" si="0"/>
        <v>0.24752475247524752</v>
      </c>
      <c r="R14" s="12">
        <f t="shared" ca="1" si="0"/>
        <v>0.28409090909090912</v>
      </c>
      <c r="S14" s="12">
        <f t="shared" ca="1" si="0"/>
        <v>0.46296296296296297</v>
      </c>
      <c r="T14" s="12">
        <f t="shared" ca="1" si="0"/>
        <v>0.29761904761904762</v>
      </c>
      <c r="U14" s="7"/>
    </row>
    <row r="15" spans="1:21" ht="15.75" x14ac:dyDescent="0.25">
      <c r="A15" s="9" t="s">
        <v>16</v>
      </c>
      <c r="B15" s="3">
        <v>10</v>
      </c>
      <c r="C15" s="7"/>
      <c r="D15" s="2" t="s">
        <v>16</v>
      </c>
      <c r="E15" s="12">
        <f t="shared" ca="1" si="1"/>
        <v>0.33333333333333331</v>
      </c>
      <c r="F15" s="12">
        <f t="shared" ca="1" si="0"/>
        <v>0.15384615384615385</v>
      </c>
      <c r="G15" s="12">
        <f t="shared" ca="1" si="0"/>
        <v>0.11494252873563218</v>
      </c>
      <c r="H15" s="12">
        <f t="shared" ca="1" si="0"/>
        <v>0.4</v>
      </c>
      <c r="I15" s="12">
        <f t="shared" ca="1" si="0"/>
        <v>0.1</v>
      </c>
      <c r="J15" s="12">
        <f t="shared" ca="1" si="0"/>
        <v>0.22222222222222221</v>
      </c>
      <c r="K15" s="12">
        <f t="shared" ca="1" si="0"/>
        <v>0.18181818181818182</v>
      </c>
      <c r="L15" s="12">
        <f t="shared" ca="1" si="0"/>
        <v>0.16666666666666666</v>
      </c>
      <c r="M15" s="12">
        <f t="shared" ca="1" si="0"/>
        <v>0.1111111111111111</v>
      </c>
      <c r="N15" s="12">
        <f t="shared" ca="1" si="0"/>
        <v>0.25</v>
      </c>
      <c r="O15" s="12">
        <f t="shared" ca="1" si="0"/>
        <v>0.2857142857142857</v>
      </c>
      <c r="P15" s="12" t="str">
        <f t="shared" ca="1" si="0"/>
        <v>—</v>
      </c>
      <c r="Q15" s="12">
        <f t="shared" ca="1" si="0"/>
        <v>0.11627906976744186</v>
      </c>
      <c r="R15" s="12">
        <f t="shared" ca="1" si="0"/>
        <v>0.13698630136986301</v>
      </c>
      <c r="S15" s="12">
        <f t="shared" ca="1" si="0"/>
        <v>0.25641025641025639</v>
      </c>
      <c r="T15" s="12">
        <f t="shared" ca="1" si="0"/>
        <v>0.14492753623188406</v>
      </c>
      <c r="U15" s="7"/>
    </row>
    <row r="16" spans="1:21" ht="15.75" x14ac:dyDescent="0.25">
      <c r="A16" s="9" t="s">
        <v>17</v>
      </c>
      <c r="B16" s="3">
        <v>76</v>
      </c>
      <c r="C16" s="7"/>
      <c r="D16" s="2" t="s">
        <v>17</v>
      </c>
      <c r="E16" s="12">
        <f t="shared" ca="1" si="1"/>
        <v>0.79166666666666663</v>
      </c>
      <c r="F16" s="12">
        <f t="shared" ca="1" si="0"/>
        <v>0.58015267175572516</v>
      </c>
      <c r="G16" s="12">
        <f t="shared" ca="1" si="0"/>
        <v>0.49673202614379086</v>
      </c>
      <c r="H16" s="12">
        <f t="shared" ca="1" si="0"/>
        <v>0.8351648351648352</v>
      </c>
      <c r="I16" s="12">
        <f t="shared" ca="1" si="0"/>
        <v>0.45783132530120479</v>
      </c>
      <c r="J16" s="12">
        <f t="shared" ca="1" si="0"/>
        <v>0.68468468468468469</v>
      </c>
      <c r="K16" s="12">
        <f t="shared" ca="1" si="0"/>
        <v>0.62809917355371903</v>
      </c>
      <c r="L16" s="12">
        <f t="shared" ca="1" si="0"/>
        <v>0.60317460317460314</v>
      </c>
      <c r="M16" s="12">
        <f t="shared" ca="1" si="0"/>
        <v>0.48717948717948717</v>
      </c>
      <c r="N16" s="12">
        <f t="shared" ca="1" si="0"/>
        <v>0.71698113207547165</v>
      </c>
      <c r="O16" s="12">
        <f t="shared" ca="1" si="0"/>
        <v>0.75247524752475248</v>
      </c>
      <c r="P16" s="12">
        <f t="shared" ca="1" si="0"/>
        <v>0.88372093023255816</v>
      </c>
      <c r="Q16" s="12" t="str">
        <f t="shared" ca="1" si="0"/>
        <v>—</v>
      </c>
      <c r="R16" s="12">
        <f t="shared" ca="1" si="0"/>
        <v>0.5467625899280576</v>
      </c>
      <c r="S16" s="12">
        <f t="shared" ca="1" si="0"/>
        <v>0.72380952380952379</v>
      </c>
      <c r="T16" s="12">
        <f t="shared" ca="1" si="0"/>
        <v>0.562962962962963</v>
      </c>
      <c r="U16" s="7"/>
    </row>
    <row r="17" spans="1:21" ht="15.75" x14ac:dyDescent="0.25">
      <c r="A17" s="9" t="s">
        <v>18</v>
      </c>
      <c r="B17" s="3">
        <v>63</v>
      </c>
      <c r="C17" s="7"/>
      <c r="D17" s="2" t="s">
        <v>18</v>
      </c>
      <c r="E17" s="12">
        <f t="shared" ca="1" si="1"/>
        <v>0.75903614457831325</v>
      </c>
      <c r="F17" s="12">
        <f t="shared" ca="1" si="0"/>
        <v>0.53389830508474578</v>
      </c>
      <c r="G17" s="12">
        <f t="shared" ca="1" si="0"/>
        <v>0.45</v>
      </c>
      <c r="H17" s="12">
        <f t="shared" ca="1" si="0"/>
        <v>0.80769230769230771</v>
      </c>
      <c r="I17" s="12">
        <f t="shared" ca="1" si="0"/>
        <v>0.41176470588235292</v>
      </c>
      <c r="J17" s="12">
        <f t="shared" ca="1" si="0"/>
        <v>0.6428571428571429</v>
      </c>
      <c r="K17" s="12">
        <f t="shared" ca="1" si="0"/>
        <v>0.58333333333333337</v>
      </c>
      <c r="L17" s="12">
        <f t="shared" ca="1" si="0"/>
        <v>0.55752212389380529</v>
      </c>
      <c r="M17" s="12">
        <f t="shared" ca="1" si="0"/>
        <v>0.44055944055944057</v>
      </c>
      <c r="N17" s="12">
        <f t="shared" ca="1" si="0"/>
        <v>0.67741935483870963</v>
      </c>
      <c r="O17" s="12">
        <f t="shared" ca="1" si="0"/>
        <v>0.71590909090909094</v>
      </c>
      <c r="P17" s="12">
        <f t="shared" ca="1" si="0"/>
        <v>0.86301369863013699</v>
      </c>
      <c r="Q17" s="12">
        <f t="shared" ca="1" si="0"/>
        <v>0.45323741007194246</v>
      </c>
      <c r="R17" s="12" t="str">
        <f t="shared" ca="1" si="0"/>
        <v>—</v>
      </c>
      <c r="S17" s="12">
        <f t="shared" ca="1" si="0"/>
        <v>0.68478260869565222</v>
      </c>
      <c r="T17" s="12">
        <f t="shared" ca="1" si="0"/>
        <v>0.51639344262295084</v>
      </c>
      <c r="U17" s="7"/>
    </row>
    <row r="18" spans="1:21" ht="15.75" x14ac:dyDescent="0.25">
      <c r="A18" s="9" t="s">
        <v>19</v>
      </c>
      <c r="B18" s="3">
        <v>29</v>
      </c>
      <c r="C18" s="7"/>
      <c r="D18" s="2" t="s">
        <v>19</v>
      </c>
      <c r="E18" s="12">
        <f t="shared" ca="1" si="1"/>
        <v>0.59183673469387754</v>
      </c>
      <c r="F18" s="12">
        <f t="shared" ca="1" si="0"/>
        <v>0.34523809523809523</v>
      </c>
      <c r="G18" s="12">
        <f t="shared" ca="1" si="0"/>
        <v>0.27358490566037735</v>
      </c>
      <c r="H18" s="12">
        <f t="shared" ca="1" si="0"/>
        <v>0.65909090909090906</v>
      </c>
      <c r="I18" s="12">
        <f t="shared" ca="1" si="0"/>
        <v>0.24369747899159663</v>
      </c>
      <c r="J18" s="12">
        <f t="shared" ca="1" si="0"/>
        <v>0.453125</v>
      </c>
      <c r="K18" s="12">
        <f t="shared" ca="1" si="0"/>
        <v>0.39189189189189189</v>
      </c>
      <c r="L18" s="12">
        <f t="shared" ca="1" si="0"/>
        <v>0.36708860759493672</v>
      </c>
      <c r="M18" s="12">
        <f t="shared" ca="1" si="0"/>
        <v>0.26605504587155965</v>
      </c>
      <c r="N18" s="12">
        <f t="shared" ca="1" si="0"/>
        <v>0.49152542372881358</v>
      </c>
      <c r="O18" s="12">
        <f t="shared" ca="1" si="0"/>
        <v>0.53703703703703709</v>
      </c>
      <c r="P18" s="12">
        <f t="shared" ca="1" si="0"/>
        <v>0.74358974358974361</v>
      </c>
      <c r="Q18" s="12">
        <f t="shared" ca="1" si="0"/>
        <v>0.27619047619047621</v>
      </c>
      <c r="R18" s="12">
        <f t="shared" ca="1" si="0"/>
        <v>0.31521739130434784</v>
      </c>
      <c r="S18" s="12" t="str">
        <f t="shared" ca="1" si="0"/>
        <v>—</v>
      </c>
      <c r="T18" s="12">
        <f t="shared" ca="1" si="0"/>
        <v>0.32954545454545453</v>
      </c>
      <c r="U18" s="7"/>
    </row>
    <row r="19" spans="1:21" ht="15.75" x14ac:dyDescent="0.25">
      <c r="A19" s="9" t="s">
        <v>20</v>
      </c>
      <c r="B19" s="3">
        <v>59</v>
      </c>
      <c r="C19" s="7"/>
      <c r="D19" s="2" t="s">
        <v>20</v>
      </c>
      <c r="E19" s="12">
        <f t="shared" ca="1" si="1"/>
        <v>0.74683544303797467</v>
      </c>
      <c r="F19" s="12">
        <f t="shared" ca="1" si="0"/>
        <v>0.51754385964912286</v>
      </c>
      <c r="G19" s="12">
        <f t="shared" ca="1" si="0"/>
        <v>0.43382352941176472</v>
      </c>
      <c r="H19" s="12">
        <f t="shared" ca="1" si="0"/>
        <v>0.79729729729729726</v>
      </c>
      <c r="I19" s="12">
        <f t="shared" ca="1" si="0"/>
        <v>0.39597315436241609</v>
      </c>
      <c r="J19" s="12">
        <f t="shared" ca="1" si="0"/>
        <v>0.62765957446808507</v>
      </c>
      <c r="K19" s="12">
        <f t="shared" ca="1" si="0"/>
        <v>0.56730769230769229</v>
      </c>
      <c r="L19" s="12">
        <f t="shared" ca="1" si="0"/>
        <v>0.54128440366972475</v>
      </c>
      <c r="M19" s="12">
        <f t="shared" ca="1" si="0"/>
        <v>0.42446043165467628</v>
      </c>
      <c r="N19" s="12">
        <f t="shared" ca="1" si="0"/>
        <v>0.6629213483146067</v>
      </c>
      <c r="O19" s="12">
        <f t="shared" ca="1" si="0"/>
        <v>0.70238095238095233</v>
      </c>
      <c r="P19" s="12">
        <f t="shared" ca="1" si="0"/>
        <v>0.85507246376811596</v>
      </c>
      <c r="Q19" s="12">
        <f t="shared" ca="1" si="0"/>
        <v>0.43703703703703706</v>
      </c>
      <c r="R19" s="12">
        <f t="shared" ca="1" si="0"/>
        <v>0.48360655737704916</v>
      </c>
      <c r="S19" s="12">
        <f t="shared" ca="1" si="0"/>
        <v>0.67045454545454541</v>
      </c>
      <c r="T19" s="12" t="str">
        <f t="shared" ca="1" si="0"/>
        <v>—</v>
      </c>
      <c r="U19" s="7"/>
    </row>
    <row r="20" spans="1:21" x14ac:dyDescent="0.25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</sheetData>
  <mergeCells count="1">
    <mergeCell ref="D1:T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5CF4-A69E-4752-9D2E-F17225D391A4}">
  <sheetPr>
    <tabColor rgb="FFFF0000"/>
  </sheetPr>
  <dimension ref="A1:A5"/>
  <sheetViews>
    <sheetView topLeftCell="A5" zoomScaleNormal="100" workbookViewId="0">
      <selection activeCell="A5" sqref="A5"/>
    </sheetView>
  </sheetViews>
  <sheetFormatPr defaultRowHeight="15" x14ac:dyDescent="0.25"/>
  <cols>
    <col min="1" max="1" width="11.42578125" style="1" customWidth="1"/>
    <col min="2" max="16384" width="9.140625" style="1"/>
  </cols>
  <sheetData>
    <row r="1" spans="1:1" x14ac:dyDescent="0.25">
      <c r="A1" s="1" t="s">
        <v>69</v>
      </c>
    </row>
    <row r="5" spans="1:1" x14ac:dyDescent="0.25">
      <c r="A5" s="1" t="s">
        <v>69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C2A7-6BD0-4B64-B294-84B56208D602}">
  <sheetPr>
    <outlinePr summaryBelow="0" summaryRight="0"/>
  </sheetPr>
  <dimension ref="A1:Y131"/>
  <sheetViews>
    <sheetView topLeftCell="C1" zoomScale="50" zoomScaleNormal="50" workbookViewId="0">
      <pane ySplit="2" topLeftCell="A3" activePane="bottomLeft" state="frozen"/>
      <selection pane="bottomLeft" activeCell="Q1" sqref="Q1:T1"/>
    </sheetView>
  </sheetViews>
  <sheetFormatPr defaultRowHeight="15" outlineLevelCol="1" x14ac:dyDescent="0.25"/>
  <cols>
    <col min="1" max="1" width="12.85546875" style="1" customWidth="1"/>
    <col min="2" max="3" width="9.140625" style="1"/>
    <col min="4" max="4" width="12.5703125" style="6" customWidth="1"/>
    <col min="5" max="5" width="14.7109375" style="1" customWidth="1" collapsed="1"/>
    <col min="6" max="6" width="8.7109375" style="6" hidden="1" customWidth="1" outlineLevel="1"/>
    <col min="7" max="7" width="7.85546875" style="1" bestFit="1" customWidth="1"/>
    <col min="8" max="8" width="29.5703125" style="1" customWidth="1"/>
    <col min="9" max="9" width="8.28515625" style="1" bestFit="1" customWidth="1" collapsed="1"/>
    <col min="10" max="10" width="10.28515625" style="1" hidden="1" customWidth="1" outlineLevel="1"/>
    <col min="11" max="11" width="11.5703125" style="1" hidden="1" customWidth="1" outlineLevel="1"/>
    <col min="12" max="12" width="16.42578125" style="1" customWidth="1"/>
    <col min="13" max="13" width="10.85546875" style="1" customWidth="1" collapsed="1"/>
    <col min="14" max="15" width="13.140625" style="1" hidden="1" customWidth="1" outlineLevel="1"/>
    <col min="16" max="16" width="8.140625" style="1" bestFit="1" customWidth="1"/>
    <col min="17" max="17" width="9.85546875" style="1" customWidth="1" collapsed="1"/>
    <col min="18" max="19" width="18.5703125" style="1" hidden="1" customWidth="1" outlineLevel="1"/>
    <col min="20" max="20" width="112.42578125" style="1" customWidth="1"/>
    <col min="21" max="21" width="17.85546875" style="1" bestFit="1" customWidth="1"/>
    <col min="22" max="24" width="9.140625" style="1"/>
    <col min="25" max="25" width="0" style="1" hidden="1" customWidth="1"/>
    <col min="26" max="16384" width="9.140625" style="1"/>
  </cols>
  <sheetData>
    <row r="1" spans="1:25" ht="48" customHeight="1" x14ac:dyDescent="0.25">
      <c r="A1" s="153" t="s">
        <v>4</v>
      </c>
      <c r="B1" s="153" t="s">
        <v>24</v>
      </c>
      <c r="D1" s="102" t="s">
        <v>46</v>
      </c>
      <c r="E1" s="109" t="s">
        <v>4</v>
      </c>
      <c r="F1" s="29"/>
      <c r="G1" s="152" t="s">
        <v>77</v>
      </c>
      <c r="H1" s="151"/>
      <c r="I1" s="149" t="s">
        <v>78</v>
      </c>
      <c r="J1" s="150"/>
      <c r="K1" s="150"/>
      <c r="L1" s="151"/>
      <c r="M1" s="149" t="s">
        <v>79</v>
      </c>
      <c r="N1" s="150"/>
      <c r="O1" s="150"/>
      <c r="P1" s="151"/>
      <c r="Q1" s="149" t="s">
        <v>21</v>
      </c>
      <c r="R1" s="150"/>
      <c r="S1" s="150"/>
      <c r="T1" s="150"/>
      <c r="U1" s="107" t="s">
        <v>45</v>
      </c>
    </row>
    <row r="2" spans="1:25" ht="49.5" customHeight="1" thickBot="1" x14ac:dyDescent="0.3">
      <c r="A2" s="153"/>
      <c r="B2" s="153"/>
      <c r="D2" s="103"/>
      <c r="E2" s="110"/>
      <c r="F2" s="78" t="s">
        <v>37</v>
      </c>
      <c r="G2" s="79" t="s">
        <v>26</v>
      </c>
      <c r="H2" s="80" t="s">
        <v>22</v>
      </c>
      <c r="I2" s="81" t="s">
        <v>26</v>
      </c>
      <c r="J2" s="78" t="s">
        <v>37</v>
      </c>
      <c r="K2" s="79" t="s">
        <v>39</v>
      </c>
      <c r="L2" s="82" t="s">
        <v>22</v>
      </c>
      <c r="M2" s="81" t="s">
        <v>26</v>
      </c>
      <c r="N2" s="78" t="s">
        <v>37</v>
      </c>
      <c r="O2" s="79" t="s">
        <v>38</v>
      </c>
      <c r="P2" s="80" t="s">
        <v>22</v>
      </c>
      <c r="Q2" s="81" t="s">
        <v>26</v>
      </c>
      <c r="R2" s="78" t="s">
        <v>37</v>
      </c>
      <c r="S2" s="79" t="s">
        <v>44</v>
      </c>
      <c r="T2" s="83" t="s">
        <v>22</v>
      </c>
      <c r="U2" s="108"/>
    </row>
    <row r="3" spans="1:25" ht="15.75" customHeight="1" x14ac:dyDescent="0.25">
      <c r="A3" s="9" t="s">
        <v>5</v>
      </c>
      <c r="B3" s="3">
        <v>20</v>
      </c>
      <c r="C3" s="23"/>
      <c r="D3" s="117" t="s">
        <v>33</v>
      </c>
      <c r="E3" s="134">
        <v>1</v>
      </c>
      <c r="F3" s="115">
        <f>$B$3</f>
        <v>20</v>
      </c>
      <c r="G3" s="137">
        <f>E11</f>
        <v>2</v>
      </c>
      <c r="H3" s="130">
        <f>F3/(F3+VLOOKUP(G3,$E$3:$F$130,2,0))</f>
        <v>0.26666666666666666</v>
      </c>
      <c r="I3" s="140">
        <f>E19</f>
        <v>3</v>
      </c>
      <c r="J3" s="123">
        <f>F3/(F3+VLOOKUP(I3,$E$3:$F$130,2,0))</f>
        <v>0.20618556701030927</v>
      </c>
      <c r="K3" s="123">
        <f>VLOOKUP(I3,$E$3:$H$130,4,0)</f>
        <v>0.83695652173913049</v>
      </c>
      <c r="L3" s="105">
        <f>H3*(J3*K3+J7*K7)</f>
        <v>7.0862948496296777E-2</v>
      </c>
      <c r="M3" s="154">
        <f>$E$35</f>
        <v>5</v>
      </c>
      <c r="N3" s="128">
        <f>F3/(F3+VLOOKUP(M3,$E$3:$F$130,2,0))</f>
        <v>0.18181818181818182</v>
      </c>
      <c r="O3" s="128">
        <f>VLOOKUP(M3,$E$3:$L$130,8,0)</f>
        <v>0.47097744360902249</v>
      </c>
      <c r="P3" s="130">
        <f>L3*(N3*O3+N5*O5+N7*O7+N9*O9)</f>
        <v>1.7727764276225837E-2</v>
      </c>
      <c r="Q3" s="28">
        <f>$E$67</f>
        <v>9</v>
      </c>
      <c r="R3" s="77">
        <f>F3/(F3+VLOOKUP(Q3,$E$3:$F$130,2,0))</f>
        <v>0.2</v>
      </c>
      <c r="S3" s="77">
        <f t="shared" ref="S3:S34" si="0">VLOOKUP(Q3,$E$3:$P$130,12,0)</f>
        <v>0.3283212346076359</v>
      </c>
      <c r="T3" s="105">
        <f>P3*(R3*S3+R4*S4+R5*S5+R6*S6+R7*S7+R8*S8+R9*S9+R10*S10)</f>
        <v>4.4869093827829155E-3</v>
      </c>
      <c r="U3" s="105">
        <f>1/T3</f>
        <v>222.87055848223306</v>
      </c>
    </row>
    <row r="4" spans="1:25" ht="15.75" customHeight="1" x14ac:dyDescent="0.25">
      <c r="A4" s="9" t="s">
        <v>6</v>
      </c>
      <c r="B4" s="3">
        <v>55</v>
      </c>
      <c r="C4" s="23"/>
      <c r="D4" s="118"/>
      <c r="E4" s="134"/>
      <c r="F4" s="115"/>
      <c r="G4" s="137"/>
      <c r="H4" s="130"/>
      <c r="I4" s="140"/>
      <c r="J4" s="123"/>
      <c r="K4" s="123"/>
      <c r="L4" s="105"/>
      <c r="M4" s="143"/>
      <c r="N4" s="112"/>
      <c r="O4" s="112"/>
      <c r="P4" s="130"/>
      <c r="Q4" s="26">
        <f>$E$75</f>
        <v>10</v>
      </c>
      <c r="R4" s="24">
        <f>F3/(F3+VLOOKUP(Q4,$E$3:$F$130,2,0))</f>
        <v>0.4</v>
      </c>
      <c r="S4" s="24">
        <f t="shared" si="0"/>
        <v>5.4632799100184495E-2</v>
      </c>
      <c r="T4" s="105"/>
      <c r="U4" s="105"/>
      <c r="Y4" s="1" t="s">
        <v>59</v>
      </c>
    </row>
    <row r="5" spans="1:25" ht="15.75" customHeight="1" x14ac:dyDescent="0.25">
      <c r="A5" s="9" t="s">
        <v>7</v>
      </c>
      <c r="B5" s="3">
        <v>77</v>
      </c>
      <c r="C5" s="23"/>
      <c r="D5" s="118"/>
      <c r="E5" s="134"/>
      <c r="F5" s="115"/>
      <c r="G5" s="137"/>
      <c r="H5" s="130"/>
      <c r="I5" s="140"/>
      <c r="J5" s="123"/>
      <c r="K5" s="123"/>
      <c r="L5" s="105"/>
      <c r="M5" s="142">
        <f>$E$43</f>
        <v>6</v>
      </c>
      <c r="N5" s="111">
        <f>F3/(F3+VLOOKUP(M5,$E$3:$F$130,2,0))</f>
        <v>0.36363636363636365</v>
      </c>
      <c r="O5" s="111">
        <f>VLOOKUP(M5,$E$3:$L$130,8,0)</f>
        <v>0.11870743034055728</v>
      </c>
      <c r="P5" s="130"/>
      <c r="Q5" s="26">
        <f>$E$83</f>
        <v>11</v>
      </c>
      <c r="R5" s="24">
        <f>F3/(F3+VLOOKUP(Q5,$E$3:$F$130,2,0))</f>
        <v>0.44444444444444442</v>
      </c>
      <c r="S5" s="24">
        <f t="shared" si="0"/>
        <v>6.2238437259589517E-2</v>
      </c>
      <c r="T5" s="105"/>
      <c r="U5" s="105"/>
    </row>
    <row r="6" spans="1:25" ht="15.75" customHeight="1" x14ac:dyDescent="0.25">
      <c r="A6" s="9" t="s">
        <v>8</v>
      </c>
      <c r="B6" s="3">
        <v>15</v>
      </c>
      <c r="C6" s="23"/>
      <c r="D6" s="118"/>
      <c r="E6" s="134"/>
      <c r="F6" s="115"/>
      <c r="G6" s="137"/>
      <c r="H6" s="130"/>
      <c r="I6" s="141"/>
      <c r="J6" s="124"/>
      <c r="K6" s="124"/>
      <c r="L6" s="105"/>
      <c r="M6" s="143"/>
      <c r="N6" s="112"/>
      <c r="O6" s="112"/>
      <c r="P6" s="130"/>
      <c r="Q6" s="26">
        <f>$E$91</f>
        <v>12</v>
      </c>
      <c r="R6" s="24">
        <f>F3/(F3+VLOOKUP(Q6,$E$3:$F$130,2,0))</f>
        <v>0.66666666666666663</v>
      </c>
      <c r="S6" s="24">
        <f t="shared" si="0"/>
        <v>6.1306104365126861E-3</v>
      </c>
      <c r="T6" s="105"/>
      <c r="U6" s="105"/>
    </row>
    <row r="7" spans="1:25" ht="15.75" customHeight="1" x14ac:dyDescent="0.25">
      <c r="A7" s="9" t="s">
        <v>9</v>
      </c>
      <c r="B7" s="3">
        <v>90</v>
      </c>
      <c r="C7" s="23"/>
      <c r="D7" s="118"/>
      <c r="E7" s="134"/>
      <c r="F7" s="115"/>
      <c r="G7" s="137"/>
      <c r="H7" s="130"/>
      <c r="I7" s="144">
        <f>E27</f>
        <v>4</v>
      </c>
      <c r="J7" s="125">
        <f>F3/(F3+VLOOKUP(I7,$E$3:$F$130,2,0))</f>
        <v>0.5714285714285714</v>
      </c>
      <c r="K7" s="125">
        <f>VLOOKUP(I7,$E$3:$H$130,4,0)</f>
        <v>0.16304347826086957</v>
      </c>
      <c r="L7" s="105"/>
      <c r="M7" s="142">
        <f>$E$51</f>
        <v>7</v>
      </c>
      <c r="N7" s="111">
        <f>F3/(F3+VLOOKUP(M7,$E$3:$F$130,2,0))</f>
        <v>0.30769230769230771</v>
      </c>
      <c r="O7" s="111">
        <f>VLOOKUP(M7,$E$3:$L$130,8,0)</f>
        <v>0.18828947368421053</v>
      </c>
      <c r="P7" s="130"/>
      <c r="Q7" s="26">
        <f>$E$99</f>
        <v>13</v>
      </c>
      <c r="R7" s="24">
        <f>F3/(F3+VLOOKUP(Q7,$E$3:$F$130,2,0))</f>
        <v>0.20833333333333334</v>
      </c>
      <c r="S7" s="24">
        <f t="shared" si="0"/>
        <v>0.20147132853079672</v>
      </c>
      <c r="T7" s="105"/>
      <c r="U7" s="105"/>
    </row>
    <row r="8" spans="1:25" ht="15.75" customHeight="1" x14ac:dyDescent="0.25">
      <c r="A8" s="9" t="s">
        <v>10</v>
      </c>
      <c r="B8" s="3">
        <v>35</v>
      </c>
      <c r="C8" s="23"/>
      <c r="D8" s="118"/>
      <c r="E8" s="134"/>
      <c r="F8" s="115"/>
      <c r="G8" s="137"/>
      <c r="H8" s="130"/>
      <c r="I8" s="140"/>
      <c r="J8" s="123"/>
      <c r="K8" s="123"/>
      <c r="L8" s="105"/>
      <c r="M8" s="143"/>
      <c r="N8" s="112"/>
      <c r="O8" s="112"/>
      <c r="P8" s="130"/>
      <c r="Q8" s="26">
        <f>$E$107</f>
        <v>14</v>
      </c>
      <c r="R8" s="24">
        <f>F3/(F3+VLOOKUP(Q8,$E$3:$F$130,2,0))</f>
        <v>0.24096385542168675</v>
      </c>
      <c r="S8" s="24">
        <f t="shared" si="0"/>
        <v>0.14411296169647031</v>
      </c>
      <c r="T8" s="105"/>
      <c r="U8" s="105"/>
    </row>
    <row r="9" spans="1:25" ht="15.75" customHeight="1" x14ac:dyDescent="0.25">
      <c r="A9" s="9" t="s">
        <v>11</v>
      </c>
      <c r="B9" s="3">
        <v>45</v>
      </c>
      <c r="C9" s="23"/>
      <c r="D9" s="118"/>
      <c r="E9" s="134"/>
      <c r="F9" s="115"/>
      <c r="G9" s="137"/>
      <c r="H9" s="130"/>
      <c r="I9" s="140"/>
      <c r="J9" s="123"/>
      <c r="K9" s="123"/>
      <c r="L9" s="105"/>
      <c r="M9" s="142">
        <f>$E$59</f>
        <v>8</v>
      </c>
      <c r="N9" s="111">
        <f>F3/(F3+VLOOKUP(M9,$E$3:$F$130,2,0))</f>
        <v>0.2857142857142857</v>
      </c>
      <c r="O9" s="111">
        <f>VLOOKUP(M9,$E$3:$L$130,8,0)</f>
        <v>0.22202565236620964</v>
      </c>
      <c r="P9" s="130"/>
      <c r="Q9" s="26">
        <f>$E$115</f>
        <v>15</v>
      </c>
      <c r="R9" s="24">
        <f>F3/(F3+VLOOKUP(Q9,$E$3:$F$130,2,0))</f>
        <v>0.40816326530612246</v>
      </c>
      <c r="S9" s="24">
        <f t="shared" si="0"/>
        <v>3.6901334888557145E-2</v>
      </c>
      <c r="T9" s="105"/>
      <c r="U9" s="105"/>
    </row>
    <row r="10" spans="1:25" ht="16.5" customHeight="1" thickBot="1" x14ac:dyDescent="0.3">
      <c r="A10" s="9" t="s">
        <v>12</v>
      </c>
      <c r="B10" s="3">
        <v>50</v>
      </c>
      <c r="C10" s="23"/>
      <c r="D10" s="118"/>
      <c r="E10" s="135"/>
      <c r="F10" s="116"/>
      <c r="G10" s="138"/>
      <c r="H10" s="131"/>
      <c r="I10" s="145"/>
      <c r="J10" s="126"/>
      <c r="K10" s="126"/>
      <c r="L10" s="106"/>
      <c r="M10" s="146"/>
      <c r="N10" s="113"/>
      <c r="O10" s="113"/>
      <c r="P10" s="131"/>
      <c r="Q10" s="27">
        <f>$E$123</f>
        <v>16</v>
      </c>
      <c r="R10" s="25">
        <f>F3/(F3+VLOOKUP(Q10,$E$3:$F$130,2,0))</f>
        <v>0.25316455696202533</v>
      </c>
      <c r="S10" s="25">
        <f t="shared" si="0"/>
        <v>0.16619129348025333</v>
      </c>
      <c r="T10" s="106"/>
      <c r="U10" s="106"/>
    </row>
    <row r="11" spans="1:25" ht="15.75" customHeight="1" x14ac:dyDescent="0.25">
      <c r="A11" s="9" t="s">
        <v>13</v>
      </c>
      <c r="B11" s="3">
        <v>80</v>
      </c>
      <c r="C11" s="23"/>
      <c r="D11" s="118"/>
      <c r="E11" s="134">
        <v>2</v>
      </c>
      <c r="F11" s="115">
        <f>$B$4</f>
        <v>55</v>
      </c>
      <c r="G11" s="137">
        <f>E3</f>
        <v>1</v>
      </c>
      <c r="H11" s="132">
        <f>F11/(F11+VLOOKUP(G11,$E$3:$F$130,2,0))</f>
        <v>0.73333333333333328</v>
      </c>
      <c r="I11" s="140">
        <f>E19</f>
        <v>3</v>
      </c>
      <c r="J11" s="123">
        <f>F11/(F11+VLOOKUP(I11,$E$3:$F$130,2,0))</f>
        <v>0.41666666666666669</v>
      </c>
      <c r="K11" s="125">
        <f>VLOOKUP(I11,$E$3:$H$130,4,0)</f>
        <v>0.83695652173913049</v>
      </c>
      <c r="L11" s="129">
        <f>H11*(J11*K11+J15*K15)</f>
        <v>0.34968081435472742</v>
      </c>
      <c r="M11" s="154">
        <f>$E$35</f>
        <v>5</v>
      </c>
      <c r="N11" s="111">
        <f>F11/(F11+VLOOKUP(M11,$E$3:$F$130,2,0))</f>
        <v>0.37931034482758619</v>
      </c>
      <c r="O11" s="111">
        <f>VLOOKUP(M11,$E$3:$L$130,8,0)</f>
        <v>0.47097744360902249</v>
      </c>
      <c r="P11" s="129">
        <f>L11*(N11*O11+N13*O13+N15*O15+N17*O17)</f>
        <v>0.16471659089583704</v>
      </c>
      <c r="Q11" s="28">
        <f>$E$67</f>
        <v>9</v>
      </c>
      <c r="R11" s="24">
        <f>F11/(F11+VLOOKUP(Q11,$E$3:$F$130,2,0))</f>
        <v>0.40740740740740738</v>
      </c>
      <c r="S11" s="24">
        <f t="shared" si="0"/>
        <v>0.3283212346076359</v>
      </c>
      <c r="T11" s="104">
        <f>P11*(R11*S11+R12*S12+R13*S13+R14*S14+R15*S15+R16*S16+R17*S17+R18*S18)</f>
        <v>7.794184766007356E-2</v>
      </c>
      <c r="U11" s="104">
        <f>1/T11</f>
        <v>12.830078193184267</v>
      </c>
    </row>
    <row r="12" spans="1:25" ht="15.75" customHeight="1" x14ac:dyDescent="0.25">
      <c r="A12" s="9" t="s">
        <v>14</v>
      </c>
      <c r="B12" s="3">
        <v>30</v>
      </c>
      <c r="C12" s="23"/>
      <c r="D12" s="118"/>
      <c r="E12" s="134"/>
      <c r="F12" s="115"/>
      <c r="G12" s="137"/>
      <c r="H12" s="130"/>
      <c r="I12" s="140"/>
      <c r="J12" s="123"/>
      <c r="K12" s="123"/>
      <c r="L12" s="130"/>
      <c r="M12" s="143"/>
      <c r="N12" s="112"/>
      <c r="O12" s="112"/>
      <c r="P12" s="130"/>
      <c r="Q12" s="26">
        <f>$E$75</f>
        <v>10</v>
      </c>
      <c r="R12" s="24">
        <f>F11/(F11+VLOOKUP(Q12,$E$3:$F$130,2,0))</f>
        <v>0.6470588235294118</v>
      </c>
      <c r="S12" s="24">
        <f t="shared" si="0"/>
        <v>5.4632799100184495E-2</v>
      </c>
      <c r="T12" s="105"/>
      <c r="U12" s="105"/>
    </row>
    <row r="13" spans="1:25" ht="15.75" customHeight="1" x14ac:dyDescent="0.25">
      <c r="A13" s="9" t="s">
        <v>15</v>
      </c>
      <c r="B13" s="3">
        <v>25</v>
      </c>
      <c r="C13" s="23"/>
      <c r="D13" s="118"/>
      <c r="E13" s="134"/>
      <c r="F13" s="115"/>
      <c r="G13" s="137"/>
      <c r="H13" s="130"/>
      <c r="I13" s="140"/>
      <c r="J13" s="123"/>
      <c r="K13" s="123"/>
      <c r="L13" s="130"/>
      <c r="M13" s="142">
        <f>$E$43</f>
        <v>6</v>
      </c>
      <c r="N13" s="111">
        <f>F11/(F11+VLOOKUP(M13,$E$3:$F$130,2,0))</f>
        <v>0.61111111111111116</v>
      </c>
      <c r="O13" s="111">
        <f>VLOOKUP(M13,$E$3:$L$130,8,0)</f>
        <v>0.11870743034055728</v>
      </c>
      <c r="P13" s="130"/>
      <c r="Q13" s="26">
        <f>$E$83</f>
        <v>11</v>
      </c>
      <c r="R13" s="24">
        <f>F11/(F11+VLOOKUP(Q13,$E$3:$F$130,2,0))</f>
        <v>0.6875</v>
      </c>
      <c r="S13" s="24">
        <f t="shared" si="0"/>
        <v>6.2238437259589517E-2</v>
      </c>
      <c r="T13" s="105"/>
      <c r="U13" s="105"/>
    </row>
    <row r="14" spans="1:25" ht="15.75" customHeight="1" x14ac:dyDescent="0.25">
      <c r="A14" s="9" t="s">
        <v>16</v>
      </c>
      <c r="B14" s="3">
        <v>10</v>
      </c>
      <c r="C14" s="23"/>
      <c r="D14" s="118"/>
      <c r="E14" s="134"/>
      <c r="F14" s="115"/>
      <c r="G14" s="137"/>
      <c r="H14" s="130"/>
      <c r="I14" s="141"/>
      <c r="J14" s="124"/>
      <c r="K14" s="124"/>
      <c r="L14" s="130"/>
      <c r="M14" s="143"/>
      <c r="N14" s="112"/>
      <c r="O14" s="112"/>
      <c r="P14" s="130"/>
      <c r="Q14" s="26">
        <f>$E$91</f>
        <v>12</v>
      </c>
      <c r="R14" s="24">
        <f>F11/(F11+VLOOKUP(Q14,$E$3:$F$130,2,0))</f>
        <v>0.84615384615384615</v>
      </c>
      <c r="S14" s="24">
        <f t="shared" si="0"/>
        <v>6.1306104365126861E-3</v>
      </c>
      <c r="T14" s="105"/>
      <c r="U14" s="105"/>
    </row>
    <row r="15" spans="1:25" ht="15.75" customHeight="1" x14ac:dyDescent="0.25">
      <c r="A15" s="9" t="s">
        <v>17</v>
      </c>
      <c r="B15" s="3">
        <v>76</v>
      </c>
      <c r="C15" s="23"/>
      <c r="D15" s="118"/>
      <c r="E15" s="134"/>
      <c r="F15" s="115"/>
      <c r="G15" s="137"/>
      <c r="H15" s="130"/>
      <c r="I15" s="144">
        <f>E27</f>
        <v>4</v>
      </c>
      <c r="J15" s="125">
        <f>F11/(F11+VLOOKUP(I15,$E$3:$F$130,2,0))</f>
        <v>0.7857142857142857</v>
      </c>
      <c r="K15" s="125">
        <f>VLOOKUP(I15,$E$3:$H$130,4,0)</f>
        <v>0.16304347826086957</v>
      </c>
      <c r="L15" s="130"/>
      <c r="M15" s="142">
        <f>$E$51</f>
        <v>7</v>
      </c>
      <c r="N15" s="111">
        <f>F11/(F11+VLOOKUP(M15,$E$3:$F$130,2,0))</f>
        <v>0.55000000000000004</v>
      </c>
      <c r="O15" s="111">
        <f>VLOOKUP(M15,$E$3:$L$130,8,0)</f>
        <v>0.18828947368421053</v>
      </c>
      <c r="P15" s="130"/>
      <c r="Q15" s="26">
        <f>$E$99</f>
        <v>13</v>
      </c>
      <c r="R15" s="24">
        <f>F11/(F11+VLOOKUP(Q15,$E$3:$F$130,2,0))</f>
        <v>0.41984732824427479</v>
      </c>
      <c r="S15" s="24">
        <f t="shared" si="0"/>
        <v>0.20147132853079672</v>
      </c>
      <c r="T15" s="105"/>
      <c r="U15" s="105"/>
    </row>
    <row r="16" spans="1:25" ht="15.75" customHeight="1" x14ac:dyDescent="0.25">
      <c r="A16" s="9" t="s">
        <v>18</v>
      </c>
      <c r="B16" s="3">
        <v>63</v>
      </c>
      <c r="C16" s="23"/>
      <c r="D16" s="118"/>
      <c r="E16" s="134"/>
      <c r="F16" s="115"/>
      <c r="G16" s="137"/>
      <c r="H16" s="130"/>
      <c r="I16" s="140"/>
      <c r="J16" s="123"/>
      <c r="K16" s="123"/>
      <c r="L16" s="130"/>
      <c r="M16" s="143"/>
      <c r="N16" s="112"/>
      <c r="O16" s="112"/>
      <c r="P16" s="130"/>
      <c r="Q16" s="26">
        <f>$E$107</f>
        <v>14</v>
      </c>
      <c r="R16" s="24">
        <f>F11/(F11+VLOOKUP(Q16,$E$3:$F$130,2,0))</f>
        <v>0.46610169491525422</v>
      </c>
      <c r="S16" s="24">
        <f t="shared" si="0"/>
        <v>0.14411296169647031</v>
      </c>
      <c r="T16" s="105"/>
      <c r="U16" s="105"/>
    </row>
    <row r="17" spans="1:21" ht="15.75" customHeight="1" x14ac:dyDescent="0.25">
      <c r="A17" s="9" t="s">
        <v>19</v>
      </c>
      <c r="B17" s="3">
        <v>29</v>
      </c>
      <c r="C17" s="23"/>
      <c r="D17" s="118"/>
      <c r="E17" s="134"/>
      <c r="F17" s="115"/>
      <c r="G17" s="137"/>
      <c r="H17" s="130"/>
      <c r="I17" s="140"/>
      <c r="J17" s="123"/>
      <c r="K17" s="123"/>
      <c r="L17" s="130"/>
      <c r="M17" s="142">
        <f>$E$59</f>
        <v>8</v>
      </c>
      <c r="N17" s="111">
        <f>F11/(F11+VLOOKUP(M17,$E$3:$F$130,2,0))</f>
        <v>0.52380952380952384</v>
      </c>
      <c r="O17" s="111">
        <f>VLOOKUP(M17,$E$3:$L$130,8,0)</f>
        <v>0.22202565236620964</v>
      </c>
      <c r="P17" s="130"/>
      <c r="Q17" s="26">
        <f>$E$115</f>
        <v>15</v>
      </c>
      <c r="R17" s="24">
        <f>F11/(F11+VLOOKUP(Q17,$E$3:$F$130,2,0))</f>
        <v>0.65476190476190477</v>
      </c>
      <c r="S17" s="24">
        <f t="shared" si="0"/>
        <v>3.6901334888557145E-2</v>
      </c>
      <c r="T17" s="105"/>
      <c r="U17" s="105"/>
    </row>
    <row r="18" spans="1:21" ht="16.5" customHeight="1" thickBot="1" x14ac:dyDescent="0.3">
      <c r="A18" s="9" t="s">
        <v>20</v>
      </c>
      <c r="B18" s="3">
        <v>59</v>
      </c>
      <c r="C18" s="23"/>
      <c r="D18" s="118"/>
      <c r="E18" s="135"/>
      <c r="F18" s="116"/>
      <c r="G18" s="138"/>
      <c r="H18" s="131"/>
      <c r="I18" s="145"/>
      <c r="J18" s="126"/>
      <c r="K18" s="126"/>
      <c r="L18" s="131"/>
      <c r="M18" s="146"/>
      <c r="N18" s="113"/>
      <c r="O18" s="113"/>
      <c r="P18" s="131"/>
      <c r="Q18" s="27">
        <f>$E$123</f>
        <v>16</v>
      </c>
      <c r="R18" s="25">
        <f>F11/(F11+VLOOKUP(Q18,$E$3:$F$130,2,0))</f>
        <v>0.48245614035087719</v>
      </c>
      <c r="S18" s="25">
        <f t="shared" si="0"/>
        <v>0.16619129348025333</v>
      </c>
      <c r="T18" s="106"/>
      <c r="U18" s="106"/>
    </row>
    <row r="19" spans="1:21" ht="15" customHeight="1" x14ac:dyDescent="0.25">
      <c r="D19" s="118"/>
      <c r="E19" s="147">
        <v>3</v>
      </c>
      <c r="F19" s="127">
        <f>$B$5</f>
        <v>77</v>
      </c>
      <c r="G19" s="148">
        <f t="shared" ref="G19" si="1">E27</f>
        <v>4</v>
      </c>
      <c r="H19" s="132">
        <f>F19/(F19+VLOOKUP(G19,$E$3:$F$130,2,0))</f>
        <v>0.83695652173913049</v>
      </c>
      <c r="I19" s="144">
        <f>E3</f>
        <v>1</v>
      </c>
      <c r="J19" s="123">
        <f>F19/(F19+VLOOKUP(I19,$E$3:$F$130,2,0))</f>
        <v>0.79381443298969068</v>
      </c>
      <c r="K19" s="125">
        <f>VLOOKUP(I19,$E$3:$H$130,4,0)</f>
        <v>0.26666666666666666</v>
      </c>
      <c r="L19" s="129">
        <f>H19*(J19*K19+J23*K23)</f>
        <v>0.53520157876388263</v>
      </c>
      <c r="M19" s="142">
        <f>$E$35</f>
        <v>5</v>
      </c>
      <c r="N19" s="111">
        <f>F19/(F19+VLOOKUP(M19,$E$3:$F$130,2,0))</f>
        <v>0.46107784431137727</v>
      </c>
      <c r="O19" s="111">
        <f>VLOOKUP(M19,$E$3:$L$130,8,0)</f>
        <v>0.47097744360902249</v>
      </c>
      <c r="P19" s="129">
        <f>L19*(N19*O19+N21*O21+N23*O23+N25*O25)</f>
        <v>0.29554957205615795</v>
      </c>
      <c r="Q19" s="26">
        <f>$E$67</f>
        <v>9</v>
      </c>
      <c r="R19" s="24">
        <f>F19/(F19+VLOOKUP(Q19,$E$3:$F$130,2,0))</f>
        <v>0.49044585987261147</v>
      </c>
      <c r="S19" s="24">
        <f t="shared" si="0"/>
        <v>0.3283212346076359</v>
      </c>
      <c r="T19" s="104">
        <f>P19*(R19*S19+R20*S20+R21*S21+R22*S22+R23*S23+R24*S24+R25*S25+R26*S26)</f>
        <v>0.16382440630076628</v>
      </c>
      <c r="U19" s="104">
        <f t="shared" ref="U19" si="2">1/T19</f>
        <v>6.1040965908589566</v>
      </c>
    </row>
    <row r="20" spans="1:21" ht="15" customHeight="1" x14ac:dyDescent="0.25">
      <c r="D20" s="118"/>
      <c r="E20" s="134"/>
      <c r="F20" s="115"/>
      <c r="G20" s="137"/>
      <c r="H20" s="130"/>
      <c r="I20" s="140"/>
      <c r="J20" s="123"/>
      <c r="K20" s="123"/>
      <c r="L20" s="130"/>
      <c r="M20" s="143"/>
      <c r="N20" s="112"/>
      <c r="O20" s="112"/>
      <c r="P20" s="130"/>
      <c r="Q20" s="26">
        <f>$E$75</f>
        <v>10</v>
      </c>
      <c r="R20" s="24">
        <f>F19/(F19+VLOOKUP(Q20,$E$3:$F$130,2,0))</f>
        <v>0.71962616822429903</v>
      </c>
      <c r="S20" s="24">
        <f t="shared" si="0"/>
        <v>5.4632799100184495E-2</v>
      </c>
      <c r="T20" s="105"/>
      <c r="U20" s="105"/>
    </row>
    <row r="21" spans="1:21" ht="15" customHeight="1" x14ac:dyDescent="0.25">
      <c r="D21" s="118"/>
      <c r="E21" s="134"/>
      <c r="F21" s="115"/>
      <c r="G21" s="137"/>
      <c r="H21" s="130"/>
      <c r="I21" s="140"/>
      <c r="J21" s="123"/>
      <c r="K21" s="123"/>
      <c r="L21" s="130"/>
      <c r="M21" s="142">
        <f>$E$43</f>
        <v>6</v>
      </c>
      <c r="N21" s="111">
        <f>F19/(F19+VLOOKUP(M21,$E$3:$F$130,2,0))</f>
        <v>0.6875</v>
      </c>
      <c r="O21" s="111">
        <f>VLOOKUP(M21,$E$3:$L$130,8,0)</f>
        <v>0.11870743034055728</v>
      </c>
      <c r="P21" s="130"/>
      <c r="Q21" s="26">
        <f>$E$83</f>
        <v>11</v>
      </c>
      <c r="R21" s="24">
        <f>F19/(F19+VLOOKUP(Q21,$E$3:$F$130,2,0))</f>
        <v>0.75490196078431371</v>
      </c>
      <c r="S21" s="24">
        <f t="shared" si="0"/>
        <v>6.2238437259589517E-2</v>
      </c>
      <c r="T21" s="105"/>
      <c r="U21" s="105"/>
    </row>
    <row r="22" spans="1:21" ht="15" customHeight="1" x14ac:dyDescent="0.25">
      <c r="D22" s="118"/>
      <c r="E22" s="134"/>
      <c r="F22" s="115"/>
      <c r="G22" s="137"/>
      <c r="H22" s="130"/>
      <c r="I22" s="141"/>
      <c r="J22" s="124"/>
      <c r="K22" s="124"/>
      <c r="L22" s="130"/>
      <c r="M22" s="143"/>
      <c r="N22" s="112"/>
      <c r="O22" s="112"/>
      <c r="P22" s="130"/>
      <c r="Q22" s="26">
        <f>$E$91</f>
        <v>12</v>
      </c>
      <c r="R22" s="24">
        <f>F19/(F19+VLOOKUP(Q22,$E$3:$F$130,2,0))</f>
        <v>0.88505747126436785</v>
      </c>
      <c r="S22" s="24">
        <f t="shared" si="0"/>
        <v>6.1306104365126861E-3</v>
      </c>
      <c r="T22" s="105"/>
      <c r="U22" s="105"/>
    </row>
    <row r="23" spans="1:21" ht="15" customHeight="1" x14ac:dyDescent="0.25">
      <c r="D23" s="118"/>
      <c r="E23" s="134"/>
      <c r="F23" s="115"/>
      <c r="G23" s="137"/>
      <c r="H23" s="130"/>
      <c r="I23" s="144">
        <f>E11</f>
        <v>2</v>
      </c>
      <c r="J23" s="125">
        <f>F19/(F19+VLOOKUP(I23,$E$3:$F$130,2,0))</f>
        <v>0.58333333333333337</v>
      </c>
      <c r="K23" s="125">
        <f>VLOOKUP(I23,$E$3:$H$130,4,0)</f>
        <v>0.73333333333333328</v>
      </c>
      <c r="L23" s="130"/>
      <c r="M23" s="142">
        <f>$E$51</f>
        <v>7</v>
      </c>
      <c r="N23" s="111">
        <f>F19/(F19+VLOOKUP(M23,$E$3:$F$130,2,0))</f>
        <v>0.63114754098360659</v>
      </c>
      <c r="O23" s="111">
        <f>VLOOKUP(M23,$E$3:$L$130,8,0)</f>
        <v>0.18828947368421053</v>
      </c>
      <c r="P23" s="130"/>
      <c r="Q23" s="26">
        <f>$E$99</f>
        <v>13</v>
      </c>
      <c r="R23" s="24">
        <f>F19/(F19+VLOOKUP(Q23,$E$3:$F$130,2,0))</f>
        <v>0.50326797385620914</v>
      </c>
      <c r="S23" s="24">
        <f t="shared" si="0"/>
        <v>0.20147132853079672</v>
      </c>
      <c r="T23" s="105"/>
      <c r="U23" s="105"/>
    </row>
    <row r="24" spans="1:21" ht="15" customHeight="1" x14ac:dyDescent="0.25">
      <c r="D24" s="118"/>
      <c r="E24" s="134"/>
      <c r="F24" s="115"/>
      <c r="G24" s="137"/>
      <c r="H24" s="130"/>
      <c r="I24" s="140"/>
      <c r="J24" s="123"/>
      <c r="K24" s="123"/>
      <c r="L24" s="130"/>
      <c r="M24" s="143"/>
      <c r="N24" s="112"/>
      <c r="O24" s="112"/>
      <c r="P24" s="130"/>
      <c r="Q24" s="26">
        <f>$E$107</f>
        <v>14</v>
      </c>
      <c r="R24" s="24">
        <f>F19/(F19+VLOOKUP(Q24,$E$3:$F$130,2,0))</f>
        <v>0.55000000000000004</v>
      </c>
      <c r="S24" s="24">
        <f t="shared" si="0"/>
        <v>0.14411296169647031</v>
      </c>
      <c r="T24" s="105"/>
      <c r="U24" s="105"/>
    </row>
    <row r="25" spans="1:21" ht="15" customHeight="1" x14ac:dyDescent="0.25">
      <c r="D25" s="118"/>
      <c r="E25" s="134"/>
      <c r="F25" s="115"/>
      <c r="G25" s="137"/>
      <c r="H25" s="130"/>
      <c r="I25" s="140"/>
      <c r="J25" s="123"/>
      <c r="K25" s="123"/>
      <c r="L25" s="130"/>
      <c r="M25" s="142">
        <f>$E$59</f>
        <v>8</v>
      </c>
      <c r="N25" s="111">
        <f>F19/(F19+VLOOKUP(M25,$E$3:$F$130,2,0))</f>
        <v>0.60629921259842523</v>
      </c>
      <c r="O25" s="111">
        <f>VLOOKUP(M25,$E$3:$L$130,8,0)</f>
        <v>0.22202565236620964</v>
      </c>
      <c r="P25" s="130"/>
      <c r="Q25" s="26">
        <f>$E$115</f>
        <v>15</v>
      </c>
      <c r="R25" s="24">
        <f>F19/(F19+VLOOKUP(Q25,$E$3:$F$130,2,0))</f>
        <v>0.72641509433962259</v>
      </c>
      <c r="S25" s="24">
        <f t="shared" si="0"/>
        <v>3.6901334888557145E-2</v>
      </c>
      <c r="T25" s="105"/>
      <c r="U25" s="105"/>
    </row>
    <row r="26" spans="1:21" ht="15.75" customHeight="1" thickBot="1" x14ac:dyDescent="0.3">
      <c r="D26" s="118"/>
      <c r="E26" s="135"/>
      <c r="F26" s="116"/>
      <c r="G26" s="138"/>
      <c r="H26" s="131"/>
      <c r="I26" s="145"/>
      <c r="J26" s="126"/>
      <c r="K26" s="126"/>
      <c r="L26" s="131"/>
      <c r="M26" s="146"/>
      <c r="N26" s="113"/>
      <c r="O26" s="113"/>
      <c r="P26" s="131"/>
      <c r="Q26" s="27">
        <f>$E$123</f>
        <v>16</v>
      </c>
      <c r="R26" s="25">
        <f>F19/(F19+VLOOKUP(Q26,$E$3:$F$130,2,0))</f>
        <v>0.56617647058823528</v>
      </c>
      <c r="S26" s="25">
        <f t="shared" si="0"/>
        <v>0.16619129348025333</v>
      </c>
      <c r="T26" s="106"/>
      <c r="U26" s="106"/>
    </row>
    <row r="27" spans="1:21" ht="15" customHeight="1" x14ac:dyDescent="0.25">
      <c r="D27" s="118"/>
      <c r="E27" s="133">
        <v>4</v>
      </c>
      <c r="F27" s="114">
        <f>$B$6</f>
        <v>15</v>
      </c>
      <c r="G27" s="136">
        <f t="shared" ref="G27" si="3">E19</f>
        <v>3</v>
      </c>
      <c r="H27" s="132">
        <f>F27/(F27+VLOOKUP(G27,$E$3:$F$130,2,0))</f>
        <v>0.16304347826086957</v>
      </c>
      <c r="I27" s="139">
        <f>E3</f>
        <v>1</v>
      </c>
      <c r="J27" s="123">
        <f>F27/(F27+VLOOKUP(I27,$E$3:$F$130,2,0))</f>
        <v>0.42857142857142855</v>
      </c>
      <c r="K27" s="125">
        <f>VLOOKUP(I27,$E$3:$H$130,4,0)</f>
        <v>0.26666666666666666</v>
      </c>
      <c r="L27" s="129">
        <f>H27*(J27*K27+J31*K31)</f>
        <v>4.4254658385093168E-2</v>
      </c>
      <c r="M27" s="142">
        <f>$E$35</f>
        <v>5</v>
      </c>
      <c r="N27" s="111">
        <f>F27/(F27+VLOOKUP(M27,$E$3:$F$130,2,0))</f>
        <v>0.14285714285714285</v>
      </c>
      <c r="O27" s="111">
        <f>VLOOKUP(M27,$E$3:$L$130,8,0)</f>
        <v>0.47097744360902249</v>
      </c>
      <c r="P27" s="129">
        <f>L27*(N27*O27+N29*O29+N31*O31+N33*O33)</f>
        <v>8.9042044821989949E-3</v>
      </c>
      <c r="Q27" s="26">
        <f>$E$67</f>
        <v>9</v>
      </c>
      <c r="R27" s="24">
        <f>F27/(F27+VLOOKUP(Q27,$E$3:$F$130,2,0))</f>
        <v>0.15789473684210525</v>
      </c>
      <c r="S27" s="24">
        <f t="shared" si="0"/>
        <v>0.3283212346076359</v>
      </c>
      <c r="T27" s="104">
        <f>P27*(R27*S27+R28*S28+R29*S29+R30*S30+R31*S31+R32*S32+R33*S33+R34*S34)</f>
        <v>1.8187721293309873E-3</v>
      </c>
      <c r="U27" s="104">
        <f t="shared" ref="U27" si="4">1/T27</f>
        <v>549.8214888347984</v>
      </c>
    </row>
    <row r="28" spans="1:21" ht="15" customHeight="1" x14ac:dyDescent="0.25">
      <c r="D28" s="118"/>
      <c r="E28" s="134"/>
      <c r="F28" s="115"/>
      <c r="G28" s="137"/>
      <c r="H28" s="130"/>
      <c r="I28" s="140"/>
      <c r="J28" s="123"/>
      <c r="K28" s="123"/>
      <c r="L28" s="130"/>
      <c r="M28" s="143"/>
      <c r="N28" s="112"/>
      <c r="O28" s="112"/>
      <c r="P28" s="130"/>
      <c r="Q28" s="26">
        <f>$E$75</f>
        <v>10</v>
      </c>
      <c r="R28" s="24">
        <f>F27/(F27+VLOOKUP(Q28,$E$3:$F$130,2,0))</f>
        <v>0.33333333333333331</v>
      </c>
      <c r="S28" s="24">
        <f t="shared" si="0"/>
        <v>5.4632799100184495E-2</v>
      </c>
      <c r="T28" s="105"/>
      <c r="U28" s="105"/>
    </row>
    <row r="29" spans="1:21" ht="15" customHeight="1" x14ac:dyDescent="0.25">
      <c r="D29" s="118"/>
      <c r="E29" s="134"/>
      <c r="F29" s="115"/>
      <c r="G29" s="137"/>
      <c r="H29" s="130"/>
      <c r="I29" s="140"/>
      <c r="J29" s="123"/>
      <c r="K29" s="123"/>
      <c r="L29" s="130"/>
      <c r="M29" s="142">
        <f>$E$43</f>
        <v>6</v>
      </c>
      <c r="N29" s="111">
        <f>F27/(F27+VLOOKUP(M29,$E$3:$F$130,2,0))</f>
        <v>0.3</v>
      </c>
      <c r="O29" s="111">
        <f>VLOOKUP(M29,$E$3:$L$130,8,0)</f>
        <v>0.11870743034055728</v>
      </c>
      <c r="P29" s="130"/>
      <c r="Q29" s="26">
        <f>$E$83</f>
        <v>11</v>
      </c>
      <c r="R29" s="24">
        <f>F27/(F27+VLOOKUP(Q29,$E$3:$F$130,2,0))</f>
        <v>0.375</v>
      </c>
      <c r="S29" s="24">
        <f t="shared" si="0"/>
        <v>6.2238437259589517E-2</v>
      </c>
      <c r="T29" s="105"/>
      <c r="U29" s="105"/>
    </row>
    <row r="30" spans="1:21" ht="15" customHeight="1" x14ac:dyDescent="0.25">
      <c r="D30" s="118"/>
      <c r="E30" s="134"/>
      <c r="F30" s="115"/>
      <c r="G30" s="137"/>
      <c r="H30" s="130"/>
      <c r="I30" s="141"/>
      <c r="J30" s="124"/>
      <c r="K30" s="124"/>
      <c r="L30" s="130"/>
      <c r="M30" s="143"/>
      <c r="N30" s="112"/>
      <c r="O30" s="112"/>
      <c r="P30" s="130"/>
      <c r="Q30" s="26">
        <f>$E$91</f>
        <v>12</v>
      </c>
      <c r="R30" s="24">
        <f>F27/(F27+VLOOKUP(Q30,$E$3:$F$130,2,0))</f>
        <v>0.6</v>
      </c>
      <c r="S30" s="24">
        <f t="shared" si="0"/>
        <v>6.1306104365126861E-3</v>
      </c>
      <c r="T30" s="105"/>
      <c r="U30" s="105"/>
    </row>
    <row r="31" spans="1:21" ht="15" customHeight="1" x14ac:dyDescent="0.25">
      <c r="D31" s="118"/>
      <c r="E31" s="134"/>
      <c r="F31" s="115"/>
      <c r="G31" s="137"/>
      <c r="H31" s="130"/>
      <c r="I31" s="144">
        <f>E11</f>
        <v>2</v>
      </c>
      <c r="J31" s="125">
        <f>F27/(F27+VLOOKUP(I31,$E$3:$F$130,2,0))</f>
        <v>0.21428571428571427</v>
      </c>
      <c r="K31" s="125">
        <f>VLOOKUP(I31,$E$3:$H$130,4,0)</f>
        <v>0.73333333333333328</v>
      </c>
      <c r="L31" s="130"/>
      <c r="M31" s="142">
        <f>$E$51</f>
        <v>7</v>
      </c>
      <c r="N31" s="111">
        <f>F27/(F27+VLOOKUP(M31,$E$3:$F$130,2,0))</f>
        <v>0.25</v>
      </c>
      <c r="O31" s="111">
        <f>VLOOKUP(M31,$E$3:$L$130,8,0)</f>
        <v>0.18828947368421053</v>
      </c>
      <c r="P31" s="130"/>
      <c r="Q31" s="26">
        <f>$E$99</f>
        <v>13</v>
      </c>
      <c r="R31" s="24">
        <f>F27/(F27+VLOOKUP(Q31,$E$3:$F$130,2,0))</f>
        <v>0.16483516483516483</v>
      </c>
      <c r="S31" s="24">
        <f t="shared" si="0"/>
        <v>0.20147132853079672</v>
      </c>
      <c r="T31" s="105"/>
      <c r="U31" s="105"/>
    </row>
    <row r="32" spans="1:21" ht="15" customHeight="1" x14ac:dyDescent="0.25">
      <c r="D32" s="118"/>
      <c r="E32" s="134"/>
      <c r="F32" s="115"/>
      <c r="G32" s="137"/>
      <c r="H32" s="130"/>
      <c r="I32" s="140"/>
      <c r="J32" s="123"/>
      <c r="K32" s="123"/>
      <c r="L32" s="130"/>
      <c r="M32" s="143"/>
      <c r="N32" s="112"/>
      <c r="O32" s="112"/>
      <c r="P32" s="130"/>
      <c r="Q32" s="26">
        <f>$E$107</f>
        <v>14</v>
      </c>
      <c r="R32" s="24">
        <f>F27/(F27+VLOOKUP(Q32,$E$3:$F$130,2,0))</f>
        <v>0.19230769230769232</v>
      </c>
      <c r="S32" s="24">
        <f t="shared" si="0"/>
        <v>0.14411296169647031</v>
      </c>
      <c r="T32" s="105"/>
      <c r="U32" s="105"/>
    </row>
    <row r="33" spans="4:21" ht="15" customHeight="1" x14ac:dyDescent="0.25">
      <c r="D33" s="118"/>
      <c r="E33" s="134"/>
      <c r="F33" s="115"/>
      <c r="G33" s="137"/>
      <c r="H33" s="130"/>
      <c r="I33" s="140"/>
      <c r="J33" s="123"/>
      <c r="K33" s="123"/>
      <c r="L33" s="130"/>
      <c r="M33" s="142">
        <f>$E$59</f>
        <v>8</v>
      </c>
      <c r="N33" s="111">
        <f>F27/(F27+VLOOKUP(M33,$E$3:$F$130,2,0))</f>
        <v>0.23076923076923078</v>
      </c>
      <c r="O33" s="111">
        <f>VLOOKUP(M33,$E$3:$L$130,8,0)</f>
        <v>0.22202565236620964</v>
      </c>
      <c r="P33" s="130"/>
      <c r="Q33" s="26">
        <f>$E$115</f>
        <v>15</v>
      </c>
      <c r="R33" s="24">
        <f>F27/(F27+VLOOKUP(Q33,$E$3:$F$130,2,0))</f>
        <v>0.34090909090909088</v>
      </c>
      <c r="S33" s="24">
        <f t="shared" si="0"/>
        <v>3.6901334888557145E-2</v>
      </c>
      <c r="T33" s="105"/>
      <c r="U33" s="105"/>
    </row>
    <row r="34" spans="4:21" ht="15.75" customHeight="1" thickBot="1" x14ac:dyDescent="0.3">
      <c r="D34" s="119"/>
      <c r="E34" s="135"/>
      <c r="F34" s="116"/>
      <c r="G34" s="138"/>
      <c r="H34" s="131"/>
      <c r="I34" s="145"/>
      <c r="J34" s="126"/>
      <c r="K34" s="126"/>
      <c r="L34" s="131"/>
      <c r="M34" s="146"/>
      <c r="N34" s="113"/>
      <c r="O34" s="113"/>
      <c r="P34" s="131"/>
      <c r="Q34" s="27">
        <f>$E$123</f>
        <v>16</v>
      </c>
      <c r="R34" s="25">
        <f>F27/(F27+VLOOKUP(Q34,$E$3:$F$130,2,0))</f>
        <v>0.20270270270270271</v>
      </c>
      <c r="S34" s="25">
        <f t="shared" si="0"/>
        <v>0.16619129348025333</v>
      </c>
      <c r="T34" s="106"/>
      <c r="U34" s="106"/>
    </row>
    <row r="35" spans="4:21" ht="15" customHeight="1" x14ac:dyDescent="0.25">
      <c r="D35" s="120" t="s">
        <v>34</v>
      </c>
      <c r="E35" s="147">
        <v>5</v>
      </c>
      <c r="F35" s="114">
        <f>$B$7</f>
        <v>90</v>
      </c>
      <c r="G35" s="148">
        <f t="shared" ref="G35" si="5">E43</f>
        <v>6</v>
      </c>
      <c r="H35" s="132">
        <f>F35/(F35+VLOOKUP(G35,$E$3:$F$130,2,0))</f>
        <v>0.72</v>
      </c>
      <c r="I35" s="144">
        <f>E51</f>
        <v>7</v>
      </c>
      <c r="J35" s="123">
        <f>F35/(F35+VLOOKUP(I35,$E$3:$F$130,2,0))</f>
        <v>0.66666666666666663</v>
      </c>
      <c r="K35" s="125">
        <f>VLOOKUP(I35,$E$3:$H$130,4,0)</f>
        <v>0.47368421052631576</v>
      </c>
      <c r="L35" s="129">
        <f>H35*(J35*K35+J39*K39)</f>
        <v>0.47097744360902249</v>
      </c>
      <c r="M35" s="142">
        <f>$E$3</f>
        <v>1</v>
      </c>
      <c r="N35" s="111">
        <f>F35/(F35+VLOOKUP(M35,$E$3:$F$130,2,0))</f>
        <v>0.81818181818181823</v>
      </c>
      <c r="O35" s="111">
        <f>VLOOKUP(M35,$E$3:$L$130,8,0)</f>
        <v>7.0862948496296777E-2</v>
      </c>
      <c r="P35" s="129">
        <f>L35*(N35*O35+N37*O37+N39*O39+N41*O41)</f>
        <v>0.28323952019665299</v>
      </c>
      <c r="Q35" s="26">
        <f>$E$67</f>
        <v>9</v>
      </c>
      <c r="R35" s="24">
        <f>F35/(F35+VLOOKUP(Q35,$E$3:$F$130,2,0))</f>
        <v>0.52941176470588236</v>
      </c>
      <c r="S35" s="24">
        <f t="shared" ref="S35:S66" si="6">VLOOKUP(Q35,$E$3:$P$130,12,0)</f>
        <v>0.3283212346076359</v>
      </c>
      <c r="T35" s="104">
        <f>P35*(R35*S35+R36*S36+R37*S37+R38*S38+R39*S39+R40*S40+R41*S41+R42*S42)</f>
        <v>0.16748348347509354</v>
      </c>
      <c r="U35" s="104">
        <f t="shared" ref="U35" si="7">1/T35</f>
        <v>5.9707380050326568</v>
      </c>
    </row>
    <row r="36" spans="4:21" ht="15" customHeight="1" x14ac:dyDescent="0.25">
      <c r="D36" s="121"/>
      <c r="E36" s="134"/>
      <c r="F36" s="115"/>
      <c r="G36" s="137"/>
      <c r="H36" s="130"/>
      <c r="I36" s="140"/>
      <c r="J36" s="123"/>
      <c r="K36" s="123"/>
      <c r="L36" s="130"/>
      <c r="M36" s="143"/>
      <c r="N36" s="112"/>
      <c r="O36" s="112"/>
      <c r="P36" s="130"/>
      <c r="Q36" s="26">
        <f>$E$75</f>
        <v>10</v>
      </c>
      <c r="R36" s="24">
        <f>F35/(F35+VLOOKUP(Q36,$E$3:$F$130,2,0))</f>
        <v>0.75</v>
      </c>
      <c r="S36" s="24">
        <f t="shared" si="6"/>
        <v>5.4632799100184495E-2</v>
      </c>
      <c r="T36" s="105"/>
      <c r="U36" s="105"/>
    </row>
    <row r="37" spans="4:21" ht="15" customHeight="1" x14ac:dyDescent="0.25">
      <c r="D37" s="121"/>
      <c r="E37" s="134"/>
      <c r="F37" s="115"/>
      <c r="G37" s="137"/>
      <c r="H37" s="130"/>
      <c r="I37" s="140"/>
      <c r="J37" s="123"/>
      <c r="K37" s="123"/>
      <c r="L37" s="130"/>
      <c r="M37" s="142">
        <f>$E$11</f>
        <v>2</v>
      </c>
      <c r="N37" s="111">
        <f>F35/(F35+VLOOKUP(M37,$E$3:$F$130,2,0))</f>
        <v>0.62068965517241381</v>
      </c>
      <c r="O37" s="111">
        <f>VLOOKUP(M37,$E$3:$L$130,8,0)</f>
        <v>0.34968081435472742</v>
      </c>
      <c r="P37" s="130"/>
      <c r="Q37" s="26">
        <f>$E$83</f>
        <v>11</v>
      </c>
      <c r="R37" s="24">
        <f>F35/(F35+VLOOKUP(Q37,$E$3:$F$130,2,0))</f>
        <v>0.78260869565217395</v>
      </c>
      <c r="S37" s="24">
        <f t="shared" si="6"/>
        <v>6.2238437259589517E-2</v>
      </c>
      <c r="T37" s="105"/>
      <c r="U37" s="105"/>
    </row>
    <row r="38" spans="4:21" ht="15" customHeight="1" x14ac:dyDescent="0.25">
      <c r="D38" s="121"/>
      <c r="E38" s="134"/>
      <c r="F38" s="115"/>
      <c r="G38" s="137"/>
      <c r="H38" s="130"/>
      <c r="I38" s="141"/>
      <c r="J38" s="124"/>
      <c r="K38" s="124"/>
      <c r="L38" s="130"/>
      <c r="M38" s="143"/>
      <c r="N38" s="112"/>
      <c r="O38" s="112"/>
      <c r="P38" s="130"/>
      <c r="Q38" s="26">
        <f>$E$91</f>
        <v>12</v>
      </c>
      <c r="R38" s="24">
        <f>F35/(F35+VLOOKUP(Q38,$E$3:$F$130,2,0))</f>
        <v>0.9</v>
      </c>
      <c r="S38" s="24">
        <f t="shared" si="6"/>
        <v>6.1306104365126861E-3</v>
      </c>
      <c r="T38" s="105"/>
      <c r="U38" s="105"/>
    </row>
    <row r="39" spans="4:21" ht="15" customHeight="1" x14ac:dyDescent="0.25">
      <c r="D39" s="121"/>
      <c r="E39" s="134"/>
      <c r="F39" s="115"/>
      <c r="G39" s="137"/>
      <c r="H39" s="130"/>
      <c r="I39" s="144">
        <f>E59</f>
        <v>8</v>
      </c>
      <c r="J39" s="125">
        <f>F35/(F35+VLOOKUP(I39,$E$3:$F$130,2,0))</f>
        <v>0.6428571428571429</v>
      </c>
      <c r="K39" s="125">
        <f>VLOOKUP(I39,$E$3:$H$130,4,0)</f>
        <v>0.52631578947368418</v>
      </c>
      <c r="L39" s="130"/>
      <c r="M39" s="142">
        <f>$E$19</f>
        <v>3</v>
      </c>
      <c r="N39" s="111">
        <f>F35/(F35+VLOOKUP(M39,$E$3:$F$130,2,0))</f>
        <v>0.53892215568862278</v>
      </c>
      <c r="O39" s="111">
        <f>VLOOKUP(M39,$E$3:$L$130,8,0)</f>
        <v>0.53520157876388263</v>
      </c>
      <c r="P39" s="130"/>
      <c r="Q39" s="26">
        <f>$E$99</f>
        <v>13</v>
      </c>
      <c r="R39" s="24">
        <f>F35/(F35+VLOOKUP(Q39,$E$3:$F$130,2,0))</f>
        <v>0.54216867469879515</v>
      </c>
      <c r="S39" s="24">
        <f t="shared" si="6"/>
        <v>0.20147132853079672</v>
      </c>
      <c r="T39" s="105"/>
      <c r="U39" s="105"/>
    </row>
    <row r="40" spans="4:21" ht="15" customHeight="1" x14ac:dyDescent="0.25">
      <c r="D40" s="121"/>
      <c r="E40" s="134"/>
      <c r="F40" s="115"/>
      <c r="G40" s="137"/>
      <c r="H40" s="130"/>
      <c r="I40" s="140"/>
      <c r="J40" s="123"/>
      <c r="K40" s="123"/>
      <c r="L40" s="130"/>
      <c r="M40" s="143"/>
      <c r="N40" s="112"/>
      <c r="O40" s="112"/>
      <c r="P40" s="130"/>
      <c r="Q40" s="26">
        <f>$E$107</f>
        <v>14</v>
      </c>
      <c r="R40" s="24">
        <f>F35/(F35+VLOOKUP(Q40,$E$3:$F$130,2,0))</f>
        <v>0.58823529411764708</v>
      </c>
      <c r="S40" s="24">
        <f t="shared" si="6"/>
        <v>0.14411296169647031</v>
      </c>
      <c r="T40" s="105"/>
      <c r="U40" s="105"/>
    </row>
    <row r="41" spans="4:21" ht="15" customHeight="1" x14ac:dyDescent="0.25">
      <c r="D41" s="121"/>
      <c r="E41" s="134"/>
      <c r="F41" s="115"/>
      <c r="G41" s="137"/>
      <c r="H41" s="130"/>
      <c r="I41" s="140"/>
      <c r="J41" s="123"/>
      <c r="K41" s="123"/>
      <c r="L41" s="130"/>
      <c r="M41" s="142">
        <f>$E$27</f>
        <v>4</v>
      </c>
      <c r="N41" s="111">
        <f>F35/(F35+VLOOKUP(M41,$E$3:$F$130,2,0))</f>
        <v>0.8571428571428571</v>
      </c>
      <c r="O41" s="111">
        <f>VLOOKUP(M41,$E$3:$L$130,8,0)</f>
        <v>4.4254658385093168E-2</v>
      </c>
      <c r="P41" s="130"/>
      <c r="Q41" s="26">
        <f>$E$115</f>
        <v>15</v>
      </c>
      <c r="R41" s="24">
        <f>F35/(F35+VLOOKUP(Q41,$E$3:$F$130,2,0))</f>
        <v>0.75630252100840334</v>
      </c>
      <c r="S41" s="24">
        <f t="shared" si="6"/>
        <v>3.6901334888557145E-2</v>
      </c>
      <c r="T41" s="105"/>
      <c r="U41" s="105"/>
    </row>
    <row r="42" spans="4:21" ht="15.75" customHeight="1" thickBot="1" x14ac:dyDescent="0.3">
      <c r="D42" s="121"/>
      <c r="E42" s="135"/>
      <c r="F42" s="116"/>
      <c r="G42" s="138"/>
      <c r="H42" s="131"/>
      <c r="I42" s="145"/>
      <c r="J42" s="126"/>
      <c r="K42" s="126"/>
      <c r="L42" s="131"/>
      <c r="M42" s="146"/>
      <c r="N42" s="113"/>
      <c r="O42" s="113"/>
      <c r="P42" s="131"/>
      <c r="Q42" s="27">
        <f>$E$123</f>
        <v>16</v>
      </c>
      <c r="R42" s="25">
        <f>F35/(F35+VLOOKUP(Q42,$E$3:$F$130,2,0))</f>
        <v>0.60402684563758391</v>
      </c>
      <c r="S42" s="25">
        <f t="shared" si="6"/>
        <v>0.16619129348025333</v>
      </c>
      <c r="T42" s="106"/>
      <c r="U42" s="106"/>
    </row>
    <row r="43" spans="4:21" ht="15" customHeight="1" x14ac:dyDescent="0.25">
      <c r="D43" s="121"/>
      <c r="E43" s="133">
        <v>6</v>
      </c>
      <c r="F43" s="114">
        <f>$B$8</f>
        <v>35</v>
      </c>
      <c r="G43" s="136">
        <f t="shared" ref="G43" si="8">E35</f>
        <v>5</v>
      </c>
      <c r="H43" s="132">
        <f>F43/(F43+VLOOKUP(G43,$E$3:$F$130,2,0))</f>
        <v>0.28000000000000003</v>
      </c>
      <c r="I43" s="144">
        <f>E51</f>
        <v>7</v>
      </c>
      <c r="J43" s="123">
        <f>F43/(F43+VLOOKUP(I43,$E$3:$F$130,2,0))</f>
        <v>0.4375</v>
      </c>
      <c r="K43" s="125">
        <f>VLOOKUP(I43,$E$3:$H$130,4,0)</f>
        <v>0.47368421052631576</v>
      </c>
      <c r="L43" s="129">
        <f>H43*(J43*K43+J47*K47)</f>
        <v>0.11870743034055728</v>
      </c>
      <c r="M43" s="142">
        <f>$E$3</f>
        <v>1</v>
      </c>
      <c r="N43" s="111">
        <f>F43/(F43+VLOOKUP(M43,$E$3:$F$130,2,0))</f>
        <v>0.63636363636363635</v>
      </c>
      <c r="O43" s="111">
        <f>VLOOKUP(M43,$E$3:$L$130,8,0)</f>
        <v>7.0862948496296777E-2</v>
      </c>
      <c r="P43" s="129">
        <f>L43*(N43*O43+N45*O45+N47*O47+N49*O49)</f>
        <v>4.5026955903315617E-2</v>
      </c>
      <c r="Q43" s="26">
        <f>$E$67</f>
        <v>9</v>
      </c>
      <c r="R43" s="24">
        <f>F43/(F43+VLOOKUP(Q43,$E$3:$F$130,2,0))</f>
        <v>0.30434782608695654</v>
      </c>
      <c r="S43" s="24">
        <f t="shared" si="6"/>
        <v>0.3283212346076359</v>
      </c>
      <c r="T43" s="104">
        <f>P43*(R43*S43+R44*S44+R45*S45+R46*S46+R47*S47+R48*S48+R49*S49+R50*S50)</f>
        <v>1.654612696700189E-2</v>
      </c>
      <c r="U43" s="104">
        <f t="shared" ref="U43" si="9">1/T43</f>
        <v>60.437104223502587</v>
      </c>
    </row>
    <row r="44" spans="4:21" ht="15" customHeight="1" x14ac:dyDescent="0.25">
      <c r="D44" s="121"/>
      <c r="E44" s="134"/>
      <c r="F44" s="115"/>
      <c r="G44" s="137"/>
      <c r="H44" s="130"/>
      <c r="I44" s="140"/>
      <c r="J44" s="123"/>
      <c r="K44" s="123"/>
      <c r="L44" s="130"/>
      <c r="M44" s="143"/>
      <c r="N44" s="112"/>
      <c r="O44" s="112"/>
      <c r="P44" s="130"/>
      <c r="Q44" s="26">
        <f>$E$75</f>
        <v>10</v>
      </c>
      <c r="R44" s="24">
        <f>F43/(F43+VLOOKUP(Q44,$E$3:$F$130,2,0))</f>
        <v>0.53846153846153844</v>
      </c>
      <c r="S44" s="24">
        <f t="shared" si="6"/>
        <v>5.4632799100184495E-2</v>
      </c>
      <c r="T44" s="105"/>
      <c r="U44" s="105"/>
    </row>
    <row r="45" spans="4:21" ht="15" customHeight="1" x14ac:dyDescent="0.25">
      <c r="D45" s="121"/>
      <c r="E45" s="134"/>
      <c r="F45" s="115"/>
      <c r="G45" s="137"/>
      <c r="H45" s="130"/>
      <c r="I45" s="140"/>
      <c r="J45" s="123"/>
      <c r="K45" s="123"/>
      <c r="L45" s="130"/>
      <c r="M45" s="142">
        <f>$E$11</f>
        <v>2</v>
      </c>
      <c r="N45" s="111">
        <f>F43/(F43+VLOOKUP(M45,$E$3:$F$130,2,0))</f>
        <v>0.3888888888888889</v>
      </c>
      <c r="O45" s="111">
        <f>VLOOKUP(M45,$E$3:$L$130,8,0)</f>
        <v>0.34968081435472742</v>
      </c>
      <c r="P45" s="130"/>
      <c r="Q45" s="26">
        <f>$E$83</f>
        <v>11</v>
      </c>
      <c r="R45" s="24">
        <f>F43/(F43+VLOOKUP(Q45,$E$3:$F$130,2,0))</f>
        <v>0.58333333333333337</v>
      </c>
      <c r="S45" s="24">
        <f t="shared" si="6"/>
        <v>6.2238437259589517E-2</v>
      </c>
      <c r="T45" s="105"/>
      <c r="U45" s="105"/>
    </row>
    <row r="46" spans="4:21" ht="15" customHeight="1" x14ac:dyDescent="0.25">
      <c r="D46" s="121"/>
      <c r="E46" s="134"/>
      <c r="F46" s="115"/>
      <c r="G46" s="137"/>
      <c r="H46" s="130"/>
      <c r="I46" s="141"/>
      <c r="J46" s="124"/>
      <c r="K46" s="124"/>
      <c r="L46" s="130"/>
      <c r="M46" s="143"/>
      <c r="N46" s="112"/>
      <c r="O46" s="112"/>
      <c r="P46" s="130"/>
      <c r="Q46" s="26">
        <f>$E$91</f>
        <v>12</v>
      </c>
      <c r="R46" s="24">
        <f>F43/(F43+VLOOKUP(Q46,$E$3:$F$130,2,0))</f>
        <v>0.77777777777777779</v>
      </c>
      <c r="S46" s="24">
        <f t="shared" si="6"/>
        <v>6.1306104365126861E-3</v>
      </c>
      <c r="T46" s="105"/>
      <c r="U46" s="105"/>
    </row>
    <row r="47" spans="4:21" ht="15" customHeight="1" x14ac:dyDescent="0.25">
      <c r="D47" s="121"/>
      <c r="E47" s="134"/>
      <c r="F47" s="115"/>
      <c r="G47" s="137"/>
      <c r="H47" s="130"/>
      <c r="I47" s="144">
        <f>E59</f>
        <v>8</v>
      </c>
      <c r="J47" s="125">
        <f>F43/(F43+VLOOKUP(I47,$E$3:$F$130,2,0))</f>
        <v>0.41176470588235292</v>
      </c>
      <c r="K47" s="125">
        <f>VLOOKUP(I47,$E$3:$H$130,4,0)</f>
        <v>0.52631578947368418</v>
      </c>
      <c r="L47" s="130"/>
      <c r="M47" s="142">
        <f>$E$19</f>
        <v>3</v>
      </c>
      <c r="N47" s="111">
        <f>F43/(F43+VLOOKUP(M47,$E$3:$F$130,2,0))</f>
        <v>0.3125</v>
      </c>
      <c r="O47" s="111">
        <f>VLOOKUP(M47,$E$3:$L$130,8,0)</f>
        <v>0.53520157876388263</v>
      </c>
      <c r="P47" s="130"/>
      <c r="Q47" s="26">
        <f>$E$99</f>
        <v>13</v>
      </c>
      <c r="R47" s="24">
        <f>F43/(F43+VLOOKUP(Q47,$E$3:$F$130,2,0))</f>
        <v>0.31531531531531531</v>
      </c>
      <c r="S47" s="24">
        <f t="shared" si="6"/>
        <v>0.20147132853079672</v>
      </c>
      <c r="T47" s="105"/>
      <c r="U47" s="105"/>
    </row>
    <row r="48" spans="4:21" ht="15" customHeight="1" x14ac:dyDescent="0.25">
      <c r="D48" s="121"/>
      <c r="E48" s="134"/>
      <c r="F48" s="115"/>
      <c r="G48" s="137"/>
      <c r="H48" s="130"/>
      <c r="I48" s="140"/>
      <c r="J48" s="123"/>
      <c r="K48" s="123"/>
      <c r="L48" s="130"/>
      <c r="M48" s="143"/>
      <c r="N48" s="112"/>
      <c r="O48" s="112"/>
      <c r="P48" s="130"/>
      <c r="Q48" s="26">
        <f>$E$107</f>
        <v>14</v>
      </c>
      <c r="R48" s="24">
        <f>F43/(F43+VLOOKUP(Q48,$E$3:$F$130,2,0))</f>
        <v>0.35714285714285715</v>
      </c>
      <c r="S48" s="24">
        <f t="shared" si="6"/>
        <v>0.14411296169647031</v>
      </c>
      <c r="T48" s="105"/>
      <c r="U48" s="105"/>
    </row>
    <row r="49" spans="4:21" ht="15" customHeight="1" x14ac:dyDescent="0.25">
      <c r="D49" s="121"/>
      <c r="E49" s="134"/>
      <c r="F49" s="115"/>
      <c r="G49" s="137"/>
      <c r="H49" s="130"/>
      <c r="I49" s="140"/>
      <c r="J49" s="123"/>
      <c r="K49" s="123"/>
      <c r="L49" s="130"/>
      <c r="M49" s="142">
        <f>$E$27</f>
        <v>4</v>
      </c>
      <c r="N49" s="111">
        <f>F43/(F43+VLOOKUP(M49,$E$3:$F$130,2,0))</f>
        <v>0.7</v>
      </c>
      <c r="O49" s="111">
        <f>VLOOKUP(M49,$E$3:$L$130,8,0)</f>
        <v>4.4254658385093168E-2</v>
      </c>
      <c r="P49" s="130"/>
      <c r="Q49" s="26">
        <f>$E$115</f>
        <v>15</v>
      </c>
      <c r="R49" s="24">
        <f>F43/(F43+VLOOKUP(Q49,$E$3:$F$130,2,0))</f>
        <v>0.546875</v>
      </c>
      <c r="S49" s="24">
        <f t="shared" si="6"/>
        <v>3.6901334888557145E-2</v>
      </c>
      <c r="T49" s="105"/>
      <c r="U49" s="105"/>
    </row>
    <row r="50" spans="4:21" ht="15.75" customHeight="1" thickBot="1" x14ac:dyDescent="0.3">
      <c r="D50" s="121"/>
      <c r="E50" s="135"/>
      <c r="F50" s="116"/>
      <c r="G50" s="138"/>
      <c r="H50" s="131"/>
      <c r="I50" s="145"/>
      <c r="J50" s="126"/>
      <c r="K50" s="126"/>
      <c r="L50" s="131"/>
      <c r="M50" s="146"/>
      <c r="N50" s="113"/>
      <c r="O50" s="113"/>
      <c r="P50" s="131"/>
      <c r="Q50" s="27">
        <f>$E$123</f>
        <v>16</v>
      </c>
      <c r="R50" s="25">
        <f>F43/(F43+VLOOKUP(Q50,$E$3:$F$130,2,0))</f>
        <v>0.37234042553191488</v>
      </c>
      <c r="S50" s="25">
        <f t="shared" si="6"/>
        <v>0.16619129348025333</v>
      </c>
      <c r="T50" s="106"/>
      <c r="U50" s="106"/>
    </row>
    <row r="51" spans="4:21" ht="15" customHeight="1" x14ac:dyDescent="0.25">
      <c r="D51" s="121"/>
      <c r="E51" s="147">
        <v>7</v>
      </c>
      <c r="F51" s="114">
        <f>$B$9</f>
        <v>45</v>
      </c>
      <c r="G51" s="148">
        <v>8</v>
      </c>
      <c r="H51" s="132">
        <f>F51/(F51+VLOOKUP(G51,$E$3:$F$130,2,0))</f>
        <v>0.47368421052631576</v>
      </c>
      <c r="I51" s="144">
        <f>E35</f>
        <v>5</v>
      </c>
      <c r="J51" s="123">
        <f>F51/(F51+VLOOKUP(I51,$E$3:$F$130,2,0))</f>
        <v>0.33333333333333331</v>
      </c>
      <c r="K51" s="125">
        <f>VLOOKUP(I51,$E$3:$H$130,4,0)</f>
        <v>0.72</v>
      </c>
      <c r="L51" s="129">
        <f>H51*(J51*K51+J55*K55)</f>
        <v>0.18828947368421053</v>
      </c>
      <c r="M51" s="142">
        <f>$E$3</f>
        <v>1</v>
      </c>
      <c r="N51" s="111">
        <f>F51/(F51+VLOOKUP(M51,$E$3:$F$130,2,0))</f>
        <v>0.69230769230769229</v>
      </c>
      <c r="O51" s="111">
        <f>VLOOKUP(M51,$E$3:$L$130,8,0)</f>
        <v>7.0862948496296777E-2</v>
      </c>
      <c r="P51" s="129">
        <f>L51*(N51*O51+N53*O53+N55*O55+N57*O57)</f>
        <v>8.2285652528502257E-2</v>
      </c>
      <c r="Q51" s="26">
        <f>$E$67</f>
        <v>9</v>
      </c>
      <c r="R51" s="24">
        <f>F51/(F51+VLOOKUP(Q51,$E$3:$F$130,2,0))</f>
        <v>0.36</v>
      </c>
      <c r="S51" s="24">
        <f t="shared" si="6"/>
        <v>0.3283212346076359</v>
      </c>
      <c r="T51" s="104">
        <f>P51*(R51*S51+R52*S52+R53*S53+R54*S54+R55*S55+R56*S56+R57*S57+R58*S58)</f>
        <v>3.4998212476649068E-2</v>
      </c>
      <c r="U51" s="104">
        <f t="shared" ref="U51" si="10">1/T51</f>
        <v>28.572887848692375</v>
      </c>
    </row>
    <row r="52" spans="4:21" ht="15" customHeight="1" x14ac:dyDescent="0.25">
      <c r="D52" s="121"/>
      <c r="E52" s="134"/>
      <c r="F52" s="115"/>
      <c r="G52" s="137"/>
      <c r="H52" s="130"/>
      <c r="I52" s="140"/>
      <c r="J52" s="123"/>
      <c r="K52" s="123"/>
      <c r="L52" s="130"/>
      <c r="M52" s="143"/>
      <c r="N52" s="112"/>
      <c r="O52" s="112"/>
      <c r="P52" s="130"/>
      <c r="Q52" s="26">
        <f>$E$75</f>
        <v>10</v>
      </c>
      <c r="R52" s="24">
        <f>F51/(F51+VLOOKUP(Q52,$E$3:$F$130,2,0))</f>
        <v>0.6</v>
      </c>
      <c r="S52" s="24">
        <f t="shared" si="6"/>
        <v>5.4632799100184495E-2</v>
      </c>
      <c r="T52" s="105"/>
      <c r="U52" s="105"/>
    </row>
    <row r="53" spans="4:21" ht="15" customHeight="1" x14ac:dyDescent="0.25">
      <c r="D53" s="121"/>
      <c r="E53" s="134"/>
      <c r="F53" s="115"/>
      <c r="G53" s="137"/>
      <c r="H53" s="130"/>
      <c r="I53" s="140"/>
      <c r="J53" s="123"/>
      <c r="K53" s="123"/>
      <c r="L53" s="130"/>
      <c r="M53" s="142">
        <f>$E$11</f>
        <v>2</v>
      </c>
      <c r="N53" s="111">
        <f>F51/(F51+VLOOKUP(M53,$E$3:$F$130,2,0))</f>
        <v>0.45</v>
      </c>
      <c r="O53" s="111">
        <f>VLOOKUP(M53,$E$3:$L$130,8,0)</f>
        <v>0.34968081435472742</v>
      </c>
      <c r="P53" s="130"/>
      <c r="Q53" s="26">
        <f>$E$83</f>
        <v>11</v>
      </c>
      <c r="R53" s="24">
        <f>F51/(F51+VLOOKUP(Q53,$E$3:$F$130,2,0))</f>
        <v>0.6428571428571429</v>
      </c>
      <c r="S53" s="24">
        <f t="shared" si="6"/>
        <v>6.2238437259589517E-2</v>
      </c>
      <c r="T53" s="105"/>
      <c r="U53" s="105"/>
    </row>
    <row r="54" spans="4:21" ht="15" customHeight="1" x14ac:dyDescent="0.25">
      <c r="D54" s="121"/>
      <c r="E54" s="134"/>
      <c r="F54" s="115"/>
      <c r="G54" s="137"/>
      <c r="H54" s="130"/>
      <c r="I54" s="141"/>
      <c r="J54" s="124"/>
      <c r="K54" s="124"/>
      <c r="L54" s="130"/>
      <c r="M54" s="143"/>
      <c r="N54" s="112"/>
      <c r="O54" s="112"/>
      <c r="P54" s="130"/>
      <c r="Q54" s="26">
        <f>$E$91</f>
        <v>12</v>
      </c>
      <c r="R54" s="24">
        <f>F51/(F51+VLOOKUP(Q54,$E$3:$F$130,2,0))</f>
        <v>0.81818181818181823</v>
      </c>
      <c r="S54" s="24">
        <f t="shared" si="6"/>
        <v>6.1306104365126861E-3</v>
      </c>
      <c r="T54" s="105"/>
      <c r="U54" s="105"/>
    </row>
    <row r="55" spans="4:21" ht="15" customHeight="1" x14ac:dyDescent="0.25">
      <c r="D55" s="121"/>
      <c r="E55" s="134"/>
      <c r="F55" s="115"/>
      <c r="G55" s="137"/>
      <c r="H55" s="130"/>
      <c r="I55" s="144">
        <f>E43</f>
        <v>6</v>
      </c>
      <c r="J55" s="125">
        <f>F51/(F51+VLOOKUP(I55,$E$3:$F$130,2,0))</f>
        <v>0.5625</v>
      </c>
      <c r="K55" s="125">
        <f>VLOOKUP(I55,$E$3:$H$130,4,0)</f>
        <v>0.28000000000000003</v>
      </c>
      <c r="L55" s="130"/>
      <c r="M55" s="142">
        <f>$E$19</f>
        <v>3</v>
      </c>
      <c r="N55" s="111">
        <f>F51/(F51+VLOOKUP(M55,$E$3:$F$130,2,0))</f>
        <v>0.36885245901639346</v>
      </c>
      <c r="O55" s="111">
        <f>VLOOKUP(M55,$E$3:$L$130,8,0)</f>
        <v>0.53520157876388263</v>
      </c>
      <c r="P55" s="130"/>
      <c r="Q55" s="26">
        <f>$E$99</f>
        <v>13</v>
      </c>
      <c r="R55" s="24">
        <f>F51/(F51+VLOOKUP(Q55,$E$3:$F$130,2,0))</f>
        <v>0.37190082644628097</v>
      </c>
      <c r="S55" s="24">
        <f t="shared" si="6"/>
        <v>0.20147132853079672</v>
      </c>
      <c r="T55" s="105"/>
      <c r="U55" s="105"/>
    </row>
    <row r="56" spans="4:21" ht="15" customHeight="1" x14ac:dyDescent="0.25">
      <c r="D56" s="121"/>
      <c r="E56" s="134"/>
      <c r="F56" s="115"/>
      <c r="G56" s="137"/>
      <c r="H56" s="130"/>
      <c r="I56" s="140"/>
      <c r="J56" s="123"/>
      <c r="K56" s="123"/>
      <c r="L56" s="130"/>
      <c r="M56" s="143"/>
      <c r="N56" s="112"/>
      <c r="O56" s="112"/>
      <c r="P56" s="130"/>
      <c r="Q56" s="26">
        <f>$E$107</f>
        <v>14</v>
      </c>
      <c r="R56" s="24">
        <f>F51/(F51+VLOOKUP(Q56,$E$3:$F$130,2,0))</f>
        <v>0.41666666666666669</v>
      </c>
      <c r="S56" s="24">
        <f t="shared" si="6"/>
        <v>0.14411296169647031</v>
      </c>
      <c r="T56" s="105"/>
      <c r="U56" s="105"/>
    </row>
    <row r="57" spans="4:21" ht="15" customHeight="1" x14ac:dyDescent="0.25">
      <c r="D57" s="121"/>
      <c r="E57" s="134"/>
      <c r="F57" s="115"/>
      <c r="G57" s="137"/>
      <c r="H57" s="130"/>
      <c r="I57" s="140"/>
      <c r="J57" s="123"/>
      <c r="K57" s="123"/>
      <c r="L57" s="130"/>
      <c r="M57" s="142">
        <f>$E$27</f>
        <v>4</v>
      </c>
      <c r="N57" s="111">
        <f>F51/(F51+VLOOKUP(M57,$E$3:$F$130,2,0))</f>
        <v>0.75</v>
      </c>
      <c r="O57" s="111">
        <f>VLOOKUP(M57,$E$3:$L$130,8,0)</f>
        <v>4.4254658385093168E-2</v>
      </c>
      <c r="P57" s="130"/>
      <c r="Q57" s="26">
        <f>$E$115</f>
        <v>15</v>
      </c>
      <c r="R57" s="24">
        <f>F51/(F51+VLOOKUP(Q57,$E$3:$F$130,2,0))</f>
        <v>0.60810810810810811</v>
      </c>
      <c r="S57" s="24">
        <f t="shared" si="6"/>
        <v>3.6901334888557145E-2</v>
      </c>
      <c r="T57" s="105"/>
      <c r="U57" s="105"/>
    </row>
    <row r="58" spans="4:21" ht="15.75" customHeight="1" thickBot="1" x14ac:dyDescent="0.3">
      <c r="D58" s="121"/>
      <c r="E58" s="135"/>
      <c r="F58" s="116"/>
      <c r="G58" s="138"/>
      <c r="H58" s="131"/>
      <c r="I58" s="145"/>
      <c r="J58" s="126"/>
      <c r="K58" s="126"/>
      <c r="L58" s="131"/>
      <c r="M58" s="146"/>
      <c r="N58" s="113"/>
      <c r="O58" s="113"/>
      <c r="P58" s="131"/>
      <c r="Q58" s="27">
        <f>$E$123</f>
        <v>16</v>
      </c>
      <c r="R58" s="25">
        <f>F51/(F51+VLOOKUP(Q58,$E$3:$F$130,2,0))</f>
        <v>0.43269230769230771</v>
      </c>
      <c r="S58" s="25">
        <f t="shared" si="6"/>
        <v>0.16619129348025333</v>
      </c>
      <c r="T58" s="106"/>
      <c r="U58" s="106"/>
    </row>
    <row r="59" spans="4:21" ht="15" customHeight="1" x14ac:dyDescent="0.25">
      <c r="D59" s="121"/>
      <c r="E59" s="133">
        <v>8</v>
      </c>
      <c r="F59" s="114">
        <f>$B$10</f>
        <v>50</v>
      </c>
      <c r="G59" s="136">
        <f t="shared" ref="G59" si="11">E51</f>
        <v>7</v>
      </c>
      <c r="H59" s="132">
        <f>F59/(F59+VLOOKUP(G59,$E$3:$F$130,2,0))</f>
        <v>0.52631578947368418</v>
      </c>
      <c r="I59" s="139">
        <f>E35</f>
        <v>5</v>
      </c>
      <c r="J59" s="123">
        <f>F59/(F59+VLOOKUP(I59,$E$3:$F$130,2,0))</f>
        <v>0.35714285714285715</v>
      </c>
      <c r="K59" s="125">
        <f>VLOOKUP(I59,$E$3:$H$130,4,0)</f>
        <v>0.72</v>
      </c>
      <c r="L59" s="129">
        <f>H59*(J59*K59+J63*K63)</f>
        <v>0.22202565236620964</v>
      </c>
      <c r="M59" s="142">
        <f>$E$3</f>
        <v>1</v>
      </c>
      <c r="N59" s="111">
        <f>F59/(F59+VLOOKUP(M59,$E$3:$F$130,2,0))</f>
        <v>0.7142857142857143</v>
      </c>
      <c r="O59" s="111">
        <f>VLOOKUP(M59,$E$3:$L$130,8,0)</f>
        <v>7.0862948496296777E-2</v>
      </c>
      <c r="P59" s="129">
        <f>L59*(N59*O59+N61*O61+N63*O63+N65*O65)</f>
        <v>0.10254973966110931</v>
      </c>
      <c r="Q59" s="26">
        <f>$E$67</f>
        <v>9</v>
      </c>
      <c r="R59" s="24">
        <f>F59/(F59+VLOOKUP(Q59,$E$3:$F$130,2,0))</f>
        <v>0.38461538461538464</v>
      </c>
      <c r="S59" s="24">
        <f t="shared" si="6"/>
        <v>0.3283212346076359</v>
      </c>
      <c r="T59" s="104">
        <f>P59*(R59*S59+R60*S60+R61*S61+R62*S62+R63*S63+R64*S64+R65*S65+R66*S66)</f>
        <v>4.6181181349040333E-2</v>
      </c>
      <c r="U59" s="104">
        <f t="shared" ref="U59" si="12">1/T59</f>
        <v>21.653841906770115</v>
      </c>
    </row>
    <row r="60" spans="4:21" ht="15" customHeight="1" x14ac:dyDescent="0.25">
      <c r="D60" s="121"/>
      <c r="E60" s="134"/>
      <c r="F60" s="115"/>
      <c r="G60" s="137"/>
      <c r="H60" s="130"/>
      <c r="I60" s="140"/>
      <c r="J60" s="123"/>
      <c r="K60" s="123"/>
      <c r="L60" s="130"/>
      <c r="M60" s="143"/>
      <c r="N60" s="112"/>
      <c r="O60" s="112"/>
      <c r="P60" s="130"/>
      <c r="Q60" s="26">
        <f>$E$75</f>
        <v>10</v>
      </c>
      <c r="R60" s="24">
        <f>F59/(F59+VLOOKUP(Q60,$E$3:$F$130,2,0))</f>
        <v>0.625</v>
      </c>
      <c r="S60" s="24">
        <f t="shared" si="6"/>
        <v>5.4632799100184495E-2</v>
      </c>
      <c r="T60" s="105"/>
      <c r="U60" s="105"/>
    </row>
    <row r="61" spans="4:21" ht="15" customHeight="1" x14ac:dyDescent="0.25">
      <c r="D61" s="121"/>
      <c r="E61" s="134"/>
      <c r="F61" s="115"/>
      <c r="G61" s="137"/>
      <c r="H61" s="130"/>
      <c r="I61" s="140"/>
      <c r="J61" s="123"/>
      <c r="K61" s="123"/>
      <c r="L61" s="130"/>
      <c r="M61" s="142">
        <f>$E$11</f>
        <v>2</v>
      </c>
      <c r="N61" s="111">
        <f>F59/(F59+VLOOKUP(M61,$E$3:$F$130,2,0))</f>
        <v>0.47619047619047616</v>
      </c>
      <c r="O61" s="111">
        <f>VLOOKUP(M61,$E$3:$L$130,8,0)</f>
        <v>0.34968081435472742</v>
      </c>
      <c r="P61" s="130"/>
      <c r="Q61" s="26">
        <f>$E$83</f>
        <v>11</v>
      </c>
      <c r="R61" s="24">
        <f>F59/(F59+VLOOKUP(Q61,$E$3:$F$130,2,0))</f>
        <v>0.66666666666666663</v>
      </c>
      <c r="S61" s="24">
        <f t="shared" si="6"/>
        <v>6.2238437259589517E-2</v>
      </c>
      <c r="T61" s="105"/>
      <c r="U61" s="105"/>
    </row>
    <row r="62" spans="4:21" ht="15" customHeight="1" x14ac:dyDescent="0.25">
      <c r="D62" s="121"/>
      <c r="E62" s="134"/>
      <c r="F62" s="115"/>
      <c r="G62" s="137"/>
      <c r="H62" s="130"/>
      <c r="I62" s="141"/>
      <c r="J62" s="124"/>
      <c r="K62" s="124"/>
      <c r="L62" s="130"/>
      <c r="M62" s="143"/>
      <c r="N62" s="112"/>
      <c r="O62" s="112"/>
      <c r="P62" s="130"/>
      <c r="Q62" s="26">
        <f>$E$91</f>
        <v>12</v>
      </c>
      <c r="R62" s="24">
        <f>F59/(F59+VLOOKUP(Q62,$E$3:$F$130,2,0))</f>
        <v>0.83333333333333337</v>
      </c>
      <c r="S62" s="24">
        <f t="shared" si="6"/>
        <v>6.1306104365126861E-3</v>
      </c>
      <c r="T62" s="105"/>
      <c r="U62" s="105"/>
    </row>
    <row r="63" spans="4:21" ht="15" customHeight="1" x14ac:dyDescent="0.25">
      <c r="D63" s="121"/>
      <c r="E63" s="134"/>
      <c r="F63" s="115"/>
      <c r="G63" s="137"/>
      <c r="H63" s="130"/>
      <c r="I63" s="144">
        <f>E43</f>
        <v>6</v>
      </c>
      <c r="J63" s="125">
        <f>F59/(F59+VLOOKUP(I63,$E$3:$F$130,2,0))</f>
        <v>0.58823529411764708</v>
      </c>
      <c r="K63" s="125">
        <f>VLOOKUP(I63,$E$3:$H$130,4,0)</f>
        <v>0.28000000000000003</v>
      </c>
      <c r="L63" s="130"/>
      <c r="M63" s="142">
        <f>$E$19</f>
        <v>3</v>
      </c>
      <c r="N63" s="111">
        <f>F59/(F59+VLOOKUP(M63,$E$3:$F$130,2,0))</f>
        <v>0.39370078740157483</v>
      </c>
      <c r="O63" s="111">
        <f>VLOOKUP(M63,$E$3:$L$130,8,0)</f>
        <v>0.53520157876388263</v>
      </c>
      <c r="P63" s="130"/>
      <c r="Q63" s="26">
        <f>$E$99</f>
        <v>13</v>
      </c>
      <c r="R63" s="24">
        <f>F59/(F59+VLOOKUP(Q63,$E$3:$F$130,2,0))</f>
        <v>0.3968253968253968</v>
      </c>
      <c r="S63" s="24">
        <f t="shared" si="6"/>
        <v>0.20147132853079672</v>
      </c>
      <c r="T63" s="105"/>
      <c r="U63" s="105"/>
    </row>
    <row r="64" spans="4:21" ht="15" customHeight="1" x14ac:dyDescent="0.25">
      <c r="D64" s="121"/>
      <c r="E64" s="134"/>
      <c r="F64" s="115"/>
      <c r="G64" s="137"/>
      <c r="H64" s="130"/>
      <c r="I64" s="140"/>
      <c r="J64" s="123"/>
      <c r="K64" s="123"/>
      <c r="L64" s="130"/>
      <c r="M64" s="143"/>
      <c r="N64" s="112"/>
      <c r="O64" s="112"/>
      <c r="P64" s="130"/>
      <c r="Q64" s="26">
        <f>$E$107</f>
        <v>14</v>
      </c>
      <c r="R64" s="24">
        <f>F59/(F59+VLOOKUP(Q64,$E$3:$F$130,2,0))</f>
        <v>0.44247787610619471</v>
      </c>
      <c r="S64" s="24">
        <f t="shared" si="6"/>
        <v>0.14411296169647031</v>
      </c>
      <c r="T64" s="105"/>
      <c r="U64" s="105"/>
    </row>
    <row r="65" spans="4:21" ht="15" customHeight="1" x14ac:dyDescent="0.25">
      <c r="D65" s="121"/>
      <c r="E65" s="134"/>
      <c r="F65" s="115"/>
      <c r="G65" s="137"/>
      <c r="H65" s="130"/>
      <c r="I65" s="140"/>
      <c r="J65" s="123"/>
      <c r="K65" s="123"/>
      <c r="L65" s="130"/>
      <c r="M65" s="142">
        <f>$E$27</f>
        <v>4</v>
      </c>
      <c r="N65" s="111">
        <f>F59/(F59+VLOOKUP(M65,$E$3:$F$130,2,0))</f>
        <v>0.76923076923076927</v>
      </c>
      <c r="O65" s="111">
        <f>VLOOKUP(M65,$E$3:$L$130,8,0)</f>
        <v>4.4254658385093168E-2</v>
      </c>
      <c r="P65" s="130"/>
      <c r="Q65" s="26">
        <f>$E$115</f>
        <v>15</v>
      </c>
      <c r="R65" s="24">
        <f>F59/(F59+VLOOKUP(Q65,$E$3:$F$130,2,0))</f>
        <v>0.63291139240506333</v>
      </c>
      <c r="S65" s="24">
        <f t="shared" si="6"/>
        <v>3.6901334888557145E-2</v>
      </c>
      <c r="T65" s="105"/>
      <c r="U65" s="105"/>
    </row>
    <row r="66" spans="4:21" ht="15.75" customHeight="1" thickBot="1" x14ac:dyDescent="0.3">
      <c r="D66" s="122"/>
      <c r="E66" s="135"/>
      <c r="F66" s="116"/>
      <c r="G66" s="138"/>
      <c r="H66" s="131"/>
      <c r="I66" s="145"/>
      <c r="J66" s="126"/>
      <c r="K66" s="126"/>
      <c r="L66" s="131"/>
      <c r="M66" s="146"/>
      <c r="N66" s="113"/>
      <c r="O66" s="113"/>
      <c r="P66" s="131"/>
      <c r="Q66" s="27">
        <f>$E$123</f>
        <v>16</v>
      </c>
      <c r="R66" s="25">
        <f>F59/(F59+VLOOKUP(Q66,$E$3:$F$130,2,0))</f>
        <v>0.45871559633027525</v>
      </c>
      <c r="S66" s="25">
        <f t="shared" si="6"/>
        <v>0.16619129348025333</v>
      </c>
      <c r="T66" s="106"/>
      <c r="U66" s="106"/>
    </row>
    <row r="67" spans="4:21" ht="15" customHeight="1" x14ac:dyDescent="0.25">
      <c r="D67" s="118" t="s">
        <v>35</v>
      </c>
      <c r="E67" s="147">
        <v>9</v>
      </c>
      <c r="F67" s="127">
        <f>$B$11</f>
        <v>80</v>
      </c>
      <c r="G67" s="148">
        <f t="shared" ref="G67" si="13">E75</f>
        <v>10</v>
      </c>
      <c r="H67" s="132">
        <f>F67/(F67+VLOOKUP(G67,$E$3:$F$130,2,0))</f>
        <v>0.72727272727272729</v>
      </c>
      <c r="I67" s="144">
        <f>E83</f>
        <v>11</v>
      </c>
      <c r="J67" s="123">
        <f>F67/(F67+VLOOKUP(I67,$E$3:$F$130,2,0))</f>
        <v>0.76190476190476186</v>
      </c>
      <c r="K67" s="125">
        <f>VLOOKUP(I67,$E$3:$H$130,4,0)</f>
        <v>0.7142857142857143</v>
      </c>
      <c r="L67" s="129">
        <f>H67*(J67*K67+J71*K71)</f>
        <v>0.58049886621315194</v>
      </c>
      <c r="M67" s="142">
        <f>$E$99</f>
        <v>13</v>
      </c>
      <c r="N67" s="111">
        <f>F67/(F67+VLOOKUP(M67,$E$3:$F$130,2,0))</f>
        <v>0.51282051282051277</v>
      </c>
      <c r="O67" s="111">
        <f>VLOOKUP(M67,$E$3:$L$130,8,0)</f>
        <v>0.33678892383928355</v>
      </c>
      <c r="P67" s="129">
        <f>L67*(N67*O67+N69*O69+N71*O71+N73*O73)</f>
        <v>0.3283212346076359</v>
      </c>
      <c r="Q67" s="26">
        <f>$E$3</f>
        <v>1</v>
      </c>
      <c r="R67" s="24">
        <f>F67/(F67+VLOOKUP(Q67,$E$3:$F$130,2,0))</f>
        <v>0.8</v>
      </c>
      <c r="S67" s="24">
        <f t="shared" ref="S67:S98" si="14">VLOOKUP(Q67,$E$3:$P$130,12,0)</f>
        <v>1.7727764276225837E-2</v>
      </c>
      <c r="T67" s="104">
        <f>P67*(R67*S67+R68*S68+R69*S69+R70*S70+R71*S71+R72*S72+R73*S73+R74*S74)</f>
        <v>0.18066580643864824</v>
      </c>
      <c r="U67" s="104">
        <f t="shared" ref="U67" si="15">1/T67</f>
        <v>5.5350817053452062</v>
      </c>
    </row>
    <row r="68" spans="4:21" ht="15" customHeight="1" x14ac:dyDescent="0.25">
      <c r="D68" s="118"/>
      <c r="E68" s="134"/>
      <c r="F68" s="115"/>
      <c r="G68" s="137"/>
      <c r="H68" s="130"/>
      <c r="I68" s="140"/>
      <c r="J68" s="123"/>
      <c r="K68" s="123"/>
      <c r="L68" s="130"/>
      <c r="M68" s="143"/>
      <c r="N68" s="112"/>
      <c r="O68" s="112"/>
      <c r="P68" s="130"/>
      <c r="Q68" s="26">
        <f>$E$11</f>
        <v>2</v>
      </c>
      <c r="R68" s="24">
        <f>F67/(F67+VLOOKUP(Q68,$E$3:$F$130,2,0))</f>
        <v>0.59259259259259256</v>
      </c>
      <c r="S68" s="24">
        <f t="shared" si="14"/>
        <v>0.16471659089583704</v>
      </c>
      <c r="T68" s="105"/>
      <c r="U68" s="105"/>
    </row>
    <row r="69" spans="4:21" ht="15" customHeight="1" x14ac:dyDescent="0.25">
      <c r="D69" s="118"/>
      <c r="E69" s="134"/>
      <c r="F69" s="115"/>
      <c r="G69" s="137"/>
      <c r="H69" s="130"/>
      <c r="I69" s="140"/>
      <c r="J69" s="123"/>
      <c r="K69" s="123"/>
      <c r="L69" s="130"/>
      <c r="M69" s="142">
        <f>$E$107</f>
        <v>14</v>
      </c>
      <c r="N69" s="111">
        <f>F67/(F67+VLOOKUP(M69,$E$3:$F$130,2,0))</f>
        <v>0.55944055944055948</v>
      </c>
      <c r="O69" s="111">
        <f>VLOOKUP(M69,$E$3:$L$130,8,0)</f>
        <v>0.25919982442090134</v>
      </c>
      <c r="P69" s="130"/>
      <c r="Q69" s="26">
        <f>$E$19</f>
        <v>3</v>
      </c>
      <c r="R69" s="24">
        <f>F67/(F67+VLOOKUP(Q69,$E$3:$F$130,2,0))</f>
        <v>0.50955414012738853</v>
      </c>
      <c r="S69" s="24">
        <f t="shared" si="14"/>
        <v>0.29554957205615795</v>
      </c>
      <c r="T69" s="105"/>
      <c r="U69" s="105"/>
    </row>
    <row r="70" spans="4:21" ht="15" customHeight="1" x14ac:dyDescent="0.25">
      <c r="D70" s="118"/>
      <c r="E70" s="134"/>
      <c r="F70" s="115"/>
      <c r="G70" s="137"/>
      <c r="H70" s="130"/>
      <c r="I70" s="141"/>
      <c r="J70" s="124"/>
      <c r="K70" s="124"/>
      <c r="L70" s="130"/>
      <c r="M70" s="143"/>
      <c r="N70" s="112"/>
      <c r="O70" s="112"/>
      <c r="P70" s="130"/>
      <c r="Q70" s="26">
        <f>$E$27</f>
        <v>4</v>
      </c>
      <c r="R70" s="24">
        <f>F67/(F67+VLOOKUP(Q70,$E$3:$F$130,2,0))</f>
        <v>0.84210526315789469</v>
      </c>
      <c r="S70" s="24">
        <f t="shared" si="14"/>
        <v>8.9042044821989949E-3</v>
      </c>
      <c r="T70" s="105"/>
      <c r="U70" s="105"/>
    </row>
    <row r="71" spans="4:21" ht="15" customHeight="1" x14ac:dyDescent="0.25">
      <c r="D71" s="118"/>
      <c r="E71" s="134"/>
      <c r="F71" s="115"/>
      <c r="G71" s="137"/>
      <c r="H71" s="130"/>
      <c r="I71" s="144">
        <f>E91</f>
        <v>12</v>
      </c>
      <c r="J71" s="125">
        <f>F67/(F67+VLOOKUP(I71,$E$3:$F$130,2,0))</f>
        <v>0.88888888888888884</v>
      </c>
      <c r="K71" s="125">
        <f>VLOOKUP(I71,$E$3:$H$130,4,0)</f>
        <v>0.2857142857142857</v>
      </c>
      <c r="L71" s="130"/>
      <c r="M71" s="142">
        <f>$E$115</f>
        <v>15</v>
      </c>
      <c r="N71" s="111">
        <f>F67/(F67+VLOOKUP(M71,$E$3:$F$130,2,0))</f>
        <v>0.73394495412844041</v>
      </c>
      <c r="O71" s="111">
        <f>VLOOKUP(M71,$E$3:$L$130,8,0)</f>
        <v>9.6846466925838218E-2</v>
      </c>
      <c r="P71" s="130"/>
      <c r="Q71" s="26">
        <f>$E$35</f>
        <v>5</v>
      </c>
      <c r="R71" s="24">
        <f>F67/(F67+VLOOKUP(Q71,$E$3:$F$130,2,0))</f>
        <v>0.47058823529411764</v>
      </c>
      <c r="S71" s="24">
        <f t="shared" si="14"/>
        <v>0.28323952019665299</v>
      </c>
      <c r="T71" s="105"/>
      <c r="U71" s="105"/>
    </row>
    <row r="72" spans="4:21" ht="15" customHeight="1" x14ac:dyDescent="0.25">
      <c r="D72" s="118"/>
      <c r="E72" s="134"/>
      <c r="F72" s="115"/>
      <c r="G72" s="137"/>
      <c r="H72" s="130"/>
      <c r="I72" s="140"/>
      <c r="J72" s="123"/>
      <c r="K72" s="123"/>
      <c r="L72" s="130"/>
      <c r="M72" s="143"/>
      <c r="N72" s="112"/>
      <c r="O72" s="112"/>
      <c r="P72" s="130"/>
      <c r="Q72" s="26">
        <f>$E$43</f>
        <v>6</v>
      </c>
      <c r="R72" s="24">
        <f>F67/(F67+VLOOKUP(Q72,$E$3:$F$130,2,0))</f>
        <v>0.69565217391304346</v>
      </c>
      <c r="S72" s="24">
        <f t="shared" si="14"/>
        <v>4.5026955903315617E-2</v>
      </c>
      <c r="T72" s="105"/>
      <c r="U72" s="105"/>
    </row>
    <row r="73" spans="4:21" ht="15" customHeight="1" x14ac:dyDescent="0.25">
      <c r="D73" s="118"/>
      <c r="E73" s="134"/>
      <c r="F73" s="115"/>
      <c r="G73" s="137"/>
      <c r="H73" s="130"/>
      <c r="I73" s="140"/>
      <c r="J73" s="123"/>
      <c r="K73" s="123"/>
      <c r="L73" s="130"/>
      <c r="M73" s="142">
        <f>$E$123</f>
        <v>16</v>
      </c>
      <c r="N73" s="111">
        <f>F67/(F67+VLOOKUP(M73,$E$3:$F$130,2,0))</f>
        <v>0.57553956834532372</v>
      </c>
      <c r="O73" s="111">
        <f>VLOOKUP(M73,$E$3:$L$130,8,0)</f>
        <v>0.30716478481397697</v>
      </c>
      <c r="P73" s="130"/>
      <c r="Q73" s="26">
        <f>$E$51</f>
        <v>7</v>
      </c>
      <c r="R73" s="24">
        <f>F67/(F67+VLOOKUP(Q73,$E$3:$F$130,2,0))</f>
        <v>0.64</v>
      </c>
      <c r="S73" s="24">
        <f t="shared" si="14"/>
        <v>8.2285652528502257E-2</v>
      </c>
      <c r="T73" s="105"/>
      <c r="U73" s="105"/>
    </row>
    <row r="74" spans="4:21" ht="15.75" customHeight="1" thickBot="1" x14ac:dyDescent="0.3">
      <c r="D74" s="118"/>
      <c r="E74" s="135"/>
      <c r="F74" s="116"/>
      <c r="G74" s="138"/>
      <c r="H74" s="131"/>
      <c r="I74" s="145"/>
      <c r="J74" s="126"/>
      <c r="K74" s="126"/>
      <c r="L74" s="131"/>
      <c r="M74" s="146"/>
      <c r="N74" s="113"/>
      <c r="O74" s="113"/>
      <c r="P74" s="131"/>
      <c r="Q74" s="27">
        <f>$E$59</f>
        <v>8</v>
      </c>
      <c r="R74" s="25">
        <f>F67/(F67+VLOOKUP(Q74,$E$3:$F$130,2,0))</f>
        <v>0.61538461538461542</v>
      </c>
      <c r="S74" s="25">
        <f t="shared" si="14"/>
        <v>0.10254973966110931</v>
      </c>
      <c r="T74" s="106"/>
      <c r="U74" s="106"/>
    </row>
    <row r="75" spans="4:21" ht="15" customHeight="1" x14ac:dyDescent="0.25">
      <c r="D75" s="118"/>
      <c r="E75" s="133">
        <v>10</v>
      </c>
      <c r="F75" s="114">
        <f>$B$12</f>
        <v>30</v>
      </c>
      <c r="G75" s="136">
        <f t="shared" ref="G75" si="16">E67</f>
        <v>9</v>
      </c>
      <c r="H75" s="132">
        <f>F75/(F75+VLOOKUP(G75,$E$3:$F$130,2,0))</f>
        <v>0.27272727272727271</v>
      </c>
      <c r="I75" s="144">
        <f>E83</f>
        <v>11</v>
      </c>
      <c r="J75" s="123">
        <f>F75/(F75+VLOOKUP(I75,$E$3:$F$130,2,0))</f>
        <v>0.54545454545454541</v>
      </c>
      <c r="K75" s="125">
        <f>VLOOKUP(I75,$E$3:$H$130,4,0)</f>
        <v>0.7142857142857143</v>
      </c>
      <c r="L75" s="129">
        <f>H75*(J75*K75+J79*K79)</f>
        <v>0.16469893742621011</v>
      </c>
      <c r="M75" s="142">
        <f>$E$99</f>
        <v>13</v>
      </c>
      <c r="N75" s="111">
        <f>F75/(F75+VLOOKUP(M75,$E$3:$F$130,2,0))</f>
        <v>0.28301886792452829</v>
      </c>
      <c r="O75" s="111">
        <f>VLOOKUP(M75,$E$3:$L$130,8,0)</f>
        <v>0.33678892383928355</v>
      </c>
      <c r="P75" s="129">
        <f>L75*(N75*O75+N77*O77+N79*O79+N81*O81)</f>
        <v>5.4632799100184495E-2</v>
      </c>
      <c r="Q75" s="26">
        <f>$E$3</f>
        <v>1</v>
      </c>
      <c r="R75" s="24">
        <f>F75/(F75+VLOOKUP(Q75,$E$3:$F$130,2,0))</f>
        <v>0.6</v>
      </c>
      <c r="S75" s="24">
        <f t="shared" si="14"/>
        <v>1.7727764276225837E-2</v>
      </c>
      <c r="T75" s="104">
        <f>P75*(R75*S75+R76*S76+R77*S77+R78*S78+R79*S79+R80*S80+R81*S81+R82*S82)</f>
        <v>1.7511691132876813E-2</v>
      </c>
      <c r="U75" s="104">
        <f t="shared" ref="U75" si="17">1/T75</f>
        <v>57.104707501526178</v>
      </c>
    </row>
    <row r="76" spans="4:21" ht="15" customHeight="1" x14ac:dyDescent="0.25">
      <c r="D76" s="118"/>
      <c r="E76" s="134"/>
      <c r="F76" s="115"/>
      <c r="G76" s="137"/>
      <c r="H76" s="130"/>
      <c r="I76" s="140"/>
      <c r="J76" s="123"/>
      <c r="K76" s="123"/>
      <c r="L76" s="130"/>
      <c r="M76" s="143"/>
      <c r="N76" s="112"/>
      <c r="O76" s="112"/>
      <c r="P76" s="130"/>
      <c r="Q76" s="26">
        <f>$E$11</f>
        <v>2</v>
      </c>
      <c r="R76" s="24">
        <f>F75/(F75+VLOOKUP(Q76,$E$3:$F$130,2,0))</f>
        <v>0.35294117647058826</v>
      </c>
      <c r="S76" s="24">
        <f t="shared" si="14"/>
        <v>0.16471659089583704</v>
      </c>
      <c r="T76" s="105"/>
      <c r="U76" s="105"/>
    </row>
    <row r="77" spans="4:21" ht="15" customHeight="1" x14ac:dyDescent="0.25">
      <c r="D77" s="118"/>
      <c r="E77" s="134"/>
      <c r="F77" s="115"/>
      <c r="G77" s="137"/>
      <c r="H77" s="130"/>
      <c r="I77" s="140"/>
      <c r="J77" s="123"/>
      <c r="K77" s="123"/>
      <c r="L77" s="130"/>
      <c r="M77" s="142">
        <f>$E$107</f>
        <v>14</v>
      </c>
      <c r="N77" s="111">
        <f>F75/(F75+VLOOKUP(M77,$E$3:$F$130,2,0))</f>
        <v>0.32258064516129031</v>
      </c>
      <c r="O77" s="111">
        <f>VLOOKUP(M77,$E$3:$L$130,8,0)</f>
        <v>0.25919982442090134</v>
      </c>
      <c r="P77" s="130"/>
      <c r="Q77" s="26">
        <f>$E$19</f>
        <v>3</v>
      </c>
      <c r="R77" s="24">
        <f>F75/(F75+VLOOKUP(Q77,$E$3:$F$130,2,0))</f>
        <v>0.28037383177570091</v>
      </c>
      <c r="S77" s="24">
        <f t="shared" si="14"/>
        <v>0.29554957205615795</v>
      </c>
      <c r="T77" s="105"/>
      <c r="U77" s="105"/>
    </row>
    <row r="78" spans="4:21" ht="15" customHeight="1" x14ac:dyDescent="0.25">
      <c r="D78" s="118"/>
      <c r="E78" s="134"/>
      <c r="F78" s="115"/>
      <c r="G78" s="137"/>
      <c r="H78" s="130"/>
      <c r="I78" s="141"/>
      <c r="J78" s="124"/>
      <c r="K78" s="124"/>
      <c r="L78" s="130"/>
      <c r="M78" s="143"/>
      <c r="N78" s="112"/>
      <c r="O78" s="112"/>
      <c r="P78" s="130"/>
      <c r="Q78" s="26">
        <f>$E$27</f>
        <v>4</v>
      </c>
      <c r="R78" s="24">
        <f>F75/(F75+VLOOKUP(Q78,$E$3:$F$130,2,0))</f>
        <v>0.66666666666666663</v>
      </c>
      <c r="S78" s="24">
        <f t="shared" si="14"/>
        <v>8.9042044821989949E-3</v>
      </c>
      <c r="T78" s="105"/>
      <c r="U78" s="105"/>
    </row>
    <row r="79" spans="4:21" ht="15" customHeight="1" x14ac:dyDescent="0.25">
      <c r="D79" s="118"/>
      <c r="E79" s="134"/>
      <c r="F79" s="115"/>
      <c r="G79" s="137"/>
      <c r="H79" s="130"/>
      <c r="I79" s="144">
        <f>E91</f>
        <v>12</v>
      </c>
      <c r="J79" s="125">
        <f>F75/(F75+VLOOKUP(I79,$E$3:$F$130,2,0))</f>
        <v>0.75</v>
      </c>
      <c r="K79" s="125">
        <f>VLOOKUP(I79,$E$3:$H$130,4,0)</f>
        <v>0.2857142857142857</v>
      </c>
      <c r="L79" s="130"/>
      <c r="M79" s="142">
        <f>$E$115</f>
        <v>15</v>
      </c>
      <c r="N79" s="111">
        <f>F75/(F75+VLOOKUP(M79,$E$3:$F$130,2,0))</f>
        <v>0.50847457627118642</v>
      </c>
      <c r="O79" s="111">
        <f>VLOOKUP(M79,$E$3:$L$130,8,0)</f>
        <v>9.6846466925838218E-2</v>
      </c>
      <c r="P79" s="130"/>
      <c r="Q79" s="26">
        <f>$E$35</f>
        <v>5</v>
      </c>
      <c r="R79" s="24">
        <f>F75/(F75+VLOOKUP(Q79,$E$3:$F$130,2,0))</f>
        <v>0.25</v>
      </c>
      <c r="S79" s="24">
        <f t="shared" si="14"/>
        <v>0.28323952019665299</v>
      </c>
      <c r="T79" s="105"/>
      <c r="U79" s="105"/>
    </row>
    <row r="80" spans="4:21" ht="15" customHeight="1" x14ac:dyDescent="0.25">
      <c r="D80" s="118"/>
      <c r="E80" s="134"/>
      <c r="F80" s="115"/>
      <c r="G80" s="137"/>
      <c r="H80" s="130"/>
      <c r="I80" s="140"/>
      <c r="J80" s="123"/>
      <c r="K80" s="123"/>
      <c r="L80" s="130"/>
      <c r="M80" s="143"/>
      <c r="N80" s="112"/>
      <c r="O80" s="112"/>
      <c r="P80" s="130"/>
      <c r="Q80" s="26">
        <f>$E$43</f>
        <v>6</v>
      </c>
      <c r="R80" s="24">
        <f>F75/(F75+VLOOKUP(Q80,$E$3:$F$130,2,0))</f>
        <v>0.46153846153846156</v>
      </c>
      <c r="S80" s="24">
        <f t="shared" si="14"/>
        <v>4.5026955903315617E-2</v>
      </c>
      <c r="T80" s="105"/>
      <c r="U80" s="105"/>
    </row>
    <row r="81" spans="4:21" ht="15" customHeight="1" x14ac:dyDescent="0.25">
      <c r="D81" s="118"/>
      <c r="E81" s="134"/>
      <c r="F81" s="115"/>
      <c r="G81" s="137"/>
      <c r="H81" s="130"/>
      <c r="I81" s="140"/>
      <c r="J81" s="123"/>
      <c r="K81" s="123"/>
      <c r="L81" s="130"/>
      <c r="M81" s="142">
        <f>$E$123</f>
        <v>16</v>
      </c>
      <c r="N81" s="111">
        <f>F75/(F75+VLOOKUP(M81,$E$3:$F$130,2,0))</f>
        <v>0.33707865168539325</v>
      </c>
      <c r="O81" s="111">
        <f>VLOOKUP(M81,$E$3:$L$130,8,0)</f>
        <v>0.30716478481397697</v>
      </c>
      <c r="P81" s="130"/>
      <c r="Q81" s="26">
        <f>$E$51</f>
        <v>7</v>
      </c>
      <c r="R81" s="24">
        <f>F75/(F75+VLOOKUP(Q81,$E$3:$F$130,2,0))</f>
        <v>0.4</v>
      </c>
      <c r="S81" s="24">
        <f t="shared" si="14"/>
        <v>8.2285652528502257E-2</v>
      </c>
      <c r="T81" s="105"/>
      <c r="U81" s="105"/>
    </row>
    <row r="82" spans="4:21" ht="15.75" customHeight="1" thickBot="1" x14ac:dyDescent="0.3">
      <c r="D82" s="118"/>
      <c r="E82" s="135"/>
      <c r="F82" s="116"/>
      <c r="G82" s="138"/>
      <c r="H82" s="131"/>
      <c r="I82" s="145"/>
      <c r="J82" s="126"/>
      <c r="K82" s="126"/>
      <c r="L82" s="131"/>
      <c r="M82" s="146"/>
      <c r="N82" s="113"/>
      <c r="O82" s="113"/>
      <c r="P82" s="131"/>
      <c r="Q82" s="27">
        <f>$E$59</f>
        <v>8</v>
      </c>
      <c r="R82" s="25">
        <f>F75/(F75+VLOOKUP(Q82,$E$3:$F$130,2,0))</f>
        <v>0.375</v>
      </c>
      <c r="S82" s="25">
        <f t="shared" si="14"/>
        <v>0.10254973966110931</v>
      </c>
      <c r="T82" s="106"/>
      <c r="U82" s="106"/>
    </row>
    <row r="83" spans="4:21" ht="15" customHeight="1" x14ac:dyDescent="0.25">
      <c r="D83" s="118"/>
      <c r="E83" s="147">
        <v>11</v>
      </c>
      <c r="F83" s="127">
        <f>$B$13</f>
        <v>25</v>
      </c>
      <c r="G83" s="148">
        <f t="shared" ref="G83" si="18">E91</f>
        <v>12</v>
      </c>
      <c r="H83" s="132">
        <f>F83/(F83+VLOOKUP(G83,$E$3:$F$130,2,0))</f>
        <v>0.7142857142857143</v>
      </c>
      <c r="I83" s="144">
        <f>E67</f>
        <v>9</v>
      </c>
      <c r="J83" s="123">
        <f>F83/(F83+VLOOKUP(I83,$E$3:$F$130,2,0))</f>
        <v>0.23809523809523808</v>
      </c>
      <c r="K83" s="125">
        <f>VLOOKUP(I83,$E$3:$H$130,4,0)</f>
        <v>0.72727272727272729</v>
      </c>
      <c r="L83" s="129">
        <f>H83*(J83*K83+J87*K87)</f>
        <v>0.21223365379209536</v>
      </c>
      <c r="M83" s="142">
        <f>$E$99</f>
        <v>13</v>
      </c>
      <c r="N83" s="111">
        <f>F83/(F83+VLOOKUP(M83,$E$3:$F$130,2,0))</f>
        <v>0.24752475247524752</v>
      </c>
      <c r="O83" s="111">
        <f>VLOOKUP(M83,$E$3:$L$130,8,0)</f>
        <v>0.33678892383928355</v>
      </c>
      <c r="P83" s="129">
        <f>L83*(N83*O83+N85*O85+N87*O87+N89*O89)</f>
        <v>6.2238437259589517E-2</v>
      </c>
      <c r="Q83" s="26">
        <f>$E$3</f>
        <v>1</v>
      </c>
      <c r="R83" s="24">
        <f>F83/(F83+VLOOKUP(Q83,$E$3:$F$130,2,0))</f>
        <v>0.55555555555555558</v>
      </c>
      <c r="S83" s="24">
        <f t="shared" si="14"/>
        <v>1.7727764276225837E-2</v>
      </c>
      <c r="T83" s="104">
        <f>P83*(R83*S83+R84*S84+R85*S85+R86*S86+R87*S87+R88*S88+R89*S89+R90*S90)</f>
        <v>1.762794575096097E-2</v>
      </c>
      <c r="U83" s="104">
        <f t="shared" ref="U83" si="19">1/T83</f>
        <v>56.728107411238547</v>
      </c>
    </row>
    <row r="84" spans="4:21" ht="15" customHeight="1" x14ac:dyDescent="0.25">
      <c r="D84" s="118"/>
      <c r="E84" s="134"/>
      <c r="F84" s="115"/>
      <c r="G84" s="137"/>
      <c r="H84" s="130"/>
      <c r="I84" s="140"/>
      <c r="J84" s="123"/>
      <c r="K84" s="123"/>
      <c r="L84" s="130"/>
      <c r="M84" s="143"/>
      <c r="N84" s="112"/>
      <c r="O84" s="112"/>
      <c r="P84" s="130"/>
      <c r="Q84" s="26">
        <f>$E$11</f>
        <v>2</v>
      </c>
      <c r="R84" s="24">
        <f>F83/(F83+VLOOKUP(Q84,$E$3:$F$130,2,0))</f>
        <v>0.3125</v>
      </c>
      <c r="S84" s="24">
        <f t="shared" si="14"/>
        <v>0.16471659089583704</v>
      </c>
      <c r="T84" s="105"/>
      <c r="U84" s="105"/>
    </row>
    <row r="85" spans="4:21" ht="15" customHeight="1" x14ac:dyDescent="0.25">
      <c r="D85" s="118"/>
      <c r="E85" s="134"/>
      <c r="F85" s="115"/>
      <c r="G85" s="137"/>
      <c r="H85" s="130"/>
      <c r="I85" s="140"/>
      <c r="J85" s="123"/>
      <c r="K85" s="123"/>
      <c r="L85" s="130"/>
      <c r="M85" s="142">
        <f>$E$107</f>
        <v>14</v>
      </c>
      <c r="N85" s="111">
        <f>F83/(F83+VLOOKUP(M85,$E$3:$F$130,2,0))</f>
        <v>0.28409090909090912</v>
      </c>
      <c r="O85" s="111">
        <f>VLOOKUP(M85,$E$3:$L$130,8,0)</f>
        <v>0.25919982442090134</v>
      </c>
      <c r="P85" s="130"/>
      <c r="Q85" s="26">
        <f>$E$19</f>
        <v>3</v>
      </c>
      <c r="R85" s="24">
        <f>F83/(F83+VLOOKUP(Q85,$E$3:$F$130,2,0))</f>
        <v>0.24509803921568626</v>
      </c>
      <c r="S85" s="24">
        <f t="shared" si="14"/>
        <v>0.29554957205615795</v>
      </c>
      <c r="T85" s="105"/>
      <c r="U85" s="105"/>
    </row>
    <row r="86" spans="4:21" ht="15" customHeight="1" x14ac:dyDescent="0.25">
      <c r="D86" s="118"/>
      <c r="E86" s="134"/>
      <c r="F86" s="115"/>
      <c r="G86" s="137"/>
      <c r="H86" s="130"/>
      <c r="I86" s="141"/>
      <c r="J86" s="124"/>
      <c r="K86" s="124"/>
      <c r="L86" s="130"/>
      <c r="M86" s="143"/>
      <c r="N86" s="112"/>
      <c r="O86" s="112"/>
      <c r="P86" s="130"/>
      <c r="Q86" s="26">
        <f>$E$27</f>
        <v>4</v>
      </c>
      <c r="R86" s="24">
        <f>F83/(F83+VLOOKUP(Q86,$E$3:$F$130,2,0))</f>
        <v>0.625</v>
      </c>
      <c r="S86" s="24">
        <f t="shared" si="14"/>
        <v>8.9042044821989949E-3</v>
      </c>
      <c r="T86" s="105"/>
      <c r="U86" s="105"/>
    </row>
    <row r="87" spans="4:21" ht="15" customHeight="1" x14ac:dyDescent="0.25">
      <c r="D87" s="118"/>
      <c r="E87" s="134"/>
      <c r="F87" s="115"/>
      <c r="G87" s="137"/>
      <c r="H87" s="130"/>
      <c r="I87" s="144">
        <f>E75</f>
        <v>10</v>
      </c>
      <c r="J87" s="125">
        <f>F83/(F83+VLOOKUP(I87,$E$3:$F$130,2,0))</f>
        <v>0.45454545454545453</v>
      </c>
      <c r="K87" s="125">
        <f>VLOOKUP(I87,$E$3:$H$130,4,0)</f>
        <v>0.27272727272727271</v>
      </c>
      <c r="L87" s="130"/>
      <c r="M87" s="142">
        <f>$E$115</f>
        <v>15</v>
      </c>
      <c r="N87" s="111">
        <f>F83/(F83+VLOOKUP(M87,$E$3:$F$130,2,0))</f>
        <v>0.46296296296296297</v>
      </c>
      <c r="O87" s="111">
        <f>VLOOKUP(M87,$E$3:$L$130,8,0)</f>
        <v>9.6846466925838218E-2</v>
      </c>
      <c r="P87" s="130"/>
      <c r="Q87" s="26">
        <f>$E$35</f>
        <v>5</v>
      </c>
      <c r="R87" s="24">
        <f>F83/(F83+VLOOKUP(Q87,$E$3:$F$130,2,0))</f>
        <v>0.21739130434782608</v>
      </c>
      <c r="S87" s="24">
        <f t="shared" si="14"/>
        <v>0.28323952019665299</v>
      </c>
      <c r="T87" s="105"/>
      <c r="U87" s="105"/>
    </row>
    <row r="88" spans="4:21" ht="15" customHeight="1" x14ac:dyDescent="0.25">
      <c r="D88" s="118"/>
      <c r="E88" s="134"/>
      <c r="F88" s="115"/>
      <c r="G88" s="137"/>
      <c r="H88" s="130"/>
      <c r="I88" s="140"/>
      <c r="J88" s="123"/>
      <c r="K88" s="123"/>
      <c r="L88" s="130"/>
      <c r="M88" s="143"/>
      <c r="N88" s="112"/>
      <c r="O88" s="112"/>
      <c r="P88" s="130"/>
      <c r="Q88" s="26">
        <f>$E$43</f>
        <v>6</v>
      </c>
      <c r="R88" s="24">
        <f>F83/(F83+VLOOKUP(Q88,$E$3:$F$130,2,0))</f>
        <v>0.41666666666666669</v>
      </c>
      <c r="S88" s="24">
        <f t="shared" si="14"/>
        <v>4.5026955903315617E-2</v>
      </c>
      <c r="T88" s="105"/>
      <c r="U88" s="105"/>
    </row>
    <row r="89" spans="4:21" ht="15" customHeight="1" x14ac:dyDescent="0.25">
      <c r="D89" s="118"/>
      <c r="E89" s="134"/>
      <c r="F89" s="115"/>
      <c r="G89" s="137"/>
      <c r="H89" s="130"/>
      <c r="I89" s="140"/>
      <c r="J89" s="123"/>
      <c r="K89" s="123"/>
      <c r="L89" s="130"/>
      <c r="M89" s="142">
        <f>$E$123</f>
        <v>16</v>
      </c>
      <c r="N89" s="111">
        <f>F83/(F83+VLOOKUP(M89,$E$3:$F$130,2,0))</f>
        <v>0.29761904761904762</v>
      </c>
      <c r="O89" s="111">
        <f>VLOOKUP(M89,$E$3:$L$130,8,0)</f>
        <v>0.30716478481397697</v>
      </c>
      <c r="P89" s="130"/>
      <c r="Q89" s="26">
        <f>$E$51</f>
        <v>7</v>
      </c>
      <c r="R89" s="24">
        <f>F83/(F83+VLOOKUP(Q89,$E$3:$F$130,2,0))</f>
        <v>0.35714285714285715</v>
      </c>
      <c r="S89" s="24">
        <f t="shared" si="14"/>
        <v>8.2285652528502257E-2</v>
      </c>
      <c r="T89" s="105"/>
      <c r="U89" s="105"/>
    </row>
    <row r="90" spans="4:21" ht="15.75" customHeight="1" thickBot="1" x14ac:dyDescent="0.3">
      <c r="D90" s="118"/>
      <c r="E90" s="135"/>
      <c r="F90" s="116"/>
      <c r="G90" s="138"/>
      <c r="H90" s="131"/>
      <c r="I90" s="145"/>
      <c r="J90" s="126"/>
      <c r="K90" s="126"/>
      <c r="L90" s="131"/>
      <c r="M90" s="146"/>
      <c r="N90" s="113"/>
      <c r="O90" s="113"/>
      <c r="P90" s="131"/>
      <c r="Q90" s="27">
        <f>$E$59</f>
        <v>8</v>
      </c>
      <c r="R90" s="25">
        <f>F83/(F83+VLOOKUP(Q90,$E$3:$F$130,2,0))</f>
        <v>0.33333333333333331</v>
      </c>
      <c r="S90" s="25">
        <f t="shared" si="14"/>
        <v>0.10254973966110931</v>
      </c>
      <c r="T90" s="106"/>
      <c r="U90" s="106"/>
    </row>
    <row r="91" spans="4:21" ht="15" customHeight="1" x14ac:dyDescent="0.25">
      <c r="D91" s="118"/>
      <c r="E91" s="133">
        <v>12</v>
      </c>
      <c r="F91" s="114">
        <f>$B$14</f>
        <v>10</v>
      </c>
      <c r="G91" s="136">
        <f t="shared" ref="G91" si="20">E83</f>
        <v>11</v>
      </c>
      <c r="H91" s="132">
        <f>F91/(F91+VLOOKUP(G91,$E$3:$F$130,2,0))</f>
        <v>0.2857142857142857</v>
      </c>
      <c r="I91" s="139">
        <f>E67</f>
        <v>9</v>
      </c>
      <c r="J91" s="123">
        <f>F91/(F91+VLOOKUP(I91,$E$3:$F$130,2,0))</f>
        <v>0.1111111111111111</v>
      </c>
      <c r="K91" s="125">
        <f>VLOOKUP(I91,$E$3:$H$130,4,0)</f>
        <v>0.72727272727272729</v>
      </c>
      <c r="L91" s="129">
        <f>H91*(J91*K91+J95*K95)</f>
        <v>4.2568542568542561E-2</v>
      </c>
      <c r="M91" s="142">
        <f>$E$99</f>
        <v>13</v>
      </c>
      <c r="N91" s="111">
        <f>F91/(F91+VLOOKUP(M91,$E$3:$F$130,2,0))</f>
        <v>0.11627906976744186</v>
      </c>
      <c r="O91" s="111">
        <f>VLOOKUP(M91,$E$3:$L$130,8,0)</f>
        <v>0.33678892383928355</v>
      </c>
      <c r="P91" s="129">
        <f>L91*(N91*O91+N93*O93+N95*O95+N97*O97)</f>
        <v>6.1306104365126861E-3</v>
      </c>
      <c r="Q91" s="26">
        <f>$E$3</f>
        <v>1</v>
      </c>
      <c r="R91" s="24">
        <f>F91/(F91+VLOOKUP(Q91,$E$3:$F$130,2,0))</f>
        <v>0.33333333333333331</v>
      </c>
      <c r="S91" s="24">
        <f t="shared" si="14"/>
        <v>1.7727764276225837E-2</v>
      </c>
      <c r="T91" s="104">
        <f>P91*(R91*S91+R92*S92+R93*S93+R94*S94+R95*S95+R96*S96+R97*S97+R98*S98)</f>
        <v>8.5317105418836073E-4</v>
      </c>
      <c r="U91" s="104">
        <f t="shared" ref="U91" si="21">1/T91</f>
        <v>1172.0978988806889</v>
      </c>
    </row>
    <row r="92" spans="4:21" ht="15" customHeight="1" x14ac:dyDescent="0.25">
      <c r="D92" s="118"/>
      <c r="E92" s="134"/>
      <c r="F92" s="115"/>
      <c r="G92" s="137"/>
      <c r="H92" s="130"/>
      <c r="I92" s="140"/>
      <c r="J92" s="123"/>
      <c r="K92" s="123"/>
      <c r="L92" s="130"/>
      <c r="M92" s="143"/>
      <c r="N92" s="112"/>
      <c r="O92" s="112"/>
      <c r="P92" s="130"/>
      <c r="Q92" s="26">
        <f>$E$11</f>
        <v>2</v>
      </c>
      <c r="R92" s="24">
        <f>F91/(F91+VLOOKUP(Q92,$E$3:$F$130,2,0))</f>
        <v>0.15384615384615385</v>
      </c>
      <c r="S92" s="24">
        <f t="shared" si="14"/>
        <v>0.16471659089583704</v>
      </c>
      <c r="T92" s="105"/>
      <c r="U92" s="105"/>
    </row>
    <row r="93" spans="4:21" ht="15" customHeight="1" x14ac:dyDescent="0.25">
      <c r="D93" s="118"/>
      <c r="E93" s="134"/>
      <c r="F93" s="115"/>
      <c r="G93" s="137"/>
      <c r="H93" s="130"/>
      <c r="I93" s="140"/>
      <c r="J93" s="123"/>
      <c r="K93" s="123"/>
      <c r="L93" s="130"/>
      <c r="M93" s="142">
        <f>$E$107</f>
        <v>14</v>
      </c>
      <c r="N93" s="111">
        <f>F91/(F91+VLOOKUP(M93,$E$3:$F$130,2,0))</f>
        <v>0.13698630136986301</v>
      </c>
      <c r="O93" s="111">
        <f>VLOOKUP(M93,$E$3:$L$130,8,0)</f>
        <v>0.25919982442090134</v>
      </c>
      <c r="P93" s="130"/>
      <c r="Q93" s="26">
        <f>$E$19</f>
        <v>3</v>
      </c>
      <c r="R93" s="24">
        <f>F91/(F91+VLOOKUP(Q93,$E$3:$F$130,2,0))</f>
        <v>0.11494252873563218</v>
      </c>
      <c r="S93" s="24">
        <f t="shared" si="14"/>
        <v>0.29554957205615795</v>
      </c>
      <c r="T93" s="105"/>
      <c r="U93" s="105"/>
    </row>
    <row r="94" spans="4:21" ht="15" customHeight="1" x14ac:dyDescent="0.25">
      <c r="D94" s="118"/>
      <c r="E94" s="134"/>
      <c r="F94" s="115"/>
      <c r="G94" s="137"/>
      <c r="H94" s="130"/>
      <c r="I94" s="141"/>
      <c r="J94" s="124"/>
      <c r="K94" s="124"/>
      <c r="L94" s="130"/>
      <c r="M94" s="143"/>
      <c r="N94" s="112"/>
      <c r="O94" s="112"/>
      <c r="P94" s="130"/>
      <c r="Q94" s="26">
        <f>$E$27</f>
        <v>4</v>
      </c>
      <c r="R94" s="24">
        <f>F91/(F91+VLOOKUP(Q94,$E$3:$F$130,2,0))</f>
        <v>0.4</v>
      </c>
      <c r="S94" s="24">
        <f t="shared" si="14"/>
        <v>8.9042044821989949E-3</v>
      </c>
      <c r="T94" s="105"/>
      <c r="U94" s="105"/>
    </row>
    <row r="95" spans="4:21" ht="15" customHeight="1" x14ac:dyDescent="0.25">
      <c r="D95" s="118"/>
      <c r="E95" s="134"/>
      <c r="F95" s="115"/>
      <c r="G95" s="137"/>
      <c r="H95" s="130"/>
      <c r="I95" s="144">
        <f>E75</f>
        <v>10</v>
      </c>
      <c r="J95" s="125">
        <f>F91/(F91+VLOOKUP(I95,$E$3:$F$130,2,0))</f>
        <v>0.25</v>
      </c>
      <c r="K95" s="125">
        <f>VLOOKUP(I95,$E$3:$H$130,4,0)</f>
        <v>0.27272727272727271</v>
      </c>
      <c r="L95" s="130"/>
      <c r="M95" s="142">
        <f>$E$115</f>
        <v>15</v>
      </c>
      <c r="N95" s="111">
        <f>F91/(F91+VLOOKUP(M95,$E$3:$F$130,2,0))</f>
        <v>0.25641025641025639</v>
      </c>
      <c r="O95" s="111">
        <f>VLOOKUP(M95,$E$3:$L$130,8,0)</f>
        <v>9.6846466925838218E-2</v>
      </c>
      <c r="P95" s="130"/>
      <c r="Q95" s="26">
        <f>$E$35</f>
        <v>5</v>
      </c>
      <c r="R95" s="24">
        <f>F91/(F91+VLOOKUP(Q95,$E$3:$F$130,2,0))</f>
        <v>0.1</v>
      </c>
      <c r="S95" s="24">
        <f t="shared" si="14"/>
        <v>0.28323952019665299</v>
      </c>
      <c r="T95" s="105"/>
      <c r="U95" s="105"/>
    </row>
    <row r="96" spans="4:21" ht="15" customHeight="1" x14ac:dyDescent="0.25">
      <c r="D96" s="118"/>
      <c r="E96" s="134"/>
      <c r="F96" s="115"/>
      <c r="G96" s="137"/>
      <c r="H96" s="130"/>
      <c r="I96" s="140"/>
      <c r="J96" s="123"/>
      <c r="K96" s="123"/>
      <c r="L96" s="130"/>
      <c r="M96" s="143"/>
      <c r="N96" s="112"/>
      <c r="O96" s="112"/>
      <c r="P96" s="130"/>
      <c r="Q96" s="26">
        <f>$E$43</f>
        <v>6</v>
      </c>
      <c r="R96" s="24">
        <f>F91/(F91+VLOOKUP(Q96,$E$3:$F$130,2,0))</f>
        <v>0.22222222222222221</v>
      </c>
      <c r="S96" s="24">
        <f t="shared" si="14"/>
        <v>4.5026955903315617E-2</v>
      </c>
      <c r="T96" s="105"/>
      <c r="U96" s="105"/>
    </row>
    <row r="97" spans="4:21" ht="15" customHeight="1" x14ac:dyDescent="0.25">
      <c r="D97" s="118"/>
      <c r="E97" s="134"/>
      <c r="F97" s="115"/>
      <c r="G97" s="137"/>
      <c r="H97" s="130"/>
      <c r="I97" s="140"/>
      <c r="J97" s="123"/>
      <c r="K97" s="123"/>
      <c r="L97" s="130"/>
      <c r="M97" s="142">
        <f>$E$123</f>
        <v>16</v>
      </c>
      <c r="N97" s="111">
        <f>F91/(F91+VLOOKUP(M97,$E$3:$F$130,2,0))</f>
        <v>0.14492753623188406</v>
      </c>
      <c r="O97" s="111">
        <f>VLOOKUP(M97,$E$3:$L$130,8,0)</f>
        <v>0.30716478481397697</v>
      </c>
      <c r="P97" s="130"/>
      <c r="Q97" s="26">
        <f>$E$51</f>
        <v>7</v>
      </c>
      <c r="R97" s="24">
        <f>F91/(F91+VLOOKUP(Q97,$E$3:$F$130,2,0))</f>
        <v>0.18181818181818182</v>
      </c>
      <c r="S97" s="24">
        <f t="shared" si="14"/>
        <v>8.2285652528502257E-2</v>
      </c>
      <c r="T97" s="105"/>
      <c r="U97" s="105"/>
    </row>
    <row r="98" spans="4:21" ht="15.75" customHeight="1" thickBot="1" x14ac:dyDescent="0.3">
      <c r="D98" s="119"/>
      <c r="E98" s="135"/>
      <c r="F98" s="116"/>
      <c r="G98" s="138"/>
      <c r="H98" s="131"/>
      <c r="I98" s="145"/>
      <c r="J98" s="126"/>
      <c r="K98" s="126"/>
      <c r="L98" s="131"/>
      <c r="M98" s="146"/>
      <c r="N98" s="113"/>
      <c r="O98" s="113"/>
      <c r="P98" s="131"/>
      <c r="Q98" s="27">
        <f>$E$59</f>
        <v>8</v>
      </c>
      <c r="R98" s="25">
        <f>F91/(F91+VLOOKUP(Q98,$E$3:$F$130,2,0))</f>
        <v>0.16666666666666666</v>
      </c>
      <c r="S98" s="25">
        <f t="shared" si="14"/>
        <v>0.10254973966110931</v>
      </c>
      <c r="T98" s="106"/>
      <c r="U98" s="106"/>
    </row>
    <row r="99" spans="4:21" ht="15" customHeight="1" x14ac:dyDescent="0.25">
      <c r="D99" s="120" t="s">
        <v>36</v>
      </c>
      <c r="E99" s="147">
        <v>13</v>
      </c>
      <c r="F99" s="127">
        <f>$B$15</f>
        <v>76</v>
      </c>
      <c r="G99" s="148">
        <f t="shared" ref="G99" si="22">E107</f>
        <v>14</v>
      </c>
      <c r="H99" s="132">
        <f>F99/(F99+VLOOKUP(G99,$E$3:$F$130,2,0))</f>
        <v>0.5467625899280576</v>
      </c>
      <c r="I99" s="144">
        <f>E115</f>
        <v>15</v>
      </c>
      <c r="J99" s="123">
        <f>F99/(F99+VLOOKUP(I99,$E$3:$F$130,2,0))</f>
        <v>0.72380952380952379</v>
      </c>
      <c r="K99" s="125">
        <f>VLOOKUP(I99,$E$3:$H$130,4,0)</f>
        <v>0.32954545454545453</v>
      </c>
      <c r="L99" s="129">
        <f>H99*(J99*K99+J103*K103)</f>
        <v>0.33678892383928355</v>
      </c>
      <c r="M99" s="142">
        <f>$E$67</f>
        <v>9</v>
      </c>
      <c r="N99" s="111">
        <f>F99/(F99+VLOOKUP(M99,$E$3:$F$130,2,0))</f>
        <v>0.48717948717948717</v>
      </c>
      <c r="O99" s="111">
        <f>VLOOKUP(M99,$E$3:$L$130,8,0)</f>
        <v>0.58049886621315194</v>
      </c>
      <c r="P99" s="129">
        <f>L99*(N99*O99+N101*O101+N103*O103+N105*O105)</f>
        <v>0.20147132853079672</v>
      </c>
      <c r="Q99" s="26">
        <f t="shared" ref="Q99" si="23">$E$3</f>
        <v>1</v>
      </c>
      <c r="R99" s="24">
        <f>F99/(F99+VLOOKUP(Q99,$E$3:$F$130,2,0))</f>
        <v>0.79166666666666663</v>
      </c>
      <c r="S99" s="24">
        <f t="shared" ref="S99:S130" si="24">VLOOKUP(Q99,$E$3:$P$130,12,0)</f>
        <v>1.7727764276225837E-2</v>
      </c>
      <c r="T99" s="104">
        <f>P99*(R99*S99+R100*S100+R101*S101+R102*S102+R103*S103+R104*S104+R105*S105+R106*S106)</f>
        <v>0.10836836675414313</v>
      </c>
      <c r="U99" s="104">
        <f t="shared" ref="U99" si="25">1/T99</f>
        <v>9.2277850995827446</v>
      </c>
    </row>
    <row r="100" spans="4:21" ht="15" customHeight="1" x14ac:dyDescent="0.25">
      <c r="D100" s="121"/>
      <c r="E100" s="134"/>
      <c r="F100" s="115"/>
      <c r="G100" s="137"/>
      <c r="H100" s="130"/>
      <c r="I100" s="140"/>
      <c r="J100" s="123"/>
      <c r="K100" s="123"/>
      <c r="L100" s="130"/>
      <c r="M100" s="143"/>
      <c r="N100" s="112"/>
      <c r="O100" s="112"/>
      <c r="P100" s="130"/>
      <c r="Q100" s="26">
        <f t="shared" ref="Q100" si="26">$E$11</f>
        <v>2</v>
      </c>
      <c r="R100" s="24">
        <f>F99/(F99+VLOOKUP(Q100,$E$3:$F$130,2,0))</f>
        <v>0.58015267175572516</v>
      </c>
      <c r="S100" s="24">
        <f t="shared" si="24"/>
        <v>0.16471659089583704</v>
      </c>
      <c r="T100" s="105"/>
      <c r="U100" s="105"/>
    </row>
    <row r="101" spans="4:21" ht="15" customHeight="1" x14ac:dyDescent="0.25">
      <c r="D101" s="121"/>
      <c r="E101" s="134"/>
      <c r="F101" s="115"/>
      <c r="G101" s="137"/>
      <c r="H101" s="130"/>
      <c r="I101" s="140"/>
      <c r="J101" s="123"/>
      <c r="K101" s="123"/>
      <c r="L101" s="130"/>
      <c r="M101" s="142">
        <f>$E$75</f>
        <v>10</v>
      </c>
      <c r="N101" s="111">
        <f>F99/(F99+VLOOKUP(M101,$E$3:$F$130,2,0))</f>
        <v>0.71698113207547165</v>
      </c>
      <c r="O101" s="111">
        <f>VLOOKUP(M101,$E$3:$L$130,8,0)</f>
        <v>0.16469893742621011</v>
      </c>
      <c r="P101" s="130"/>
      <c r="Q101" s="26">
        <f t="shared" ref="Q101" si="27">$E$19</f>
        <v>3</v>
      </c>
      <c r="R101" s="24">
        <f>F99/(F99+VLOOKUP(Q101,$E$3:$F$130,2,0))</f>
        <v>0.49673202614379086</v>
      </c>
      <c r="S101" s="24">
        <f t="shared" si="24"/>
        <v>0.29554957205615795</v>
      </c>
      <c r="T101" s="105"/>
      <c r="U101" s="105"/>
    </row>
    <row r="102" spans="4:21" ht="15" customHeight="1" x14ac:dyDescent="0.25">
      <c r="D102" s="121"/>
      <c r="E102" s="134"/>
      <c r="F102" s="115"/>
      <c r="G102" s="137"/>
      <c r="H102" s="130"/>
      <c r="I102" s="141"/>
      <c r="J102" s="124"/>
      <c r="K102" s="124"/>
      <c r="L102" s="130"/>
      <c r="M102" s="143"/>
      <c r="N102" s="112"/>
      <c r="O102" s="112"/>
      <c r="P102" s="130"/>
      <c r="Q102" s="26">
        <f t="shared" ref="Q102" si="28">$E$27</f>
        <v>4</v>
      </c>
      <c r="R102" s="24">
        <f>F99/(F99+VLOOKUP(Q102,$E$3:$F$130,2,0))</f>
        <v>0.8351648351648352</v>
      </c>
      <c r="S102" s="24">
        <f t="shared" si="24"/>
        <v>8.9042044821989949E-3</v>
      </c>
      <c r="T102" s="105"/>
      <c r="U102" s="105"/>
    </row>
    <row r="103" spans="4:21" ht="15" customHeight="1" x14ac:dyDescent="0.25">
      <c r="D103" s="121"/>
      <c r="E103" s="134"/>
      <c r="F103" s="115"/>
      <c r="G103" s="137"/>
      <c r="H103" s="130"/>
      <c r="I103" s="144">
        <f>E123</f>
        <v>16</v>
      </c>
      <c r="J103" s="125">
        <f>F99/(F99+VLOOKUP(I103,$E$3:$F$130,2,0))</f>
        <v>0.562962962962963</v>
      </c>
      <c r="K103" s="125">
        <f>VLOOKUP(I103,$E$3:$H$130,4,0)</f>
        <v>0.67045454545454541</v>
      </c>
      <c r="L103" s="130"/>
      <c r="M103" s="142">
        <f>$E$83</f>
        <v>11</v>
      </c>
      <c r="N103" s="111">
        <f>F99/(F99+VLOOKUP(M103,$E$3:$F$130,2,0))</f>
        <v>0.75247524752475248</v>
      </c>
      <c r="O103" s="111">
        <f>VLOOKUP(M103,$E$3:$L$130,8,0)</f>
        <v>0.21223365379209536</v>
      </c>
      <c r="P103" s="130"/>
      <c r="Q103" s="26">
        <f t="shared" ref="Q103" si="29">$E$35</f>
        <v>5</v>
      </c>
      <c r="R103" s="24">
        <f>F99/(F99+VLOOKUP(Q103,$E$3:$F$130,2,0))</f>
        <v>0.45783132530120479</v>
      </c>
      <c r="S103" s="24">
        <f t="shared" si="24"/>
        <v>0.28323952019665299</v>
      </c>
      <c r="T103" s="105"/>
      <c r="U103" s="105"/>
    </row>
    <row r="104" spans="4:21" ht="15" customHeight="1" x14ac:dyDescent="0.25">
      <c r="D104" s="121"/>
      <c r="E104" s="134"/>
      <c r="F104" s="115"/>
      <c r="G104" s="137"/>
      <c r="H104" s="130"/>
      <c r="I104" s="140"/>
      <c r="J104" s="123"/>
      <c r="K104" s="123"/>
      <c r="L104" s="130"/>
      <c r="M104" s="143"/>
      <c r="N104" s="112"/>
      <c r="O104" s="112"/>
      <c r="P104" s="130"/>
      <c r="Q104" s="26">
        <f t="shared" ref="Q104" si="30">$E$43</f>
        <v>6</v>
      </c>
      <c r="R104" s="24">
        <f>F99/(F99+VLOOKUP(Q104,$E$3:$F$130,2,0))</f>
        <v>0.68468468468468469</v>
      </c>
      <c r="S104" s="24">
        <f t="shared" si="24"/>
        <v>4.5026955903315617E-2</v>
      </c>
      <c r="T104" s="105"/>
      <c r="U104" s="105"/>
    </row>
    <row r="105" spans="4:21" ht="15" customHeight="1" x14ac:dyDescent="0.25">
      <c r="D105" s="121"/>
      <c r="E105" s="134"/>
      <c r="F105" s="115"/>
      <c r="G105" s="137"/>
      <c r="H105" s="130"/>
      <c r="I105" s="140"/>
      <c r="J105" s="123"/>
      <c r="K105" s="123"/>
      <c r="L105" s="130"/>
      <c r="M105" s="142">
        <f>$E$91</f>
        <v>12</v>
      </c>
      <c r="N105" s="111">
        <f>F99/(F99+VLOOKUP(M105,$E$3:$F$130,2,0))</f>
        <v>0.88372093023255816</v>
      </c>
      <c r="O105" s="111">
        <f>VLOOKUP(M105,$E$3:$L$130,8,0)</f>
        <v>4.2568542568542561E-2</v>
      </c>
      <c r="P105" s="130"/>
      <c r="Q105" s="26">
        <f t="shared" ref="Q105" si="31">$E$51</f>
        <v>7</v>
      </c>
      <c r="R105" s="24">
        <f>F99/(F99+VLOOKUP(Q105,$E$3:$F$130,2,0))</f>
        <v>0.62809917355371903</v>
      </c>
      <c r="S105" s="24">
        <f t="shared" si="24"/>
        <v>8.2285652528502257E-2</v>
      </c>
      <c r="T105" s="105"/>
      <c r="U105" s="105"/>
    </row>
    <row r="106" spans="4:21" ht="15.75" customHeight="1" thickBot="1" x14ac:dyDescent="0.3">
      <c r="D106" s="121"/>
      <c r="E106" s="135"/>
      <c r="F106" s="116"/>
      <c r="G106" s="138"/>
      <c r="H106" s="131"/>
      <c r="I106" s="145"/>
      <c r="J106" s="126"/>
      <c r="K106" s="126"/>
      <c r="L106" s="131"/>
      <c r="M106" s="146"/>
      <c r="N106" s="113"/>
      <c r="O106" s="113"/>
      <c r="P106" s="131"/>
      <c r="Q106" s="27">
        <f t="shared" ref="Q106" si="32">$E$59</f>
        <v>8</v>
      </c>
      <c r="R106" s="25">
        <f>F99/(F99+VLOOKUP(Q106,$E$3:$F$130,2,0))</f>
        <v>0.60317460317460314</v>
      </c>
      <c r="S106" s="25">
        <f t="shared" si="24"/>
        <v>0.10254973966110931</v>
      </c>
      <c r="T106" s="106"/>
      <c r="U106" s="106"/>
    </row>
    <row r="107" spans="4:21" ht="15" customHeight="1" x14ac:dyDescent="0.25">
      <c r="D107" s="121"/>
      <c r="E107" s="133">
        <v>14</v>
      </c>
      <c r="F107" s="114">
        <f>$B$16</f>
        <v>63</v>
      </c>
      <c r="G107" s="136">
        <f t="shared" ref="G107" si="33">E99</f>
        <v>13</v>
      </c>
      <c r="H107" s="132">
        <f>F107/(F107+VLOOKUP(G107,$E$3:$F$130,2,0))</f>
        <v>0.45323741007194246</v>
      </c>
      <c r="I107" s="144">
        <f>E115</f>
        <v>15</v>
      </c>
      <c r="J107" s="123">
        <f>F107/(F107+VLOOKUP(I107,$E$3:$F$130,2,0))</f>
        <v>0.68478260869565222</v>
      </c>
      <c r="K107" s="125">
        <f>VLOOKUP(I107,$E$3:$H$130,4,0)</f>
        <v>0.32954545454545453</v>
      </c>
      <c r="L107" s="129">
        <f>H107*(J107*K107+J111*K111)</f>
        <v>0.25919982442090134</v>
      </c>
      <c r="M107" s="142">
        <f>$E$67</f>
        <v>9</v>
      </c>
      <c r="N107" s="111">
        <f>F107/(F107+VLOOKUP(M107,$E$3:$F$130,2,0))</f>
        <v>0.44055944055944057</v>
      </c>
      <c r="O107" s="111">
        <f>VLOOKUP(M107,$E$3:$L$130,8,0)</f>
        <v>0.58049886621315194</v>
      </c>
      <c r="P107" s="129">
        <f>L107*(N107*O107+N109*O109+N111*O111+N113*O113)</f>
        <v>0.14411296169647031</v>
      </c>
      <c r="Q107" s="26">
        <f t="shared" ref="Q107" si="34">$E$3</f>
        <v>1</v>
      </c>
      <c r="R107" s="24">
        <f>F107/(F107+VLOOKUP(Q107,$E$3:$F$130,2,0))</f>
        <v>0.75903614457831325</v>
      </c>
      <c r="S107" s="24">
        <f t="shared" si="24"/>
        <v>1.7727764276225837E-2</v>
      </c>
      <c r="T107" s="104">
        <f>P107*(R107*S107+R108*S108+R109*S109+R110*S110+R111*S111+R112*S112+R113*S113+R114*S114)</f>
        <v>7.0951817242936394E-2</v>
      </c>
      <c r="U107" s="104">
        <f t="shared" ref="U107" si="35">1/T107</f>
        <v>14.094071707508732</v>
      </c>
    </row>
    <row r="108" spans="4:21" ht="15" customHeight="1" x14ac:dyDescent="0.25">
      <c r="D108" s="121"/>
      <c r="E108" s="134"/>
      <c r="F108" s="115"/>
      <c r="G108" s="137"/>
      <c r="H108" s="130"/>
      <c r="I108" s="140"/>
      <c r="J108" s="123"/>
      <c r="K108" s="123"/>
      <c r="L108" s="130"/>
      <c r="M108" s="143"/>
      <c r="N108" s="112"/>
      <c r="O108" s="112"/>
      <c r="P108" s="130"/>
      <c r="Q108" s="26">
        <f t="shared" ref="Q108" si="36">$E$11</f>
        <v>2</v>
      </c>
      <c r="R108" s="24">
        <f>F107/(F107+VLOOKUP(Q108,$E$3:$F$130,2,0))</f>
        <v>0.53389830508474578</v>
      </c>
      <c r="S108" s="24">
        <f t="shared" si="24"/>
        <v>0.16471659089583704</v>
      </c>
      <c r="T108" s="105"/>
      <c r="U108" s="105"/>
    </row>
    <row r="109" spans="4:21" ht="15" customHeight="1" x14ac:dyDescent="0.25">
      <c r="D109" s="121"/>
      <c r="E109" s="134"/>
      <c r="F109" s="115"/>
      <c r="G109" s="137"/>
      <c r="H109" s="130"/>
      <c r="I109" s="140"/>
      <c r="J109" s="123"/>
      <c r="K109" s="123"/>
      <c r="L109" s="130"/>
      <c r="M109" s="142">
        <f>$E$75</f>
        <v>10</v>
      </c>
      <c r="N109" s="111">
        <f>F107/(F107+VLOOKUP(M109,$E$3:$F$130,2,0))</f>
        <v>0.67741935483870963</v>
      </c>
      <c r="O109" s="111">
        <f>VLOOKUP(M109,$E$3:$L$130,8,0)</f>
        <v>0.16469893742621011</v>
      </c>
      <c r="P109" s="130"/>
      <c r="Q109" s="26">
        <f t="shared" ref="Q109" si="37">$E$19</f>
        <v>3</v>
      </c>
      <c r="R109" s="24">
        <f>F107/(F107+VLOOKUP(Q109,$E$3:$F$130,2,0))</f>
        <v>0.45</v>
      </c>
      <c r="S109" s="24">
        <f t="shared" si="24"/>
        <v>0.29554957205615795</v>
      </c>
      <c r="T109" s="105"/>
      <c r="U109" s="105"/>
    </row>
    <row r="110" spans="4:21" ht="15" customHeight="1" x14ac:dyDescent="0.25">
      <c r="D110" s="121"/>
      <c r="E110" s="134"/>
      <c r="F110" s="115"/>
      <c r="G110" s="137"/>
      <c r="H110" s="130"/>
      <c r="I110" s="141"/>
      <c r="J110" s="124"/>
      <c r="K110" s="124"/>
      <c r="L110" s="130"/>
      <c r="M110" s="143"/>
      <c r="N110" s="112"/>
      <c r="O110" s="112"/>
      <c r="P110" s="130"/>
      <c r="Q110" s="26">
        <f t="shared" ref="Q110" si="38">$E$27</f>
        <v>4</v>
      </c>
      <c r="R110" s="24">
        <f>F107/(F107+VLOOKUP(Q110,$E$3:$F$130,2,0))</f>
        <v>0.80769230769230771</v>
      </c>
      <c r="S110" s="24">
        <f t="shared" si="24"/>
        <v>8.9042044821989949E-3</v>
      </c>
      <c r="T110" s="105"/>
      <c r="U110" s="105"/>
    </row>
    <row r="111" spans="4:21" ht="15" customHeight="1" x14ac:dyDescent="0.25">
      <c r="D111" s="121"/>
      <c r="E111" s="134"/>
      <c r="F111" s="115"/>
      <c r="G111" s="137"/>
      <c r="H111" s="130"/>
      <c r="I111" s="144">
        <f>E123</f>
        <v>16</v>
      </c>
      <c r="J111" s="125">
        <f>F107/(F107+VLOOKUP(I111,$E$3:$F$130,2,0))</f>
        <v>0.51639344262295084</v>
      </c>
      <c r="K111" s="125">
        <f>VLOOKUP(I111,$E$3:$H$130,4,0)</f>
        <v>0.67045454545454541</v>
      </c>
      <c r="L111" s="130"/>
      <c r="M111" s="142">
        <f>$E$83</f>
        <v>11</v>
      </c>
      <c r="N111" s="111">
        <f>F107/(F107+VLOOKUP(M111,$E$3:$F$130,2,0))</f>
        <v>0.71590909090909094</v>
      </c>
      <c r="O111" s="111">
        <f>VLOOKUP(M111,$E$3:$L$130,8,0)</f>
        <v>0.21223365379209536</v>
      </c>
      <c r="P111" s="130"/>
      <c r="Q111" s="26">
        <f t="shared" ref="Q111" si="39">$E$35</f>
        <v>5</v>
      </c>
      <c r="R111" s="24">
        <f>F107/(F107+VLOOKUP(Q111,$E$3:$F$130,2,0))</f>
        <v>0.41176470588235292</v>
      </c>
      <c r="S111" s="24">
        <f t="shared" si="24"/>
        <v>0.28323952019665299</v>
      </c>
      <c r="T111" s="105"/>
      <c r="U111" s="105"/>
    </row>
    <row r="112" spans="4:21" ht="15" customHeight="1" x14ac:dyDescent="0.25">
      <c r="D112" s="121"/>
      <c r="E112" s="134"/>
      <c r="F112" s="115"/>
      <c r="G112" s="137"/>
      <c r="H112" s="130"/>
      <c r="I112" s="140"/>
      <c r="J112" s="123"/>
      <c r="K112" s="123"/>
      <c r="L112" s="130"/>
      <c r="M112" s="143"/>
      <c r="N112" s="112"/>
      <c r="O112" s="112"/>
      <c r="P112" s="130"/>
      <c r="Q112" s="26">
        <f t="shared" ref="Q112" si="40">$E$43</f>
        <v>6</v>
      </c>
      <c r="R112" s="24">
        <f>F107/(F107+VLOOKUP(Q112,$E$3:$F$130,2,0))</f>
        <v>0.6428571428571429</v>
      </c>
      <c r="S112" s="24">
        <f t="shared" si="24"/>
        <v>4.5026955903315617E-2</v>
      </c>
      <c r="T112" s="105"/>
      <c r="U112" s="105"/>
    </row>
    <row r="113" spans="4:21" ht="15" customHeight="1" x14ac:dyDescent="0.25">
      <c r="D113" s="121"/>
      <c r="E113" s="134"/>
      <c r="F113" s="115"/>
      <c r="G113" s="137"/>
      <c r="H113" s="130"/>
      <c r="I113" s="140"/>
      <c r="J113" s="123"/>
      <c r="K113" s="123"/>
      <c r="L113" s="130"/>
      <c r="M113" s="142">
        <f>$E$91</f>
        <v>12</v>
      </c>
      <c r="N113" s="111">
        <f>F107/(F107+VLOOKUP(M113,$E$3:$F$130,2,0))</f>
        <v>0.86301369863013699</v>
      </c>
      <c r="O113" s="111">
        <f>VLOOKUP(M113,$E$3:$L$130,8,0)</f>
        <v>4.2568542568542561E-2</v>
      </c>
      <c r="P113" s="130"/>
      <c r="Q113" s="26">
        <f t="shared" ref="Q113" si="41">$E$51</f>
        <v>7</v>
      </c>
      <c r="R113" s="24">
        <f>F107/(F107+VLOOKUP(Q113,$E$3:$F$130,2,0))</f>
        <v>0.58333333333333337</v>
      </c>
      <c r="S113" s="24">
        <f t="shared" si="24"/>
        <v>8.2285652528502257E-2</v>
      </c>
      <c r="T113" s="105"/>
      <c r="U113" s="105"/>
    </row>
    <row r="114" spans="4:21" ht="15.75" customHeight="1" thickBot="1" x14ac:dyDescent="0.3">
      <c r="D114" s="121"/>
      <c r="E114" s="135"/>
      <c r="F114" s="116"/>
      <c r="G114" s="138"/>
      <c r="H114" s="131"/>
      <c r="I114" s="145"/>
      <c r="J114" s="126"/>
      <c r="K114" s="126"/>
      <c r="L114" s="131"/>
      <c r="M114" s="146"/>
      <c r="N114" s="113"/>
      <c r="O114" s="113"/>
      <c r="P114" s="131"/>
      <c r="Q114" s="27">
        <f t="shared" ref="Q114" si="42">$E$59</f>
        <v>8</v>
      </c>
      <c r="R114" s="25">
        <f>F107/(F107+VLOOKUP(Q114,$E$3:$F$130,2,0))</f>
        <v>0.55752212389380529</v>
      </c>
      <c r="S114" s="25">
        <f t="shared" si="24"/>
        <v>0.10254973966110931</v>
      </c>
      <c r="T114" s="106"/>
      <c r="U114" s="106"/>
    </row>
    <row r="115" spans="4:21" ht="15" customHeight="1" x14ac:dyDescent="0.25">
      <c r="D115" s="121"/>
      <c r="E115" s="147">
        <v>15</v>
      </c>
      <c r="F115" s="127">
        <f>$B$17</f>
        <v>29</v>
      </c>
      <c r="G115" s="148">
        <f t="shared" ref="G115" si="43">E123</f>
        <v>16</v>
      </c>
      <c r="H115" s="132">
        <f>F115/(F115+VLOOKUP(G115,$E$3:$F$130,2,0))</f>
        <v>0.32954545454545453</v>
      </c>
      <c r="I115" s="144">
        <f>E99</f>
        <v>13</v>
      </c>
      <c r="J115" s="123">
        <f>F115/(F115+VLOOKUP(I115,$E$3:$F$130,2,0))</f>
        <v>0.27619047619047621</v>
      </c>
      <c r="K115" s="125">
        <f>VLOOKUP(I115,$E$3:$H$130,4,0)</f>
        <v>0.5467625899280576</v>
      </c>
      <c r="L115" s="129">
        <f>H115*(J115*K115+J119*K119)</f>
        <v>9.6846466925838218E-2</v>
      </c>
      <c r="M115" s="142">
        <f>$E$67</f>
        <v>9</v>
      </c>
      <c r="N115" s="111">
        <f>F115/(F115+VLOOKUP(M115,$E$3:$F$130,2,0))</f>
        <v>0.26605504587155965</v>
      </c>
      <c r="O115" s="111">
        <f>VLOOKUP(M115,$E$3:$L$130,8,0)</f>
        <v>0.58049886621315194</v>
      </c>
      <c r="P115" s="129">
        <f>L115*(N115*O115+N117*O117+N119*O119+N121*O121)</f>
        <v>3.6901334888557145E-2</v>
      </c>
      <c r="Q115" s="26">
        <f t="shared" ref="Q115" si="44">$E$3</f>
        <v>1</v>
      </c>
      <c r="R115" s="24">
        <f>F115/(F115+VLOOKUP(Q115,$E$3:$F$130,2,0))</f>
        <v>0.59183673469387754</v>
      </c>
      <c r="S115" s="24">
        <f t="shared" si="24"/>
        <v>1.7727764276225837E-2</v>
      </c>
      <c r="T115" s="104">
        <f>P115*(R115*S115+R116*S116+R117*S117+R118*S118+R119*S119+R120*S120+R121*S121+R122*S122)</f>
        <v>1.1565043813618166E-2</v>
      </c>
      <c r="U115" s="104">
        <f t="shared" ref="U115" si="45">1/T115</f>
        <v>86.467463168835707</v>
      </c>
    </row>
    <row r="116" spans="4:21" ht="15" customHeight="1" x14ac:dyDescent="0.25">
      <c r="D116" s="121"/>
      <c r="E116" s="134"/>
      <c r="F116" s="115"/>
      <c r="G116" s="137"/>
      <c r="H116" s="130"/>
      <c r="I116" s="140"/>
      <c r="J116" s="123"/>
      <c r="K116" s="123"/>
      <c r="L116" s="130"/>
      <c r="M116" s="143"/>
      <c r="N116" s="112"/>
      <c r="O116" s="112"/>
      <c r="P116" s="130"/>
      <c r="Q116" s="26">
        <f t="shared" ref="Q116" si="46">$E$11</f>
        <v>2</v>
      </c>
      <c r="R116" s="24">
        <f>F115/(F115+VLOOKUP(Q116,$E$3:$F$130,2,0))</f>
        <v>0.34523809523809523</v>
      </c>
      <c r="S116" s="24">
        <f t="shared" si="24"/>
        <v>0.16471659089583704</v>
      </c>
      <c r="T116" s="105"/>
      <c r="U116" s="105"/>
    </row>
    <row r="117" spans="4:21" ht="15" customHeight="1" x14ac:dyDescent="0.25">
      <c r="D117" s="121"/>
      <c r="E117" s="134"/>
      <c r="F117" s="115"/>
      <c r="G117" s="137"/>
      <c r="H117" s="130"/>
      <c r="I117" s="140"/>
      <c r="J117" s="123"/>
      <c r="K117" s="123"/>
      <c r="L117" s="130"/>
      <c r="M117" s="142">
        <f>$E$75</f>
        <v>10</v>
      </c>
      <c r="N117" s="111">
        <f>F115/(F115+VLOOKUP(M117,$E$3:$F$130,2,0))</f>
        <v>0.49152542372881358</v>
      </c>
      <c r="O117" s="111">
        <f>VLOOKUP(M117,$E$3:$L$130,8,0)</f>
        <v>0.16469893742621011</v>
      </c>
      <c r="P117" s="130"/>
      <c r="Q117" s="26">
        <f t="shared" ref="Q117" si="47">$E$19</f>
        <v>3</v>
      </c>
      <c r="R117" s="24">
        <f>F115/(F115+VLOOKUP(Q117,$E$3:$F$130,2,0))</f>
        <v>0.27358490566037735</v>
      </c>
      <c r="S117" s="24">
        <f t="shared" si="24"/>
        <v>0.29554957205615795</v>
      </c>
      <c r="T117" s="105"/>
      <c r="U117" s="105"/>
    </row>
    <row r="118" spans="4:21" ht="15" customHeight="1" x14ac:dyDescent="0.25">
      <c r="D118" s="121"/>
      <c r="E118" s="134"/>
      <c r="F118" s="115"/>
      <c r="G118" s="137"/>
      <c r="H118" s="130"/>
      <c r="I118" s="141"/>
      <c r="J118" s="124"/>
      <c r="K118" s="124"/>
      <c r="L118" s="130"/>
      <c r="M118" s="143"/>
      <c r="N118" s="112"/>
      <c r="O118" s="112"/>
      <c r="P118" s="130"/>
      <c r="Q118" s="26">
        <f t="shared" ref="Q118" si="48">$E$27</f>
        <v>4</v>
      </c>
      <c r="R118" s="24">
        <f>F115/(F115+VLOOKUP(Q118,$E$3:$F$130,2,0))</f>
        <v>0.65909090909090906</v>
      </c>
      <c r="S118" s="24">
        <f t="shared" si="24"/>
        <v>8.9042044821989949E-3</v>
      </c>
      <c r="T118" s="105"/>
      <c r="U118" s="105"/>
    </row>
    <row r="119" spans="4:21" ht="15" customHeight="1" x14ac:dyDescent="0.25">
      <c r="D119" s="121"/>
      <c r="E119" s="134"/>
      <c r="F119" s="115"/>
      <c r="G119" s="137"/>
      <c r="H119" s="130"/>
      <c r="I119" s="144">
        <f>E107</f>
        <v>14</v>
      </c>
      <c r="J119" s="125">
        <f>F115/(F115+VLOOKUP(I119,$E$3:$F$130,2,0))</f>
        <v>0.31521739130434784</v>
      </c>
      <c r="K119" s="125">
        <f>VLOOKUP(I119,$E$3:$H$130,4,0)</f>
        <v>0.45323741007194246</v>
      </c>
      <c r="L119" s="130"/>
      <c r="M119" s="142">
        <f>$E$83</f>
        <v>11</v>
      </c>
      <c r="N119" s="111">
        <f>F115/(F115+VLOOKUP(M119,$E$3:$F$130,2,0))</f>
        <v>0.53703703703703709</v>
      </c>
      <c r="O119" s="111">
        <f>VLOOKUP(M119,$E$3:$L$130,8,0)</f>
        <v>0.21223365379209536</v>
      </c>
      <c r="P119" s="130"/>
      <c r="Q119" s="26">
        <f t="shared" ref="Q119" si="49">$E$35</f>
        <v>5</v>
      </c>
      <c r="R119" s="24">
        <f>F115/(F115+VLOOKUP(Q119,$E$3:$F$130,2,0))</f>
        <v>0.24369747899159663</v>
      </c>
      <c r="S119" s="24">
        <f t="shared" si="24"/>
        <v>0.28323952019665299</v>
      </c>
      <c r="T119" s="105"/>
      <c r="U119" s="105"/>
    </row>
    <row r="120" spans="4:21" ht="15" customHeight="1" x14ac:dyDescent="0.25">
      <c r="D120" s="121"/>
      <c r="E120" s="134"/>
      <c r="F120" s="115"/>
      <c r="G120" s="137"/>
      <c r="H120" s="130"/>
      <c r="I120" s="140"/>
      <c r="J120" s="123"/>
      <c r="K120" s="123"/>
      <c r="L120" s="130"/>
      <c r="M120" s="143"/>
      <c r="N120" s="112"/>
      <c r="O120" s="112"/>
      <c r="P120" s="130"/>
      <c r="Q120" s="26">
        <f t="shared" ref="Q120" si="50">$E$43</f>
        <v>6</v>
      </c>
      <c r="R120" s="24">
        <f>F115/(F115+VLOOKUP(Q120,$E$3:$F$130,2,0))</f>
        <v>0.453125</v>
      </c>
      <c r="S120" s="24">
        <f t="shared" si="24"/>
        <v>4.5026955903315617E-2</v>
      </c>
      <c r="T120" s="105"/>
      <c r="U120" s="105"/>
    </row>
    <row r="121" spans="4:21" ht="15" customHeight="1" x14ac:dyDescent="0.25">
      <c r="D121" s="121"/>
      <c r="E121" s="134"/>
      <c r="F121" s="115"/>
      <c r="G121" s="137"/>
      <c r="H121" s="130"/>
      <c r="I121" s="140"/>
      <c r="J121" s="123"/>
      <c r="K121" s="123"/>
      <c r="L121" s="130"/>
      <c r="M121" s="142">
        <f>$E$91</f>
        <v>12</v>
      </c>
      <c r="N121" s="111">
        <f>F115/(F115+VLOOKUP(M121,$E$3:$F$130,2,0))</f>
        <v>0.74358974358974361</v>
      </c>
      <c r="O121" s="111">
        <f>VLOOKUP(M121,$E$3:$L$130,8,0)</f>
        <v>4.2568542568542561E-2</v>
      </c>
      <c r="P121" s="130"/>
      <c r="Q121" s="26">
        <f t="shared" ref="Q121" si="51">$E$51</f>
        <v>7</v>
      </c>
      <c r="R121" s="24">
        <f>F115/(F115+VLOOKUP(Q121,$E$3:$F$130,2,0))</f>
        <v>0.39189189189189189</v>
      </c>
      <c r="S121" s="24">
        <f t="shared" si="24"/>
        <v>8.2285652528502257E-2</v>
      </c>
      <c r="T121" s="105"/>
      <c r="U121" s="105"/>
    </row>
    <row r="122" spans="4:21" ht="15.75" customHeight="1" thickBot="1" x14ac:dyDescent="0.3">
      <c r="D122" s="121"/>
      <c r="E122" s="135"/>
      <c r="F122" s="116"/>
      <c r="G122" s="138"/>
      <c r="H122" s="131"/>
      <c r="I122" s="145"/>
      <c r="J122" s="126"/>
      <c r="K122" s="126"/>
      <c r="L122" s="131"/>
      <c r="M122" s="146"/>
      <c r="N122" s="113"/>
      <c r="O122" s="113"/>
      <c r="P122" s="131"/>
      <c r="Q122" s="27">
        <f t="shared" ref="Q122" si="52">$E$59</f>
        <v>8</v>
      </c>
      <c r="R122" s="25">
        <f>F115/(F115+VLOOKUP(Q122,$E$3:$F$130,2,0))</f>
        <v>0.36708860759493672</v>
      </c>
      <c r="S122" s="25">
        <f t="shared" si="24"/>
        <v>0.10254973966110931</v>
      </c>
      <c r="T122" s="106"/>
      <c r="U122" s="106"/>
    </row>
    <row r="123" spans="4:21" ht="15" customHeight="1" x14ac:dyDescent="0.25">
      <c r="D123" s="121"/>
      <c r="E123" s="133">
        <v>16</v>
      </c>
      <c r="F123" s="114">
        <f>$B$18</f>
        <v>59</v>
      </c>
      <c r="G123" s="136">
        <f t="shared" ref="G123" si="53">E115</f>
        <v>15</v>
      </c>
      <c r="H123" s="132">
        <f>F123/(F123+VLOOKUP(G123,$E$3:$F$130,2,0))</f>
        <v>0.67045454545454541</v>
      </c>
      <c r="I123" s="139">
        <f>E99</f>
        <v>13</v>
      </c>
      <c r="J123" s="123">
        <f>F123/(F123+VLOOKUP(I123,$E$3:$F$130,2,0))</f>
        <v>0.43703703703703706</v>
      </c>
      <c r="K123" s="125">
        <f>VLOOKUP(I123,$E$3:$H$130,4,0)</f>
        <v>0.5467625899280576</v>
      </c>
      <c r="L123" s="129">
        <f>H123*(J123*K123+J127*K127)</f>
        <v>0.30716478481397697</v>
      </c>
      <c r="M123" s="142">
        <f>$E$67</f>
        <v>9</v>
      </c>
      <c r="N123" s="111">
        <f>F123/(F123+VLOOKUP(M123,$E$3:$F$130,2,0))</f>
        <v>0.42446043165467628</v>
      </c>
      <c r="O123" s="111">
        <f>VLOOKUP(M123,$E$3:$L$130,8,0)</f>
        <v>0.58049886621315194</v>
      </c>
      <c r="P123" s="129">
        <f>L123*(N123*O123+N125*O125+N127*O127+N129*O129)</f>
        <v>0.16619129348025333</v>
      </c>
      <c r="Q123" s="26">
        <f t="shared" ref="Q123" si="54">$E$3</f>
        <v>1</v>
      </c>
      <c r="R123" s="24">
        <f>F123/(F123+VLOOKUP(Q123,$E$3:$F$130,2,0))</f>
        <v>0.74683544303797467</v>
      </c>
      <c r="S123" s="24">
        <f t="shared" si="24"/>
        <v>1.7727764276225837E-2</v>
      </c>
      <c r="T123" s="104">
        <f>P123*(R123*S123+R124*S124+R125*S125+R126*S126+R127*S127+R128*S128+R129*S129+R130*S130)</f>
        <v>7.9175218071889431E-2</v>
      </c>
      <c r="U123" s="104">
        <f>1/T123</f>
        <v>12.630214659996529</v>
      </c>
    </row>
    <row r="124" spans="4:21" ht="15" customHeight="1" x14ac:dyDescent="0.25">
      <c r="D124" s="121"/>
      <c r="E124" s="134"/>
      <c r="F124" s="115"/>
      <c r="G124" s="137"/>
      <c r="H124" s="130"/>
      <c r="I124" s="140"/>
      <c r="J124" s="123"/>
      <c r="K124" s="123"/>
      <c r="L124" s="130"/>
      <c r="M124" s="143"/>
      <c r="N124" s="112"/>
      <c r="O124" s="112"/>
      <c r="P124" s="130"/>
      <c r="Q124" s="26">
        <f t="shared" ref="Q124" si="55">$E$11</f>
        <v>2</v>
      </c>
      <c r="R124" s="24">
        <f>F123/(F123+VLOOKUP(Q124,$E$3:$F$130,2,0))</f>
        <v>0.51754385964912286</v>
      </c>
      <c r="S124" s="24">
        <f t="shared" si="24"/>
        <v>0.16471659089583704</v>
      </c>
      <c r="T124" s="105"/>
      <c r="U124" s="105"/>
    </row>
    <row r="125" spans="4:21" ht="15" customHeight="1" x14ac:dyDescent="0.25">
      <c r="D125" s="121"/>
      <c r="E125" s="134"/>
      <c r="F125" s="115"/>
      <c r="G125" s="137"/>
      <c r="H125" s="130"/>
      <c r="I125" s="140"/>
      <c r="J125" s="123"/>
      <c r="K125" s="123"/>
      <c r="L125" s="130"/>
      <c r="M125" s="142">
        <f>$E$75</f>
        <v>10</v>
      </c>
      <c r="N125" s="111">
        <f>F123/(F123+VLOOKUP(M125,$E$3:$F$130,2,0))</f>
        <v>0.6629213483146067</v>
      </c>
      <c r="O125" s="111">
        <f>VLOOKUP(M125,$E$3:$L$130,8,0)</f>
        <v>0.16469893742621011</v>
      </c>
      <c r="P125" s="130"/>
      <c r="Q125" s="26">
        <f t="shared" ref="Q125" si="56">$E$19</f>
        <v>3</v>
      </c>
      <c r="R125" s="24">
        <f>F123/(F123+VLOOKUP(Q125,$E$3:$F$130,2,0))</f>
        <v>0.43382352941176472</v>
      </c>
      <c r="S125" s="24">
        <f t="shared" si="24"/>
        <v>0.29554957205615795</v>
      </c>
      <c r="T125" s="105"/>
      <c r="U125" s="105"/>
    </row>
    <row r="126" spans="4:21" ht="15" customHeight="1" x14ac:dyDescent="0.25">
      <c r="D126" s="121"/>
      <c r="E126" s="134"/>
      <c r="F126" s="115"/>
      <c r="G126" s="137"/>
      <c r="H126" s="130"/>
      <c r="I126" s="141"/>
      <c r="J126" s="124"/>
      <c r="K126" s="124"/>
      <c r="L126" s="130"/>
      <c r="M126" s="143"/>
      <c r="N126" s="112"/>
      <c r="O126" s="112"/>
      <c r="P126" s="130"/>
      <c r="Q126" s="26">
        <f t="shared" ref="Q126" si="57">$E$27</f>
        <v>4</v>
      </c>
      <c r="R126" s="24">
        <f>F123/(F123+VLOOKUP(Q126,$E$3:$F$130,2,0))</f>
        <v>0.79729729729729726</v>
      </c>
      <c r="S126" s="24">
        <f t="shared" si="24"/>
        <v>8.9042044821989949E-3</v>
      </c>
      <c r="T126" s="105"/>
      <c r="U126" s="105"/>
    </row>
    <row r="127" spans="4:21" ht="15" customHeight="1" x14ac:dyDescent="0.25">
      <c r="D127" s="121"/>
      <c r="E127" s="134"/>
      <c r="F127" s="115"/>
      <c r="G127" s="137"/>
      <c r="H127" s="130"/>
      <c r="I127" s="144">
        <f>E107</f>
        <v>14</v>
      </c>
      <c r="J127" s="125">
        <f>F123/(F123+VLOOKUP(I127,$E$3:$F$130,2,0))</f>
        <v>0.48360655737704916</v>
      </c>
      <c r="K127" s="125">
        <f>VLOOKUP(I127,$E$3:$H$130,4,0)</f>
        <v>0.45323741007194246</v>
      </c>
      <c r="L127" s="130"/>
      <c r="M127" s="142">
        <f>$E$83</f>
        <v>11</v>
      </c>
      <c r="N127" s="111">
        <f>F123/(F123+VLOOKUP(M127,$E$3:$F$130,2,0))</f>
        <v>0.70238095238095233</v>
      </c>
      <c r="O127" s="111">
        <f>VLOOKUP(M127,$E$3:$L$130,8,0)</f>
        <v>0.21223365379209536</v>
      </c>
      <c r="P127" s="130"/>
      <c r="Q127" s="26">
        <f t="shared" ref="Q127" si="58">$E$35</f>
        <v>5</v>
      </c>
      <c r="R127" s="24">
        <f>F123/(F123+VLOOKUP(Q127,$E$3:$F$130,2,0))</f>
        <v>0.39597315436241609</v>
      </c>
      <c r="S127" s="24">
        <f t="shared" si="24"/>
        <v>0.28323952019665299</v>
      </c>
      <c r="T127" s="105"/>
      <c r="U127" s="105"/>
    </row>
    <row r="128" spans="4:21" ht="15" customHeight="1" x14ac:dyDescent="0.25">
      <c r="D128" s="121"/>
      <c r="E128" s="134"/>
      <c r="F128" s="115"/>
      <c r="G128" s="137"/>
      <c r="H128" s="130"/>
      <c r="I128" s="140"/>
      <c r="J128" s="123"/>
      <c r="K128" s="123"/>
      <c r="L128" s="130"/>
      <c r="M128" s="143"/>
      <c r="N128" s="112"/>
      <c r="O128" s="112"/>
      <c r="P128" s="130"/>
      <c r="Q128" s="26">
        <f t="shared" ref="Q128" si="59">$E$43</f>
        <v>6</v>
      </c>
      <c r="R128" s="24">
        <f>F123/(F123+VLOOKUP(Q128,$E$3:$F$130,2,0))</f>
        <v>0.62765957446808507</v>
      </c>
      <c r="S128" s="24">
        <f t="shared" si="24"/>
        <v>4.5026955903315617E-2</v>
      </c>
      <c r="T128" s="105"/>
      <c r="U128" s="105"/>
    </row>
    <row r="129" spans="4:21" ht="15" customHeight="1" x14ac:dyDescent="0.25">
      <c r="D129" s="121"/>
      <c r="E129" s="134"/>
      <c r="F129" s="115"/>
      <c r="G129" s="137"/>
      <c r="H129" s="130"/>
      <c r="I129" s="140"/>
      <c r="J129" s="123"/>
      <c r="K129" s="123"/>
      <c r="L129" s="130"/>
      <c r="M129" s="142">
        <f>$E$91</f>
        <v>12</v>
      </c>
      <c r="N129" s="111">
        <f>F123/(F123+VLOOKUP(M129,$E$3:$F$130,2,0))</f>
        <v>0.85507246376811596</v>
      </c>
      <c r="O129" s="111">
        <f>VLOOKUP(M129,$E$3:$L$130,8,0)</f>
        <v>4.2568542568542561E-2</v>
      </c>
      <c r="P129" s="130"/>
      <c r="Q129" s="26">
        <f t="shared" ref="Q129" si="60">$E$51</f>
        <v>7</v>
      </c>
      <c r="R129" s="24">
        <f>F123/(F123+VLOOKUP(Q129,$E$3:$F$130,2,0))</f>
        <v>0.56730769230769229</v>
      </c>
      <c r="S129" s="24">
        <f t="shared" si="24"/>
        <v>8.2285652528502257E-2</v>
      </c>
      <c r="T129" s="105"/>
      <c r="U129" s="105"/>
    </row>
    <row r="130" spans="4:21" ht="15.75" customHeight="1" thickBot="1" x14ac:dyDescent="0.3">
      <c r="D130" s="122"/>
      <c r="E130" s="135"/>
      <c r="F130" s="116"/>
      <c r="G130" s="138"/>
      <c r="H130" s="131"/>
      <c r="I130" s="145"/>
      <c r="J130" s="126"/>
      <c r="K130" s="126"/>
      <c r="L130" s="131"/>
      <c r="M130" s="146"/>
      <c r="N130" s="113"/>
      <c r="O130" s="113"/>
      <c r="P130" s="131"/>
      <c r="Q130" s="27">
        <f t="shared" ref="Q130" si="61">$E$59</f>
        <v>8</v>
      </c>
      <c r="R130" s="25">
        <f>F123/(F123+VLOOKUP(Q130,$E$3:$F$130,2,0))</f>
        <v>0.54128440366972475</v>
      </c>
      <c r="S130" s="25">
        <f t="shared" si="24"/>
        <v>0.10254973966110931</v>
      </c>
      <c r="T130" s="106"/>
      <c r="U130" s="106"/>
    </row>
    <row r="131" spans="4:21" x14ac:dyDescent="0.25">
      <c r="H131" s="6"/>
      <c r="J131" s="6"/>
      <c r="L131" s="6"/>
      <c r="N131" s="6"/>
      <c r="P131" s="6"/>
      <c r="R131" s="6"/>
      <c r="T131" s="6"/>
    </row>
  </sheetData>
  <mergeCells count="429">
    <mergeCell ref="B1:B2"/>
    <mergeCell ref="A1:A2"/>
    <mergeCell ref="O31:O32"/>
    <mergeCell ref="O33:O34"/>
    <mergeCell ref="O35:O36"/>
    <mergeCell ref="O37:O38"/>
    <mergeCell ref="O39:O40"/>
    <mergeCell ref="O41:O42"/>
    <mergeCell ref="O43:O44"/>
    <mergeCell ref="N7:N8"/>
    <mergeCell ref="N9:N10"/>
    <mergeCell ref="E3:E10"/>
    <mergeCell ref="G3:G10"/>
    <mergeCell ref="I3:I6"/>
    <mergeCell ref="I7:I10"/>
    <mergeCell ref="M3:M4"/>
    <mergeCell ref="M5:M6"/>
    <mergeCell ref="M7:M8"/>
    <mergeCell ref="M9:M10"/>
    <mergeCell ref="E11:E18"/>
    <mergeCell ref="G11:G18"/>
    <mergeCell ref="I11:I14"/>
    <mergeCell ref="M11:M12"/>
    <mergeCell ref="I15:I18"/>
    <mergeCell ref="K31:K34"/>
    <mergeCell ref="K35:K38"/>
    <mergeCell ref="K39:K42"/>
    <mergeCell ref="K43:K46"/>
    <mergeCell ref="M43:M44"/>
    <mergeCell ref="O13:O14"/>
    <mergeCell ref="O15:O16"/>
    <mergeCell ref="O17:O18"/>
    <mergeCell ref="O19:O20"/>
    <mergeCell ref="O21:O22"/>
    <mergeCell ref="O23:O24"/>
    <mergeCell ref="O25:O26"/>
    <mergeCell ref="O27:O28"/>
    <mergeCell ref="O29:O30"/>
    <mergeCell ref="K27:K30"/>
    <mergeCell ref="L19:L26"/>
    <mergeCell ref="M13:M14"/>
    <mergeCell ref="M15:M16"/>
    <mergeCell ref="M17:M18"/>
    <mergeCell ref="K11:K14"/>
    <mergeCell ref="K15:K18"/>
    <mergeCell ref="K19:K22"/>
    <mergeCell ref="K23:K26"/>
    <mergeCell ref="M123:M124"/>
    <mergeCell ref="P123:P130"/>
    <mergeCell ref="T123:T130"/>
    <mergeCell ref="M125:M126"/>
    <mergeCell ref="I127:I130"/>
    <mergeCell ref="M127:M128"/>
    <mergeCell ref="M129:M130"/>
    <mergeCell ref="E123:E130"/>
    <mergeCell ref="G123:G130"/>
    <mergeCell ref="H123:H130"/>
    <mergeCell ref="I123:I126"/>
    <mergeCell ref="L123:L130"/>
    <mergeCell ref="O123:O124"/>
    <mergeCell ref="O125:O126"/>
    <mergeCell ref="O127:O128"/>
    <mergeCell ref="O129:O130"/>
    <mergeCell ref="K123:K126"/>
    <mergeCell ref="K127:K130"/>
    <mergeCell ref="J123:J126"/>
    <mergeCell ref="J127:J130"/>
    <mergeCell ref="N123:N124"/>
    <mergeCell ref="N125:N126"/>
    <mergeCell ref="N127:N128"/>
    <mergeCell ref="N129:N130"/>
    <mergeCell ref="M115:M116"/>
    <mergeCell ref="P115:P122"/>
    <mergeCell ref="T115:T122"/>
    <mergeCell ref="M117:M118"/>
    <mergeCell ref="I119:I122"/>
    <mergeCell ref="M119:M120"/>
    <mergeCell ref="M121:M122"/>
    <mergeCell ref="E115:E122"/>
    <mergeCell ref="G115:G122"/>
    <mergeCell ref="H115:H122"/>
    <mergeCell ref="I115:I118"/>
    <mergeCell ref="L115:L122"/>
    <mergeCell ref="O115:O116"/>
    <mergeCell ref="O117:O118"/>
    <mergeCell ref="O119:O120"/>
    <mergeCell ref="O121:O122"/>
    <mergeCell ref="K115:K118"/>
    <mergeCell ref="K119:K122"/>
    <mergeCell ref="J115:J118"/>
    <mergeCell ref="J119:J122"/>
    <mergeCell ref="N115:N116"/>
    <mergeCell ref="N117:N118"/>
    <mergeCell ref="N119:N120"/>
    <mergeCell ref="N121:N122"/>
    <mergeCell ref="M107:M108"/>
    <mergeCell ref="P107:P114"/>
    <mergeCell ref="T107:T114"/>
    <mergeCell ref="M109:M110"/>
    <mergeCell ref="I111:I114"/>
    <mergeCell ref="M111:M112"/>
    <mergeCell ref="M113:M114"/>
    <mergeCell ref="E107:E114"/>
    <mergeCell ref="G107:G114"/>
    <mergeCell ref="H107:H114"/>
    <mergeCell ref="I107:I110"/>
    <mergeCell ref="L107:L114"/>
    <mergeCell ref="O107:O108"/>
    <mergeCell ref="O109:O110"/>
    <mergeCell ref="O111:O112"/>
    <mergeCell ref="O113:O114"/>
    <mergeCell ref="K107:K110"/>
    <mergeCell ref="K111:K114"/>
    <mergeCell ref="J107:J110"/>
    <mergeCell ref="J111:J114"/>
    <mergeCell ref="N107:N108"/>
    <mergeCell ref="N109:N110"/>
    <mergeCell ref="N111:N112"/>
    <mergeCell ref="N113:N114"/>
    <mergeCell ref="M99:M100"/>
    <mergeCell ref="P99:P106"/>
    <mergeCell ref="T99:T106"/>
    <mergeCell ref="M101:M102"/>
    <mergeCell ref="I103:I106"/>
    <mergeCell ref="M103:M104"/>
    <mergeCell ref="M105:M106"/>
    <mergeCell ref="E99:E106"/>
    <mergeCell ref="G99:G106"/>
    <mergeCell ref="H99:H106"/>
    <mergeCell ref="I99:I102"/>
    <mergeCell ref="L99:L106"/>
    <mergeCell ref="O99:O100"/>
    <mergeCell ref="O101:O102"/>
    <mergeCell ref="O103:O104"/>
    <mergeCell ref="O105:O106"/>
    <mergeCell ref="K99:K102"/>
    <mergeCell ref="K103:K106"/>
    <mergeCell ref="J99:J102"/>
    <mergeCell ref="J103:J106"/>
    <mergeCell ref="N99:N100"/>
    <mergeCell ref="N101:N102"/>
    <mergeCell ref="N103:N104"/>
    <mergeCell ref="N105:N106"/>
    <mergeCell ref="M91:M92"/>
    <mergeCell ref="P91:P98"/>
    <mergeCell ref="T91:T98"/>
    <mergeCell ref="M93:M94"/>
    <mergeCell ref="I95:I98"/>
    <mergeCell ref="M95:M96"/>
    <mergeCell ref="M97:M98"/>
    <mergeCell ref="E91:E98"/>
    <mergeCell ref="G91:G98"/>
    <mergeCell ref="H91:H98"/>
    <mergeCell ref="I91:I94"/>
    <mergeCell ref="L91:L98"/>
    <mergeCell ref="O91:O92"/>
    <mergeCell ref="O93:O94"/>
    <mergeCell ref="O95:O96"/>
    <mergeCell ref="O97:O98"/>
    <mergeCell ref="K91:K94"/>
    <mergeCell ref="K95:K98"/>
    <mergeCell ref="J91:J94"/>
    <mergeCell ref="J95:J98"/>
    <mergeCell ref="N91:N92"/>
    <mergeCell ref="N93:N94"/>
    <mergeCell ref="N95:N96"/>
    <mergeCell ref="N97:N98"/>
    <mergeCell ref="M83:M84"/>
    <mergeCell ref="P83:P90"/>
    <mergeCell ref="T83:T90"/>
    <mergeCell ref="M85:M86"/>
    <mergeCell ref="I87:I90"/>
    <mergeCell ref="M87:M88"/>
    <mergeCell ref="M89:M90"/>
    <mergeCell ref="E83:E90"/>
    <mergeCell ref="G83:G90"/>
    <mergeCell ref="H83:H90"/>
    <mergeCell ref="I83:I86"/>
    <mergeCell ref="L83:L90"/>
    <mergeCell ref="O83:O84"/>
    <mergeCell ref="O85:O86"/>
    <mergeCell ref="O87:O88"/>
    <mergeCell ref="O89:O90"/>
    <mergeCell ref="K83:K86"/>
    <mergeCell ref="K87:K90"/>
    <mergeCell ref="J83:J86"/>
    <mergeCell ref="J87:J90"/>
    <mergeCell ref="N83:N84"/>
    <mergeCell ref="N85:N86"/>
    <mergeCell ref="N87:N88"/>
    <mergeCell ref="N89:N90"/>
    <mergeCell ref="M75:M76"/>
    <mergeCell ref="P75:P82"/>
    <mergeCell ref="T75:T82"/>
    <mergeCell ref="M77:M78"/>
    <mergeCell ref="I79:I82"/>
    <mergeCell ref="M79:M80"/>
    <mergeCell ref="M81:M82"/>
    <mergeCell ref="E75:E82"/>
    <mergeCell ref="G75:G82"/>
    <mergeCell ref="H75:H82"/>
    <mergeCell ref="I75:I78"/>
    <mergeCell ref="L75:L82"/>
    <mergeCell ref="O75:O76"/>
    <mergeCell ref="O77:O78"/>
    <mergeCell ref="O79:O80"/>
    <mergeCell ref="O81:O82"/>
    <mergeCell ref="K75:K78"/>
    <mergeCell ref="K79:K82"/>
    <mergeCell ref="J79:J82"/>
    <mergeCell ref="N75:N76"/>
    <mergeCell ref="N77:N78"/>
    <mergeCell ref="N79:N80"/>
    <mergeCell ref="N81:N82"/>
    <mergeCell ref="J75:J78"/>
    <mergeCell ref="M67:M68"/>
    <mergeCell ref="P67:P74"/>
    <mergeCell ref="T67:T74"/>
    <mergeCell ref="M69:M70"/>
    <mergeCell ref="I71:I74"/>
    <mergeCell ref="M71:M72"/>
    <mergeCell ref="M73:M74"/>
    <mergeCell ref="E67:E74"/>
    <mergeCell ref="G67:G74"/>
    <mergeCell ref="H67:H74"/>
    <mergeCell ref="I67:I70"/>
    <mergeCell ref="L67:L74"/>
    <mergeCell ref="O67:O68"/>
    <mergeCell ref="O69:O70"/>
    <mergeCell ref="O71:O72"/>
    <mergeCell ref="O73:O74"/>
    <mergeCell ref="K67:K70"/>
    <mergeCell ref="K71:K74"/>
    <mergeCell ref="N67:N68"/>
    <mergeCell ref="N69:N70"/>
    <mergeCell ref="N71:N72"/>
    <mergeCell ref="N73:N74"/>
    <mergeCell ref="J71:J74"/>
    <mergeCell ref="J67:J70"/>
    <mergeCell ref="M59:M60"/>
    <mergeCell ref="P59:P66"/>
    <mergeCell ref="T59:T66"/>
    <mergeCell ref="M61:M62"/>
    <mergeCell ref="I63:I66"/>
    <mergeCell ref="M63:M64"/>
    <mergeCell ref="M65:M66"/>
    <mergeCell ref="E59:E66"/>
    <mergeCell ref="G59:G66"/>
    <mergeCell ref="H59:H66"/>
    <mergeCell ref="I59:I62"/>
    <mergeCell ref="L59:L66"/>
    <mergeCell ref="O59:O60"/>
    <mergeCell ref="O61:O62"/>
    <mergeCell ref="O63:O64"/>
    <mergeCell ref="O65:O66"/>
    <mergeCell ref="N59:N60"/>
    <mergeCell ref="N61:N62"/>
    <mergeCell ref="N63:N64"/>
    <mergeCell ref="N65:N66"/>
    <mergeCell ref="K59:K62"/>
    <mergeCell ref="K63:K66"/>
    <mergeCell ref="M51:M52"/>
    <mergeCell ref="P51:P58"/>
    <mergeCell ref="T51:T58"/>
    <mergeCell ref="M53:M54"/>
    <mergeCell ref="I55:I58"/>
    <mergeCell ref="M55:M56"/>
    <mergeCell ref="M57:M58"/>
    <mergeCell ref="E51:E58"/>
    <mergeCell ref="G51:G58"/>
    <mergeCell ref="H51:H58"/>
    <mergeCell ref="I51:I54"/>
    <mergeCell ref="L51:L58"/>
    <mergeCell ref="O51:O52"/>
    <mergeCell ref="O53:O54"/>
    <mergeCell ref="O55:O56"/>
    <mergeCell ref="O57:O58"/>
    <mergeCell ref="N51:N52"/>
    <mergeCell ref="N53:N54"/>
    <mergeCell ref="N55:N56"/>
    <mergeCell ref="N57:N58"/>
    <mergeCell ref="K51:K54"/>
    <mergeCell ref="K55:K58"/>
    <mergeCell ref="P43:P50"/>
    <mergeCell ref="T43:T50"/>
    <mergeCell ref="M45:M46"/>
    <mergeCell ref="I47:I50"/>
    <mergeCell ref="M47:M48"/>
    <mergeCell ref="M49:M50"/>
    <mergeCell ref="E43:E50"/>
    <mergeCell ref="G43:G50"/>
    <mergeCell ref="H43:H50"/>
    <mergeCell ref="I43:I46"/>
    <mergeCell ref="L43:L50"/>
    <mergeCell ref="O47:O48"/>
    <mergeCell ref="O49:O50"/>
    <mergeCell ref="N47:N48"/>
    <mergeCell ref="N49:N50"/>
    <mergeCell ref="K47:K50"/>
    <mergeCell ref="O45:O46"/>
    <mergeCell ref="T35:T42"/>
    <mergeCell ref="M37:M38"/>
    <mergeCell ref="I39:I42"/>
    <mergeCell ref="M39:M40"/>
    <mergeCell ref="M41:M42"/>
    <mergeCell ref="M1:P1"/>
    <mergeCell ref="E35:E42"/>
    <mergeCell ref="G35:G42"/>
    <mergeCell ref="H35:H42"/>
    <mergeCell ref="I35:I38"/>
    <mergeCell ref="L35:L42"/>
    <mergeCell ref="M35:M36"/>
    <mergeCell ref="P35:P42"/>
    <mergeCell ref="P19:P26"/>
    <mergeCell ref="P27:P34"/>
    <mergeCell ref="T19:T26"/>
    <mergeCell ref="T27:T34"/>
    <mergeCell ref="G1:H1"/>
    <mergeCell ref="I1:L1"/>
    <mergeCell ref="Q1:T1"/>
    <mergeCell ref="T3:T10"/>
    <mergeCell ref="T11:T18"/>
    <mergeCell ref="P3:P10"/>
    <mergeCell ref="O11:O12"/>
    <mergeCell ref="P11:P18"/>
    <mergeCell ref="L11:L18"/>
    <mergeCell ref="L3:L10"/>
    <mergeCell ref="H3:H10"/>
    <mergeCell ref="H11:H18"/>
    <mergeCell ref="E27:E34"/>
    <mergeCell ref="G27:G34"/>
    <mergeCell ref="I27:I30"/>
    <mergeCell ref="M27:M28"/>
    <mergeCell ref="M29:M30"/>
    <mergeCell ref="I31:I34"/>
    <mergeCell ref="M31:M32"/>
    <mergeCell ref="M33:M34"/>
    <mergeCell ref="H27:H34"/>
    <mergeCell ref="L27:L34"/>
    <mergeCell ref="E19:E26"/>
    <mergeCell ref="G19:G26"/>
    <mergeCell ref="I19:I22"/>
    <mergeCell ref="M19:M20"/>
    <mergeCell ref="M21:M22"/>
    <mergeCell ref="I23:I26"/>
    <mergeCell ref="M23:M24"/>
    <mergeCell ref="M25:M26"/>
    <mergeCell ref="H19:H26"/>
    <mergeCell ref="F83:F90"/>
    <mergeCell ref="F91:F98"/>
    <mergeCell ref="F99:F106"/>
    <mergeCell ref="F107:F114"/>
    <mergeCell ref="F115:F122"/>
    <mergeCell ref="F123:F130"/>
    <mergeCell ref="U3:U10"/>
    <mergeCell ref="U11:U18"/>
    <mergeCell ref="U19:U26"/>
    <mergeCell ref="U27:U34"/>
    <mergeCell ref="U35:U42"/>
    <mergeCell ref="U43:U50"/>
    <mergeCell ref="U51:U58"/>
    <mergeCell ref="U59:U66"/>
    <mergeCell ref="U67:U74"/>
    <mergeCell ref="U75:U82"/>
    <mergeCell ref="O3:O4"/>
    <mergeCell ref="O5:O6"/>
    <mergeCell ref="O7:O8"/>
    <mergeCell ref="O9:O10"/>
    <mergeCell ref="K3:K6"/>
    <mergeCell ref="K7:K10"/>
    <mergeCell ref="N3:N4"/>
    <mergeCell ref="N5:N6"/>
    <mergeCell ref="F3:F10"/>
    <mergeCell ref="F11:F18"/>
    <mergeCell ref="F19:F26"/>
    <mergeCell ref="F27:F34"/>
    <mergeCell ref="F35:F42"/>
    <mergeCell ref="F43:F50"/>
    <mergeCell ref="F51:F58"/>
    <mergeCell ref="F59:F66"/>
    <mergeCell ref="F67:F74"/>
    <mergeCell ref="F75:F82"/>
    <mergeCell ref="N23:N24"/>
    <mergeCell ref="N25:N26"/>
    <mergeCell ref="N27:N28"/>
    <mergeCell ref="D3:D34"/>
    <mergeCell ref="D35:D66"/>
    <mergeCell ref="D67:D98"/>
    <mergeCell ref="D99:D130"/>
    <mergeCell ref="J3:J6"/>
    <mergeCell ref="J7:J10"/>
    <mergeCell ref="J11:J14"/>
    <mergeCell ref="J15:J18"/>
    <mergeCell ref="J19:J22"/>
    <mergeCell ref="J23:J26"/>
    <mergeCell ref="J27:J30"/>
    <mergeCell ref="J31:J34"/>
    <mergeCell ref="J35:J38"/>
    <mergeCell ref="J39:J42"/>
    <mergeCell ref="J43:J46"/>
    <mergeCell ref="J47:J50"/>
    <mergeCell ref="J51:J54"/>
    <mergeCell ref="J55:J58"/>
    <mergeCell ref="J59:J62"/>
    <mergeCell ref="J63:J66"/>
    <mergeCell ref="D1:D2"/>
    <mergeCell ref="U83:U90"/>
    <mergeCell ref="U91:U98"/>
    <mergeCell ref="U99:U106"/>
    <mergeCell ref="U107:U114"/>
    <mergeCell ref="U115:U122"/>
    <mergeCell ref="U123:U130"/>
    <mergeCell ref="U1:U2"/>
    <mergeCell ref="E1:E2"/>
    <mergeCell ref="N29:N30"/>
    <mergeCell ref="N31:N32"/>
    <mergeCell ref="N33:N34"/>
    <mergeCell ref="N35:N36"/>
    <mergeCell ref="N37:N38"/>
    <mergeCell ref="N39:N40"/>
    <mergeCell ref="N41:N42"/>
    <mergeCell ref="N43:N44"/>
    <mergeCell ref="N45:N46"/>
    <mergeCell ref="N11:N12"/>
    <mergeCell ref="N13:N14"/>
    <mergeCell ref="N15:N16"/>
    <mergeCell ref="N17:N18"/>
    <mergeCell ref="N19:N20"/>
    <mergeCell ref="N21:N22"/>
  </mergeCells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051-C82D-4C46-8277-850F59B252FB}">
  <sheetPr>
    <outlinePr summaryBelow="0" summaryRight="0"/>
  </sheetPr>
  <dimension ref="B2:AG31"/>
  <sheetViews>
    <sheetView zoomScaleNormal="100" workbookViewId="0">
      <pane ySplit="3" topLeftCell="A12" activePane="bottomLeft" state="frozen"/>
      <selection pane="bottomLeft" activeCell="B23" sqref="B23"/>
    </sheetView>
  </sheetViews>
  <sheetFormatPr defaultRowHeight="15" outlineLevelRow="1" outlineLevelCol="1" x14ac:dyDescent="0.25"/>
  <cols>
    <col min="1" max="1" width="6.42578125" style="1" customWidth="1"/>
    <col min="2" max="2" width="18.140625" style="1" customWidth="1"/>
    <col min="3" max="3" width="9.5703125" style="1" customWidth="1" collapsed="1"/>
    <col min="4" max="4" width="9.5703125" style="1" hidden="1" customWidth="1" outlineLevel="1"/>
    <col min="5" max="5" width="11.5703125" style="1" customWidth="1"/>
    <col min="6" max="6" width="9.140625" style="1"/>
    <col min="7" max="7" width="10.5703125" style="1" bestFit="1" customWidth="1"/>
    <col min="8" max="8" width="12.5703125" style="1" bestFit="1" customWidth="1"/>
    <col min="9" max="9" width="22.140625" style="1" customWidth="1"/>
    <col min="10" max="10" width="28.28515625" style="1" customWidth="1"/>
    <col min="11" max="11" width="11.5703125" style="1" customWidth="1"/>
    <col min="12" max="12" width="7.28515625" style="1" bestFit="1" customWidth="1"/>
    <col min="13" max="13" width="7.28515625" style="1" bestFit="1" customWidth="1" collapsed="1"/>
    <col min="14" max="17" width="10.7109375" style="1" hidden="1" customWidth="1" outlineLevel="1"/>
    <col min="18" max="33" width="10.28515625" style="1" customWidth="1"/>
    <col min="34" max="16384" width="9.140625" style="1"/>
  </cols>
  <sheetData>
    <row r="2" spans="2:33" ht="37.5" customHeight="1" x14ac:dyDescent="0.25">
      <c r="B2" s="153"/>
      <c r="C2" s="153"/>
      <c r="D2" s="153"/>
      <c r="E2" s="153"/>
      <c r="F2" s="153"/>
      <c r="G2" s="153"/>
      <c r="H2" s="153"/>
      <c r="J2" s="57"/>
      <c r="K2" s="57"/>
      <c r="L2" s="57"/>
      <c r="M2" s="57"/>
      <c r="N2" s="155" t="s">
        <v>68</v>
      </c>
      <c r="O2" s="156"/>
      <c r="P2" s="156"/>
      <c r="Q2" s="157"/>
      <c r="R2" s="153" t="s">
        <v>64</v>
      </c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</row>
    <row r="3" spans="2:33" ht="41.25" customHeight="1" collapsed="1" x14ac:dyDescent="0.25">
      <c r="B3" s="49" t="s">
        <v>4</v>
      </c>
      <c r="C3" s="49" t="s">
        <v>66</v>
      </c>
      <c r="D3" s="58" t="s">
        <v>62</v>
      </c>
      <c r="E3" s="49" t="s">
        <v>45</v>
      </c>
      <c r="F3" s="94">
        <f>-(100%-F4)</f>
        <v>-5.0000000000000044E-2</v>
      </c>
      <c r="G3" s="94">
        <f>-(100%-G4)</f>
        <v>-9.9999999999999978E-2</v>
      </c>
      <c r="H3" s="94">
        <f>-(100%-H4)</f>
        <v>-0.25</v>
      </c>
      <c r="J3" s="57" t="s">
        <v>58</v>
      </c>
      <c r="K3" s="57" t="s">
        <v>67</v>
      </c>
      <c r="L3" s="57" t="s">
        <v>66</v>
      </c>
      <c r="M3" s="57" t="s">
        <v>61</v>
      </c>
      <c r="N3" s="64">
        <v>1</v>
      </c>
      <c r="O3" s="94">
        <f t="shared" ref="O3:Q4" si="0">F3</f>
        <v>-5.0000000000000044E-2</v>
      </c>
      <c r="P3" s="94">
        <f t="shared" si="0"/>
        <v>-9.9999999999999978E-2</v>
      </c>
      <c r="Q3" s="94">
        <f t="shared" si="0"/>
        <v>-0.25</v>
      </c>
      <c r="R3" s="49">
        <v>1</v>
      </c>
      <c r="S3" s="49">
        <v>2</v>
      </c>
      <c r="T3" s="49">
        <v>3</v>
      </c>
      <c r="U3" s="49">
        <v>4</v>
      </c>
      <c r="V3" s="49">
        <v>5</v>
      </c>
      <c r="W3" s="49">
        <v>6</v>
      </c>
      <c r="X3" s="49">
        <v>7</v>
      </c>
      <c r="Y3" s="49">
        <v>8</v>
      </c>
      <c r="Z3" s="49">
        <v>9</v>
      </c>
      <c r="AA3" s="49">
        <v>10</v>
      </c>
      <c r="AB3" s="49">
        <v>11</v>
      </c>
      <c r="AC3" s="49">
        <v>12</v>
      </c>
      <c r="AD3" s="49">
        <v>13</v>
      </c>
      <c r="AE3" s="49">
        <v>14</v>
      </c>
      <c r="AF3" s="49">
        <v>15</v>
      </c>
      <c r="AG3" s="49">
        <v>16</v>
      </c>
    </row>
    <row r="4" spans="2:33" ht="18.75" hidden="1" outlineLevel="1" x14ac:dyDescent="0.25">
      <c r="B4" s="60"/>
      <c r="C4" s="60"/>
      <c r="D4" s="61"/>
      <c r="E4" s="60"/>
      <c r="F4" s="96">
        <v>0.95</v>
      </c>
      <c r="G4" s="96">
        <v>0.9</v>
      </c>
      <c r="H4" s="96">
        <v>0.75</v>
      </c>
      <c r="J4" s="65"/>
      <c r="K4" s="65"/>
      <c r="L4" s="65"/>
      <c r="M4" s="65"/>
      <c r="N4" s="65">
        <v>1</v>
      </c>
      <c r="O4" s="65">
        <f t="shared" si="0"/>
        <v>0.95</v>
      </c>
      <c r="P4" s="65">
        <f t="shared" si="0"/>
        <v>0.9</v>
      </c>
      <c r="Q4" s="65">
        <f t="shared" si="0"/>
        <v>0.75</v>
      </c>
      <c r="R4" s="66">
        <f>VLOOKUP(R3,$B$5:$C$20,2,0)</f>
        <v>4.4869093827829155E-3</v>
      </c>
      <c r="S4" s="66">
        <f>VLOOKUP(S3,$B$5:$C$20,2,0)</f>
        <v>7.794184766007356E-2</v>
      </c>
      <c r="T4" s="66">
        <f t="shared" ref="T4:AG4" si="1">VLOOKUP(T3,$B$5:$C$20,2,0)</f>
        <v>0.16382440630076628</v>
      </c>
      <c r="U4" s="66">
        <f t="shared" si="1"/>
        <v>1.8187721293309873E-3</v>
      </c>
      <c r="V4" s="66">
        <f t="shared" si="1"/>
        <v>0.16748348347509354</v>
      </c>
      <c r="W4" s="66">
        <f t="shared" si="1"/>
        <v>1.654612696700189E-2</v>
      </c>
      <c r="X4" s="66">
        <f t="shared" si="1"/>
        <v>3.4998212476649068E-2</v>
      </c>
      <c r="Y4" s="66">
        <f t="shared" si="1"/>
        <v>4.6181181349040333E-2</v>
      </c>
      <c r="Z4" s="66">
        <f t="shared" si="1"/>
        <v>0.18066580643864824</v>
      </c>
      <c r="AA4" s="66">
        <f t="shared" si="1"/>
        <v>1.7511691132876813E-2</v>
      </c>
      <c r="AB4" s="66">
        <f t="shared" si="1"/>
        <v>1.762794575096097E-2</v>
      </c>
      <c r="AC4" s="66">
        <f t="shared" si="1"/>
        <v>8.5317105418836073E-4</v>
      </c>
      <c r="AD4" s="66">
        <f t="shared" si="1"/>
        <v>0.10836836675414313</v>
      </c>
      <c r="AE4" s="66">
        <f t="shared" si="1"/>
        <v>7.0951817242936394E-2</v>
      </c>
      <c r="AF4" s="66">
        <f t="shared" si="1"/>
        <v>1.1565043813618166E-2</v>
      </c>
      <c r="AG4" s="66">
        <f t="shared" si="1"/>
        <v>7.9175218071889431E-2</v>
      </c>
    </row>
    <row r="5" spans="2:33" x14ac:dyDescent="0.25">
      <c r="B5" s="44">
        <v>1</v>
      </c>
      <c r="C5" s="46">
        <f>VLOOKUP(B5,'3 Вероятности'!E3:T130,16,0)</f>
        <v>4.4869093827829155E-3</v>
      </c>
      <c r="D5" s="45">
        <f>1/16</f>
        <v>6.25E-2</v>
      </c>
      <c r="E5" s="62">
        <f>1/C5</f>
        <v>222.87055848223306</v>
      </c>
      <c r="F5" s="62">
        <f>($E5-1)*F$4+1</f>
        <v>211.7770305581214</v>
      </c>
      <c r="G5" s="62">
        <f>($E5-1)*G$4+1</f>
        <v>200.68350263400976</v>
      </c>
      <c r="H5" s="62">
        <f>($E5-1)*H$4+1</f>
        <v>167.40291886167481</v>
      </c>
      <c r="I5" s="75"/>
      <c r="J5" s="54" t="s">
        <v>0</v>
      </c>
      <c r="K5" s="59">
        <v>1000</v>
      </c>
      <c r="L5" s="46">
        <f>C5</f>
        <v>4.4869093827829155E-3</v>
      </c>
      <c r="M5" s="48">
        <f>1/L5</f>
        <v>222.87055848223306</v>
      </c>
      <c r="N5" s="59">
        <f>$K5*M5</f>
        <v>222870.55848223306</v>
      </c>
      <c r="O5" s="59">
        <f>$K5*(($M5-1)*O$4+1)</f>
        <v>211777.03055812139</v>
      </c>
      <c r="P5" s="59">
        <f t="shared" ref="P5:Q11" si="2">$K5*(($M5-1)*P$4+1)</f>
        <v>200683.50263400975</v>
      </c>
      <c r="Q5" s="59">
        <f>$K5*(($M5-1)*Q$4+1)</f>
        <v>167402.91886167481</v>
      </c>
      <c r="R5" s="44" t="s">
        <v>63</v>
      </c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2:33" x14ac:dyDescent="0.25">
      <c r="B6" s="44">
        <v>2</v>
      </c>
      <c r="C6" s="46">
        <f>VLOOKUP(B6,'3 Вероятности'!E4:T131,16,0)</f>
        <v>7.794184766007356E-2</v>
      </c>
      <c r="D6" s="45">
        <f t="shared" ref="D6:D20" si="3">1/16</f>
        <v>6.25E-2</v>
      </c>
      <c r="E6" s="62">
        <f t="shared" ref="E6:E20" si="4">1/C6</f>
        <v>12.830078193184267</v>
      </c>
      <c r="F6" s="62">
        <f t="shared" ref="F6:H20" si="5">($E6-1)*F$4+1</f>
        <v>12.238574283525054</v>
      </c>
      <c r="G6" s="62">
        <f t="shared" si="5"/>
        <v>11.647070373865841</v>
      </c>
      <c r="H6" s="62">
        <f t="shared" si="5"/>
        <v>9.8725586448882012</v>
      </c>
      <c r="J6" s="54" t="s">
        <v>60</v>
      </c>
      <c r="K6" s="59">
        <v>2500</v>
      </c>
      <c r="L6" s="46">
        <f>C5+C14</f>
        <v>2.199860051565973E-2</v>
      </c>
      <c r="M6" s="48">
        <f t="shared" ref="M6:M11" si="6">1/L6</f>
        <v>45.457437135064517</v>
      </c>
      <c r="N6" s="59">
        <f t="shared" ref="N6:N9" si="7">$K6*M6</f>
        <v>113643.59283766129</v>
      </c>
      <c r="O6" s="59">
        <f>$K6*(($M6-1)*O$4+1)</f>
        <v>108086.41319577822</v>
      </c>
      <c r="P6" s="59">
        <f t="shared" si="2"/>
        <v>102529.23355389516</v>
      </c>
      <c r="Q6" s="59">
        <f t="shared" si="2"/>
        <v>85857.694628245968</v>
      </c>
      <c r="R6" s="44" t="s">
        <v>63</v>
      </c>
      <c r="S6" s="44"/>
      <c r="T6" s="44"/>
      <c r="U6" s="44"/>
      <c r="V6" s="44"/>
      <c r="W6" s="44"/>
      <c r="X6" s="44"/>
      <c r="Y6" s="44"/>
      <c r="Z6" s="44"/>
      <c r="AA6" s="44" t="s">
        <v>63</v>
      </c>
      <c r="AB6" s="44"/>
      <c r="AC6" s="44"/>
      <c r="AD6" s="44"/>
      <c r="AE6" s="44"/>
      <c r="AF6" s="44"/>
      <c r="AG6" s="44"/>
    </row>
    <row r="7" spans="2:33" x14ac:dyDescent="0.25">
      <c r="B7" s="44">
        <v>3</v>
      </c>
      <c r="C7" s="46">
        <f>VLOOKUP(B7,'3 Вероятности'!E5:T132,16,0)</f>
        <v>0.16382440630076628</v>
      </c>
      <c r="D7" s="45">
        <f t="shared" si="3"/>
        <v>6.25E-2</v>
      </c>
      <c r="E7" s="62">
        <f t="shared" si="4"/>
        <v>6.1040965908589566</v>
      </c>
      <c r="F7" s="62">
        <f t="shared" si="5"/>
        <v>5.8488917613160085</v>
      </c>
      <c r="G7" s="62">
        <f t="shared" si="5"/>
        <v>5.5936869317730613</v>
      </c>
      <c r="H7" s="62">
        <f t="shared" si="5"/>
        <v>4.828072443144217</v>
      </c>
      <c r="J7" s="54" t="s">
        <v>1</v>
      </c>
      <c r="K7" s="59">
        <v>5000</v>
      </c>
      <c r="L7" s="46">
        <f>1-C15</f>
        <v>0.98237205424903906</v>
      </c>
      <c r="M7" s="48">
        <f t="shared" si="6"/>
        <v>1.0179442663039071</v>
      </c>
      <c r="N7" s="59">
        <f>$K7*M7</f>
        <v>5089.7213315195359</v>
      </c>
      <c r="O7" s="59">
        <f>$K7*(($M7-1)*O$4+1)</f>
        <v>5085.2352649435579</v>
      </c>
      <c r="P7" s="59">
        <f t="shared" si="2"/>
        <v>5080.7491983675827</v>
      </c>
      <c r="Q7" s="59">
        <f t="shared" si="2"/>
        <v>5067.2909986396517</v>
      </c>
      <c r="R7" s="44" t="s">
        <v>63</v>
      </c>
      <c r="S7" s="44" t="s">
        <v>63</v>
      </c>
      <c r="T7" s="44" t="s">
        <v>63</v>
      </c>
      <c r="U7" s="44" t="s">
        <v>63</v>
      </c>
      <c r="V7" s="44" t="s">
        <v>63</v>
      </c>
      <c r="W7" s="44" t="s">
        <v>63</v>
      </c>
      <c r="X7" s="44" t="s">
        <v>63</v>
      </c>
      <c r="Y7" s="44" t="s">
        <v>63</v>
      </c>
      <c r="Z7" s="44" t="s">
        <v>63</v>
      </c>
      <c r="AA7" s="44" t="s">
        <v>63</v>
      </c>
      <c r="AB7" s="44"/>
      <c r="AC7" s="44" t="s">
        <v>63</v>
      </c>
      <c r="AD7" s="44" t="s">
        <v>63</v>
      </c>
      <c r="AE7" s="44" t="s">
        <v>63</v>
      </c>
      <c r="AF7" s="44" t="s">
        <v>63</v>
      </c>
      <c r="AG7" s="44" t="s">
        <v>63</v>
      </c>
    </row>
    <row r="8" spans="2:33" x14ac:dyDescent="0.25">
      <c r="B8" s="44">
        <v>4</v>
      </c>
      <c r="C8" s="46">
        <f>VLOOKUP(B8,'3 Вероятности'!E6:T133,16,0)</f>
        <v>1.8187721293309873E-3</v>
      </c>
      <c r="D8" s="45">
        <f t="shared" si="3"/>
        <v>6.25E-2</v>
      </c>
      <c r="E8" s="62">
        <f t="shared" si="4"/>
        <v>549.8214888347984</v>
      </c>
      <c r="F8" s="62">
        <f t="shared" si="5"/>
        <v>522.38041439305846</v>
      </c>
      <c r="G8" s="62">
        <f t="shared" si="5"/>
        <v>494.93933995131857</v>
      </c>
      <c r="H8" s="62">
        <f t="shared" si="5"/>
        <v>412.6161166260988</v>
      </c>
      <c r="J8" s="54" t="s">
        <v>2</v>
      </c>
      <c r="K8" s="59">
        <v>6000</v>
      </c>
      <c r="L8" s="46">
        <f>C6+C7+C8</f>
        <v>0.24358502609017083</v>
      </c>
      <c r="M8" s="48">
        <f t="shared" si="6"/>
        <v>4.105342664330351</v>
      </c>
      <c r="N8" s="59">
        <f>$K8*M8</f>
        <v>24632.055985982108</v>
      </c>
      <c r="O8" s="59">
        <f t="shared" ref="O8:O11" si="8">$K8*(($M8-1)*O$4+1)</f>
        <v>23700.453186683</v>
      </c>
      <c r="P8" s="59">
        <f t="shared" si="2"/>
        <v>22768.850387383896</v>
      </c>
      <c r="Q8" s="59">
        <f t="shared" si="2"/>
        <v>19974.041989486581</v>
      </c>
      <c r="R8" s="44"/>
      <c r="S8" s="44" t="s">
        <v>63</v>
      </c>
      <c r="T8" s="44" t="s">
        <v>63</v>
      </c>
      <c r="U8" s="44" t="s">
        <v>63</v>
      </c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2:33" x14ac:dyDescent="0.25">
      <c r="B9" s="44">
        <v>5</v>
      </c>
      <c r="C9" s="46">
        <f>VLOOKUP(B9,'3 Вероятности'!E7:T134,16,0)</f>
        <v>0.16748348347509354</v>
      </c>
      <c r="D9" s="45">
        <f t="shared" si="3"/>
        <v>6.25E-2</v>
      </c>
      <c r="E9" s="62">
        <f t="shared" si="4"/>
        <v>5.9707380050326568</v>
      </c>
      <c r="F9" s="62">
        <f t="shared" si="5"/>
        <v>5.722201104781024</v>
      </c>
      <c r="G9" s="62">
        <f t="shared" si="5"/>
        <v>5.4736642045293911</v>
      </c>
      <c r="H9" s="62">
        <f t="shared" si="5"/>
        <v>4.7280535037744924</v>
      </c>
      <c r="J9" s="54" t="s">
        <v>3</v>
      </c>
      <c r="K9" s="59">
        <v>3000</v>
      </c>
      <c r="L9" s="46">
        <f>1-(C9+C10+C11)</f>
        <v>0.78097217708125544</v>
      </c>
      <c r="M9" s="48">
        <f t="shared" si="6"/>
        <v>1.2804553469975359</v>
      </c>
      <c r="N9" s="59">
        <f t="shared" si="7"/>
        <v>3841.3660409926079</v>
      </c>
      <c r="O9" s="59">
        <f t="shared" si="8"/>
        <v>3799.2977389429775</v>
      </c>
      <c r="P9" s="59">
        <f t="shared" si="2"/>
        <v>3757.2294368933476</v>
      </c>
      <c r="Q9" s="59">
        <f t="shared" si="2"/>
        <v>3631.0245307444557</v>
      </c>
      <c r="R9" s="44" t="s">
        <v>63</v>
      </c>
      <c r="S9" s="44" t="s">
        <v>63</v>
      </c>
      <c r="T9" s="44" t="s">
        <v>63</v>
      </c>
      <c r="U9" s="44" t="s">
        <v>63</v>
      </c>
      <c r="V9" s="44"/>
      <c r="W9" s="44"/>
      <c r="X9" s="44"/>
      <c r="Y9" s="44" t="s">
        <v>63</v>
      </c>
      <c r="Z9" s="44" t="s">
        <v>63</v>
      </c>
      <c r="AA9" s="44" t="s">
        <v>63</v>
      </c>
      <c r="AB9" s="44" t="s">
        <v>63</v>
      </c>
      <c r="AC9" s="44" t="s">
        <v>63</v>
      </c>
      <c r="AD9" s="44" t="s">
        <v>63</v>
      </c>
      <c r="AE9" s="44" t="s">
        <v>63</v>
      </c>
      <c r="AF9" s="44" t="s">
        <v>63</v>
      </c>
      <c r="AG9" s="44" t="s">
        <v>63</v>
      </c>
    </row>
    <row r="10" spans="2:33" x14ac:dyDescent="0.25">
      <c r="B10" s="44">
        <v>6</v>
      </c>
      <c r="C10" s="46">
        <f>VLOOKUP(B10,'3 Вероятности'!E8:T135,16,0)</f>
        <v>1.654612696700189E-2</v>
      </c>
      <c r="D10" s="45">
        <f t="shared" si="3"/>
        <v>6.25E-2</v>
      </c>
      <c r="E10" s="62">
        <f t="shared" si="4"/>
        <v>60.437104223502587</v>
      </c>
      <c r="F10" s="62">
        <f t="shared" si="5"/>
        <v>57.465249012327455</v>
      </c>
      <c r="G10" s="62">
        <f t="shared" si="5"/>
        <v>54.49339380115233</v>
      </c>
      <c r="H10" s="62">
        <f t="shared" si="5"/>
        <v>45.57782816762694</v>
      </c>
      <c r="J10" s="47" t="s">
        <v>70</v>
      </c>
      <c r="K10" s="59">
        <v>0</v>
      </c>
      <c r="L10" s="46">
        <f>C11</f>
        <v>3.4998212476649068E-2</v>
      </c>
      <c r="M10" s="48">
        <f t="shared" si="6"/>
        <v>28.572887848692375</v>
      </c>
      <c r="N10" s="59">
        <f t="shared" ref="N10" si="9">$K10*M10</f>
        <v>0</v>
      </c>
      <c r="O10" s="59">
        <f>$K10*(($M10-1)*O$4+1)</f>
        <v>0</v>
      </c>
      <c r="P10" s="59">
        <f t="shared" si="2"/>
        <v>0</v>
      </c>
      <c r="Q10" s="59">
        <f t="shared" si="2"/>
        <v>0</v>
      </c>
      <c r="R10" s="44"/>
      <c r="S10" s="44"/>
      <c r="T10" s="44"/>
      <c r="U10" s="44"/>
      <c r="V10" s="44"/>
      <c r="W10" s="44"/>
      <c r="X10" s="44" t="s">
        <v>63</v>
      </c>
      <c r="Y10" s="44"/>
      <c r="Z10" s="44"/>
      <c r="AA10" s="44"/>
      <c r="AB10" s="44"/>
      <c r="AC10" s="44"/>
      <c r="AD10" s="44"/>
      <c r="AE10" s="44"/>
      <c r="AF10" s="44"/>
      <c r="AG10" s="44"/>
    </row>
    <row r="11" spans="2:33" ht="15.75" thickBot="1" x14ac:dyDescent="0.3">
      <c r="B11" s="44">
        <v>7</v>
      </c>
      <c r="C11" s="46">
        <f>VLOOKUP(B11,'3 Вероятности'!E9:T136,16,0)</f>
        <v>3.4998212476649068E-2</v>
      </c>
      <c r="D11" s="45">
        <f t="shared" si="3"/>
        <v>6.25E-2</v>
      </c>
      <c r="E11" s="62">
        <f t="shared" si="4"/>
        <v>28.572887848692375</v>
      </c>
      <c r="F11" s="62">
        <f>($E11-1)*F$4+1</f>
        <v>27.194243456257755</v>
      </c>
      <c r="G11" s="62">
        <f t="shared" si="5"/>
        <v>25.815599063823139</v>
      </c>
      <c r="H11" s="62">
        <f>($E11-1)*H$4+1</f>
        <v>21.679665886519281</v>
      </c>
      <c r="J11" s="87" t="s">
        <v>71</v>
      </c>
      <c r="K11" s="88">
        <v>55000</v>
      </c>
      <c r="L11" s="84">
        <f>C7+C20</f>
        <v>0.24299962437265571</v>
      </c>
      <c r="M11" s="48">
        <f t="shared" si="6"/>
        <v>4.1152326987404519</v>
      </c>
      <c r="N11" s="59">
        <f t="shared" ref="N11" si="10">$K11*M11</f>
        <v>226337.79843072486</v>
      </c>
      <c r="O11" s="59">
        <f t="shared" si="8"/>
        <v>217770.90850918862</v>
      </c>
      <c r="P11" s="59">
        <f t="shared" si="2"/>
        <v>209204.01858765239</v>
      </c>
      <c r="Q11" s="59">
        <f t="shared" si="2"/>
        <v>183503.34882304363</v>
      </c>
      <c r="R11" s="85"/>
      <c r="S11" s="85"/>
      <c r="T11" s="85" t="s">
        <v>63</v>
      </c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 t="s">
        <v>63</v>
      </c>
    </row>
    <row r="12" spans="2:33" x14ac:dyDescent="0.25">
      <c r="B12" s="44">
        <v>8</v>
      </c>
      <c r="C12" s="46">
        <f>VLOOKUP(B12,'3 Вероятности'!E10:T137,16,0)</f>
        <v>4.6181181349040333E-2</v>
      </c>
      <c r="D12" s="45">
        <f t="shared" si="3"/>
        <v>6.25E-2</v>
      </c>
      <c r="E12" s="62">
        <f t="shared" si="4"/>
        <v>21.653841906770115</v>
      </c>
      <c r="F12" s="62">
        <f t="shared" si="5"/>
        <v>20.621149811431607</v>
      </c>
      <c r="G12" s="62">
        <f t="shared" si="5"/>
        <v>19.588457716093103</v>
      </c>
      <c r="H12" s="62">
        <f t="shared" si="5"/>
        <v>16.490381430077587</v>
      </c>
      <c r="J12" s="50" t="s">
        <v>65</v>
      </c>
      <c r="K12" s="86">
        <f>SUM(K5:K11)</f>
        <v>72500</v>
      </c>
      <c r="L12" s="46"/>
      <c r="M12" s="48"/>
      <c r="N12" s="48"/>
      <c r="O12" s="59"/>
      <c r="P12" s="59"/>
      <c r="Q12" s="4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</row>
    <row r="13" spans="2:33" x14ac:dyDescent="0.25">
      <c r="B13" s="44">
        <v>9</v>
      </c>
      <c r="C13" s="46">
        <f>VLOOKUP(B13,'3 Вероятности'!E11:T138,16,0)</f>
        <v>0.18066580643864824</v>
      </c>
      <c r="D13" s="45">
        <f t="shared" si="3"/>
        <v>6.25E-2</v>
      </c>
      <c r="E13" s="62">
        <f t="shared" si="4"/>
        <v>5.5350817053452062</v>
      </c>
      <c r="F13" s="62">
        <f t="shared" si="5"/>
        <v>5.3083276200779457</v>
      </c>
      <c r="G13" s="62">
        <f t="shared" si="5"/>
        <v>5.0815735348106861</v>
      </c>
      <c r="H13" s="62">
        <f t="shared" si="5"/>
        <v>4.4013112790089046</v>
      </c>
      <c r="J13" s="54"/>
      <c r="K13" s="73"/>
      <c r="L13" s="46"/>
      <c r="M13" s="46"/>
      <c r="N13" s="46"/>
      <c r="O13" s="59"/>
      <c r="P13" s="59"/>
      <c r="Q13" s="46"/>
      <c r="R13" s="59">
        <f>$K$12-SUMIF(R5:R11,"да",$N$5:$N$11)</f>
        <v>-272945.23869240651</v>
      </c>
      <c r="S13" s="59">
        <f t="shared" ref="S13:AG13" si="11">$K$12-SUMIF(S5:S11,"да",$N$5:$N$11)</f>
        <v>38936.85664150575</v>
      </c>
      <c r="T13" s="59">
        <f t="shared" si="11"/>
        <v>-187400.9417892191</v>
      </c>
      <c r="U13" s="59">
        <f t="shared" si="11"/>
        <v>38936.85664150575</v>
      </c>
      <c r="V13" s="59">
        <f t="shared" si="11"/>
        <v>67410.27866848046</v>
      </c>
      <c r="W13" s="59">
        <f t="shared" si="11"/>
        <v>67410.27866848046</v>
      </c>
      <c r="X13" s="59">
        <f t="shared" si="11"/>
        <v>67410.27866848046</v>
      </c>
      <c r="Y13" s="59">
        <f t="shared" si="11"/>
        <v>63568.912627487858</v>
      </c>
      <c r="Z13" s="59">
        <f t="shared" si="11"/>
        <v>63568.912627487858</v>
      </c>
      <c r="AA13" s="59">
        <f t="shared" si="11"/>
        <v>-50074.680210173436</v>
      </c>
      <c r="AB13" s="59">
        <f t="shared" si="11"/>
        <v>68658.633959007391</v>
      </c>
      <c r="AC13" s="59">
        <f t="shared" si="11"/>
        <v>63568.912627487858</v>
      </c>
      <c r="AD13" s="59">
        <f t="shared" si="11"/>
        <v>63568.912627487858</v>
      </c>
      <c r="AE13" s="59">
        <f t="shared" si="11"/>
        <v>63568.912627487858</v>
      </c>
      <c r="AF13" s="59">
        <f t="shared" si="11"/>
        <v>63568.912627487858</v>
      </c>
      <c r="AG13" s="59">
        <f t="shared" si="11"/>
        <v>-162768.885803237</v>
      </c>
    </row>
    <row r="14" spans="2:33" ht="15.75" thickBot="1" x14ac:dyDescent="0.3">
      <c r="B14" s="44">
        <v>10</v>
      </c>
      <c r="C14" s="46">
        <f>VLOOKUP(B14,'3 Вероятности'!E12:T139,16,0)</f>
        <v>1.7511691132876813E-2</v>
      </c>
      <c r="D14" s="45">
        <f t="shared" si="3"/>
        <v>6.25E-2</v>
      </c>
      <c r="E14" s="62">
        <f t="shared" si="4"/>
        <v>57.104707501526178</v>
      </c>
      <c r="F14" s="62">
        <f t="shared" si="5"/>
        <v>54.299472126449864</v>
      </c>
      <c r="G14" s="62">
        <f t="shared" si="5"/>
        <v>51.494236751373563</v>
      </c>
      <c r="H14" s="62">
        <f t="shared" si="5"/>
        <v>43.078530626144634</v>
      </c>
      <c r="J14" s="54" t="s">
        <v>72</v>
      </c>
      <c r="K14" s="69">
        <f>SUM(R14:AG14)</f>
        <v>0</v>
      </c>
      <c r="L14" s="53"/>
      <c r="M14" s="68"/>
      <c r="N14" s="68"/>
      <c r="O14" s="68"/>
      <c r="P14" s="68"/>
      <c r="Q14" s="68"/>
      <c r="R14" s="69">
        <f>R13*R$4</f>
        <v>-1224.6805524748813</v>
      </c>
      <c r="S14" s="69">
        <f t="shared" ref="S14:AG14" si="12">S13*S$4</f>
        <v>3034.8105487143648</v>
      </c>
      <c r="T14" s="69">
        <f t="shared" si="12"/>
        <v>-30700.848028823279</v>
      </c>
      <c r="U14" s="69">
        <f t="shared" si="12"/>
        <v>70.817269663326812</v>
      </c>
      <c r="V14" s="69">
        <f>V13*V$4</f>
        <v>11290.108293423897</v>
      </c>
      <c r="W14" s="69">
        <f t="shared" si="12"/>
        <v>1115.3790297296568</v>
      </c>
      <c r="X14" s="69">
        <f t="shared" si="12"/>
        <v>2359.2392559496034</v>
      </c>
      <c r="Y14" s="69">
        <f t="shared" si="12"/>
        <v>2935.6874822113168</v>
      </c>
      <c r="Z14" s="69">
        <f t="shared" si="12"/>
        <v>11484.728864273064</v>
      </c>
      <c r="AA14" s="69">
        <f>AA13*AA$4</f>
        <v>-876.89233341813622</v>
      </c>
      <c r="AB14" s="69">
        <f t="shared" si="12"/>
        <v>1210.3106747644688</v>
      </c>
      <c r="AC14" s="69">
        <f t="shared" si="12"/>
        <v>54.235156200001612</v>
      </c>
      <c r="AD14" s="69">
        <f t="shared" si="12"/>
        <v>6888.8592377776849</v>
      </c>
      <c r="AE14" s="69">
        <f t="shared" si="12"/>
        <v>4510.3298710777099</v>
      </c>
      <c r="AF14" s="69">
        <f t="shared" si="12"/>
        <v>735.17725972096218</v>
      </c>
      <c r="AG14" s="69">
        <f t="shared" si="12"/>
        <v>-12887.262028789757</v>
      </c>
    </row>
    <row r="15" spans="2:33" x14ac:dyDescent="0.25">
      <c r="B15" s="44">
        <v>11</v>
      </c>
      <c r="C15" s="46">
        <f>VLOOKUP(B15,'3 Вероятности'!E13:T140,16,0)</f>
        <v>1.762794575096097E-2</v>
      </c>
      <c r="D15" s="45">
        <f t="shared" si="3"/>
        <v>6.25E-2</v>
      </c>
      <c r="E15" s="62">
        <f t="shared" si="4"/>
        <v>56.728107411238547</v>
      </c>
      <c r="F15" s="62">
        <f t="shared" si="5"/>
        <v>53.941702040676617</v>
      </c>
      <c r="G15" s="62">
        <f t="shared" si="5"/>
        <v>51.155296670114694</v>
      </c>
      <c r="H15" s="62">
        <f t="shared" si="5"/>
        <v>42.796080558428912</v>
      </c>
      <c r="J15" s="70"/>
      <c r="K15" s="76"/>
      <c r="L15" s="71"/>
      <c r="M15" s="72"/>
      <c r="N15" s="72"/>
      <c r="O15" s="72"/>
      <c r="P15" s="72"/>
      <c r="Q15" s="72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</row>
    <row r="16" spans="2:33" x14ac:dyDescent="0.25">
      <c r="B16" s="44">
        <v>12</v>
      </c>
      <c r="C16" s="46">
        <f>VLOOKUP(B16,'3 Вероятности'!E14:T141,16,0)</f>
        <v>8.5317105418836073E-4</v>
      </c>
      <c r="D16" s="45">
        <f t="shared" si="3"/>
        <v>6.25E-2</v>
      </c>
      <c r="E16" s="62">
        <f t="shared" si="4"/>
        <v>1172.0978988806889</v>
      </c>
      <c r="F16" s="62">
        <f t="shared" si="5"/>
        <v>1113.5430039366545</v>
      </c>
      <c r="G16" s="62">
        <f t="shared" si="5"/>
        <v>1054.98810899262</v>
      </c>
      <c r="H16" s="62">
        <f t="shared" si="5"/>
        <v>879.32342416051665</v>
      </c>
      <c r="J16" s="54"/>
      <c r="K16" s="73"/>
      <c r="L16" s="46"/>
      <c r="M16" s="48"/>
      <c r="N16" s="48"/>
      <c r="O16" s="48"/>
      <c r="P16" s="48"/>
      <c r="Q16" s="48"/>
      <c r="R16" s="59">
        <f>$K$12-SUMIF(R5:R11,"да",$O$5:$O$11)</f>
        <v>-256247.97675778612</v>
      </c>
      <c r="S16" s="59">
        <f t="shared" ref="S16:AG16" si="13">$K$12-SUMIF(S5:S11,"да",$O$5:$O$11)</f>
        <v>39915.013809430471</v>
      </c>
      <c r="T16" s="59">
        <f t="shared" si="13"/>
        <v>-177855.89469975815</v>
      </c>
      <c r="U16" s="59">
        <f>$K$12-SUMIF(U5:U11,"да",$O$5:$O$11)</f>
        <v>39915.013809430471</v>
      </c>
      <c r="V16" s="59">
        <f t="shared" si="13"/>
        <v>67414.764735056437</v>
      </c>
      <c r="W16" s="59">
        <f t="shared" si="13"/>
        <v>67414.764735056437</v>
      </c>
      <c r="X16" s="59">
        <f t="shared" si="13"/>
        <v>67414.764735056437</v>
      </c>
      <c r="Y16" s="59">
        <f t="shared" si="13"/>
        <v>63615.466996113464</v>
      </c>
      <c r="Z16" s="59">
        <f t="shared" si="13"/>
        <v>63615.466996113464</v>
      </c>
      <c r="AA16" s="59">
        <f t="shared" si="13"/>
        <v>-44470.946199664759</v>
      </c>
      <c r="AB16" s="59">
        <f t="shared" si="13"/>
        <v>68700.702261057027</v>
      </c>
      <c r="AC16" s="59">
        <f t="shared" si="13"/>
        <v>63615.466996113464</v>
      </c>
      <c r="AD16" s="59">
        <f t="shared" si="13"/>
        <v>63615.466996113464</v>
      </c>
      <c r="AE16" s="59">
        <f t="shared" si="13"/>
        <v>63615.466996113464</v>
      </c>
      <c r="AF16" s="59">
        <f t="shared" si="13"/>
        <v>63615.466996113464</v>
      </c>
      <c r="AG16" s="59">
        <f t="shared" si="13"/>
        <v>-154155.44151307514</v>
      </c>
    </row>
    <row r="17" spans="2:33" ht="15.75" thickBot="1" x14ac:dyDescent="0.3">
      <c r="B17" s="44">
        <v>13</v>
      </c>
      <c r="C17" s="46">
        <f>VLOOKUP(B17,'3 Вероятности'!E15:T142,16,0)</f>
        <v>0.10836836675414313</v>
      </c>
      <c r="D17" s="45">
        <f t="shared" si="3"/>
        <v>6.25E-2</v>
      </c>
      <c r="E17" s="62">
        <f t="shared" si="4"/>
        <v>9.2277850995827446</v>
      </c>
      <c r="F17" s="62">
        <f t="shared" si="5"/>
        <v>8.8163958446036066</v>
      </c>
      <c r="G17" s="62">
        <f t="shared" si="5"/>
        <v>8.4050065896244703</v>
      </c>
      <c r="H17" s="62">
        <f t="shared" si="5"/>
        <v>7.170838824687058</v>
      </c>
      <c r="J17" s="97">
        <f>O3</f>
        <v>-5.0000000000000044E-2</v>
      </c>
      <c r="K17" s="69">
        <f>SUM(R17:AG17)</f>
        <v>2517.9625144901056</v>
      </c>
      <c r="L17" s="53"/>
      <c r="M17" s="68"/>
      <c r="N17" s="68"/>
      <c r="O17" s="68"/>
      <c r="P17" s="68"/>
      <c r="Q17" s="68"/>
      <c r="R17" s="69">
        <f>R16*R$4</f>
        <v>-1149.761451233649</v>
      </c>
      <c r="S17" s="69">
        <f t="shared" ref="S17:AG17" si="14">S16*S$4</f>
        <v>3111.0499256843623</v>
      </c>
      <c r="T17" s="69">
        <f t="shared" si="14"/>
        <v>-29137.136356279483</v>
      </c>
      <c r="U17" s="69">
        <f t="shared" si="14"/>
        <v>72.596314658453622</v>
      </c>
      <c r="V17" s="69">
        <f t="shared" si="14"/>
        <v>11290.859635481143</v>
      </c>
      <c r="W17" s="69">
        <f t="shared" si="14"/>
        <v>1115.4532567568053</v>
      </c>
      <c r="X17" s="69">
        <f t="shared" si="14"/>
        <v>2359.396260260814</v>
      </c>
      <c r="Y17" s="69">
        <f t="shared" si="14"/>
        <v>2937.8374179514058</v>
      </c>
      <c r="Z17" s="69">
        <f t="shared" si="14"/>
        <v>11493.139646824051</v>
      </c>
      <c r="AA17" s="69">
        <f t="shared" si="14"/>
        <v>-778.7614742353112</v>
      </c>
      <c r="AB17" s="69">
        <f t="shared" si="14"/>
        <v>1211.0522525108349</v>
      </c>
      <c r="AC17" s="69">
        <f t="shared" si="14"/>
        <v>54.274875039758996</v>
      </c>
      <c r="AD17" s="69">
        <f t="shared" si="14"/>
        <v>6893.904258670912</v>
      </c>
      <c r="AE17" s="69">
        <f t="shared" si="14"/>
        <v>4513.6329881322945</v>
      </c>
      <c r="AF17" s="69">
        <f t="shared" si="14"/>
        <v>735.7156630338327</v>
      </c>
      <c r="AG17" s="69">
        <f t="shared" si="14"/>
        <v>-12205.290698766121</v>
      </c>
    </row>
    <row r="18" spans="2:33" x14ac:dyDescent="0.25">
      <c r="B18" s="44">
        <v>14</v>
      </c>
      <c r="C18" s="46">
        <f>VLOOKUP(B18,'3 Вероятности'!E16:T143,16,0)</f>
        <v>7.0951817242936394E-2</v>
      </c>
      <c r="D18" s="45">
        <f t="shared" si="3"/>
        <v>6.25E-2</v>
      </c>
      <c r="E18" s="62">
        <f t="shared" si="4"/>
        <v>14.094071707508732</v>
      </c>
      <c r="F18" s="62">
        <f t="shared" si="5"/>
        <v>13.439368122133295</v>
      </c>
      <c r="G18" s="62">
        <f t="shared" si="5"/>
        <v>12.784664536757859</v>
      </c>
      <c r="H18" s="62">
        <f t="shared" si="5"/>
        <v>10.820553780631549</v>
      </c>
      <c r="J18" s="70"/>
      <c r="K18" s="76"/>
      <c r="L18" s="71"/>
      <c r="M18" s="72"/>
      <c r="N18" s="72"/>
      <c r="O18" s="72"/>
      <c r="P18" s="72"/>
      <c r="Q18" s="72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</row>
    <row r="19" spans="2:33" x14ac:dyDescent="0.25">
      <c r="B19" s="44">
        <v>15</v>
      </c>
      <c r="C19" s="46">
        <f>VLOOKUP(B19,'3 Вероятности'!E17:T144,16,0)</f>
        <v>1.1565043813618166E-2</v>
      </c>
      <c r="D19" s="45">
        <f t="shared" si="3"/>
        <v>6.25E-2</v>
      </c>
      <c r="E19" s="62">
        <f t="shared" si="4"/>
        <v>86.467463168835707</v>
      </c>
      <c r="F19" s="62">
        <f t="shared" si="5"/>
        <v>82.194090010393921</v>
      </c>
      <c r="G19" s="62">
        <f t="shared" si="5"/>
        <v>77.920716851952136</v>
      </c>
      <c r="H19" s="62">
        <f t="shared" si="5"/>
        <v>65.10059737662678</v>
      </c>
      <c r="J19" s="54"/>
      <c r="K19" s="73"/>
      <c r="L19" s="46"/>
      <c r="M19" s="48"/>
      <c r="N19" s="48"/>
      <c r="O19" s="48"/>
      <c r="P19" s="48"/>
      <c r="Q19" s="48"/>
      <c r="R19" s="59">
        <f>$K$12-SUMIF(R5:R11,"да",$P$5:$P$11)</f>
        <v>-239550.71482316585</v>
      </c>
      <c r="S19" s="59">
        <f t="shared" ref="S19:AG19" si="15">$K$12-SUMIF(S5:S11,"да",$P$5:$P$11)</f>
        <v>40893.17097735517</v>
      </c>
      <c r="T19" s="59">
        <f t="shared" si="15"/>
        <v>-168310.84761029721</v>
      </c>
      <c r="U19" s="59">
        <f t="shared" si="15"/>
        <v>40893.17097735517</v>
      </c>
      <c r="V19" s="59">
        <f t="shared" si="15"/>
        <v>67419.250801632414</v>
      </c>
      <c r="W19" s="59">
        <f t="shared" si="15"/>
        <v>67419.250801632414</v>
      </c>
      <c r="X19" s="59">
        <f t="shared" si="15"/>
        <v>67419.250801632414</v>
      </c>
      <c r="Y19" s="59">
        <f t="shared" si="15"/>
        <v>63662.02136473907</v>
      </c>
      <c r="Z19" s="59">
        <f t="shared" si="15"/>
        <v>63662.02136473907</v>
      </c>
      <c r="AA19" s="59">
        <f t="shared" si="15"/>
        <v>-38867.212189156096</v>
      </c>
      <c r="AB19" s="59">
        <f t="shared" si="15"/>
        <v>68742.770563106649</v>
      </c>
      <c r="AC19" s="59">
        <f t="shared" si="15"/>
        <v>63662.02136473907</v>
      </c>
      <c r="AD19" s="59">
        <f t="shared" si="15"/>
        <v>63662.02136473907</v>
      </c>
      <c r="AE19" s="59">
        <f t="shared" si="15"/>
        <v>63662.02136473907</v>
      </c>
      <c r="AF19" s="59">
        <f t="shared" si="15"/>
        <v>63662.02136473907</v>
      </c>
      <c r="AG19" s="59">
        <f t="shared" si="15"/>
        <v>-145541.99722291331</v>
      </c>
    </row>
    <row r="20" spans="2:33" ht="15.75" thickBot="1" x14ac:dyDescent="0.3">
      <c r="B20" s="44">
        <v>16</v>
      </c>
      <c r="C20" s="46">
        <f>VLOOKUP(B20,'3 Вероятности'!E18:T145,16,0)</f>
        <v>7.9175218071889431E-2</v>
      </c>
      <c r="D20" s="45">
        <f t="shared" si="3"/>
        <v>6.25E-2</v>
      </c>
      <c r="E20" s="62">
        <f t="shared" si="4"/>
        <v>12.630214659996529</v>
      </c>
      <c r="F20" s="62">
        <f t="shared" si="5"/>
        <v>12.048703926996701</v>
      </c>
      <c r="G20" s="62">
        <f t="shared" si="5"/>
        <v>11.467193193996877</v>
      </c>
      <c r="H20" s="62">
        <f t="shared" si="5"/>
        <v>9.7226609949973977</v>
      </c>
      <c r="J20" s="98">
        <f>P3</f>
        <v>-9.9999999999999978E-2</v>
      </c>
      <c r="K20" s="69">
        <f>SUM(R20:AG20)</f>
        <v>5035.9250289801912</v>
      </c>
      <c r="L20" s="53"/>
      <c r="M20" s="68"/>
      <c r="N20" s="68"/>
      <c r="O20" s="68"/>
      <c r="P20" s="68"/>
      <c r="Q20" s="68"/>
      <c r="R20" s="69">
        <f>R19*R$4</f>
        <v>-1074.8423499924172</v>
      </c>
      <c r="S20" s="69">
        <f t="shared" ref="S20:AG20" si="16">S19*S$4</f>
        <v>3187.2893026543579</v>
      </c>
      <c r="T20" s="69">
        <f t="shared" si="16"/>
        <v>-27573.424683735688</v>
      </c>
      <c r="U20" s="69">
        <f t="shared" si="16"/>
        <v>74.375359653580389</v>
      </c>
      <c r="V20" s="69">
        <f t="shared" si="16"/>
        <v>11291.610977538388</v>
      </c>
      <c r="W20" s="69">
        <f t="shared" si="16"/>
        <v>1115.5274837839538</v>
      </c>
      <c r="X20" s="69">
        <f t="shared" si="16"/>
        <v>2359.5532645720241</v>
      </c>
      <c r="Y20" s="69">
        <f t="shared" si="16"/>
        <v>2939.9873536914952</v>
      </c>
      <c r="Z20" s="69">
        <f t="shared" si="16"/>
        <v>11501.550429375038</v>
      </c>
      <c r="AA20" s="69">
        <f t="shared" si="16"/>
        <v>-680.63061505248641</v>
      </c>
      <c r="AB20" s="69">
        <f t="shared" si="16"/>
        <v>1211.7938302572006</v>
      </c>
      <c r="AC20" s="69">
        <f t="shared" si="16"/>
        <v>54.314593879516373</v>
      </c>
      <c r="AD20" s="69">
        <f t="shared" si="16"/>
        <v>6898.949279564139</v>
      </c>
      <c r="AE20" s="69">
        <f t="shared" si="16"/>
        <v>4516.9361051868782</v>
      </c>
      <c r="AF20" s="69">
        <f t="shared" si="16"/>
        <v>736.2540663467031</v>
      </c>
      <c r="AG20" s="69">
        <f t="shared" si="16"/>
        <v>-11523.319368742488</v>
      </c>
    </row>
    <row r="21" spans="2:33" x14ac:dyDescent="0.25">
      <c r="J21" s="67"/>
      <c r="K21" s="89"/>
      <c r="L21" s="51"/>
      <c r="M21" s="52"/>
      <c r="N21" s="52"/>
      <c r="O21" s="52"/>
      <c r="P21" s="52"/>
      <c r="Q21" s="52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</row>
    <row r="22" spans="2:33" x14ac:dyDescent="0.25">
      <c r="J22" s="54"/>
      <c r="K22" s="73"/>
      <c r="L22" s="46"/>
      <c r="M22" s="48"/>
      <c r="N22" s="48"/>
      <c r="O22" s="48"/>
      <c r="P22" s="48"/>
      <c r="Q22" s="48"/>
      <c r="R22" s="59">
        <f>$K$12-SUMIF(R5:R11,"да",$Q$5:$Q$11)</f>
        <v>-189458.92901930489</v>
      </c>
      <c r="S22" s="59">
        <f t="shared" ref="S22:AG22" si="17">$K$12-SUMIF(S5:S11,"да",$Q$5:$Q$11)</f>
        <v>43827.642481129311</v>
      </c>
      <c r="T22" s="59">
        <f t="shared" si="17"/>
        <v>-139675.70634191431</v>
      </c>
      <c r="U22" s="59">
        <f t="shared" si="17"/>
        <v>43827.642481129311</v>
      </c>
      <c r="V22" s="59">
        <f t="shared" si="17"/>
        <v>67432.709001360345</v>
      </c>
      <c r="W22" s="59">
        <f t="shared" si="17"/>
        <v>67432.709001360345</v>
      </c>
      <c r="X22" s="59">
        <f t="shared" si="17"/>
        <v>67432.709001360345</v>
      </c>
      <c r="Y22" s="59">
        <f t="shared" si="17"/>
        <v>63801.684470615888</v>
      </c>
      <c r="Z22" s="59">
        <f t="shared" si="17"/>
        <v>63801.684470615888</v>
      </c>
      <c r="AA22" s="59">
        <f t="shared" si="17"/>
        <v>-22056.01015763008</v>
      </c>
      <c r="AB22" s="59">
        <f t="shared" si="17"/>
        <v>68868.975469255543</v>
      </c>
      <c r="AC22" s="59">
        <f t="shared" si="17"/>
        <v>63801.684470615888</v>
      </c>
      <c r="AD22" s="59">
        <f t="shared" si="17"/>
        <v>63801.684470615888</v>
      </c>
      <c r="AE22" s="59">
        <f t="shared" si="17"/>
        <v>63801.684470615888</v>
      </c>
      <c r="AF22" s="59">
        <f t="shared" si="17"/>
        <v>63801.684470615888</v>
      </c>
      <c r="AG22" s="59">
        <f t="shared" si="17"/>
        <v>-119701.66435242773</v>
      </c>
    </row>
    <row r="23" spans="2:33" ht="15.75" thickBot="1" x14ac:dyDescent="0.3">
      <c r="J23" s="98">
        <f>Q3</f>
        <v>-0.25</v>
      </c>
      <c r="K23" s="69">
        <f>SUM(R23:AG23)</f>
        <v>12589.812572450506</v>
      </c>
      <c r="L23" s="53"/>
      <c r="M23" s="68"/>
      <c r="N23" s="68"/>
      <c r="O23" s="68"/>
      <c r="P23" s="68"/>
      <c r="Q23" s="68"/>
      <c r="R23" s="69">
        <f>R22*R$4</f>
        <v>-850.0850462687215</v>
      </c>
      <c r="S23" s="69">
        <f t="shared" ref="S23:Y23" si="18">S22*S$4</f>
        <v>3416.007433564349</v>
      </c>
      <c r="T23" s="69">
        <f t="shared" si="18"/>
        <v>-22882.289666104287</v>
      </c>
      <c r="U23" s="69">
        <f t="shared" si="18"/>
        <v>79.712494638960791</v>
      </c>
      <c r="V23" s="69">
        <f t="shared" si="18"/>
        <v>11293.865003710127</v>
      </c>
      <c r="W23" s="69">
        <f t="shared" si="18"/>
        <v>1115.7501648653995</v>
      </c>
      <c r="X23" s="69">
        <f t="shared" si="18"/>
        <v>2360.0242775056554</v>
      </c>
      <c r="Y23" s="69">
        <f t="shared" si="18"/>
        <v>2946.4371609117629</v>
      </c>
      <c r="Z23" s="69">
        <f>Z22*Z$4</f>
        <v>11526.782777028</v>
      </c>
      <c r="AA23" s="69">
        <f t="shared" ref="AA23:AG23" si="19">AA22*AA$4</f>
        <v>-386.23803750401157</v>
      </c>
      <c r="AB23" s="69">
        <f t="shared" si="19"/>
        <v>1214.0185634962986</v>
      </c>
      <c r="AC23" s="69">
        <f t="shared" si="19"/>
        <v>54.433750398788519</v>
      </c>
      <c r="AD23" s="69">
        <f t="shared" si="19"/>
        <v>6914.0843422438211</v>
      </c>
      <c r="AE23" s="69">
        <f t="shared" si="19"/>
        <v>4526.8454563506311</v>
      </c>
      <c r="AF23" s="69">
        <f t="shared" si="19"/>
        <v>737.86927628531453</v>
      </c>
      <c r="AG23" s="69">
        <f t="shared" si="19"/>
        <v>-9477.4053786715795</v>
      </c>
    </row>
    <row r="24" spans="2:33" ht="15" customHeight="1" x14ac:dyDescent="0.25">
      <c r="B24" s="45" t="s">
        <v>74</v>
      </c>
      <c r="C24" s="45" t="s">
        <v>76</v>
      </c>
      <c r="D24" s="45"/>
      <c r="E24" s="45" t="s">
        <v>75</v>
      </c>
      <c r="M24" s="63"/>
    </row>
    <row r="25" spans="2:33" ht="15" customHeight="1" x14ac:dyDescent="0.25">
      <c r="B25" s="95">
        <f>N3</f>
        <v>1</v>
      </c>
      <c r="C25" s="45">
        <v>0</v>
      </c>
      <c r="D25" s="45"/>
      <c r="E25" s="92">
        <v>0</v>
      </c>
    </row>
    <row r="26" spans="2:33" x14ac:dyDescent="0.25">
      <c r="B26" s="95">
        <f>O3</f>
        <v>-5.0000000000000044E-2</v>
      </c>
      <c r="C26" s="59">
        <f>K17</f>
        <v>2517.9625144901056</v>
      </c>
      <c r="D26" s="45"/>
      <c r="E26" s="92">
        <f t="shared" ref="E26:E27" si="20">C26/$C$29</f>
        <v>3.4730517441242836E-2</v>
      </c>
    </row>
    <row r="27" spans="2:33" x14ac:dyDescent="0.25">
      <c r="B27" s="95">
        <f>P3</f>
        <v>-9.9999999999999978E-2</v>
      </c>
      <c r="C27" s="59">
        <f>K20</f>
        <v>5035.9250289801912</v>
      </c>
      <c r="D27" s="45"/>
      <c r="E27" s="92">
        <f t="shared" si="20"/>
        <v>6.9461034882485395E-2</v>
      </c>
    </row>
    <row r="28" spans="2:33" x14ac:dyDescent="0.25">
      <c r="B28" s="95">
        <f>Q3</f>
        <v>-0.25</v>
      </c>
      <c r="C28" s="59">
        <f>K23</f>
        <v>12589.812572450506</v>
      </c>
      <c r="D28" s="45"/>
      <c r="E28" s="92">
        <f>C28/$C$29</f>
        <v>0.17365258720621388</v>
      </c>
      <c r="F28" s="90"/>
    </row>
    <row r="29" spans="2:33" x14ac:dyDescent="0.25">
      <c r="B29" s="45" t="s">
        <v>73</v>
      </c>
      <c r="C29" s="91">
        <f>K12</f>
        <v>72500</v>
      </c>
      <c r="D29" s="45"/>
      <c r="E29" s="45"/>
    </row>
    <row r="31" spans="2:33" x14ac:dyDescent="0.25">
      <c r="C31" s="55"/>
      <c r="D31" s="55"/>
      <c r="J31" s="56"/>
      <c r="K31" s="56"/>
      <c r="L31" s="56"/>
    </row>
  </sheetData>
  <mergeCells count="3">
    <mergeCell ref="B2:H2"/>
    <mergeCell ref="R2:AG2"/>
    <mergeCell ref="N2:Q2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420C-FE08-4583-B5AA-30A98F99D287}">
  <dimension ref="B2:AE22"/>
  <sheetViews>
    <sheetView zoomScale="50" zoomScaleNormal="50" workbookViewId="0">
      <selection activeCell="X15" sqref="X15:X19"/>
    </sheetView>
  </sheetViews>
  <sheetFormatPr defaultRowHeight="15.75" x14ac:dyDescent="0.25"/>
  <cols>
    <col min="1" max="1" width="9.140625" style="15"/>
    <col min="2" max="2" width="38.5703125" style="15" customWidth="1"/>
    <col min="3" max="3" width="5" style="15" customWidth="1"/>
    <col min="4" max="4" width="22.5703125" style="15" customWidth="1"/>
    <col min="5" max="5" width="6.28515625" style="15" customWidth="1"/>
    <col min="6" max="6" width="5.85546875" style="15" customWidth="1"/>
    <col min="7" max="7" width="5" style="15" customWidth="1"/>
    <col min="8" max="8" width="13" style="15" customWidth="1"/>
    <col min="9" max="9" width="6.7109375" style="15" customWidth="1"/>
    <col min="10" max="10" width="13" style="15" customWidth="1"/>
    <col min="11" max="11" width="5" style="15" customWidth="1"/>
    <col min="12" max="12" width="9.140625" style="15"/>
    <col min="13" max="13" width="5" style="15" customWidth="1"/>
    <col min="14" max="14" width="13" style="15" customWidth="1"/>
    <col min="15" max="15" width="6.7109375" style="15" customWidth="1"/>
    <col min="16" max="16" width="13" style="15" customWidth="1"/>
    <col min="17" max="17" width="5" style="15" customWidth="1"/>
    <col min="18" max="18" width="9.140625" style="15"/>
    <col min="19" max="19" width="5" style="15" customWidth="1"/>
    <col min="20" max="20" width="13" style="15" customWidth="1"/>
    <col min="21" max="21" width="6.7109375" style="15" customWidth="1"/>
    <col min="22" max="22" width="13" style="15" customWidth="1"/>
    <col min="23" max="23" width="10.5703125" style="15" customWidth="1"/>
    <col min="24" max="24" width="8.85546875" style="15" customWidth="1"/>
    <col min="25" max="25" width="5" style="15" customWidth="1"/>
    <col min="26" max="26" width="13" style="15" customWidth="1"/>
    <col min="27" max="27" width="6.7109375" style="15" customWidth="1"/>
    <col min="28" max="28" width="13" style="15" customWidth="1"/>
    <col min="29" max="29" width="5" style="15" customWidth="1"/>
    <col min="30" max="30" width="9.140625" style="15"/>
    <col min="31" max="31" width="5" style="15" customWidth="1"/>
    <col min="32" max="16384" width="9.140625" style="15"/>
  </cols>
  <sheetData>
    <row r="2" spans="2:31" x14ac:dyDescent="0.25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</row>
    <row r="3" spans="2:31" ht="15.75" customHeight="1" x14ac:dyDescent="0.25">
      <c r="C3" s="16"/>
      <c r="D3" s="32"/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9"/>
      <c r="S3" s="16"/>
    </row>
    <row r="4" spans="2:31" ht="15.75" customHeight="1" x14ac:dyDescent="0.25">
      <c r="C4" s="16"/>
      <c r="D4" s="182" t="s">
        <v>57</v>
      </c>
      <c r="E4" s="183" t="s">
        <v>29</v>
      </c>
      <c r="F4" s="176" t="s">
        <v>30</v>
      </c>
      <c r="G4" s="37"/>
      <c r="H4" s="35"/>
      <c r="I4" s="35"/>
      <c r="J4" s="35"/>
      <c r="K4" s="38"/>
      <c r="L4" s="177" t="s">
        <v>28</v>
      </c>
      <c r="M4" s="37"/>
      <c r="N4" s="35"/>
      <c r="O4" s="35"/>
      <c r="P4" s="35"/>
      <c r="Q4" s="38"/>
      <c r="R4" s="178" t="s">
        <v>31</v>
      </c>
      <c r="S4" s="16"/>
    </row>
    <row r="5" spans="2:31" ht="39.75" customHeight="1" x14ac:dyDescent="0.25">
      <c r="B5" s="173" t="s">
        <v>32</v>
      </c>
      <c r="C5" s="16"/>
      <c r="D5" s="182"/>
      <c r="E5" s="183"/>
      <c r="F5" s="176"/>
      <c r="G5" s="36"/>
      <c r="H5" s="93" t="s">
        <v>40</v>
      </c>
      <c r="I5" s="30" t="s">
        <v>29</v>
      </c>
      <c r="J5" s="31" t="s">
        <v>41</v>
      </c>
      <c r="K5" s="39"/>
      <c r="L5" s="177"/>
      <c r="M5" s="36"/>
      <c r="N5" s="31" t="s">
        <v>42</v>
      </c>
      <c r="O5" s="30" t="s">
        <v>29</v>
      </c>
      <c r="P5" s="31" t="s">
        <v>43</v>
      </c>
      <c r="Q5" s="39"/>
      <c r="R5" s="178"/>
      <c r="S5" s="16"/>
    </row>
    <row r="6" spans="2:31" ht="21.75" customHeight="1" x14ac:dyDescent="0.25">
      <c r="B6" s="173"/>
      <c r="C6" s="16"/>
      <c r="D6" s="182"/>
      <c r="E6" s="183"/>
      <c r="F6" s="176"/>
      <c r="G6" s="161"/>
      <c r="H6" s="162"/>
      <c r="I6" s="162"/>
      <c r="J6" s="162"/>
      <c r="K6" s="163"/>
      <c r="L6" s="177"/>
      <c r="M6" s="175"/>
      <c r="N6" s="162"/>
      <c r="O6" s="162"/>
      <c r="P6" s="162"/>
      <c r="Q6" s="163"/>
      <c r="R6" s="178"/>
      <c r="S6" s="16"/>
    </row>
    <row r="7" spans="2:31" ht="21.75" customHeight="1" x14ac:dyDescent="0.25">
      <c r="B7" s="173"/>
      <c r="C7" s="16"/>
      <c r="D7" s="182"/>
      <c r="E7" s="183"/>
      <c r="F7" s="176"/>
      <c r="G7" s="164"/>
      <c r="H7" s="165"/>
      <c r="I7" s="165"/>
      <c r="J7" s="165"/>
      <c r="K7" s="166"/>
      <c r="L7" s="177"/>
      <c r="M7" s="164"/>
      <c r="N7" s="165"/>
      <c r="O7" s="165"/>
      <c r="P7" s="165"/>
      <c r="Q7" s="166"/>
      <c r="R7" s="178"/>
      <c r="S7" s="16"/>
    </row>
    <row r="8" spans="2:31" ht="32.25" customHeight="1" x14ac:dyDescent="0.25">
      <c r="C8" s="16"/>
      <c r="D8" s="33"/>
      <c r="E8" s="16"/>
      <c r="F8" s="20"/>
      <c r="G8" s="34"/>
      <c r="H8" s="174"/>
      <c r="I8" s="158"/>
      <c r="J8" s="158"/>
      <c r="K8" s="158"/>
      <c r="L8" s="158"/>
      <c r="M8" s="158"/>
      <c r="N8" s="158"/>
      <c r="O8" s="158"/>
      <c r="P8" s="158"/>
      <c r="Q8" s="22"/>
      <c r="R8" s="21"/>
      <c r="S8" s="16"/>
    </row>
    <row r="9" spans="2:31" ht="15.75" customHeight="1" x14ac:dyDescent="0.25">
      <c r="C9" s="42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42"/>
    </row>
    <row r="10" spans="2:31" ht="21" customHeight="1" x14ac:dyDescent="0.25">
      <c r="C10" s="42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42"/>
    </row>
    <row r="13" spans="2:31" x14ac:dyDescent="0.25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</row>
    <row r="14" spans="2:31" x14ac:dyDescent="0.25">
      <c r="C14" s="16"/>
      <c r="D14" s="32"/>
      <c r="E14" s="16"/>
      <c r="F14" s="17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9"/>
      <c r="AE14" s="16"/>
    </row>
    <row r="15" spans="2:31" x14ac:dyDescent="0.25">
      <c r="C15" s="16"/>
      <c r="D15" s="181" t="s">
        <v>56</v>
      </c>
      <c r="E15" s="183" t="s">
        <v>29</v>
      </c>
      <c r="F15" s="167" t="s">
        <v>30</v>
      </c>
      <c r="G15" s="37"/>
      <c r="H15" s="35"/>
      <c r="I15" s="35"/>
      <c r="J15" s="35"/>
      <c r="K15" s="38"/>
      <c r="L15" s="167" t="s">
        <v>28</v>
      </c>
      <c r="M15" s="37"/>
      <c r="N15" s="35"/>
      <c r="O15" s="35"/>
      <c r="P15" s="35"/>
      <c r="Q15" s="38"/>
      <c r="R15" s="179" t="s">
        <v>28</v>
      </c>
      <c r="S15" s="37"/>
      <c r="T15" s="35"/>
      <c r="U15" s="35"/>
      <c r="V15" s="35"/>
      <c r="W15" s="38"/>
      <c r="X15" s="180" t="s">
        <v>28</v>
      </c>
      <c r="Y15" s="37"/>
      <c r="Z15" s="35"/>
      <c r="AA15" s="35"/>
      <c r="AB15" s="35"/>
      <c r="AC15" s="38"/>
      <c r="AD15" s="167" t="s">
        <v>31</v>
      </c>
      <c r="AE15" s="16"/>
    </row>
    <row r="16" spans="2:31" ht="15.75" customHeight="1" x14ac:dyDescent="0.25">
      <c r="B16" s="173" t="s">
        <v>47</v>
      </c>
      <c r="C16" s="16"/>
      <c r="D16" s="181"/>
      <c r="E16" s="183"/>
      <c r="F16" s="167"/>
      <c r="G16" s="40"/>
      <c r="H16" s="170" t="s">
        <v>48</v>
      </c>
      <c r="I16" s="172" t="s">
        <v>29</v>
      </c>
      <c r="J16" s="168" t="s">
        <v>52</v>
      </c>
      <c r="K16" s="41"/>
      <c r="L16" s="167"/>
      <c r="M16" s="40"/>
      <c r="N16" s="170" t="s">
        <v>49</v>
      </c>
      <c r="O16" s="172" t="s">
        <v>29</v>
      </c>
      <c r="P16" s="168" t="s">
        <v>53</v>
      </c>
      <c r="Q16" s="41"/>
      <c r="R16" s="179"/>
      <c r="S16" s="40"/>
      <c r="T16" s="170" t="s">
        <v>50</v>
      </c>
      <c r="U16" s="172" t="s">
        <v>29</v>
      </c>
      <c r="V16" s="168" t="s">
        <v>54</v>
      </c>
      <c r="W16" s="41"/>
      <c r="X16" s="180"/>
      <c r="Y16" s="40"/>
      <c r="Z16" s="170" t="s">
        <v>51</v>
      </c>
      <c r="AA16" s="172" t="s">
        <v>29</v>
      </c>
      <c r="AB16" s="168" t="s">
        <v>55</v>
      </c>
      <c r="AC16" s="41"/>
      <c r="AD16" s="167"/>
      <c r="AE16" s="16"/>
    </row>
    <row r="17" spans="2:31" ht="15.75" customHeight="1" x14ac:dyDescent="0.25">
      <c r="B17" s="173"/>
      <c r="C17" s="16"/>
      <c r="D17" s="181"/>
      <c r="E17" s="183"/>
      <c r="F17" s="167"/>
      <c r="G17" s="40"/>
      <c r="H17" s="171"/>
      <c r="I17" s="172"/>
      <c r="J17" s="169"/>
      <c r="K17" s="41"/>
      <c r="L17" s="167"/>
      <c r="M17" s="40"/>
      <c r="N17" s="171"/>
      <c r="O17" s="172"/>
      <c r="P17" s="169"/>
      <c r="Q17" s="41"/>
      <c r="R17" s="179"/>
      <c r="S17" s="40"/>
      <c r="T17" s="171"/>
      <c r="U17" s="172"/>
      <c r="V17" s="169"/>
      <c r="W17" s="41"/>
      <c r="X17" s="180"/>
      <c r="Y17" s="40"/>
      <c r="Z17" s="171"/>
      <c r="AA17" s="172"/>
      <c r="AB17" s="169"/>
      <c r="AC17" s="41"/>
      <c r="AD17" s="167"/>
      <c r="AE17" s="16"/>
    </row>
    <row r="18" spans="2:31" ht="15.75" customHeight="1" x14ac:dyDescent="0.25">
      <c r="B18" s="173"/>
      <c r="C18" s="16"/>
      <c r="D18" s="181"/>
      <c r="E18" s="183"/>
      <c r="F18" s="167"/>
      <c r="G18" s="161"/>
      <c r="H18" s="162"/>
      <c r="I18" s="162"/>
      <c r="J18" s="162"/>
      <c r="K18" s="163"/>
      <c r="L18" s="167"/>
      <c r="M18" s="161"/>
      <c r="N18" s="162"/>
      <c r="O18" s="162"/>
      <c r="P18" s="162"/>
      <c r="Q18" s="163"/>
      <c r="R18" s="179"/>
      <c r="S18" s="161"/>
      <c r="T18" s="162"/>
      <c r="U18" s="162"/>
      <c r="V18" s="162"/>
      <c r="W18" s="163"/>
      <c r="X18" s="180"/>
      <c r="Y18" s="161"/>
      <c r="Z18" s="162"/>
      <c r="AA18" s="162"/>
      <c r="AB18" s="162"/>
      <c r="AC18" s="163"/>
      <c r="AD18" s="167"/>
      <c r="AE18" s="16"/>
    </row>
    <row r="19" spans="2:31" ht="15.75" customHeight="1" x14ac:dyDescent="0.25">
      <c r="B19" s="173"/>
      <c r="C19" s="16"/>
      <c r="D19" s="181"/>
      <c r="E19" s="183"/>
      <c r="F19" s="167"/>
      <c r="G19" s="164"/>
      <c r="H19" s="165"/>
      <c r="I19" s="165"/>
      <c r="J19" s="165"/>
      <c r="K19" s="166"/>
      <c r="L19" s="167"/>
      <c r="M19" s="164"/>
      <c r="N19" s="165"/>
      <c r="O19" s="165"/>
      <c r="P19" s="165"/>
      <c r="Q19" s="166"/>
      <c r="R19" s="179"/>
      <c r="S19" s="164"/>
      <c r="T19" s="165"/>
      <c r="U19" s="165"/>
      <c r="V19" s="165"/>
      <c r="W19" s="166"/>
      <c r="X19" s="180"/>
      <c r="Y19" s="164"/>
      <c r="Z19" s="165"/>
      <c r="AA19" s="165"/>
      <c r="AB19" s="165"/>
      <c r="AC19" s="166"/>
      <c r="AD19" s="167"/>
      <c r="AE19" s="16"/>
    </row>
    <row r="20" spans="2:31" ht="18.75" x14ac:dyDescent="0.25">
      <c r="C20" s="16"/>
      <c r="D20" s="33"/>
      <c r="E20" s="16"/>
      <c r="F20" s="20"/>
      <c r="G20" s="34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9"/>
      <c r="AE20" s="16"/>
    </row>
    <row r="21" spans="2:31" ht="15.75" customHeight="1" x14ac:dyDescent="0.25">
      <c r="C21" s="16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60"/>
      <c r="AB21" s="160"/>
      <c r="AC21" s="160"/>
      <c r="AD21" s="160"/>
      <c r="AE21" s="16"/>
    </row>
    <row r="22" spans="2:31" ht="15.75" customHeight="1" x14ac:dyDescent="0.25">
      <c r="C22" s="16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  <c r="R22" s="160"/>
      <c r="S22" s="160"/>
      <c r="T22" s="160"/>
      <c r="U22" s="160"/>
      <c r="V22" s="160"/>
      <c r="W22" s="160"/>
      <c r="X22" s="160"/>
      <c r="Y22" s="160"/>
      <c r="Z22" s="160"/>
      <c r="AA22" s="160"/>
      <c r="AB22" s="160"/>
      <c r="AC22" s="160"/>
      <c r="AD22" s="160"/>
      <c r="AE22" s="16"/>
    </row>
  </sheetData>
  <mergeCells count="36">
    <mergeCell ref="R4:R7"/>
    <mergeCell ref="R15:R19"/>
    <mergeCell ref="X15:X19"/>
    <mergeCell ref="S18:W19"/>
    <mergeCell ref="D9:R10"/>
    <mergeCell ref="D15:D19"/>
    <mergeCell ref="D4:D7"/>
    <mergeCell ref="E15:E19"/>
    <mergeCell ref="E4:E7"/>
    <mergeCell ref="B16:B19"/>
    <mergeCell ref="B5:B7"/>
    <mergeCell ref="H8:P8"/>
    <mergeCell ref="G6:K7"/>
    <mergeCell ref="M6:Q7"/>
    <mergeCell ref="G18:K19"/>
    <mergeCell ref="M18:Q19"/>
    <mergeCell ref="L15:L19"/>
    <mergeCell ref="F15:F19"/>
    <mergeCell ref="F4:F7"/>
    <mergeCell ref="L4:L7"/>
    <mergeCell ref="H20:AD20"/>
    <mergeCell ref="D21:AD22"/>
    <mergeCell ref="Y18:AC19"/>
    <mergeCell ref="AD15:AD19"/>
    <mergeCell ref="J16:J17"/>
    <mergeCell ref="P16:P17"/>
    <mergeCell ref="V16:V17"/>
    <mergeCell ref="T16:T17"/>
    <mergeCell ref="H16:H17"/>
    <mergeCell ref="I16:I17"/>
    <mergeCell ref="N16:N17"/>
    <mergeCell ref="O16:O17"/>
    <mergeCell ref="U16:U17"/>
    <mergeCell ref="AA16:AA17"/>
    <mergeCell ref="Z16:Z17"/>
    <mergeCell ref="AB16:AB1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Матрица 1 вар</vt:lpstr>
      <vt:lpstr> Матрица 2 вар</vt:lpstr>
      <vt:lpstr>2 Дерево</vt:lpstr>
      <vt:lpstr>3 Вероятности</vt:lpstr>
      <vt:lpstr>4-5 Коэффициент</vt:lpstr>
      <vt:lpstr>Вероятности, принцип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D.Elistratov</dc:creator>
  <cp:lastModifiedBy>Андрей Пищик</cp:lastModifiedBy>
  <dcterms:created xsi:type="dcterms:W3CDTF">2021-09-11T15:38:40Z</dcterms:created>
  <dcterms:modified xsi:type="dcterms:W3CDTF">2021-10-27T20:00:10Z</dcterms:modified>
</cp:coreProperties>
</file>