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09d535528fb54e3/Рабочий стол/"/>
    </mc:Choice>
  </mc:AlternateContent>
  <xr:revisionPtr revIDLastSave="448" documentId="13_ncr:1_{BE6C269F-8F3C-44E9-B9BA-16532C999688}" xr6:coauthVersionLast="47" xr6:coauthVersionMax="47" xr10:uidLastSave="{812D9177-1C48-4024-8C3F-C71834CBAD70}"/>
  <bookViews>
    <workbookView xWindow="-108" yWindow="-108" windowWidth="23256" windowHeight="14016" xr2:uid="{00000000-000D-0000-FFFF-FFFF00000000}"/>
  </bookViews>
  <sheets>
    <sheet name="DATA" sheetId="2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0" i="2" l="1"/>
  <c r="AE20" i="2"/>
  <c r="AF20" i="2" s="1"/>
  <c r="AH20" i="2" s="1"/>
  <c r="AC22" i="2"/>
  <c r="AC18" i="2"/>
  <c r="AC19" i="2"/>
  <c r="AC20" i="2"/>
  <c r="AD20" i="2" s="1"/>
  <c r="AC21" i="2"/>
  <c r="AD21" i="2" s="1"/>
  <c r="AC23" i="2"/>
  <c r="AC24" i="2"/>
  <c r="AD24" i="2" s="1"/>
  <c r="AC17" i="2"/>
  <c r="AC26" i="2" s="1"/>
  <c r="AB17" i="2"/>
  <c r="AB18" i="2"/>
  <c r="AB19" i="2"/>
  <c r="AB20" i="2"/>
  <c r="AB21" i="2"/>
  <c r="AB22" i="2"/>
  <c r="AB23" i="2"/>
  <c r="AB24" i="2"/>
  <c r="AB25" i="2"/>
  <c r="AA17" i="2"/>
  <c r="AA18" i="2"/>
  <c r="AA19" i="2"/>
  <c r="AA20" i="2"/>
  <c r="AA21" i="2"/>
  <c r="AA22" i="2"/>
  <c r="AA23" i="2"/>
  <c r="AA24" i="2"/>
  <c r="AA25" i="2"/>
  <c r="Z24" i="2"/>
  <c r="Z21" i="2"/>
  <c r="Z17" i="2"/>
  <c r="Z18" i="2"/>
  <c r="Z19" i="2"/>
  <c r="Z20" i="2"/>
  <c r="Z22" i="2"/>
  <c r="Z23" i="2"/>
  <c r="Z25" i="2"/>
  <c r="Y17" i="2"/>
  <c r="Y18" i="2"/>
  <c r="Y19" i="2"/>
  <c r="Y20" i="2"/>
  <c r="Y21" i="2"/>
  <c r="Y22" i="2"/>
  <c r="Y23" i="2"/>
  <c r="Y24" i="2"/>
  <c r="Y25" i="2"/>
  <c r="X17" i="2"/>
  <c r="X18" i="2"/>
  <c r="X19" i="2"/>
  <c r="X20" i="2"/>
  <c r="X21" i="2"/>
  <c r="AE21" i="2" s="1"/>
  <c r="AF21" i="2" s="1"/>
  <c r="AH21" i="2" s="1"/>
  <c r="X22" i="2"/>
  <c r="AE22" i="2" s="1"/>
  <c r="AF22" i="2" s="1"/>
  <c r="AH22" i="2" s="1"/>
  <c r="X23" i="2"/>
  <c r="AE23" i="2" s="1"/>
  <c r="AF23" i="2" s="1"/>
  <c r="AH23" i="2" s="1"/>
  <c r="X24" i="2"/>
  <c r="X25" i="2"/>
  <c r="AB26" i="2" l="1"/>
  <c r="Y26" i="2"/>
  <c r="AA26" i="2"/>
  <c r="AD19" i="2"/>
  <c r="AD23" i="2"/>
  <c r="AE18" i="2"/>
  <c r="AF18" i="2" s="1"/>
  <c r="AH18" i="2" s="1"/>
  <c r="AD22" i="2"/>
  <c r="AE17" i="2"/>
  <c r="AF17" i="2" s="1"/>
  <c r="AH17" i="2" s="1"/>
  <c r="AD25" i="2"/>
  <c r="AE24" i="2"/>
  <c r="AF24" i="2" s="1"/>
  <c r="AH24" i="2" s="1"/>
  <c r="Z26" i="2"/>
  <c r="AD17" i="2"/>
  <c r="AD18" i="2"/>
  <c r="X26" i="2"/>
  <c r="AE19" i="2"/>
  <c r="AF19" i="2" s="1"/>
  <c r="AH19" i="2" s="1"/>
  <c r="AE25" i="2"/>
  <c r="AF25" i="2" s="1"/>
  <c r="AH25" i="2" s="1"/>
  <c r="AH29" i="2" l="1"/>
  <c r="AH26" i="2"/>
</calcChain>
</file>

<file path=xl/sharedStrings.xml><?xml version="1.0" encoding="utf-8"?>
<sst xmlns="http://schemas.openxmlformats.org/spreadsheetml/2006/main" count="83" uniqueCount="46">
  <si>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</si>
  <si>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</si>
  <si>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</si>
  <si>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</si>
  <si>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</si>
  <si>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</si>
  <si>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</si>
  <si>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</si>
  <si>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</si>
  <si>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</si>
  <si>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</si>
  <si>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</si>
  <si>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</si>
  <si>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</si>
  <si>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</si>
  <si>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Названия строк</t>
  </si>
  <si>
    <t>Общий итог</t>
  </si>
  <si>
    <t>окт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</si>
  <si>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</si>
  <si>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</si>
  <si>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</si>
  <si>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</si>
  <si>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</si>
  <si>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</si>
  <si>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</si>
  <si>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</si>
  <si>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retention_30</t>
  </si>
  <si>
    <t>retention_60</t>
  </si>
  <si>
    <t>retention_90</t>
  </si>
  <si>
    <t>retention_120</t>
  </si>
  <si>
    <t>retention_150</t>
  </si>
  <si>
    <t>retention_180</t>
  </si>
  <si>
    <t>LT</t>
  </si>
  <si>
    <t>Количество по полю id_client</t>
  </si>
  <si>
    <t>LTR</t>
  </si>
  <si>
    <t>Среднее по полю COST</t>
  </si>
  <si>
    <t>LTV</t>
  </si>
  <si>
    <t>2020</t>
  </si>
  <si>
    <t>2021</t>
  </si>
  <si>
    <t>зашло клиентов</t>
  </si>
  <si>
    <t>Дата</t>
  </si>
  <si>
    <t>ret_0</t>
  </si>
  <si>
    <t>LT без 0</t>
  </si>
  <si>
    <t>ARPU</t>
  </si>
  <si>
    <t>ARPU+10%</t>
  </si>
  <si>
    <t>ср 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</si>
</sst>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pivotButton="1"/>
    <xf numFmtId="9" fontId="0" fillId="0" borderId="0" xfId="1" applyFont="1"/>
    <xf numFmtId="9" fontId="0" fillId="0" borderId="0" xfId="0" applyNumberFormat="1"/>
    <xf numFmtId="2" fontId="0" fillId="0" borderId="0" xfId="1" applyNumberFormat="1" applyFont="1"/>
    <xf numFmtId="2" fontId="0" fillId="2" borderId="0" xfId="1" applyNumberFormat="1" applyFont="1" applyFill="1"/>
    <xf numFmtId="2" fontId="0" fillId="3" borderId="0" xfId="1" applyNumberFormat="1" applyFont="1" applyFill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9" fontId="0" fillId="0" borderId="0" xfId="1" applyFont="1" applyFill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Border="1"/>
    <xf numFmtId="9" fontId="0" fillId="0" borderId="0" xfId="1" applyFont="1" applyBorder="1"/>
    <xf numFmtId="9" fontId="0" fillId="0" borderId="0" xfId="0" applyNumberFormat="1" applyBorder="1"/>
    <xf numFmtId="0" fontId="0" fillId="0" borderId="0" xfId="0" applyFill="1"/>
    <xf numFmtId="9" fontId="0" fillId="0" borderId="0" xfId="0" applyNumberFormat="1" applyFill="1"/>
    <xf numFmtId="0" fontId="0" fillId="0" borderId="0" xfId="0" applyFill="1" applyBorder="1"/>
    <xf numFmtId="2" fontId="0" fillId="0" borderId="0" xfId="1" applyNumberFormat="1" applyFont="1" applyFill="1" applyBorder="1"/>
    <xf numFmtId="1" fontId="0" fillId="0" borderId="0" xfId="1" applyNumberFormat="1" applyFon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17" fontId="0" fillId="0" borderId="0" xfId="0" applyNumberFormat="1"/>
    <xf numFmtId="9" fontId="1" fillId="0" borderId="0" xfId="0" applyNumberFormat="1" applyFont="1"/>
    <xf numFmtId="2" fontId="1" fillId="0" borderId="0" xfId="0" applyNumberFormat="1" applyFont="1"/>
    <xf numFmtId="0" fontId="0" fillId="0" borderId="1" xfId="0" applyBorder="1"/>
    <xf numFmtId="2" fontId="0" fillId="4" borderId="2" xfId="0" applyNumberFormat="1" applyFill="1" applyBorder="1"/>
  </cellXfs>
  <cellStyles count="2">
    <cellStyle name="Обычный" xfId="0" builtinId="0"/>
    <cellStyle name="Процентный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22" formatCode="mmm/yy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22" formatCode="mmm/yy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036.361847106484" createdVersion="8" refreshedVersion="8" minRefreshableVersion="3" recordCount="2500" xr:uid="{85ACE771-FFB7-43DA-84F7-6A918D6D8F9F}">
  <cacheSource type="worksheet">
    <worksheetSource ref="A1:I2501" sheet="DATA"/>
  </cacheSource>
  <cacheFields count="10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9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55B38-2F76-4831-90B3-1064092EA549}" name="Сводная таблица6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L33:M45" firstHeaderRow="1" firstDataRow="1" firstDataCol="1"/>
  <pivotFields count="10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Количество по полю id_client" fld="0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5F248-4345-4471-9377-8AE49191EB6E}" name="Сводная таблица4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L17:M29" firstHeaderRow="1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Среднее по полю COST" fld="8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78028-F2E2-43E7-BDBA-EBA73B576115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L1:R13" firstHeaderRow="0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7C992-12BB-41B6-9B04-A9387302E495}" name="Таблица2" displayName="Таблица2" ref="U1:AB10" totalsRowShown="0">
  <autoFilter ref="U1:AB10" xr:uid="{30D7C992-12BB-41B6-9B04-A9387302E495}"/>
  <tableColumns count="8">
    <tableColumn id="1" xr3:uid="{BF38B485-0BCB-46D4-9544-0DD54C54CBEE}" name="Дата" dataDxfId="19"/>
    <tableColumn id="2" xr3:uid="{9316D00F-2996-48AC-B4DC-60A8FAC6186F}" name="зашло клиентов"/>
    <tableColumn id="3" xr3:uid="{A4944B3E-B953-42F7-9D9F-CC4D5D4D5D92}" name="flag_30"/>
    <tableColumn id="4" xr3:uid="{60FE67EB-1892-40E2-9960-C845C3F77F2F}" name="flag_60"/>
    <tableColumn id="5" xr3:uid="{E1CE272B-E52F-4C19-839E-5EAD17B8AD78}" name="flag_90"/>
    <tableColumn id="6" xr3:uid="{33CA3BF5-6990-4E4A-87AE-6269796500A1}" name="flag_120"/>
    <tableColumn id="7" xr3:uid="{9A515135-678F-49C5-B285-274E15AEE6E1}" name="flag_150"/>
    <tableColumn id="8" xr3:uid="{1D91658D-6CD6-49F3-9565-03262902CDAC}" name="flag_18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94AAD7-2FB5-48EB-9472-E8DD2E13A59A}" name="Таблица24" displayName="Таблица24" ref="U16:AH26" totalsRowCount="1">
  <autoFilter ref="U16:AH25" xr:uid="{E094AAD7-2FB5-48EB-9472-E8DD2E13A59A}"/>
  <tableColumns count="14">
    <tableColumn id="1" xr3:uid="{45E946F6-0DA9-4661-B358-052D3C6D9F20}" name="Дата" dataDxfId="18" totalsRowDxfId="11"/>
    <tableColumn id="2" xr3:uid="{FFA1259F-2BF6-4CDC-94BE-C951B8282819}" name="зашло клиентов"/>
    <tableColumn id="9" xr3:uid="{1A1C9861-1A0F-48C9-9407-5A31CB37D5B5}" name="ret_0"/>
    <tableColumn id="3" xr3:uid="{605A04BF-49A3-48DF-A926-24D7C4260D16}" name="retention_30" totalsRowFunction="custom" totalsRowDxfId="10" dataCellStyle="Процентный">
      <calculatedColumnFormula>W2/V2</calculatedColumnFormula>
      <totalsRowFormula>SUMPRODUCT(Таблица24[retention_30],Таблица24[зашло клиентов])/SUM(V17:V25)</totalsRowFormula>
    </tableColumn>
    <tableColumn id="4" xr3:uid="{79E7ABEF-1AA1-4C14-9CE1-7FAE995F24A4}" name="retention_60" totalsRowFunction="custom" dataDxfId="17" totalsRowDxfId="9">
      <calculatedColumnFormula>X2/V2</calculatedColumnFormula>
      <totalsRowFormula>SUMPRODUCT(Таблица24[retention_60],Таблица24[зашло клиентов])/SUM(Таблица24[зашло клиентов])</totalsRowFormula>
    </tableColumn>
    <tableColumn id="5" xr3:uid="{315264D3-317B-41B6-8D71-5BB6F3C72C57}" name="retention_90" totalsRowFunction="custom" totalsRowDxfId="8" dataCellStyle="Процентный">
      <calculatedColumnFormula>Y2/V2</calculatedColumnFormula>
      <totalsRowFormula>SUMPRODUCT(Таблица24[retention_90],Таблица24[зашло клиентов])/SUM(Таблица24[зашло клиентов])</totalsRowFormula>
    </tableColumn>
    <tableColumn id="6" xr3:uid="{0B4F98E5-CECA-44E4-9E50-43E3559FE510}" name="retention_120" totalsRowFunction="custom" totalsRowDxfId="7" dataCellStyle="Процентный">
      <calculatedColumnFormula>Z2/V2</calculatedColumnFormula>
      <totalsRowFormula>SUMPRODUCT(Таблица24[retention_120],Таблица24[зашло клиентов])/SUM(Таблица24[зашло клиентов])</totalsRowFormula>
    </tableColumn>
    <tableColumn id="7" xr3:uid="{DCA1CBAE-87DE-4C9A-A3BA-CCEF6397E93A}" name="retention_150" totalsRowFunction="custom" totalsRowDxfId="6" dataCellStyle="Процентный">
      <calculatedColumnFormula>AA2/V2</calculatedColumnFormula>
      <totalsRowFormula>SUMPRODUCT(Таблица24[retention_150],Таблица24[зашло клиентов])/SUM(Таблица24[зашло клиентов])</totalsRowFormula>
    </tableColumn>
    <tableColumn id="8" xr3:uid="{455D73DC-0A33-44B2-B4D2-0A59CAF49E88}" name="retention_180" totalsRowFunction="custom" totalsRowDxfId="5" dataCellStyle="Процентный">
      <calculatedColumnFormula>V2/AB2</calculatedColumnFormula>
      <totalsRowFormula>SUMPRODUCT(Таблица24[retention_180],Таблица24[зашло клиентов])/SUM(Таблица24[зашло клиентов])</totalsRowFormula>
    </tableColumn>
    <tableColumn id="10" xr3:uid="{1F2247DB-B9DA-4824-A841-21944EE21EDC}" name="LT" dataDxfId="16" totalsRowDxfId="4" dataCellStyle="Процентный">
      <calculatedColumnFormula>Таблица24[[#This Row],[ret_0]]/2+Таблица24[[#This Row],[retention_180]]/2+SUM(Таблица24[[#This Row],[retention_30]:[retention_150]])</calculatedColumnFormula>
    </tableColumn>
    <tableColumn id="11" xr3:uid="{CF666B37-ADAF-409A-A733-08C900186E15}" name="LT без 0" dataDxfId="15" totalsRowDxfId="3" dataCellStyle="Процентный">
      <calculatedColumnFormula>Таблица24[[#This Row],[retention_30]]/2+Таблица24[[#This Row],[retention_180]]/2+SUM(Таблица24[[#This Row],[retention_60]:[retention_150]])</calculatedColumnFormula>
    </tableColumn>
    <tableColumn id="12" xr3:uid="{670F1D4D-A3BD-46F3-835C-C79B43216C56}" name="LTR" dataDxfId="14" totalsRowDxfId="2" dataCellStyle="Процентный">
      <calculatedColumnFormula>$AE$29*Таблица24[[#This Row],[LT без 0]]</calculatedColumnFormula>
    </tableColumn>
    <tableColumn id="13" xr3:uid="{AF03779B-71D3-4BBD-BE33-35F647ACE374}" name="COST" dataDxfId="13" totalsRowDxfId="1" dataCellStyle="Процентный"/>
    <tableColumn id="14" xr3:uid="{32B577F7-F97D-4C40-9D0B-4F9006191DF2}" name="LTV" totalsRowFunction="custom" dataDxfId="12" totalsRowDxfId="0" dataCellStyle="Процентный" totalsRowCellStyle="Процентный">
      <calculatedColumnFormula>Таблица24[[#This Row],[LTR]]-Таблица24[[#This Row],[COST]]</calculatedColumnFormula>
      <totalsRowFormula>SUM(Таблица24[LTV])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AK2501"/>
  <sheetViews>
    <sheetView tabSelected="1" topLeftCell="Y10" workbookViewId="0">
      <selection activeCell="AH20" sqref="AH20"/>
    </sheetView>
  </sheetViews>
  <sheetFormatPr defaultRowHeight="14.4" x14ac:dyDescent="0.3"/>
  <cols>
    <col min="2" max="2" width="10.21875" bestFit="1" customWidth="1"/>
    <col min="12" max="12" width="17" bestFit="1" customWidth="1"/>
    <col min="13" max="15" width="21.77734375" bestFit="1" customWidth="1"/>
    <col min="16" max="18" width="22.77734375" bestFit="1" customWidth="1"/>
    <col min="19" max="19" width="14.44140625" customWidth="1"/>
    <col min="21" max="21" width="7.21875" bestFit="1" customWidth="1"/>
    <col min="22" max="22" width="17" customWidth="1"/>
    <col min="23" max="25" width="8.88671875" customWidth="1"/>
    <col min="26" max="28" width="9.88671875" customWidth="1"/>
    <col min="34" max="34" width="9.4414062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15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U1" t="s">
        <v>40</v>
      </c>
      <c r="V1" t="s">
        <v>39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</row>
    <row r="2" spans="1:34" x14ac:dyDescent="0.3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  <c r="L2" s="12" t="s">
        <v>37</v>
      </c>
      <c r="M2" s="13">
        <v>736</v>
      </c>
      <c r="N2" s="13">
        <v>561</v>
      </c>
      <c r="O2" s="13">
        <v>333</v>
      </c>
      <c r="P2" s="13">
        <v>146</v>
      </c>
      <c r="Q2" s="13">
        <v>71</v>
      </c>
      <c r="R2" s="13">
        <v>32</v>
      </c>
      <c r="U2" s="27">
        <v>44105</v>
      </c>
      <c r="V2">
        <v>274</v>
      </c>
      <c r="W2">
        <v>230</v>
      </c>
      <c r="X2">
        <v>175</v>
      </c>
      <c r="Y2">
        <v>104</v>
      </c>
      <c r="Z2">
        <v>42</v>
      </c>
      <c r="AA2">
        <v>22</v>
      </c>
      <c r="AB2">
        <v>9</v>
      </c>
    </row>
    <row r="3" spans="1:34" x14ac:dyDescent="0.3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  <c r="L3" s="14" t="s">
        <v>17</v>
      </c>
      <c r="M3" s="13">
        <v>230</v>
      </c>
      <c r="N3" s="13">
        <v>175</v>
      </c>
      <c r="O3" s="13">
        <v>104</v>
      </c>
      <c r="P3" s="13">
        <v>42</v>
      </c>
      <c r="Q3" s="13">
        <v>22</v>
      </c>
      <c r="R3" s="13">
        <v>9</v>
      </c>
      <c r="U3" s="27">
        <v>44136</v>
      </c>
      <c r="V3">
        <v>308</v>
      </c>
      <c r="W3">
        <v>257</v>
      </c>
      <c r="X3">
        <v>190</v>
      </c>
      <c r="Y3">
        <v>118</v>
      </c>
      <c r="Z3">
        <v>53</v>
      </c>
      <c r="AA3">
        <v>27</v>
      </c>
      <c r="AB3">
        <v>13</v>
      </c>
    </row>
    <row r="4" spans="1:34" x14ac:dyDescent="0.3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  <c r="L4" s="14" t="s">
        <v>18</v>
      </c>
      <c r="M4" s="13">
        <v>257</v>
      </c>
      <c r="N4" s="13">
        <v>190</v>
      </c>
      <c r="O4" s="13">
        <v>118</v>
      </c>
      <c r="P4" s="13">
        <v>53</v>
      </c>
      <c r="Q4" s="13">
        <v>27</v>
      </c>
      <c r="R4" s="13">
        <v>13</v>
      </c>
      <c r="U4" s="27">
        <v>44166</v>
      </c>
      <c r="V4">
        <v>316</v>
      </c>
      <c r="W4">
        <v>249</v>
      </c>
      <c r="X4">
        <v>196</v>
      </c>
      <c r="Y4">
        <v>111</v>
      </c>
      <c r="Z4">
        <v>51</v>
      </c>
      <c r="AA4">
        <v>22</v>
      </c>
      <c r="AB4">
        <v>10</v>
      </c>
    </row>
    <row r="5" spans="1:34" x14ac:dyDescent="0.3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  <c r="L5" s="14" t="s">
        <v>19</v>
      </c>
      <c r="M5" s="13">
        <v>249</v>
      </c>
      <c r="N5" s="13">
        <v>196</v>
      </c>
      <c r="O5" s="13">
        <v>111</v>
      </c>
      <c r="P5" s="13">
        <v>51</v>
      </c>
      <c r="Q5" s="13">
        <v>22</v>
      </c>
      <c r="R5" s="13">
        <v>10</v>
      </c>
      <c r="U5" s="27">
        <v>44197</v>
      </c>
      <c r="V5">
        <v>300</v>
      </c>
      <c r="W5">
        <v>233</v>
      </c>
      <c r="X5">
        <v>171</v>
      </c>
      <c r="Y5">
        <v>107</v>
      </c>
      <c r="Z5">
        <v>53</v>
      </c>
      <c r="AA5">
        <v>27</v>
      </c>
      <c r="AB5">
        <v>9</v>
      </c>
    </row>
    <row r="6" spans="1:34" x14ac:dyDescent="0.3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  <c r="L6" s="12" t="s">
        <v>38</v>
      </c>
      <c r="M6" s="13">
        <v>1181</v>
      </c>
      <c r="N6" s="13">
        <v>886</v>
      </c>
      <c r="O6" s="13">
        <v>587</v>
      </c>
      <c r="P6" s="13">
        <v>276</v>
      </c>
      <c r="Q6" s="13">
        <v>139</v>
      </c>
      <c r="R6" s="13">
        <v>36</v>
      </c>
      <c r="U6" s="27">
        <v>44228</v>
      </c>
      <c r="V6">
        <v>245</v>
      </c>
      <c r="W6">
        <v>192</v>
      </c>
      <c r="X6">
        <v>137</v>
      </c>
      <c r="Y6">
        <v>85</v>
      </c>
      <c r="Z6">
        <v>39</v>
      </c>
      <c r="AA6">
        <v>18</v>
      </c>
      <c r="AB6">
        <v>3</v>
      </c>
    </row>
    <row r="7" spans="1:34" x14ac:dyDescent="0.3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  <c r="L7" s="14" t="s">
        <v>20</v>
      </c>
      <c r="M7" s="13">
        <v>233</v>
      </c>
      <c r="N7" s="13">
        <v>171</v>
      </c>
      <c r="O7" s="13">
        <v>107</v>
      </c>
      <c r="P7" s="13">
        <v>53</v>
      </c>
      <c r="Q7" s="13">
        <v>27</v>
      </c>
      <c r="R7" s="13">
        <v>9</v>
      </c>
      <c r="U7" s="27">
        <v>44256</v>
      </c>
      <c r="V7">
        <v>274</v>
      </c>
      <c r="W7">
        <v>139</v>
      </c>
      <c r="X7">
        <v>109</v>
      </c>
      <c r="Y7">
        <v>82</v>
      </c>
      <c r="Z7">
        <v>31</v>
      </c>
      <c r="AA7">
        <v>14</v>
      </c>
      <c r="AB7">
        <v>5</v>
      </c>
    </row>
    <row r="8" spans="1:34" x14ac:dyDescent="0.3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  <c r="L8" s="14" t="s">
        <v>21</v>
      </c>
      <c r="M8" s="13">
        <v>192</v>
      </c>
      <c r="N8" s="13">
        <v>137</v>
      </c>
      <c r="O8" s="13">
        <v>85</v>
      </c>
      <c r="P8" s="13">
        <v>39</v>
      </c>
      <c r="Q8" s="13">
        <v>18</v>
      </c>
      <c r="R8" s="13">
        <v>3</v>
      </c>
      <c r="U8" s="27">
        <v>44287</v>
      </c>
      <c r="V8">
        <v>250</v>
      </c>
      <c r="W8">
        <v>202</v>
      </c>
      <c r="X8">
        <v>151</v>
      </c>
      <c r="Y8">
        <v>88</v>
      </c>
      <c r="Z8">
        <v>44</v>
      </c>
      <c r="AA8">
        <v>25</v>
      </c>
      <c r="AB8">
        <v>11</v>
      </c>
    </row>
    <row r="9" spans="1:34" x14ac:dyDescent="0.3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  <c r="L9" s="14" t="s">
        <v>22</v>
      </c>
      <c r="M9" s="13">
        <v>139</v>
      </c>
      <c r="N9" s="13">
        <v>109</v>
      </c>
      <c r="O9" s="13">
        <v>82</v>
      </c>
      <c r="P9" s="13">
        <v>31</v>
      </c>
      <c r="Q9" s="13">
        <v>14</v>
      </c>
      <c r="R9" s="13">
        <v>5</v>
      </c>
      <c r="U9" s="27">
        <v>44317</v>
      </c>
      <c r="V9">
        <v>265</v>
      </c>
      <c r="W9">
        <v>214</v>
      </c>
      <c r="X9">
        <v>164</v>
      </c>
      <c r="Y9">
        <v>146</v>
      </c>
      <c r="Z9">
        <v>72</v>
      </c>
      <c r="AA9">
        <v>37</v>
      </c>
      <c r="AB9">
        <v>8</v>
      </c>
    </row>
    <row r="10" spans="1:34" x14ac:dyDescent="0.3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  <c r="L10" s="14" t="s">
        <v>23</v>
      </c>
      <c r="M10" s="13">
        <v>202</v>
      </c>
      <c r="N10" s="13">
        <v>151</v>
      </c>
      <c r="O10" s="13">
        <v>88</v>
      </c>
      <c r="P10" s="13">
        <v>44</v>
      </c>
      <c r="Q10" s="13">
        <v>25</v>
      </c>
      <c r="R10" s="13">
        <v>11</v>
      </c>
      <c r="U10" s="27">
        <v>44348</v>
      </c>
      <c r="V10">
        <v>268</v>
      </c>
      <c r="W10">
        <v>201</v>
      </c>
      <c r="X10">
        <v>154</v>
      </c>
      <c r="Y10">
        <v>79</v>
      </c>
      <c r="Z10">
        <v>37</v>
      </c>
      <c r="AA10">
        <v>18</v>
      </c>
      <c r="AB10">
        <v>0</v>
      </c>
    </row>
    <row r="11" spans="1:34" x14ac:dyDescent="0.3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  <c r="L11" s="14" t="s">
        <v>24</v>
      </c>
      <c r="M11" s="13">
        <v>214</v>
      </c>
      <c r="N11" s="13">
        <v>164</v>
      </c>
      <c r="O11" s="13">
        <v>146</v>
      </c>
      <c r="P11" s="13">
        <v>72</v>
      </c>
      <c r="Q11" s="13">
        <v>37</v>
      </c>
      <c r="R11" s="13">
        <v>8</v>
      </c>
    </row>
    <row r="12" spans="1:34" x14ac:dyDescent="0.3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  <c r="L12" s="14" t="s">
        <v>25</v>
      </c>
      <c r="M12" s="13">
        <v>201</v>
      </c>
      <c r="N12" s="13">
        <v>154</v>
      </c>
      <c r="O12" s="13">
        <v>79</v>
      </c>
      <c r="P12" s="13">
        <v>37</v>
      </c>
      <c r="Q12" s="13">
        <v>18</v>
      </c>
      <c r="R12" s="13">
        <v>0</v>
      </c>
    </row>
    <row r="13" spans="1:34" x14ac:dyDescent="0.3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  <c r="L13" s="12" t="s">
        <v>16</v>
      </c>
      <c r="M13" s="13">
        <v>1917</v>
      </c>
      <c r="N13" s="13">
        <v>1447</v>
      </c>
      <c r="O13" s="13">
        <v>920</v>
      </c>
      <c r="P13" s="13">
        <v>422</v>
      </c>
      <c r="Q13" s="13">
        <v>210</v>
      </c>
      <c r="R13" s="13">
        <v>68</v>
      </c>
    </row>
    <row r="14" spans="1:34" x14ac:dyDescent="0.3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  <c r="L14" s="15"/>
      <c r="M14" s="15"/>
      <c r="N14" s="15"/>
      <c r="O14" s="15"/>
      <c r="P14" s="15"/>
      <c r="Q14" s="15"/>
      <c r="R14" s="15"/>
      <c r="S14" s="15"/>
    </row>
    <row r="15" spans="1:34" x14ac:dyDescent="0.3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  <c r="L15" s="15"/>
      <c r="M15" s="15"/>
      <c r="N15" s="15"/>
      <c r="O15" s="15"/>
      <c r="P15" s="15"/>
      <c r="Q15" s="15"/>
      <c r="R15" s="15"/>
      <c r="S15" s="15"/>
    </row>
    <row r="16" spans="1:34" x14ac:dyDescent="0.3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  <c r="L16" s="15"/>
      <c r="M16" s="15"/>
      <c r="N16" s="15"/>
      <c r="O16" s="15"/>
      <c r="P16" s="15"/>
      <c r="Q16" s="15"/>
      <c r="R16" s="15"/>
      <c r="S16" s="15"/>
      <c r="U16" t="s">
        <v>40</v>
      </c>
      <c r="V16" t="s">
        <v>39</v>
      </c>
      <c r="W16" t="s">
        <v>41</v>
      </c>
      <c r="X16" t="s">
        <v>26</v>
      </c>
      <c r="Y16" t="s">
        <v>27</v>
      </c>
      <c r="Z16" t="s">
        <v>28</v>
      </c>
      <c r="AA16" t="s">
        <v>29</v>
      </c>
      <c r="AB16" t="s">
        <v>30</v>
      </c>
      <c r="AC16" t="s">
        <v>31</v>
      </c>
      <c r="AD16" t="s">
        <v>32</v>
      </c>
      <c r="AE16" t="s">
        <v>42</v>
      </c>
      <c r="AF16" t="s">
        <v>34</v>
      </c>
      <c r="AG16" t="s">
        <v>8</v>
      </c>
      <c r="AH16" t="s">
        <v>36</v>
      </c>
    </row>
    <row r="17" spans="1:34" x14ac:dyDescent="0.3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  <c r="L17" s="2" t="s">
        <v>15</v>
      </c>
      <c r="M17" t="s">
        <v>35</v>
      </c>
      <c r="O17" t="s">
        <v>15</v>
      </c>
      <c r="P17" t="s">
        <v>35</v>
      </c>
      <c r="Q17" s="15"/>
      <c r="R17" s="15"/>
      <c r="S17" s="15"/>
      <c r="U17" s="27">
        <v>44105</v>
      </c>
      <c r="V17">
        <v>274</v>
      </c>
      <c r="W17" s="4">
        <v>1</v>
      </c>
      <c r="X17" s="3">
        <f t="shared" ref="X17:X25" si="0">W2/V2</f>
        <v>0.83941605839416056</v>
      </c>
      <c r="Y17" s="3">
        <f>X2/V2</f>
        <v>0.63868613138686137</v>
      </c>
      <c r="Z17" s="3">
        <f>Y2/V2</f>
        <v>0.37956204379562042</v>
      </c>
      <c r="AA17" s="3">
        <f t="shared" ref="AA17:AA25" si="1">Z2/V2</f>
        <v>0.15328467153284672</v>
      </c>
      <c r="AB17" s="3">
        <f t="shared" ref="AB17:AB25" si="2">AA2/V2</f>
        <v>8.0291970802919707E-2</v>
      </c>
      <c r="AC17" s="3">
        <f>AB2/V2</f>
        <v>3.2846715328467155E-2</v>
      </c>
      <c r="AD17" s="5">
        <f>Таблица24[[#This Row],[ret_0]]/2+Таблица24[[#This Row],[retention_180]]/2+SUM(Таблица24[[#This Row],[retention_30]:[retention_150]])</f>
        <v>2.6076642335766422</v>
      </c>
      <c r="AE17" s="5">
        <f>Таблица24[[#This Row],[retention_30]]/2+Таблица24[[#This Row],[retention_180]]/2+SUM(Таблица24[[#This Row],[retention_60]:[retention_150]])</f>
        <v>1.687956204379562</v>
      </c>
      <c r="AF17" s="5">
        <f>$AE$29*Таблица24[[#This Row],[LT без 0]]</f>
        <v>506.38686131386856</v>
      </c>
      <c r="AG17" s="8">
        <v>70.226277372262771</v>
      </c>
      <c r="AH17" s="5">
        <f>Таблица24[[#This Row],[LTR]]-Таблица24[[#This Row],[COST]]</f>
        <v>436.16058394160581</v>
      </c>
    </row>
    <row r="18" spans="1:34" x14ac:dyDescent="0.3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  <c r="L18" s="12" t="s">
        <v>37</v>
      </c>
      <c r="M18" s="13">
        <v>58.457683741648104</v>
      </c>
      <c r="O18" s="27">
        <v>44105</v>
      </c>
      <c r="P18" s="8">
        <v>70.226277372262771</v>
      </c>
      <c r="Q18" s="15"/>
      <c r="R18" s="15"/>
      <c r="S18" s="15"/>
      <c r="U18" s="27">
        <v>44136</v>
      </c>
      <c r="V18">
        <v>308</v>
      </c>
      <c r="W18" s="4">
        <v>1</v>
      </c>
      <c r="X18" s="3">
        <f t="shared" si="0"/>
        <v>0.83441558441558439</v>
      </c>
      <c r="Y18" s="4">
        <f t="shared" ref="Y18:Y25" si="3">X3/V3</f>
        <v>0.61688311688311692</v>
      </c>
      <c r="Z18" s="3">
        <f t="shared" ref="Z18:Z25" si="4">Y3/V3</f>
        <v>0.38311688311688313</v>
      </c>
      <c r="AA18" s="3">
        <f t="shared" si="1"/>
        <v>0.17207792207792208</v>
      </c>
      <c r="AB18" s="3">
        <f t="shared" si="2"/>
        <v>8.7662337662337664E-2</v>
      </c>
      <c r="AC18" s="3">
        <f t="shared" ref="AC18:AC24" si="5">AB3/V3</f>
        <v>4.2207792207792208E-2</v>
      </c>
      <c r="AD18" s="5">
        <f>Таблица24[[#This Row],[ret_0]]/2+Таблица24[[#This Row],[retention_180]]/2+SUM(Таблица24[[#This Row],[retention_30]:[retention_150]])</f>
        <v>2.6152597402597402</v>
      </c>
      <c r="AE18" s="5">
        <f>Таблица24[[#This Row],[retention_30]]/2+Таблица24[[#This Row],[retention_180]]/2+SUM(Таблица24[[#This Row],[retention_60]:[retention_150]])</f>
        <v>1.698051948051948</v>
      </c>
      <c r="AF18" s="5">
        <f>$AE$29*Таблица24[[#This Row],[LT без 0]]</f>
        <v>509.41558441558442</v>
      </c>
      <c r="AG18" s="10">
        <v>36.142857142857146</v>
      </c>
      <c r="AH18" s="7">
        <f>Таблица24[[#This Row],[LTR]]-Таблица24[[#This Row],[COST]]</f>
        <v>473.27272727272725</v>
      </c>
    </row>
    <row r="19" spans="1:34" x14ac:dyDescent="0.3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  <c r="L19" s="14" t="s">
        <v>17</v>
      </c>
      <c r="M19" s="13">
        <v>70.226277372262771</v>
      </c>
      <c r="O19" s="27">
        <v>44136</v>
      </c>
      <c r="P19" s="8">
        <v>36.142857142857146</v>
      </c>
      <c r="Q19" s="15"/>
      <c r="R19" s="15"/>
      <c r="S19" s="15"/>
      <c r="U19" s="27">
        <v>44166</v>
      </c>
      <c r="V19">
        <v>316</v>
      </c>
      <c r="W19" s="4">
        <v>1</v>
      </c>
      <c r="X19" s="3">
        <f t="shared" si="0"/>
        <v>0.78797468354430378</v>
      </c>
      <c r="Y19" s="4">
        <f t="shared" si="3"/>
        <v>0.620253164556962</v>
      </c>
      <c r="Z19" s="3">
        <f t="shared" si="4"/>
        <v>0.35126582278481011</v>
      </c>
      <c r="AA19" s="3">
        <f t="shared" si="1"/>
        <v>0.16139240506329114</v>
      </c>
      <c r="AB19" s="3">
        <f t="shared" si="2"/>
        <v>6.9620253164556958E-2</v>
      </c>
      <c r="AC19" s="3">
        <f t="shared" si="5"/>
        <v>3.1645569620253167E-2</v>
      </c>
      <c r="AD19" s="5">
        <f>Таблица24[[#This Row],[ret_0]]/2+Таблица24[[#This Row],[retention_180]]/2+SUM(Таблица24[[#This Row],[retention_30]:[retention_150]])</f>
        <v>2.5063291139240507</v>
      </c>
      <c r="AE19" s="5">
        <f>Таблица24[[#This Row],[retention_30]]/2+Таблица24[[#This Row],[retention_180]]/2+SUM(Таблица24[[#This Row],[retention_60]:[retention_150]])</f>
        <v>1.6123417721518987</v>
      </c>
      <c r="AF19" s="5">
        <f>$AE$29*Таблица24[[#This Row],[LT без 0]]</f>
        <v>483.70253164556959</v>
      </c>
      <c r="AG19" s="8">
        <v>70.00316455696202</v>
      </c>
      <c r="AH19" s="5">
        <f>Таблица24[[#This Row],[LTR]]-Таблица24[[#This Row],[COST]]</f>
        <v>413.69936708860757</v>
      </c>
    </row>
    <row r="20" spans="1:34" x14ac:dyDescent="0.3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  <c r="L20" s="14" t="s">
        <v>18</v>
      </c>
      <c r="M20" s="13">
        <v>36.142857142857146</v>
      </c>
      <c r="O20" s="27">
        <v>44166</v>
      </c>
      <c r="P20" s="8">
        <v>70.00316455696202</v>
      </c>
      <c r="Q20" s="15"/>
      <c r="R20" s="15"/>
      <c r="S20" s="15"/>
      <c r="U20" s="27">
        <v>44197</v>
      </c>
      <c r="V20">
        <v>300</v>
      </c>
      <c r="W20" s="4">
        <v>1</v>
      </c>
      <c r="X20" s="3">
        <f t="shared" si="0"/>
        <v>0.77666666666666662</v>
      </c>
      <c r="Y20" s="4">
        <f t="shared" si="3"/>
        <v>0.56999999999999995</v>
      </c>
      <c r="Z20" s="3">
        <f t="shared" si="4"/>
        <v>0.35666666666666669</v>
      </c>
      <c r="AA20" s="3">
        <f t="shared" si="1"/>
        <v>0.17666666666666667</v>
      </c>
      <c r="AB20" s="3">
        <f t="shared" si="2"/>
        <v>0.09</v>
      </c>
      <c r="AC20" s="3">
        <f t="shared" si="5"/>
        <v>0.03</v>
      </c>
      <c r="AD20" s="5">
        <f>Таблица24[[#This Row],[ret_0]]/2+Таблица24[[#This Row],[retention_180]]/2+SUM(Таблица24[[#This Row],[retention_30]:[retention_150]])</f>
        <v>2.4850000000000003</v>
      </c>
      <c r="AE20" s="5">
        <f>Таблица24[[#This Row],[retention_30]]/2+Таблица24[[#This Row],[retention_180]]/2+SUM(Таблица24[[#This Row],[retention_60]:[retention_150]])</f>
        <v>1.5966666666666667</v>
      </c>
      <c r="AF20" s="5">
        <f>$AE$29*Таблица24[[#This Row],[LT без 0]]</f>
        <v>479</v>
      </c>
      <c r="AG20" s="9">
        <v>183.46666666666667</v>
      </c>
      <c r="AH20" s="6">
        <f>Таблица24[[#This Row],[LTR]]-Таблица24[[#This Row],[COST]]</f>
        <v>295.5333333333333</v>
      </c>
    </row>
    <row r="21" spans="1:34" x14ac:dyDescent="0.3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  <c r="L21" s="14" t="s">
        <v>19</v>
      </c>
      <c r="M21" s="13">
        <v>70.00316455696202</v>
      </c>
      <c r="O21" s="27">
        <v>44197</v>
      </c>
      <c r="P21" s="8">
        <v>183.46666666666667</v>
      </c>
      <c r="Q21" s="15"/>
      <c r="R21" s="15"/>
      <c r="S21" s="15"/>
      <c r="U21" s="27">
        <v>44228</v>
      </c>
      <c r="V21">
        <v>245</v>
      </c>
      <c r="W21" s="4">
        <v>1</v>
      </c>
      <c r="X21" s="3">
        <f t="shared" si="0"/>
        <v>0.78367346938775506</v>
      </c>
      <c r="Y21" s="4">
        <f t="shared" si="3"/>
        <v>0.5591836734693878</v>
      </c>
      <c r="Z21" s="3">
        <f>Y6/V6</f>
        <v>0.34693877551020408</v>
      </c>
      <c r="AA21" s="3">
        <f t="shared" si="1"/>
        <v>0.15918367346938775</v>
      </c>
      <c r="AB21" s="3">
        <f t="shared" si="2"/>
        <v>7.3469387755102047E-2</v>
      </c>
      <c r="AC21" s="3">
        <f t="shared" si="5"/>
        <v>1.2244897959183673E-2</v>
      </c>
      <c r="AD21" s="5">
        <f>Таблица24[[#This Row],[ret_0]]/2+Таблица24[[#This Row],[retention_180]]/2+SUM(Таблица24[[#This Row],[retention_30]:[retention_150]])</f>
        <v>2.4285714285714284</v>
      </c>
      <c r="AE21" s="5">
        <f>Таблица24[[#This Row],[retention_30]]/2+Таблица24[[#This Row],[retention_180]]/2+SUM(Таблица24[[#This Row],[retention_60]:[retention_150]])</f>
        <v>1.536734693877551</v>
      </c>
      <c r="AF21" s="5">
        <f>$AE$29*Таблица24[[#This Row],[LT без 0]]</f>
        <v>461.0204081632653</v>
      </c>
      <c r="AG21" s="8">
        <v>69.836734693877546</v>
      </c>
      <c r="AH21" s="5">
        <f>Таблица24[[#This Row],[LTR]]-Таблица24[[#This Row],[COST]]</f>
        <v>391.18367346938777</v>
      </c>
    </row>
    <row r="22" spans="1:34" x14ac:dyDescent="0.3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  <c r="L22" s="12" t="s">
        <v>38</v>
      </c>
      <c r="M22" s="13">
        <v>91.578027465667915</v>
      </c>
      <c r="O22" s="27">
        <v>44228</v>
      </c>
      <c r="P22" s="8">
        <v>69.836734693877546</v>
      </c>
      <c r="Q22" s="15"/>
      <c r="R22" s="15"/>
      <c r="S22" s="15"/>
      <c r="U22" s="27">
        <v>44256</v>
      </c>
      <c r="V22">
        <v>274</v>
      </c>
      <c r="W22" s="4">
        <v>1</v>
      </c>
      <c r="X22" s="3">
        <f t="shared" si="0"/>
        <v>0.50729927007299269</v>
      </c>
      <c r="Y22" s="4">
        <f t="shared" si="3"/>
        <v>0.3978102189781022</v>
      </c>
      <c r="Z22" s="3">
        <f t="shared" si="4"/>
        <v>0.29927007299270075</v>
      </c>
      <c r="AA22" s="3">
        <f t="shared" si="1"/>
        <v>0.11313868613138686</v>
      </c>
      <c r="AB22" s="3">
        <f t="shared" si="2"/>
        <v>5.1094890510948905E-2</v>
      </c>
      <c r="AC22" s="3">
        <f>AB7/V7</f>
        <v>1.824817518248175E-2</v>
      </c>
      <c r="AD22" s="6">
        <f>Таблица24[[#This Row],[ret_0]]/2+Таблица24[[#This Row],[retention_180]]/2+SUM(Таблица24[[#This Row],[retention_30]:[retention_150]])</f>
        <v>1.8777372262773722</v>
      </c>
      <c r="AE22" s="5">
        <f>Таблица24[[#This Row],[retention_30]]/2+Таблица24[[#This Row],[retention_180]]/2+SUM(Таблица24[[#This Row],[retention_60]:[retention_150]])</f>
        <v>1.1240875912408761</v>
      </c>
      <c r="AF22" s="5">
        <f>$AE$29*Таблица24[[#This Row],[LT без 0]]</f>
        <v>337.22627737226281</v>
      </c>
      <c r="AG22" s="8">
        <v>70.226277372262771</v>
      </c>
      <c r="AH22" s="6">
        <f>Таблица24[[#This Row],[LTR]]-Таблица24[[#This Row],[COST]]</f>
        <v>267.00000000000006</v>
      </c>
    </row>
    <row r="23" spans="1:34" x14ac:dyDescent="0.3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  <c r="L23" s="14" t="s">
        <v>20</v>
      </c>
      <c r="M23" s="13">
        <v>183.46666666666667</v>
      </c>
      <c r="O23" s="27">
        <v>44256</v>
      </c>
      <c r="P23" s="8">
        <v>70.226277372262771</v>
      </c>
      <c r="Q23" s="15"/>
      <c r="R23" s="15"/>
      <c r="S23" s="15"/>
      <c r="U23" s="27">
        <v>44287</v>
      </c>
      <c r="V23">
        <v>250</v>
      </c>
      <c r="W23" s="4">
        <v>1</v>
      </c>
      <c r="X23" s="3">
        <f t="shared" si="0"/>
        <v>0.80800000000000005</v>
      </c>
      <c r="Y23" s="4">
        <f t="shared" si="3"/>
        <v>0.60399999999999998</v>
      </c>
      <c r="Z23" s="3">
        <f t="shared" si="4"/>
        <v>0.35199999999999998</v>
      </c>
      <c r="AA23" s="3">
        <f t="shared" si="1"/>
        <v>0.17599999999999999</v>
      </c>
      <c r="AB23" s="3">
        <f t="shared" si="2"/>
        <v>0.1</v>
      </c>
      <c r="AC23" s="3">
        <f t="shared" si="5"/>
        <v>4.3999999999999997E-2</v>
      </c>
      <c r="AD23" s="5">
        <f>Таблица24[[#This Row],[ret_0]]/2+Таблица24[[#This Row],[retention_180]]/2+SUM(Таблица24[[#This Row],[retention_30]:[retention_150]])</f>
        <v>2.5619999999999994</v>
      </c>
      <c r="AE23" s="5">
        <f>Таблица24[[#This Row],[retention_30]]/2+Таблица24[[#This Row],[retention_180]]/2+SUM(Таблица24[[#This Row],[retention_60]:[retention_150]])</f>
        <v>1.6579999999999999</v>
      </c>
      <c r="AF23" s="5">
        <f>$AE$29*Таблица24[[#This Row],[LT без 0]]</f>
        <v>497.4</v>
      </c>
      <c r="AG23" s="8">
        <v>70.207999999999998</v>
      </c>
      <c r="AH23" s="5">
        <f>Таблица24[[#This Row],[LTR]]-Таблица24[[#This Row],[COST]]</f>
        <v>427.19200000000001</v>
      </c>
    </row>
    <row r="24" spans="1:34" x14ac:dyDescent="0.3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  <c r="L24" s="14" t="s">
        <v>21</v>
      </c>
      <c r="M24" s="13">
        <v>69.836734693877546</v>
      </c>
      <c r="O24" s="27">
        <v>44287</v>
      </c>
      <c r="P24" s="8">
        <v>70.207999999999998</v>
      </c>
      <c r="U24" s="27">
        <v>44317</v>
      </c>
      <c r="V24">
        <v>265</v>
      </c>
      <c r="W24" s="4">
        <v>1</v>
      </c>
      <c r="X24" s="3">
        <f t="shared" si="0"/>
        <v>0.8075471698113208</v>
      </c>
      <c r="Y24" s="4">
        <f t="shared" si="3"/>
        <v>0.61886792452830186</v>
      </c>
      <c r="Z24" s="3">
        <f>Y9/V9</f>
        <v>0.55094339622641508</v>
      </c>
      <c r="AA24" s="3">
        <f t="shared" si="1"/>
        <v>0.27169811320754716</v>
      </c>
      <c r="AB24" s="3">
        <f t="shared" si="2"/>
        <v>0.13962264150943396</v>
      </c>
      <c r="AC24" s="3">
        <f t="shared" si="5"/>
        <v>3.0188679245283019E-2</v>
      </c>
      <c r="AD24" s="7">
        <f>Таблица24[[#This Row],[ret_0]]/2+Таблица24[[#This Row],[retention_180]]/2+SUM(Таблица24[[#This Row],[retention_30]:[retention_150]])</f>
        <v>2.9037735849056605</v>
      </c>
      <c r="AE24" s="5">
        <f>Таблица24[[#This Row],[retention_30]]/2+Таблица24[[#This Row],[retention_180]]/2+SUM(Таблица24[[#This Row],[retention_60]:[retention_150]])</f>
        <v>2</v>
      </c>
      <c r="AF24" s="5">
        <f>$AE$29*Таблица24[[#This Row],[LT без 0]]</f>
        <v>600</v>
      </c>
      <c r="AG24">
        <v>71</v>
      </c>
      <c r="AH24" s="7">
        <f>Таблица24[[#This Row],[LTR]]-Таблица24[[#This Row],[COST]]</f>
        <v>529</v>
      </c>
    </row>
    <row r="25" spans="1:34" x14ac:dyDescent="0.3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  <c r="L25" s="14" t="s">
        <v>22</v>
      </c>
      <c r="M25" s="13">
        <v>70.226277372262771</v>
      </c>
      <c r="O25" s="27">
        <v>44317</v>
      </c>
      <c r="P25">
        <v>71</v>
      </c>
      <c r="U25" s="27">
        <v>44348</v>
      </c>
      <c r="V25">
        <v>268</v>
      </c>
      <c r="W25" s="4">
        <v>1</v>
      </c>
      <c r="X25" s="3">
        <f t="shared" si="0"/>
        <v>0.75</v>
      </c>
      <c r="Y25" s="4">
        <f t="shared" si="3"/>
        <v>0.57462686567164178</v>
      </c>
      <c r="Z25" s="3">
        <f t="shared" si="4"/>
        <v>0.29477611940298509</v>
      </c>
      <c r="AA25" s="3">
        <f t="shared" si="1"/>
        <v>0.13805970149253732</v>
      </c>
      <c r="AB25" s="3">
        <f t="shared" si="2"/>
        <v>6.7164179104477612E-2</v>
      </c>
      <c r="AC25" s="3">
        <v>0</v>
      </c>
      <c r="AD25" s="5">
        <f>Таблица24[[#This Row],[ret_0]]/2+Таблица24[[#This Row],[retention_180]]/2+SUM(Таблица24[[#This Row],[retention_30]:[retention_150]])</f>
        <v>2.3246268656716418</v>
      </c>
      <c r="AE25" s="5">
        <f>Таблица24[[#This Row],[retention_30]]/2+Таблица24[[#This Row],[retention_180]]/2+SUM(Таблица24[[#This Row],[retention_60]:[retention_150]])</f>
        <v>1.449626865671642</v>
      </c>
      <c r="AF25" s="5">
        <f>$AE$29*Таблица24[[#This Row],[LT без 0]]</f>
        <v>434.88805970149258</v>
      </c>
      <c r="AG25">
        <v>70</v>
      </c>
      <c r="AH25" s="5">
        <f>Таблица24[[#This Row],[LTR]]-Таблица24[[#This Row],[COST]]</f>
        <v>364.88805970149258</v>
      </c>
    </row>
    <row r="26" spans="1:34" x14ac:dyDescent="0.3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  <c r="L26" s="14" t="s">
        <v>23</v>
      </c>
      <c r="M26" s="13">
        <v>70.207999999999998</v>
      </c>
      <c r="O26" s="27">
        <v>44348</v>
      </c>
      <c r="P26">
        <v>70</v>
      </c>
      <c r="Q26" s="15"/>
      <c r="R26" s="15"/>
      <c r="S26" s="15"/>
      <c r="U26" s="27"/>
      <c r="X26" s="28">
        <f>SUMPRODUCT(Таблица24[retention_30],Таблица24[зашло клиентов])/SUM(V17:V25)</f>
        <v>0.76680000000000004</v>
      </c>
      <c r="Y26" s="4">
        <f>SUMPRODUCT(Таблица24[retention_60],Таблица24[зашло клиентов])/SUM(Таблица24[зашло клиентов])</f>
        <v>0.57879999999999998</v>
      </c>
      <c r="Z26" s="28">
        <f>SUMPRODUCT(Таблица24[retention_90],Таблица24[зашло клиентов])/SUM(Таблица24[зашло клиентов])</f>
        <v>0.36799999999999999</v>
      </c>
      <c r="AA26" s="28">
        <f>SUMPRODUCT(Таблица24[retention_120],Таблица24[зашло клиентов])/SUM(Таблица24[зашло клиентов])</f>
        <v>0.16880000000000001</v>
      </c>
      <c r="AB26" s="28">
        <f>SUMPRODUCT(Таблица24[retention_150],Таблица24[зашло клиентов])/SUM(Таблица24[зашло клиентов])</f>
        <v>8.4000000000000005E-2</v>
      </c>
      <c r="AC26" s="28">
        <f>SUMPRODUCT(Таблица24[retention_180],Таблица24[зашло клиентов])/SUM(Таблица24[зашло клиентов])</f>
        <v>2.7199999999999998E-2</v>
      </c>
      <c r="AD26" s="29"/>
      <c r="AE26" s="28"/>
      <c r="AF26" s="28"/>
      <c r="AG26" s="28"/>
      <c r="AH26" s="5">
        <f>SUM(Таблица24[LTV])</f>
        <v>3597.9297448071547</v>
      </c>
    </row>
    <row r="27" spans="1:34" x14ac:dyDescent="0.3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  <c r="L27" s="14" t="s">
        <v>24</v>
      </c>
      <c r="M27" s="13">
        <v>71.26792452830189</v>
      </c>
      <c r="Q27" s="16"/>
      <c r="R27" s="16"/>
      <c r="S27" s="16"/>
    </row>
    <row r="28" spans="1:34" ht="15" thickBot="1" x14ac:dyDescent="0.3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  <c r="L28" s="14" t="s">
        <v>25</v>
      </c>
      <c r="M28" s="13">
        <v>70.440298507462686</v>
      </c>
      <c r="O28" s="16"/>
      <c r="P28" s="17"/>
      <c r="Q28" s="17"/>
      <c r="R28" s="17"/>
      <c r="S28" s="17"/>
    </row>
    <row r="29" spans="1:34" ht="15" thickBot="1" x14ac:dyDescent="0.3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  <c r="L29" s="12" t="s">
        <v>16</v>
      </c>
      <c r="M29" s="13">
        <v>79.681200000000004</v>
      </c>
      <c r="O29" s="16"/>
      <c r="P29" s="17"/>
      <c r="Q29" s="17"/>
      <c r="R29" s="17"/>
      <c r="S29" s="17"/>
      <c r="AD29" t="s">
        <v>43</v>
      </c>
      <c r="AE29">
        <v>300</v>
      </c>
      <c r="AG29" s="30" t="s">
        <v>45</v>
      </c>
      <c r="AH29" s="31">
        <f>SUMPRODUCT(Таблица24[LTV],Таблица24[зашло клиентов])/SUM(Таблица24[зашло клиентов])</f>
        <v>399.37439999999998</v>
      </c>
    </row>
    <row r="30" spans="1:34" x14ac:dyDescent="0.3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  <c r="L30" s="15"/>
      <c r="M30" s="15"/>
      <c r="N30" s="16"/>
      <c r="O30" s="16"/>
      <c r="P30" s="17"/>
      <c r="Q30" s="17"/>
      <c r="R30" s="17"/>
      <c r="S30" s="17"/>
      <c r="AD30" t="s">
        <v>44</v>
      </c>
      <c r="AE30">
        <f>AE29*1.1</f>
        <v>330</v>
      </c>
    </row>
    <row r="31" spans="1:34" x14ac:dyDescent="0.3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  <c r="L31" s="15"/>
      <c r="M31" s="15"/>
      <c r="N31" s="16"/>
      <c r="O31" s="16"/>
      <c r="P31" s="17"/>
      <c r="Q31" s="17"/>
      <c r="R31" s="17"/>
      <c r="S31" s="17"/>
      <c r="U31" s="20"/>
      <c r="V31" s="20"/>
      <c r="W31" s="20"/>
      <c r="X31" s="20"/>
      <c r="Y31" s="20"/>
      <c r="Z31" s="20"/>
      <c r="AA31" s="20"/>
      <c r="AB31" s="20"/>
    </row>
    <row r="32" spans="1:34" x14ac:dyDescent="0.3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  <c r="L32" s="15"/>
      <c r="M32" s="15"/>
      <c r="N32" s="16"/>
      <c r="O32" s="16"/>
      <c r="P32" s="17"/>
      <c r="Q32" s="17"/>
      <c r="R32" s="17"/>
      <c r="S32" s="17"/>
      <c r="U32" s="20"/>
      <c r="V32" s="20"/>
      <c r="W32" s="20"/>
      <c r="X32" s="20"/>
      <c r="Y32" s="20"/>
      <c r="Z32" s="20"/>
      <c r="AA32" s="20"/>
      <c r="AB32" s="20"/>
    </row>
    <row r="33" spans="1:37" x14ac:dyDescent="0.3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  <c r="L33" s="2" t="s">
        <v>15</v>
      </c>
      <c r="M33" t="s">
        <v>33</v>
      </c>
      <c r="N33" s="16"/>
      <c r="O33" s="16"/>
      <c r="P33" s="17"/>
      <c r="Q33" s="17"/>
      <c r="R33" s="17"/>
      <c r="S33" s="17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37" x14ac:dyDescent="0.3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  <c r="L34" s="12" t="s">
        <v>37</v>
      </c>
      <c r="M34" s="13">
        <v>898</v>
      </c>
      <c r="N34" s="16"/>
      <c r="Q34" s="17"/>
      <c r="R34" s="17"/>
      <c r="S34" s="17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</row>
    <row r="35" spans="1:37" x14ac:dyDescent="0.3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  <c r="L35" s="14" t="s">
        <v>17</v>
      </c>
      <c r="M35" s="13">
        <v>274</v>
      </c>
      <c r="N35" s="16"/>
      <c r="Q35" s="17"/>
      <c r="R35" s="17"/>
      <c r="S35" s="17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</row>
    <row r="36" spans="1:37" x14ac:dyDescent="0.3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  <c r="L36" s="14" t="s">
        <v>18</v>
      </c>
      <c r="M36" s="13">
        <v>308</v>
      </c>
      <c r="O36" s="18"/>
      <c r="P36" s="18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</row>
    <row r="37" spans="1:37" x14ac:dyDescent="0.3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  <c r="L37" s="14" t="s">
        <v>19</v>
      </c>
      <c r="M37" s="13">
        <v>316</v>
      </c>
      <c r="O37" s="11"/>
      <c r="P37" s="11"/>
      <c r="U37" s="21"/>
      <c r="V37" s="21"/>
      <c r="W37" s="21"/>
      <c r="X37" s="22"/>
      <c r="Y37" s="23"/>
      <c r="Z37" s="22"/>
      <c r="AA37" s="22"/>
      <c r="AB37" s="22"/>
      <c r="AC37" s="20"/>
      <c r="AD37" s="20"/>
      <c r="AE37" s="20"/>
      <c r="AF37" s="20"/>
      <c r="AG37" s="20"/>
      <c r="AH37" s="20"/>
      <c r="AI37" s="20"/>
      <c r="AJ37" s="20"/>
      <c r="AK37" s="20"/>
    </row>
    <row r="38" spans="1:37" x14ac:dyDescent="0.3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  <c r="L38" s="12" t="s">
        <v>38</v>
      </c>
      <c r="M38" s="13">
        <v>1602</v>
      </c>
      <c r="N38" s="18"/>
      <c r="O38" s="11"/>
      <c r="P38" s="11"/>
      <c r="Q38" s="18"/>
      <c r="R38" s="18"/>
      <c r="S38" s="18"/>
      <c r="T38" s="18"/>
      <c r="U38" s="21"/>
      <c r="V38" s="21"/>
      <c r="W38" s="21"/>
      <c r="X38" s="22"/>
      <c r="Y38" s="23"/>
      <c r="Z38" s="22"/>
      <c r="AA38" s="22"/>
      <c r="AB38" s="22"/>
      <c r="AC38" s="20"/>
      <c r="AD38" s="20"/>
      <c r="AE38" s="20"/>
      <c r="AF38" s="20"/>
      <c r="AG38" s="20"/>
      <c r="AH38" s="20"/>
      <c r="AI38" s="20"/>
      <c r="AJ38" s="20"/>
      <c r="AK38" s="20"/>
    </row>
    <row r="39" spans="1:37" x14ac:dyDescent="0.3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  <c r="L39" s="14" t="s">
        <v>20</v>
      </c>
      <c r="M39" s="13">
        <v>300</v>
      </c>
      <c r="N39" s="19"/>
      <c r="O39" s="11"/>
      <c r="P39" s="11"/>
      <c r="Q39" s="11"/>
      <c r="R39" s="11"/>
      <c r="S39" s="11"/>
      <c r="T39" s="11"/>
      <c r="U39" s="21"/>
      <c r="V39" s="21"/>
      <c r="W39" s="21"/>
      <c r="X39" s="22"/>
      <c r="Y39" s="23"/>
      <c r="Z39" s="22"/>
      <c r="AA39" s="22"/>
      <c r="AB39" s="22"/>
      <c r="AC39" s="22"/>
      <c r="AD39" s="20"/>
      <c r="AE39" s="20"/>
      <c r="AF39" s="20"/>
      <c r="AG39" s="20"/>
      <c r="AH39" s="20"/>
      <c r="AI39" s="20"/>
      <c r="AJ39" s="20"/>
      <c r="AK39" s="20"/>
    </row>
    <row r="40" spans="1:37" x14ac:dyDescent="0.3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  <c r="L40" s="14" t="s">
        <v>21</v>
      </c>
      <c r="M40" s="13">
        <v>245</v>
      </c>
      <c r="N40" s="19"/>
      <c r="O40" s="11"/>
      <c r="P40" s="11"/>
      <c r="Q40" s="11"/>
      <c r="R40" s="11"/>
      <c r="S40" s="11"/>
      <c r="T40" s="11"/>
      <c r="U40" s="21"/>
      <c r="V40" s="21"/>
      <c r="W40" s="21"/>
      <c r="X40" s="22"/>
      <c r="Y40" s="23"/>
      <c r="Z40" s="22"/>
      <c r="AA40" s="22"/>
      <c r="AB40" s="22"/>
      <c r="AC40" s="22"/>
      <c r="AD40" s="20"/>
      <c r="AE40" s="20"/>
      <c r="AF40" s="20"/>
      <c r="AG40" s="20"/>
      <c r="AH40" s="20"/>
      <c r="AI40" s="20"/>
      <c r="AJ40" s="20"/>
      <c r="AK40" s="20"/>
    </row>
    <row r="41" spans="1:37" x14ac:dyDescent="0.3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  <c r="L41" s="14" t="s">
        <v>22</v>
      </c>
      <c r="M41" s="13">
        <v>274</v>
      </c>
      <c r="N41" s="19"/>
      <c r="O41" s="11"/>
      <c r="P41" s="11"/>
      <c r="Q41" s="11"/>
      <c r="R41" s="11"/>
      <c r="S41" s="11"/>
      <c r="T41" s="11"/>
      <c r="U41" s="21"/>
      <c r="V41" s="21"/>
      <c r="W41" s="21"/>
      <c r="X41" s="22"/>
      <c r="Y41" s="23"/>
      <c r="Z41" s="22"/>
      <c r="AA41" s="22"/>
      <c r="AB41" s="22"/>
      <c r="AC41" s="22"/>
      <c r="AD41" s="20"/>
      <c r="AE41" s="20"/>
      <c r="AF41" s="20"/>
      <c r="AG41" s="20"/>
      <c r="AH41" s="20"/>
      <c r="AI41" s="20"/>
      <c r="AJ41" s="20"/>
      <c r="AK41" s="20"/>
    </row>
    <row r="42" spans="1:37" x14ac:dyDescent="0.3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  <c r="L42" s="14" t="s">
        <v>23</v>
      </c>
      <c r="M42" s="13">
        <v>250</v>
      </c>
      <c r="N42" s="19"/>
      <c r="O42" s="11"/>
      <c r="P42" s="11"/>
      <c r="Q42" s="11"/>
      <c r="R42" s="11"/>
      <c r="S42" s="11"/>
      <c r="T42" s="11"/>
      <c r="U42" s="21"/>
      <c r="V42" s="21"/>
      <c r="W42" s="21"/>
      <c r="X42" s="22"/>
      <c r="Y42" s="23"/>
      <c r="Z42" s="22"/>
      <c r="AA42" s="22"/>
      <c r="AB42" s="22"/>
      <c r="AC42" s="22"/>
      <c r="AD42" s="20"/>
      <c r="AE42" s="20"/>
      <c r="AF42" s="20"/>
      <c r="AG42" s="20"/>
      <c r="AH42" s="20"/>
      <c r="AI42" s="20"/>
      <c r="AJ42" s="20"/>
      <c r="AK42" s="20"/>
    </row>
    <row r="43" spans="1:37" x14ac:dyDescent="0.3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  <c r="L43" s="14" t="s">
        <v>24</v>
      </c>
      <c r="M43" s="13">
        <v>265</v>
      </c>
      <c r="N43" s="19"/>
      <c r="O43" s="11"/>
      <c r="P43" s="11"/>
      <c r="Q43" s="11"/>
      <c r="R43" s="11"/>
      <c r="S43" s="11"/>
      <c r="T43" s="11"/>
      <c r="U43" s="21"/>
      <c r="V43" s="21"/>
      <c r="W43" s="21"/>
      <c r="X43" s="22"/>
      <c r="Y43" s="23"/>
      <c r="Z43" s="22"/>
      <c r="AA43" s="22"/>
      <c r="AB43" s="22"/>
      <c r="AC43" s="22"/>
      <c r="AD43" s="20"/>
      <c r="AE43" s="20"/>
      <c r="AF43" s="20"/>
      <c r="AG43" s="20"/>
      <c r="AH43" s="20"/>
      <c r="AI43" s="20"/>
      <c r="AJ43" s="20"/>
      <c r="AK43" s="20"/>
    </row>
    <row r="44" spans="1:37" x14ac:dyDescent="0.3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  <c r="L44" s="14" t="s">
        <v>25</v>
      </c>
      <c r="M44" s="13">
        <v>268</v>
      </c>
      <c r="N44" s="19"/>
      <c r="O44" s="11"/>
      <c r="P44" s="11"/>
      <c r="Q44" s="11"/>
      <c r="R44" s="11"/>
      <c r="S44" s="11"/>
      <c r="T44" s="11"/>
      <c r="U44" s="21"/>
      <c r="V44" s="21"/>
      <c r="W44" s="21"/>
      <c r="X44" s="22"/>
      <c r="Y44" s="23"/>
      <c r="Z44" s="22"/>
      <c r="AA44" s="22"/>
      <c r="AB44" s="22"/>
      <c r="AC44" s="22"/>
      <c r="AD44" s="20"/>
      <c r="AE44" s="20"/>
      <c r="AF44" s="20"/>
      <c r="AG44" s="20"/>
      <c r="AH44" s="20"/>
      <c r="AI44" s="20"/>
      <c r="AJ44" s="20"/>
      <c r="AK44" s="20"/>
    </row>
    <row r="45" spans="1:37" x14ac:dyDescent="0.3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  <c r="L45" s="12" t="s">
        <v>16</v>
      </c>
      <c r="M45" s="13">
        <v>2500</v>
      </c>
      <c r="N45" s="19"/>
      <c r="O45" s="11"/>
      <c r="P45" s="11"/>
      <c r="Q45" s="11"/>
      <c r="R45" s="11"/>
      <c r="S45" s="11"/>
      <c r="T45" s="11"/>
      <c r="U45" s="21"/>
      <c r="V45" s="21"/>
      <c r="W45" s="21"/>
      <c r="X45" s="22"/>
      <c r="Y45" s="23"/>
      <c r="Z45" s="22"/>
      <c r="AA45" s="22"/>
      <c r="AB45" s="22"/>
      <c r="AC45" s="22"/>
      <c r="AD45" s="20"/>
      <c r="AE45" s="20"/>
      <c r="AF45" s="20"/>
      <c r="AG45" s="20"/>
      <c r="AH45" s="20"/>
      <c r="AI45" s="20"/>
      <c r="AJ45" s="20"/>
      <c r="AK45" s="20"/>
    </row>
    <row r="46" spans="1:37" x14ac:dyDescent="0.3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  <c r="L46" s="18"/>
      <c r="M46" s="18"/>
      <c r="N46" s="19"/>
      <c r="O46" s="19"/>
      <c r="P46" s="19"/>
      <c r="Q46" s="11"/>
      <c r="R46" s="11"/>
      <c r="S46" s="11"/>
      <c r="T46" s="11"/>
      <c r="U46" s="24"/>
      <c r="V46" s="24"/>
      <c r="W46" s="20"/>
      <c r="X46" s="20"/>
      <c r="Y46" s="20"/>
      <c r="Z46" s="23"/>
      <c r="AA46" s="23"/>
      <c r="AB46" s="23"/>
      <c r="AC46" s="22"/>
      <c r="AD46" s="20"/>
      <c r="AE46" s="20"/>
      <c r="AF46" s="20"/>
      <c r="AG46" s="20"/>
      <c r="AH46" s="20"/>
      <c r="AI46" s="20"/>
      <c r="AJ46" s="20"/>
      <c r="AK46" s="20"/>
    </row>
    <row r="47" spans="1:37" x14ac:dyDescent="0.3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  <c r="L47" s="18"/>
      <c r="M47" s="18"/>
      <c r="N47" s="19"/>
      <c r="Q47" s="11"/>
      <c r="R47" s="11"/>
      <c r="S47" s="11"/>
      <c r="T47" s="11"/>
      <c r="U47" s="20"/>
      <c r="V47" s="20"/>
      <c r="W47" s="20"/>
      <c r="X47" s="20"/>
      <c r="Y47" s="20"/>
      <c r="Z47" s="20"/>
      <c r="AA47" s="20"/>
      <c r="AB47" s="20"/>
      <c r="AC47" s="22"/>
      <c r="AD47" s="20"/>
      <c r="AE47" s="20"/>
      <c r="AF47" s="20"/>
      <c r="AG47" s="20"/>
      <c r="AH47" s="20"/>
      <c r="AI47" s="20"/>
      <c r="AJ47" s="20"/>
      <c r="AK47" s="20"/>
    </row>
    <row r="48" spans="1:37" x14ac:dyDescent="0.3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  <c r="L48" s="18"/>
      <c r="M48" s="18"/>
      <c r="N48" s="19"/>
      <c r="Q48" s="19"/>
      <c r="R48" s="19"/>
      <c r="S48" s="19"/>
      <c r="T48" s="19"/>
      <c r="U48" s="25"/>
      <c r="V48" s="25"/>
      <c r="W48" s="26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1:37" x14ac:dyDescent="0.3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1:37" x14ac:dyDescent="0.3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1:37" x14ac:dyDescent="0.3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  <c r="U51" s="20"/>
      <c r="V51" s="20"/>
      <c r="W51" s="23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1:37" x14ac:dyDescent="0.3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1:37" x14ac:dyDescent="0.3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  <c r="P53" s="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1:37" x14ac:dyDescent="0.3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  <c r="P54" s="8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1:37" x14ac:dyDescent="0.3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  <c r="P55" s="8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</row>
    <row r="56" spans="1:37" x14ac:dyDescent="0.3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  <c r="P56" s="8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</row>
    <row r="57" spans="1:37" x14ac:dyDescent="0.3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  <c r="P57" s="8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</row>
    <row r="58" spans="1:37" x14ac:dyDescent="0.3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  <c r="P58" s="8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</row>
    <row r="59" spans="1:37" x14ac:dyDescent="0.3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  <c r="P59" s="8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</row>
    <row r="60" spans="1:37" x14ac:dyDescent="0.3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  <c r="P60" s="8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</row>
    <row r="61" spans="1:37" x14ac:dyDescent="0.3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  <c r="P61" s="8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</row>
    <row r="62" spans="1:37" x14ac:dyDescent="0.3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  <c r="AC62" s="20"/>
      <c r="AD62" s="20"/>
      <c r="AE62" s="20"/>
      <c r="AF62" s="20"/>
      <c r="AG62" s="20"/>
      <c r="AH62" s="20"/>
      <c r="AI62" s="20"/>
      <c r="AJ62" s="20"/>
      <c r="AK62" s="20"/>
    </row>
    <row r="63" spans="1:37" x14ac:dyDescent="0.3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  <c r="AC63" s="20"/>
      <c r="AD63" s="20"/>
      <c r="AE63" s="20"/>
      <c r="AF63" s="20"/>
      <c r="AG63" s="20"/>
      <c r="AH63" s="20"/>
      <c r="AI63" s="20"/>
      <c r="AJ63" s="20"/>
      <c r="AK63" s="20"/>
    </row>
    <row r="64" spans="1:37" x14ac:dyDescent="0.3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3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3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3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3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3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3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3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3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3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3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3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3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3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3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3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3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3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3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3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3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3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3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3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3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3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3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3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3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3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3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3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3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3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3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3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3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3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3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3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3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3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3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3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3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3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3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3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3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3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3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3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3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3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3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3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3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3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3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3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3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3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3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3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3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3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3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3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3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3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3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3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3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3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3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3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3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3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3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3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3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3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3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3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3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3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3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3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3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3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3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3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3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3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3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3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3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3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3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3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3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3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3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3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3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3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3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3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3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3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3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3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3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3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3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3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3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3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3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3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3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3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3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3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3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3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3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3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3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3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3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3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3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3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3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3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3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3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3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3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3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3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3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3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3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3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3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3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3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3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3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3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3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3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3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3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3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3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3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3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3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3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3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3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3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3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3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3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3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3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3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3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3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3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3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3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3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3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3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3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3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3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3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3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3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3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3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3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3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3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3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3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3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3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3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3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3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3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3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3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3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3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3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3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3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3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3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3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3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3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3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3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3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3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3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3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3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3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3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3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3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3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3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3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3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3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3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3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3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3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3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3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3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3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3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3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3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3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3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3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3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3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3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3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3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3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3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3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3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3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3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3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3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3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3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3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3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3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3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3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3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3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3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3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3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3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3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3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3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3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3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3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3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3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3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3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3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3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3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3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3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3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3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3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3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3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3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3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3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3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3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3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3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3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3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3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3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3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3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3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3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3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3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3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3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3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3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3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3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3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3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3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3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3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3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3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3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3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3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3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3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3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3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3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3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3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3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3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3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3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3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3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3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3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3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3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3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3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3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3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3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3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3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3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3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3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3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3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3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3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3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3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3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3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3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3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3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3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3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3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3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3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3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3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3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3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3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3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3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3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3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3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3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3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3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3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3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3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3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3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3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3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3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3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3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3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3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3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3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3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3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3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3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3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3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3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3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3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3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3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3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3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3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3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3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3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3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3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3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3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3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3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3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3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3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3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3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3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3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3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3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3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3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3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3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3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3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3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3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3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3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3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3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3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3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3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3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3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3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3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3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3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3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3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3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3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3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3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3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3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3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3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3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3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3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3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3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3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3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3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3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3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3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3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3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3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3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3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3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3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3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3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3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3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3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3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3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3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3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3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3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3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3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3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3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3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3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3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3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3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3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3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3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3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3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3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3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3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3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3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3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3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3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3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3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3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3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3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3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3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3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3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3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3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3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3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3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3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3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3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3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3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3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3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3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3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3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3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3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3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3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3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3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3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3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3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3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3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3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3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3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3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3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3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3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3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3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3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3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3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3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3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3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3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3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3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3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3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3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3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3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3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3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3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3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3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3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3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3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3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3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3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3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3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3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3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3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3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3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3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3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3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3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3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3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3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3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3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3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3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3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3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3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3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3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3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3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3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3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3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3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3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3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3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3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3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3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3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3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3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3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3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3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3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3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3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3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3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3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3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3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3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3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3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3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3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3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3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3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3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3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3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3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3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3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3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3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3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3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3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3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3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3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3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3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3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3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3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3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3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3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3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3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3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3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3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3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3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3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3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3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3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3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3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3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3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3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3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3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3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3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3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3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3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3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3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3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3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3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3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3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3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3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3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3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3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3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3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3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3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3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3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3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3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3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3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3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3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3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3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3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3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3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3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3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3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3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3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3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3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3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3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3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3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3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3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3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3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3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3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3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3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3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3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3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3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3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3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3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3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3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3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3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3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3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3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3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3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3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3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3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3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3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3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3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3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3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3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3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3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3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3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3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3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3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3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3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3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3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3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3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3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3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3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3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3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3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3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3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3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3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3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3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3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3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3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3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3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3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3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3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3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3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3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3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3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3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3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3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3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3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3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3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3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3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3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3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3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3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3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3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3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3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3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3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3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3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3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3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3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3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3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3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3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3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3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3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3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3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3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3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3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3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3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3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3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3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3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3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3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3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3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3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3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3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3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3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3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3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3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3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3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3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3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3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3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3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3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3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3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3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3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3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3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3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3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3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3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3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3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3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3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3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3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3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3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3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3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3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3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3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3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3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3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3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3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3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3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3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3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3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3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3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3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3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3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3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3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3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3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3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3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3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3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3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3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3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3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3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3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3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3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3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3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3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3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3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3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3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3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3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3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3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3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3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3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3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3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3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3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3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3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3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3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3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3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3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3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3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3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3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3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3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3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3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3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3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3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3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3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3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3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3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3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3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3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3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3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3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3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3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3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3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3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3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3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3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3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3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3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3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3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3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3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3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3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3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3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3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3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3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3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3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3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3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3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3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3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3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3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3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3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3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3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3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3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3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3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3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3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3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3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3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3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3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3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3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3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3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3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3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3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3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3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3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3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3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3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3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3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3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3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3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3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3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3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3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3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3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3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3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3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3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3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3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3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3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3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3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3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3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3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3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3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3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3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3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3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3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3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3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3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3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3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3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3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3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3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3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3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3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3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3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3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3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3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3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3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3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3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3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3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3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3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3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3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3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3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3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3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3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3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3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3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3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3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3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3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3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3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3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3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3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3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3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3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3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3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3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3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3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3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3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3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3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3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3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3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3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3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3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3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3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3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3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3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3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3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3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3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3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3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3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3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3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3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3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3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3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3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3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3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3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3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3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3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3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3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3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3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3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3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3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3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3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3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3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3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3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3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3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3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3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3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3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3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3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3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3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3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3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3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3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3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3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3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3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3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3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3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3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3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3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3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3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3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3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3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3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3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3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3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3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3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3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3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3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3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3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3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3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3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3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3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3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3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3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3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3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3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3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3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3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3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3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3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3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3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3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3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3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3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3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3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3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3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3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3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3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3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3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3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3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3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3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3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3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3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3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3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3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3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3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3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3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3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3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3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3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3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3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3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3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3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3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3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3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3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3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3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3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3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3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3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3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3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3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3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3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3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3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3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3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3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3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3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3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3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3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3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3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3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3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3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3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3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3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3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3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3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3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3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3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3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3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3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3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3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3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3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3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3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3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3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3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3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3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3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3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3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3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3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3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3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3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3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3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3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3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3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3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3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3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3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3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3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3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3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3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3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3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3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3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3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3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3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3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3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3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3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3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3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3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3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3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3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3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3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3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3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3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3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3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3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3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3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3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3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3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3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3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3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3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3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3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3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3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3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3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3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3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3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3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3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3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3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3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3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3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3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3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3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3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3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3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3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3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3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3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3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3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3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3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3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3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3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3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3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3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3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3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3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3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3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3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3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3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3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3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3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3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3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3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3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3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3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3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3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3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3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3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3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3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3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3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3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3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3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3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3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3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3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3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3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3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3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3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3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3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3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3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3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3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3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3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3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3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3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3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3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3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3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3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3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3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3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3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3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3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3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3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3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3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3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3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3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3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3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3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3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3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3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3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3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3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3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3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3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3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3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3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3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3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3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3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3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3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3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3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3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3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3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3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3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3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3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3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3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3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3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3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3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3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3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3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3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3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3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3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3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3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3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3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3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3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3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3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3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3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3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3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3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3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3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3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3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3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3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3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3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3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3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3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3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3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3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3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3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3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3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3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3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3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3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3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3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3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3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3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3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3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3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3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3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3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3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3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3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3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3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3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3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3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3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3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3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3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3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3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3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3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3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3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3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3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3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3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3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3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3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3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3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3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3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3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3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3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3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3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3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3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3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3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3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3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3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3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3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3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3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3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3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3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3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3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3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3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3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3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3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3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3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3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3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3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3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3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3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3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3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3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3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3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3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3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3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3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3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3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3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3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3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3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3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3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3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3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3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3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3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3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3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3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3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3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3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3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3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3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3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3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3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3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3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3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3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3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3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3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3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3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3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3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3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3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3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3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3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3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3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3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3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3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3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3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3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3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3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3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3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3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3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3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3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3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3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3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3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3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3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3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3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3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3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3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3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3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3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3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3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3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3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3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3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3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3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3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3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3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3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3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3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3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3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3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3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3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3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3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3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3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3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3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3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3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3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3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3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3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3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3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3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3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3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3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3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3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3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3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3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3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3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3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3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3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3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3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3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3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3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3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3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3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3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3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3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3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3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3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3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3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3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3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3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3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3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3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3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3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3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3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3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3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3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3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3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3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3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3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3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3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3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3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3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3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3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3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3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3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3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3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3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3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3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3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3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3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3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3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3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3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3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3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3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3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3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3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3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3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3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3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3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3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3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3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3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3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3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3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3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3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3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3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3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3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3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3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3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3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3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3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3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3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3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3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3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3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3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3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3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3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3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3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3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3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3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3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3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3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3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3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3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3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3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3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3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3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3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3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3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3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3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3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3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3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3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3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3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3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3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3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3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3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3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3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3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3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3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3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3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3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3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3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3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3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3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3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3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3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3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3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3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3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3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3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3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3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3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3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3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3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3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3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3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3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3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3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3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3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3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3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3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3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3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3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3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3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3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3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3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3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3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3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3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3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3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3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3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3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3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3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3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3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3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3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3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3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3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3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3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3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3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3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3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3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3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3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3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3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3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3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3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3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3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3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3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3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3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3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3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3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3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3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3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3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3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3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3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3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3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3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3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3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3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3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3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3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3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3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3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3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3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3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3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3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3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3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3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3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3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3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3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3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3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3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3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3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3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3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3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3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3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3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3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3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3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3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3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3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3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3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3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3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3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3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3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3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3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3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3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3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3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3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3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3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3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3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3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3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3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3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3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3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3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3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3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3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3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3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3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3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3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3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3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3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3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3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3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3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3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3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3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3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3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3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3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3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3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3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3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3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3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3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3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3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3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3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3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3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3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3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3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3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3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3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3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3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3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3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3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3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3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3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3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3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3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3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3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3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3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3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3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3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3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3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3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3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3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3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3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3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3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3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3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3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3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3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3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3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3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3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3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3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3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3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3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3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3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3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3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3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3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3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3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3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3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3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3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3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3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3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3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3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3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3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3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3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3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3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3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3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3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3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3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3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3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3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3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3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3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3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3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3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3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3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3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3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3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3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3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3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3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3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3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3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3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3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3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3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3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3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3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3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3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3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3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3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3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3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3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3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3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3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3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3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3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3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3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3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3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3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3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3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3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3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3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3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3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3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3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3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3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3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3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3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3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3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3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3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3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3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3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3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3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3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3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3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3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3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3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3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3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3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3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3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3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3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3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3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3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3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3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3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3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3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3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3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3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3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3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3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3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3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3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3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3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3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3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3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3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3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3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3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3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3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3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3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3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3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3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3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3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3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3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3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3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3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3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3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3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3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3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3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3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3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3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3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3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3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3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3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3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3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3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3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3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3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3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3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3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3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3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3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3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3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3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3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3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3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3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3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3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3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3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3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3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3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3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3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3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3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3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3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3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3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3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3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3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3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3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3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3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3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3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3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3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3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3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3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3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3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3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3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3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3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3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3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3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3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3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3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3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3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3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3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3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3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3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3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3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3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3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3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3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3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3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3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3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3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3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3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3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3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3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3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3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3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3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3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3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3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3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3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3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3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3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3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3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3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3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3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3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3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3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3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3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3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3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3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3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3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3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3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3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3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3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3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3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3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3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3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3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3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3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3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3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3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3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3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3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3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3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3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3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3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3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3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3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3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3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3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3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3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3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3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3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3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3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3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3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3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3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3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3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3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3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3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3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3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3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3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3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3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3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3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3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3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3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3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3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3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3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3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3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3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3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3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3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honeticPr fontId="3" type="noConversion"/>
  <pageMargins left="0.7" right="0.7" top="0.75" bottom="0.75" header="0.3" footer="0.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Andrey Shatalov</cp:lastModifiedBy>
  <dcterms:created xsi:type="dcterms:W3CDTF">2015-06-05T18:19:34Z</dcterms:created>
  <dcterms:modified xsi:type="dcterms:W3CDTF">2023-04-20T12:35:35Z</dcterms:modified>
</cp:coreProperties>
</file>