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O9" i="1"/>
  <c r="O10"/>
  <c r="O11"/>
  <c r="O12"/>
  <c r="O13"/>
  <c r="O14"/>
  <c r="O15"/>
  <c r="O16"/>
  <c r="O17"/>
  <c r="O18"/>
  <c r="O19"/>
  <c r="O20"/>
  <c r="O21"/>
  <c r="O22"/>
  <c r="O23"/>
  <c r="O24"/>
  <c r="O25"/>
  <c r="O8"/>
  <c r="T11"/>
  <c r="T14"/>
  <c r="T17"/>
  <c r="T20"/>
  <c r="T23"/>
  <c r="T8"/>
  <c r="S23"/>
  <c r="S20"/>
  <c r="S17"/>
  <c r="S14"/>
  <c r="U14" s="1"/>
  <c r="S11"/>
  <c r="S8"/>
  <c r="V11"/>
  <c r="V14"/>
  <c r="V17"/>
  <c r="V20"/>
  <c r="V23"/>
  <c r="V8"/>
  <c r="U11"/>
  <c r="U17"/>
  <c r="U20"/>
  <c r="U23"/>
  <c r="U8"/>
  <c r="P9"/>
  <c r="P10"/>
  <c r="P11"/>
  <c r="Q11" s="1"/>
  <c r="P12"/>
  <c r="P13"/>
  <c r="P14"/>
  <c r="Q14" s="1"/>
  <c r="P15"/>
  <c r="Q15" s="1"/>
  <c r="P16"/>
  <c r="P17"/>
  <c r="P18"/>
  <c r="P19"/>
  <c r="Q19" s="1"/>
  <c r="P20"/>
  <c r="P21"/>
  <c r="P22"/>
  <c r="Q22" s="1"/>
  <c r="P23"/>
  <c r="Q23" s="1"/>
  <c r="P24"/>
  <c r="P25"/>
  <c r="P8"/>
  <c r="Q9"/>
  <c r="Q10"/>
  <c r="Q12"/>
  <c r="Q13"/>
  <c r="Q16"/>
  <c r="Q17"/>
  <c r="Q18"/>
  <c r="Q20"/>
  <c r="Q21"/>
  <c r="Q24"/>
  <c r="Q25"/>
  <c r="Q8"/>
  <c r="L9"/>
  <c r="L10"/>
  <c r="L11"/>
  <c r="L12"/>
  <c r="L13"/>
  <c r="L14"/>
  <c r="L15"/>
  <c r="L16"/>
  <c r="L17"/>
  <c r="L18"/>
  <c r="L19"/>
  <c r="L20"/>
  <c r="L21"/>
  <c r="L22"/>
  <c r="L23"/>
  <c r="L24"/>
  <c r="L25"/>
  <c r="L8"/>
  <c r="N9"/>
  <c r="N10"/>
  <c r="N11"/>
  <c r="N12"/>
  <c r="N13"/>
  <c r="N14"/>
  <c r="N15"/>
  <c r="N16"/>
  <c r="N17"/>
  <c r="N18"/>
  <c r="N19"/>
  <c r="N20"/>
  <c r="N21"/>
  <c r="N22"/>
  <c r="N23"/>
  <c r="N24"/>
  <c r="N25"/>
  <c r="N8"/>
  <c r="M9"/>
  <c r="M10"/>
  <c r="M11"/>
  <c r="M12"/>
  <c r="M13"/>
  <c r="M14"/>
  <c r="M15"/>
  <c r="M16"/>
  <c r="M17"/>
  <c r="M18"/>
  <c r="M19"/>
  <c r="M20"/>
  <c r="M21"/>
  <c r="M22"/>
  <c r="M23"/>
  <c r="M24"/>
  <c r="M25"/>
  <c r="M8"/>
  <c r="K9"/>
  <c r="K11"/>
  <c r="K12"/>
  <c r="K13"/>
  <c r="K14"/>
  <c r="K15"/>
  <c r="K16"/>
  <c r="K17"/>
  <c r="K18"/>
  <c r="K19"/>
  <c r="K20"/>
  <c r="K21"/>
  <c r="K22"/>
  <c r="K23"/>
  <c r="K24"/>
  <c r="K25"/>
  <c r="K10"/>
  <c r="K8"/>
  <c r="I9"/>
  <c r="I10"/>
  <c r="I11"/>
  <c r="I12"/>
  <c r="I13"/>
  <c r="I14"/>
  <c r="I15"/>
  <c r="I16"/>
  <c r="I17"/>
  <c r="I18"/>
  <c r="I19"/>
  <c r="I20"/>
  <c r="I21"/>
  <c r="I22"/>
  <c r="I23"/>
  <c r="I24"/>
  <c r="I25"/>
  <c r="I8"/>
</calcChain>
</file>

<file path=xl/sharedStrings.xml><?xml version="1.0" encoding="utf-8"?>
<sst xmlns="http://schemas.openxmlformats.org/spreadsheetml/2006/main" count="29" uniqueCount="27">
  <si>
    <t>плотность стекла</t>
  </si>
  <si>
    <t>плотность стали</t>
  </si>
  <si>
    <t>кг/м3</t>
  </si>
  <si>
    <t>L</t>
  </si>
  <si>
    <t>m</t>
  </si>
  <si>
    <t>№</t>
  </si>
  <si>
    <t>r, мм</t>
  </si>
  <si>
    <t>t, c</t>
  </si>
  <si>
    <t>Re</t>
  </si>
  <si>
    <t>S, мкм</t>
  </si>
  <si>
    <t>1/Т, 10^-3/К</t>
  </si>
  <si>
    <t>ln(eta), mPa</t>
  </si>
  <si>
    <t>sigmaT</t>
  </si>
  <si>
    <t>sigmaLn</t>
  </si>
  <si>
    <t>1/Т, 1/К</t>
  </si>
  <si>
    <t>°</t>
  </si>
  <si>
    <t>T, °C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</si>
  <si>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уст</t>
    </r>
    <r>
      <rPr>
        <sz val="11"/>
        <color theme="1"/>
        <rFont val="Calibri"/>
        <family val="2"/>
        <charset val="204"/>
        <scheme val="minor"/>
      </rPr>
      <t>, мм/с</t>
    </r>
  </si>
  <si>
    <r>
      <t>ρ, г/см</t>
    </r>
    <r>
      <rPr>
        <vertAlign val="superscript"/>
        <sz val="11"/>
        <color theme="1"/>
        <rFont val="Calibri"/>
        <family val="2"/>
        <charset val="204"/>
      </rPr>
      <t>3</t>
    </r>
  </si>
  <si>
    <r>
      <t>ρ</t>
    </r>
    <r>
      <rPr>
        <vertAlign val="subscript"/>
        <sz val="11"/>
        <color theme="1"/>
        <rFont val="Calibri"/>
        <family val="2"/>
        <charset val="204"/>
        <scheme val="minor"/>
      </rPr>
      <t>жидк</t>
    </r>
    <r>
      <rPr>
        <sz val="11"/>
        <color theme="1"/>
        <rFont val="Calibri"/>
        <family val="2"/>
        <charset val="204"/>
        <scheme val="minor"/>
      </rPr>
      <t>, г/см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</si>
  <si>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, Па*с</t>
    </r>
  </si>
  <si>
    <r>
      <t>σ</t>
    </r>
    <r>
      <rPr>
        <vertAlign val="subscript"/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, Па*с</t>
    </r>
  </si>
  <si>
    <r>
      <rPr>
        <sz val="11"/>
        <color theme="1"/>
        <rFont val="Calibri"/>
        <family val="2"/>
        <charset val="204"/>
      </rPr>
      <t>η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>, Па*с</t>
    </r>
  </si>
  <si>
    <r>
      <rPr>
        <sz val="11"/>
        <color theme="1"/>
        <rFont val="Calibri"/>
        <family val="2"/>
        <charset val="204"/>
      </rPr>
      <t>τ</t>
    </r>
    <r>
      <rPr>
        <sz val="11"/>
        <color theme="1"/>
        <rFont val="Calibri"/>
        <family val="2"/>
        <charset val="204"/>
        <scheme val="minor"/>
      </rPr>
      <t>, мc</t>
    </r>
  </si>
  <si>
    <r>
      <t>ln(</t>
    </r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), ln(Pa)</t>
    </r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</si>
  <si>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Calibri"/>
        <family val="2"/>
        <charset val="204"/>
      </rPr>
      <t>1/T</t>
    </r>
    <r>
      <rPr>
        <sz val="11"/>
        <color theme="1"/>
        <rFont val="Calibri"/>
        <family val="2"/>
        <charset val="204"/>
      </rPr>
      <t>, 1/K</t>
    </r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</si>
  <si>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Calibri"/>
        <family val="2"/>
        <charset val="204"/>
      </rPr>
      <t>l</t>
    </r>
    <r>
      <rPr>
        <vertAlign val="sub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 ln(Pa)</t>
    </r>
  </si>
</sst>
</file>

<file path=xl/styles.xml><?xml version="1.0" encoding="utf-8"?>
<styleSheet xmlns="http://schemas.openxmlformats.org/spreadsheetml/2006/main">
  <numFmts count="3">
    <numFmt numFmtId="164" formatCode="0.0"/>
    <numFmt numFmtId="167" formatCode="0.000000"/>
    <numFmt numFmtId="168" formatCode="0.000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24</xdr:row>
      <xdr:rowOff>0</xdr:rowOff>
    </xdr:from>
    <xdr:to>
      <xdr:col>27</xdr:col>
      <xdr:colOff>304800</xdr:colOff>
      <xdr:row>52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80520" y="4389120"/>
          <a:ext cx="6385560" cy="517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434340</xdr:colOff>
      <xdr:row>26</xdr:row>
      <xdr:rowOff>38100</xdr:rowOff>
    </xdr:from>
    <xdr:to>
      <xdr:col>17</xdr:col>
      <xdr:colOff>297180</xdr:colOff>
      <xdr:row>27</xdr:row>
      <xdr:rowOff>106680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66860" y="4792980"/>
          <a:ext cx="2301240" cy="251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topLeftCell="C5" workbookViewId="0">
      <selection activeCell="R9" sqref="R9"/>
    </sheetView>
  </sheetViews>
  <sheetFormatPr defaultRowHeight="14.4"/>
  <cols>
    <col min="1" max="1" width="17.77734375" customWidth="1"/>
    <col min="9" max="10" width="10.33203125" customWidth="1"/>
    <col min="19" max="19" width="11.44140625" customWidth="1"/>
    <col min="24" max="24" width="9.6640625" customWidth="1"/>
    <col min="25" max="25" width="11.109375" bestFit="1" customWidth="1"/>
    <col min="26" max="27" width="10.44140625" bestFit="1" customWidth="1"/>
  </cols>
  <sheetData>
    <row r="1" spans="1:27">
      <c r="A1" t="s">
        <v>0</v>
      </c>
      <c r="B1">
        <v>2500</v>
      </c>
      <c r="C1" t="s">
        <v>2</v>
      </c>
    </row>
    <row r="2" spans="1:27">
      <c r="A2" t="s">
        <v>1</v>
      </c>
      <c r="B2">
        <v>7800</v>
      </c>
      <c r="C2" t="s">
        <v>2</v>
      </c>
    </row>
    <row r="3" spans="1:27">
      <c r="A3" t="s">
        <v>3</v>
      </c>
      <c r="B3">
        <v>9.8000000000000004E-2</v>
      </c>
      <c r="C3" t="s">
        <v>4</v>
      </c>
    </row>
    <row r="6" spans="1:27">
      <c r="F6">
        <v>0.2</v>
      </c>
      <c r="H6">
        <v>0.02</v>
      </c>
    </row>
    <row r="7" spans="1:27" ht="16.8">
      <c r="D7" t="s">
        <v>5</v>
      </c>
      <c r="E7" t="s">
        <v>16</v>
      </c>
      <c r="F7" t="s">
        <v>7</v>
      </c>
      <c r="G7" s="6" t="s">
        <v>18</v>
      </c>
      <c r="H7" t="s">
        <v>6</v>
      </c>
      <c r="I7" t="s">
        <v>17</v>
      </c>
      <c r="J7" t="s">
        <v>19</v>
      </c>
      <c r="K7" t="s">
        <v>20</v>
      </c>
      <c r="L7" s="6" t="s">
        <v>21</v>
      </c>
      <c r="M7" t="s">
        <v>22</v>
      </c>
      <c r="N7" s="6" t="s">
        <v>21</v>
      </c>
      <c r="O7" t="s">
        <v>8</v>
      </c>
      <c r="P7" t="s">
        <v>23</v>
      </c>
      <c r="Q7" t="s">
        <v>9</v>
      </c>
      <c r="S7" t="s">
        <v>10</v>
      </c>
      <c r="T7" t="s">
        <v>11</v>
      </c>
      <c r="U7" t="s">
        <v>12</v>
      </c>
      <c r="V7" t="s">
        <v>13</v>
      </c>
      <c r="X7" t="s">
        <v>14</v>
      </c>
      <c r="Y7" t="s">
        <v>24</v>
      </c>
      <c r="Z7" s="6" t="s">
        <v>25</v>
      </c>
      <c r="AA7" t="s">
        <v>26</v>
      </c>
    </row>
    <row r="8" spans="1:27">
      <c r="C8" s="6" t="s">
        <v>15</v>
      </c>
      <c r="D8">
        <v>1</v>
      </c>
      <c r="E8" s="2">
        <v>25.4</v>
      </c>
      <c r="F8" s="1">
        <v>12.44</v>
      </c>
      <c r="G8" s="1">
        <v>2.5</v>
      </c>
      <c r="H8" s="1">
        <v>2.08</v>
      </c>
      <c r="I8" s="1">
        <f>$B$3/F8*1000</f>
        <v>7.877813504823151</v>
      </c>
      <c r="J8" s="5">
        <v>1.2569999999999999</v>
      </c>
      <c r="K8" s="1">
        <f>2/9*9.8*H8*H8*(G8-J8)/I8</f>
        <v>1.4866394908444449</v>
      </c>
      <c r="L8" s="1">
        <f>(($F$6/F8)^2+4*($H$6/H8)^2)^0.5*K8</f>
        <v>3.7263913845373794E-2</v>
      </c>
      <c r="M8" s="1">
        <f>2/9*9.8*H8*H8*(G8-J8)/(1+2.4*H8/26)/I8</f>
        <v>1.2471807809097692</v>
      </c>
      <c r="N8" s="1">
        <f>(($F$6/F8)^2+4*($H$6/H8)^2)^0.5*M8</f>
        <v>3.126167268907197E-2</v>
      </c>
      <c r="O8" s="1">
        <f>J8*I8*H8/M8/1000</f>
        <v>1.6514860068759001E-2</v>
      </c>
      <c r="P8" s="1">
        <f>2/9*H8*H8*G8/M8</f>
        <v>1.9271909833330305</v>
      </c>
      <c r="Q8" s="1">
        <f>P8*I8</f>
        <v>15.182051154874356</v>
      </c>
      <c r="S8">
        <f>1/(273.15+E8)</f>
        <v>3.3495226930162457E-3</v>
      </c>
      <c r="T8">
        <f>LN((M8+M9+M10)/3)</f>
        <v>0.22141171792035055</v>
      </c>
      <c r="U8">
        <f>0.1/(273+E8)*S8</f>
        <v>1.1224942000724685E-6</v>
      </c>
      <c r="V8">
        <f>N8/M8</f>
        <v>2.5065871097105754E-2</v>
      </c>
      <c r="X8" s="3">
        <v>3.3495226930162457E-3</v>
      </c>
      <c r="Y8" s="4">
        <v>0.22141171792035055</v>
      </c>
      <c r="Z8" s="3">
        <v>1.1224942000724685E-6</v>
      </c>
      <c r="AA8" s="4">
        <v>2.5065871097105754E-2</v>
      </c>
    </row>
    <row r="9" spans="1:27">
      <c r="D9">
        <v>2</v>
      </c>
      <c r="E9" s="2">
        <v>25.4</v>
      </c>
      <c r="F9" s="1">
        <v>12.63</v>
      </c>
      <c r="G9" s="1">
        <v>2.5</v>
      </c>
      <c r="H9" s="1">
        <v>2.02</v>
      </c>
      <c r="I9" s="1">
        <f t="shared" ref="I9:I25" si="0">$B$3/F9*1000</f>
        <v>7.7593032462391127</v>
      </c>
      <c r="J9" s="5">
        <v>1.2569999999999999</v>
      </c>
      <c r="K9" s="1">
        <f>2/9*9.8*H9*H9*(G9-J9)/I9</f>
        <v>1.4235237074666673</v>
      </c>
      <c r="L9" s="1">
        <f t="shared" ref="L9:L25" si="1">(($F$6/F9)^2+4*($H$6/H9)^2)^0.5*K9</f>
        <v>3.6093430256657913E-2</v>
      </c>
      <c r="M9" s="1">
        <f t="shared" ref="M9:M25" si="2">2/9*9.8*H9*H9*(G9-J9)/(1+2.4*H9/26)/I9</f>
        <v>1.1998060293741359</v>
      </c>
      <c r="N9" s="1">
        <f t="shared" ref="N9:N25" si="3">(($F$6/F9)^2+4*($H$6/H9)^2)^0.5*M9</f>
        <v>3.0421070626073181E-2</v>
      </c>
      <c r="O9" s="1">
        <f t="shared" ref="O9:O25" si="4">J9*I9*H9/M9/1000</f>
        <v>1.6420952022497222E-2</v>
      </c>
      <c r="P9" s="1">
        <f t="shared" ref="P9:P25" si="5">2/9*H9*H9*G9/M9</f>
        <v>1.8893794775071964</v>
      </c>
      <c r="Q9" s="1">
        <f t="shared" ref="Q9:Q25" si="6">P9*I9</f>
        <v>14.660268313199147</v>
      </c>
      <c r="X9" s="3">
        <v>3.298697014679202E-3</v>
      </c>
      <c r="Y9" s="4">
        <v>7.2715079004147018E-2</v>
      </c>
      <c r="Z9" s="3">
        <v>1.08867888273241E-6</v>
      </c>
      <c r="AA9" s="4">
        <v>2.599070525626292E-2</v>
      </c>
    </row>
    <row r="10" spans="1:27">
      <c r="D10">
        <v>3</v>
      </c>
      <c r="E10" s="2">
        <v>25.4</v>
      </c>
      <c r="F10" s="1">
        <v>12.45</v>
      </c>
      <c r="G10" s="1">
        <v>7.8</v>
      </c>
      <c r="H10" s="1">
        <v>0.88</v>
      </c>
      <c r="I10" s="1">
        <f t="shared" si="0"/>
        <v>7.8714859437751006</v>
      </c>
      <c r="J10" s="5">
        <v>1.2569999999999999</v>
      </c>
      <c r="K10" s="1">
        <f t="shared" ref="K10:K25" si="7">2/9*9.8*H10*H10*(G10-J10)/I10</f>
        <v>1.401842112</v>
      </c>
      <c r="L10" s="1">
        <f t="shared" si="1"/>
        <v>6.7582400493988962E-2</v>
      </c>
      <c r="M10" s="1">
        <f t="shared" si="2"/>
        <v>1.2965244348321001</v>
      </c>
      <c r="N10" s="1">
        <f t="shared" si="3"/>
        <v>6.2505065909352342E-2</v>
      </c>
      <c r="O10" s="1">
        <f t="shared" si="4"/>
        <v>6.7157414527970983E-3</v>
      </c>
      <c r="P10" s="1">
        <f t="shared" si="5"/>
        <v>1.0353012232331433</v>
      </c>
      <c r="Q10" s="1">
        <f t="shared" si="6"/>
        <v>8.1493590262528546</v>
      </c>
      <c r="X10" s="3">
        <v>3.2451728054518907E-3</v>
      </c>
      <c r="Y10" s="4">
        <v>-0.16458198316834863</v>
      </c>
      <c r="Z10" s="3">
        <v>1.0536275342376269E-6</v>
      </c>
      <c r="AA10" s="4">
        <v>2.9679017965647651E-2</v>
      </c>
    </row>
    <row r="11" spans="1:27">
      <c r="D11">
        <v>4</v>
      </c>
      <c r="E11" s="2">
        <v>30</v>
      </c>
      <c r="F11" s="1">
        <v>11.31</v>
      </c>
      <c r="G11" s="1">
        <v>2.5</v>
      </c>
      <c r="H11" s="1">
        <v>2.1</v>
      </c>
      <c r="I11" s="1">
        <f t="shared" si="0"/>
        <v>8.6648983200707352</v>
      </c>
      <c r="J11" s="5">
        <v>1.2549999999999999</v>
      </c>
      <c r="K11" s="1">
        <f t="shared" si="7"/>
        <v>1.3799331000000004</v>
      </c>
      <c r="L11" s="1">
        <f t="shared" si="1"/>
        <v>3.5865434475461193E-2</v>
      </c>
      <c r="M11" s="1">
        <f t="shared" si="2"/>
        <v>1.1558717976804127</v>
      </c>
      <c r="N11" s="1">
        <f t="shared" si="3"/>
        <v>3.0041923207538374E-2</v>
      </c>
      <c r="O11" s="1">
        <f t="shared" si="4"/>
        <v>1.9756810027179543E-2</v>
      </c>
      <c r="P11" s="1">
        <f t="shared" si="5"/>
        <v>2.1196122311458985</v>
      </c>
      <c r="Q11" s="1">
        <f t="shared" si="6"/>
        <v>18.366224460857477</v>
      </c>
      <c r="S11">
        <f>1/(273.15+E11)</f>
        <v>3.298697014679202E-3</v>
      </c>
      <c r="T11">
        <f t="shared" ref="T9:T23" si="8">LN((M11+M12+M13)/3)</f>
        <v>7.2715079004147018E-2</v>
      </c>
      <c r="U11">
        <f t="shared" ref="U9:U23" si="9">0.1/(273+E11)*S11</f>
        <v>1.08867888273241E-6</v>
      </c>
      <c r="V11">
        <f t="shared" ref="V9:V23" si="10">N11/M11</f>
        <v>2.599070525626292E-2</v>
      </c>
      <c r="X11" s="3">
        <v>3.1933578157432542E-3</v>
      </c>
      <c r="Y11" s="4">
        <v>-0.50569840988655368</v>
      </c>
      <c r="Z11" s="3">
        <v>1.0202421136559918E-6</v>
      </c>
      <c r="AA11" s="4">
        <v>3.5840974928532353E-2</v>
      </c>
    </row>
    <row r="12" spans="1:27">
      <c r="D12">
        <v>5</v>
      </c>
      <c r="E12" s="2">
        <v>30</v>
      </c>
      <c r="F12" s="1">
        <v>11.45</v>
      </c>
      <c r="G12" s="1">
        <v>2.5</v>
      </c>
      <c r="H12" s="1">
        <v>2.04</v>
      </c>
      <c r="I12" s="1">
        <f t="shared" si="0"/>
        <v>8.5589519650655035</v>
      </c>
      <c r="J12" s="5">
        <v>1.2549999999999999</v>
      </c>
      <c r="K12" s="1">
        <f t="shared" si="7"/>
        <v>1.3183255200000001</v>
      </c>
      <c r="L12" s="1">
        <f t="shared" si="1"/>
        <v>3.4618844024328722E-2</v>
      </c>
      <c r="M12" s="1">
        <f t="shared" si="2"/>
        <v>1.1094142775763856</v>
      </c>
      <c r="N12" s="1">
        <f t="shared" si="3"/>
        <v>2.9132895670395745E-2</v>
      </c>
      <c r="O12" s="1">
        <f t="shared" si="4"/>
        <v>1.9751529490706389E-2</v>
      </c>
      <c r="P12" s="1">
        <f t="shared" si="5"/>
        <v>2.0839825543355817</v>
      </c>
      <c r="Q12" s="1">
        <f t="shared" si="6"/>
        <v>17.836706578592754</v>
      </c>
      <c r="X12" s="3">
        <v>3.1431714600031434E-3</v>
      </c>
      <c r="Y12" s="4">
        <v>-0.70900334559142264</v>
      </c>
      <c r="Z12" s="3">
        <v>9.8841869811419613E-7</v>
      </c>
      <c r="AA12" s="4">
        <v>4.3608248804772383E-2</v>
      </c>
    </row>
    <row r="13" spans="1:27">
      <c r="D13">
        <v>6</v>
      </c>
      <c r="E13" s="2">
        <v>30</v>
      </c>
      <c r="F13" s="1">
        <v>12.89</v>
      </c>
      <c r="G13" s="1">
        <v>7.8</v>
      </c>
      <c r="H13" s="1">
        <v>0.74</v>
      </c>
      <c r="I13" s="1">
        <f t="shared" si="0"/>
        <v>7.6027928626842511</v>
      </c>
      <c r="J13" s="5">
        <v>1.2549999999999999</v>
      </c>
      <c r="K13" s="1">
        <f t="shared" si="7"/>
        <v>1.0266289195555556</v>
      </c>
      <c r="L13" s="1">
        <f t="shared" si="1"/>
        <v>5.7734383241041916E-2</v>
      </c>
      <c r="M13" s="1">
        <f t="shared" si="2"/>
        <v>0.96098617181899626</v>
      </c>
      <c r="N13" s="1">
        <f t="shared" si="3"/>
        <v>5.4042841455468373E-2</v>
      </c>
      <c r="O13" s="1">
        <f t="shared" si="4"/>
        <v>7.3473624685046592E-3</v>
      </c>
      <c r="P13" s="1">
        <f t="shared" si="5"/>
        <v>0.98770758744290443</v>
      </c>
      <c r="Q13" s="1">
        <f t="shared" si="6"/>
        <v>7.5093361962299943</v>
      </c>
      <c r="X13" s="3">
        <v>3.0945381401825778E-3</v>
      </c>
      <c r="Y13" s="4">
        <v>-1.1644283805286164</v>
      </c>
      <c r="Z13" s="3">
        <v>9.5806134370977639E-7</v>
      </c>
      <c r="AA13" s="4">
        <v>5.8213242034112885E-2</v>
      </c>
    </row>
    <row r="14" spans="1:27">
      <c r="D14">
        <v>7</v>
      </c>
      <c r="E14" s="2">
        <v>35</v>
      </c>
      <c r="F14" s="1">
        <v>8.73</v>
      </c>
      <c r="G14" s="1">
        <v>2.5</v>
      </c>
      <c r="H14" s="1">
        <v>2.12</v>
      </c>
      <c r="I14" s="1">
        <f t="shared" si="0"/>
        <v>11.22565864833906</v>
      </c>
      <c r="J14" s="5">
        <v>1.2529999999999999</v>
      </c>
      <c r="K14" s="1">
        <f t="shared" si="7"/>
        <v>1.0872762592000005</v>
      </c>
      <c r="L14" s="1">
        <f t="shared" si="1"/>
        <v>3.2269291630418986E-2</v>
      </c>
      <c r="M14" s="1">
        <f t="shared" si="2"/>
        <v>0.9093278029850751</v>
      </c>
      <c r="N14" s="1">
        <f t="shared" si="3"/>
        <v>2.6987956201456952E-2</v>
      </c>
      <c r="O14" s="1">
        <f t="shared" si="4"/>
        <v>3.2792784416371103E-2</v>
      </c>
      <c r="P14" s="1">
        <f t="shared" si="5"/>
        <v>2.7458622519758924</v>
      </c>
      <c r="Q14" s="1">
        <f t="shared" si="6"/>
        <v>30.824112336040944</v>
      </c>
      <c r="S14">
        <f>1/(273.15+E14)</f>
        <v>3.2451728054518907E-3</v>
      </c>
      <c r="T14">
        <f t="shared" si="8"/>
        <v>-0.16458198316834863</v>
      </c>
      <c r="U14">
        <f t="shared" si="9"/>
        <v>1.0536275342376269E-6</v>
      </c>
      <c r="V14">
        <f t="shared" si="10"/>
        <v>2.9679017965647651E-2</v>
      </c>
    </row>
    <row r="15" spans="1:27">
      <c r="D15">
        <v>8</v>
      </c>
      <c r="E15" s="2">
        <v>35</v>
      </c>
      <c r="F15" s="1">
        <v>8.11</v>
      </c>
      <c r="G15" s="1">
        <v>2.5</v>
      </c>
      <c r="H15" s="1">
        <v>2.04</v>
      </c>
      <c r="I15" s="1">
        <f t="shared" si="0"/>
        <v>12.083847102342789</v>
      </c>
      <c r="J15" s="5">
        <v>1.2529999999999999</v>
      </c>
      <c r="K15" s="1">
        <f t="shared" si="7"/>
        <v>0.93526596160000008</v>
      </c>
      <c r="L15" s="1">
        <f t="shared" si="1"/>
        <v>2.946649056686268E-2</v>
      </c>
      <c r="M15" s="1">
        <f t="shared" si="2"/>
        <v>0.78705706245468676</v>
      </c>
      <c r="N15" s="1">
        <f t="shared" si="3"/>
        <v>2.479702080328941E-2</v>
      </c>
      <c r="O15" s="1">
        <f t="shared" si="4"/>
        <v>3.9244630063933576E-2</v>
      </c>
      <c r="P15" s="1">
        <f t="shared" si="5"/>
        <v>2.937525257430885</v>
      </c>
      <c r="Q15" s="1">
        <f t="shared" si="6"/>
        <v>35.496606070064956</v>
      </c>
    </row>
    <row r="16" spans="1:27">
      <c r="D16">
        <v>9</v>
      </c>
      <c r="E16" s="2">
        <v>35</v>
      </c>
      <c r="F16" s="1">
        <v>8.51</v>
      </c>
      <c r="G16" s="1">
        <v>7.8</v>
      </c>
      <c r="H16" s="1">
        <v>0.86</v>
      </c>
      <c r="I16" s="1">
        <f t="shared" si="0"/>
        <v>11.515863689776733</v>
      </c>
      <c r="J16" s="5">
        <v>1.2529999999999999</v>
      </c>
      <c r="K16" s="1">
        <f t="shared" si="7"/>
        <v>0.91570648471111116</v>
      </c>
      <c r="L16" s="1">
        <f t="shared" si="1"/>
        <v>4.7719330011100486E-2</v>
      </c>
      <c r="M16" s="1">
        <f t="shared" si="2"/>
        <v>0.84835977061320167</v>
      </c>
      <c r="N16" s="1">
        <f t="shared" si="3"/>
        <v>4.4209755569007012E-2</v>
      </c>
      <c r="O16" s="1">
        <f t="shared" si="4"/>
        <v>1.4627360731473735E-2</v>
      </c>
      <c r="P16" s="1">
        <f t="shared" si="5"/>
        <v>1.5111199018863328</v>
      </c>
      <c r="Q16" s="1">
        <f t="shared" si="6"/>
        <v>17.401850809031799</v>
      </c>
    </row>
    <row r="17" spans="4:22">
      <c r="D17">
        <v>10</v>
      </c>
      <c r="E17" s="2">
        <v>40</v>
      </c>
      <c r="F17" s="1">
        <v>6.54</v>
      </c>
      <c r="G17" s="1">
        <v>2.5</v>
      </c>
      <c r="H17" s="1">
        <v>2.14</v>
      </c>
      <c r="I17" s="1">
        <f t="shared" si="0"/>
        <v>14.984709480122325</v>
      </c>
      <c r="J17" s="5">
        <v>1.2509999999999999</v>
      </c>
      <c r="K17" s="1">
        <f t="shared" si="7"/>
        <v>0.83129509813333347</v>
      </c>
      <c r="L17" s="1">
        <f t="shared" si="1"/>
        <v>2.9794426770408645E-2</v>
      </c>
      <c r="M17" s="1">
        <f t="shared" si="2"/>
        <v>0.69416985327166858</v>
      </c>
      <c r="N17" s="1">
        <f t="shared" si="3"/>
        <v>2.4879724307252854E-2</v>
      </c>
      <c r="O17" s="1">
        <f t="shared" si="4"/>
        <v>5.7790128667421281E-2</v>
      </c>
      <c r="P17" s="1">
        <f t="shared" si="5"/>
        <v>3.6651292334738166</v>
      </c>
      <c r="Q17" s="1">
        <f t="shared" si="6"/>
        <v>54.920896770708566</v>
      </c>
      <c r="S17">
        <f>1/(273.15+E17)</f>
        <v>3.1933578157432542E-3</v>
      </c>
      <c r="T17">
        <f t="shared" si="8"/>
        <v>-0.50569840988655368</v>
      </c>
      <c r="U17">
        <f t="shared" si="9"/>
        <v>1.0202421136559918E-6</v>
      </c>
      <c r="V17">
        <f t="shared" si="10"/>
        <v>3.5840974928532353E-2</v>
      </c>
    </row>
    <row r="18" spans="4:22">
      <c r="D18">
        <v>11</v>
      </c>
      <c r="E18" s="2">
        <v>40</v>
      </c>
      <c r="F18" s="1">
        <v>6.02</v>
      </c>
      <c r="G18" s="1">
        <v>2.5</v>
      </c>
      <c r="H18" s="1">
        <v>2.06</v>
      </c>
      <c r="I18" s="1">
        <f t="shared" si="0"/>
        <v>16.279069767441865</v>
      </c>
      <c r="J18" s="5">
        <v>1.2509999999999999</v>
      </c>
      <c r="K18" s="1">
        <f t="shared" si="7"/>
        <v>0.70905652284444431</v>
      </c>
      <c r="L18" s="1">
        <f t="shared" si="1"/>
        <v>2.7285126476493927E-2</v>
      </c>
      <c r="M18" s="1">
        <f t="shared" si="2"/>
        <v>0.59576879504768465</v>
      </c>
      <c r="N18" s="1">
        <f t="shared" si="3"/>
        <v>2.2925713818150277E-2</v>
      </c>
      <c r="O18" s="1">
        <f t="shared" si="4"/>
        <v>7.0416812501107803E-2</v>
      </c>
      <c r="P18" s="1">
        <f t="shared" si="5"/>
        <v>3.9571652210600581</v>
      </c>
      <c r="Q18" s="1">
        <f t="shared" si="6"/>
        <v>64.418968714931196</v>
      </c>
    </row>
    <row r="19" spans="4:22">
      <c r="D19">
        <v>12</v>
      </c>
      <c r="E19" s="2">
        <v>40</v>
      </c>
      <c r="F19" s="1">
        <v>13.83</v>
      </c>
      <c r="G19" s="1">
        <v>7.8</v>
      </c>
      <c r="H19" s="1">
        <v>0.52</v>
      </c>
      <c r="I19" s="1">
        <f t="shared" si="0"/>
        <v>7.0860448300795378</v>
      </c>
      <c r="J19" s="5">
        <v>1.2509999999999999</v>
      </c>
      <c r="K19" s="1">
        <f t="shared" si="7"/>
        <v>0.54424111040000001</v>
      </c>
      <c r="L19" s="1">
        <f t="shared" si="1"/>
        <v>4.2598087290896147E-2</v>
      </c>
      <c r="M19" s="1">
        <f t="shared" si="2"/>
        <v>0.51931403664122133</v>
      </c>
      <c r="N19" s="1">
        <f t="shared" si="3"/>
        <v>4.0647029857725329E-2</v>
      </c>
      <c r="O19" s="1">
        <f t="shared" si="4"/>
        <v>8.8763514128696406E-3</v>
      </c>
      <c r="P19" s="1">
        <f t="shared" si="5"/>
        <v>0.90252390704613217</v>
      </c>
      <c r="Q19" s="1">
        <f t="shared" si="6"/>
        <v>6.3953248655474297</v>
      </c>
    </row>
    <row r="20" spans="4:22">
      <c r="D20">
        <v>13</v>
      </c>
      <c r="E20" s="2">
        <v>45</v>
      </c>
      <c r="F20" s="1">
        <v>5.1100000000000003</v>
      </c>
      <c r="G20" s="1">
        <v>2.5</v>
      </c>
      <c r="H20" s="1">
        <v>2.08</v>
      </c>
      <c r="I20" s="1">
        <f t="shared" si="0"/>
        <v>19.178082191780824</v>
      </c>
      <c r="J20" s="5">
        <v>1.248</v>
      </c>
      <c r="K20" s="1">
        <f t="shared" si="7"/>
        <v>0.61509101795555554</v>
      </c>
      <c r="L20" s="1">
        <f t="shared" si="1"/>
        <v>2.6823042148586582E-2</v>
      </c>
      <c r="M20" s="1">
        <f t="shared" si="2"/>
        <v>0.51601595466070105</v>
      </c>
      <c r="N20" s="1">
        <f t="shared" si="3"/>
        <v>2.2502552138075997E-2</v>
      </c>
      <c r="O20" s="1">
        <f t="shared" si="4"/>
        <v>9.6476150450515802E-2</v>
      </c>
      <c r="P20" s="1">
        <f t="shared" si="5"/>
        <v>4.6579093802167009</v>
      </c>
      <c r="Q20" s="1">
        <f t="shared" si="6"/>
        <v>89.32976893566277</v>
      </c>
      <c r="S20">
        <f>1/(273.15+E20)</f>
        <v>3.1431714600031434E-3</v>
      </c>
      <c r="T20">
        <f t="shared" si="8"/>
        <v>-0.70900334559142264</v>
      </c>
      <c r="U20">
        <f t="shared" si="9"/>
        <v>9.8841869811419613E-7</v>
      </c>
      <c r="V20">
        <f t="shared" si="10"/>
        <v>4.3608248804772383E-2</v>
      </c>
    </row>
    <row r="21" spans="4:22">
      <c r="D21">
        <v>14</v>
      </c>
      <c r="E21" s="2">
        <v>45</v>
      </c>
      <c r="F21" s="1">
        <v>4.83</v>
      </c>
      <c r="G21" s="1">
        <v>2.5</v>
      </c>
      <c r="H21" s="1">
        <v>2.02</v>
      </c>
      <c r="I21" s="1">
        <f t="shared" si="0"/>
        <v>20.289855072463769</v>
      </c>
      <c r="J21" s="5">
        <v>1.248</v>
      </c>
      <c r="K21" s="1">
        <f t="shared" si="7"/>
        <v>0.54832959253333347</v>
      </c>
      <c r="L21" s="1">
        <f t="shared" si="1"/>
        <v>2.5167849909399818E-2</v>
      </c>
      <c r="M21" s="1">
        <f t="shared" si="2"/>
        <v>0.46215538789764882</v>
      </c>
      <c r="N21" s="1">
        <f t="shared" si="3"/>
        <v>2.1212529098949537E-2</v>
      </c>
      <c r="O21" s="1">
        <f t="shared" si="4"/>
        <v>0.1106768727205798</v>
      </c>
      <c r="P21" s="1">
        <f t="shared" si="5"/>
        <v>4.9050361593770386</v>
      </c>
      <c r="Q21" s="1">
        <f t="shared" si="6"/>
        <v>99.522472798954411</v>
      </c>
    </row>
    <row r="22" spans="4:22">
      <c r="D22">
        <v>15</v>
      </c>
      <c r="E22" s="2">
        <v>45</v>
      </c>
      <c r="F22" s="1">
        <v>6.34</v>
      </c>
      <c r="G22" s="1">
        <v>7.8</v>
      </c>
      <c r="H22" s="1">
        <v>0.76</v>
      </c>
      <c r="I22" s="1">
        <f t="shared" si="0"/>
        <v>15.457413249211358</v>
      </c>
      <c r="J22" s="5">
        <v>1.248</v>
      </c>
      <c r="K22" s="1">
        <f t="shared" si="7"/>
        <v>0.53318487040000007</v>
      </c>
      <c r="L22" s="1">
        <f t="shared" si="1"/>
        <v>3.2716950504778082E-2</v>
      </c>
      <c r="M22" s="1">
        <f t="shared" si="2"/>
        <v>0.49823198067855085</v>
      </c>
      <c r="N22" s="1">
        <f t="shared" si="3"/>
        <v>3.0572193542417692E-2</v>
      </c>
      <c r="O22" s="1">
        <f t="shared" si="4"/>
        <v>2.9426146628815059E-2</v>
      </c>
      <c r="P22" s="1">
        <f t="shared" si="5"/>
        <v>2.0094521671808736</v>
      </c>
      <c r="Q22" s="1">
        <f t="shared" si="6"/>
        <v>31.060932552638114</v>
      </c>
    </row>
    <row r="23" spans="4:22">
      <c r="D23">
        <v>16</v>
      </c>
      <c r="E23" s="2">
        <v>50</v>
      </c>
      <c r="F23" s="1">
        <v>3.64</v>
      </c>
      <c r="G23" s="1">
        <v>2.5</v>
      </c>
      <c r="H23" s="1">
        <v>2.08</v>
      </c>
      <c r="I23" s="1">
        <f t="shared" si="0"/>
        <v>26.923076923076923</v>
      </c>
      <c r="J23" s="5">
        <v>1.246</v>
      </c>
      <c r="K23" s="1">
        <f t="shared" si="7"/>
        <v>0.43884694186666673</v>
      </c>
      <c r="L23" s="1">
        <f t="shared" si="1"/>
        <v>2.5546703242814536E-2</v>
      </c>
      <c r="M23" s="1">
        <f t="shared" si="2"/>
        <v>0.36816018612975399</v>
      </c>
      <c r="N23" s="1">
        <f t="shared" si="3"/>
        <v>2.1431798022495417E-2</v>
      </c>
      <c r="O23" s="1">
        <f t="shared" si="4"/>
        <v>0.18952619709782587</v>
      </c>
      <c r="P23" s="1">
        <f t="shared" si="5"/>
        <v>6.528559160138105</v>
      </c>
      <c r="Q23" s="1">
        <f t="shared" si="6"/>
        <v>175.76890046525668</v>
      </c>
      <c r="S23">
        <f>1/(273.15+E23)</f>
        <v>3.0945381401825778E-3</v>
      </c>
      <c r="T23">
        <f t="shared" si="8"/>
        <v>-1.1644283805286164</v>
      </c>
      <c r="U23">
        <f t="shared" si="9"/>
        <v>9.5806134370977639E-7</v>
      </c>
      <c r="V23">
        <f t="shared" si="10"/>
        <v>5.8213242034112885E-2</v>
      </c>
    </row>
    <row r="24" spans="4:22">
      <c r="D24">
        <v>17</v>
      </c>
      <c r="E24" s="2">
        <v>50</v>
      </c>
      <c r="F24" s="1">
        <v>2.84</v>
      </c>
      <c r="G24" s="1">
        <v>2.5</v>
      </c>
      <c r="H24" s="1">
        <v>2.06</v>
      </c>
      <c r="I24" s="1">
        <f t="shared" si="0"/>
        <v>34.507042253521128</v>
      </c>
      <c r="J24" s="5">
        <v>1.246</v>
      </c>
      <c r="K24" s="1">
        <f t="shared" si="7"/>
        <v>0.33584416213333335</v>
      </c>
      <c r="L24" s="1">
        <f t="shared" si="1"/>
        <v>2.4533575412378394E-2</v>
      </c>
      <c r="M24" s="1">
        <f t="shared" si="2"/>
        <v>0.28218550334367465</v>
      </c>
      <c r="N24" s="1">
        <f t="shared" si="3"/>
        <v>2.0613784925085261E-2</v>
      </c>
      <c r="O24" s="1">
        <f t="shared" si="4"/>
        <v>0.3138761372400361</v>
      </c>
      <c r="P24" s="1">
        <f t="shared" si="5"/>
        <v>8.3546302968096864</v>
      </c>
      <c r="Q24" s="1">
        <f t="shared" si="6"/>
        <v>288.29358066455961</v>
      </c>
    </row>
    <row r="25" spans="4:22">
      <c r="D25">
        <v>18</v>
      </c>
      <c r="E25" s="2">
        <v>50</v>
      </c>
      <c r="F25" s="1">
        <v>5.4</v>
      </c>
      <c r="G25" s="1">
        <v>7.8</v>
      </c>
      <c r="H25" s="1">
        <v>0.62</v>
      </c>
      <c r="I25" s="1">
        <f t="shared" si="0"/>
        <v>18.148148148148149</v>
      </c>
      <c r="J25" s="5">
        <v>1.246</v>
      </c>
      <c r="K25" s="1">
        <f t="shared" si="7"/>
        <v>0.30232291200000005</v>
      </c>
      <c r="L25" s="1">
        <f t="shared" si="1"/>
        <v>2.2490209687559312E-2</v>
      </c>
      <c r="M25" s="1">
        <f t="shared" si="2"/>
        <v>0.2859573527357393</v>
      </c>
      <c r="N25" s="1">
        <f t="shared" si="3"/>
        <v>2.1272753633459769E-2</v>
      </c>
      <c r="O25" s="1">
        <f t="shared" si="4"/>
        <v>4.902761643748843E-2</v>
      </c>
      <c r="P25" s="1">
        <f t="shared" si="5"/>
        <v>2.3300444173193631</v>
      </c>
      <c r="Q25" s="1">
        <f t="shared" si="6"/>
        <v>42.285991277277333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2016-10-14T19:41:59Z</dcterms:modified>
</cp:coreProperties>
</file>