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ingenieria\Desktop\"/>
    </mc:Choice>
  </mc:AlternateContent>
  <bookViews>
    <workbookView xWindow="-120" yWindow="-120" windowWidth="19800" windowHeight="11760" tabRatio="846" activeTab="3"/>
    <workbookView xWindow="0" yWindow="0" windowWidth="28800" windowHeight="12315" activeTab="2"/>
  </bookViews>
  <sheets>
    <sheet name="Cotizacion" sheetId="2" r:id="rId1"/>
    <sheet name="Viaticos" sheetId="14" r:id="rId2"/>
    <sheet name="Hoja2" sheetId="28" r:id="rId3"/>
    <sheet name="Servicios" sheetId="1" r:id="rId4"/>
    <sheet name="MO" sheetId="12" r:id="rId5"/>
    <sheet name="Hoja1" sheetId="27" r:id="rId6"/>
    <sheet name="Trabajo en Alturas" sheetId="21" r:id="rId7"/>
    <sheet name="Notas Aclaratorias" sheetId="26" r:id="rId8"/>
    <sheet name="APU-Instalacion" sheetId="4" r:id="rId9"/>
    <sheet name="APU-Programacion" sheetId="22" r:id="rId10"/>
    <sheet name="APU-Documentacion" sheetId="23" r:id="rId11"/>
    <sheet name="APU-Puesta a punto" sheetId="25" r:id="rId12"/>
    <sheet name="APU-Logistica" sheetId="24" r:id="rId13"/>
    <sheet name="Personal" sheetId="10" r:id="rId14"/>
    <sheet name="Listas APU" sheetId="13" state="hidden" r:id="rId15"/>
    <sheet name="Ciudades" sheetId="7" state="hidden" r:id="rId16"/>
  </sheets>
  <definedNames>
    <definedName name="administracion">Personal!$D$5:$D$31</definedName>
    <definedName name="alturas">'Listas APU'!$B$6:$B$11</definedName>
    <definedName name="AMAZONAS">Ciudades!$C$1089:$C$1099</definedName>
    <definedName name="ANTIOQUIA">Ciudades!$C$3:$C$127</definedName>
    <definedName name="ARAUCA">Ciudades!$C$1048:$C$1054</definedName>
    <definedName name="_xlnm.Print_Area" localSheetId="0">Cotizacion!$B$4:$AB$105</definedName>
    <definedName name="ATLANTICO">Ciudades!$C$128:$C$150</definedName>
    <definedName name="Audio">Servicios!$I$3:$I$35</definedName>
    <definedName name="BOGOTA">Ciudades!$C$151</definedName>
    <definedName name="BOLIVAR">Ciudades!$C$152:$C$197</definedName>
    <definedName name="BOYACA">Ciudades!$C$198:$C$320</definedName>
    <definedName name="CALDAS">Ciudades!$C$321:$C$347</definedName>
    <definedName name="CAQUETA">Ciudades!$C$348:$C$363</definedName>
    <definedName name="CASANARE">Ciudades!$C$1055:$C$1073</definedName>
    <definedName name="CAUCA">Ciudades!$C$364:$C$405</definedName>
    <definedName name="CESAR">Ciudades!$C$406:$C$430</definedName>
    <definedName name="CHOCO">Ciudades!$C$575:$C$604</definedName>
    <definedName name="ciudades">Ciudades!$M$3:$M$1122</definedName>
    <definedName name="clientes">Ciudades!$J$3:$J$5</definedName>
    <definedName name="Conexiones_y_Cableado">Servicios!$E$296:$E$330</definedName>
    <definedName name="consumibles">'Listas APU'!$K$6:$K$13</definedName>
    <definedName name="Control">Servicios!$I$79:$I$93</definedName>
    <definedName name="CORDOBA">Ciudades!$C$431:$C$458</definedName>
    <definedName name="Correctivo">Servicios!$Y$43:$Y$53</definedName>
    <definedName name="CUNDINAMARCA">Ciudades!$C$459:$C$574</definedName>
    <definedName name="DEPARTAMENTOS">Ciudades!$A$3:$A$35</definedName>
    <definedName name="Diseño">Servicios!$E$332:$G$353</definedName>
    <definedName name="Documentacion">Servicios!$Q$2:$Q$46</definedName>
    <definedName name="ejecutor">'Listas APU'!$H$7:$H$8</definedName>
    <definedName name="elementos_epp">Personal!$L$5:$M$10</definedName>
    <definedName name="Equipamento">Servicios!$E$37:$E$250</definedName>
    <definedName name="escalera_andamio">Personal!$I$32:$J$36</definedName>
    <definedName name="escalera_extensible">Personal!$I$19:$J$25</definedName>
    <definedName name="escalera_multiproposito">Personal!$I$28:$J$29</definedName>
    <definedName name="escalera_tijera">Personal!$I$6:$J$16</definedName>
    <definedName name="escalra_tijera">Personal!$I$6:$J$16</definedName>
    <definedName name="Estructuras">Servicios!$E$253:$E$292</definedName>
    <definedName name="general_estructuras">'Trabajo en Alturas'!$G$26:$AG$39</definedName>
    <definedName name="GUAINIA">Ciudades!$C$1100:$C$1108</definedName>
    <definedName name="GUAVIARE">Ciudades!$C$1109:$C$1112</definedName>
    <definedName name="herramientas">'Listas APU'!$E$6:$E$9</definedName>
    <definedName name="HUILA">Ciudades!$C$605:$C$641</definedName>
    <definedName name="Iluminacion">Servicios!$I$111:$I$122</definedName>
    <definedName name="ingenieria">Personal!$B$5:$B$18</definedName>
    <definedName name="Instalacion">Servicios!$C$2:$C$7</definedName>
    <definedName name="LA_GUAJIRA">Ciudades!$C$642:$C$656</definedName>
    <definedName name="Logistica">Servicios!$U$2:$U$46</definedName>
    <definedName name="MAGDALENA">Ciudades!$C$657:$C$686</definedName>
    <definedName name="Mantenimiento">Servicios!$C$19:$C$20</definedName>
    <definedName name="META">Ciudades!$C$687:$C$715</definedName>
    <definedName name="N_DE_SANTANDER">Ciudades!$C$780:$C$819</definedName>
    <definedName name="NARIÑO">Ciudades!$C$716:$C$779</definedName>
    <definedName name="obra_civil">Servicios!$E$3:$E$34</definedName>
    <definedName name="perfil">'Listas APU'!$Q$6:$R$10</definedName>
    <definedName name="perfiles">'Listas APU'!$Q$6:$Q$10</definedName>
    <definedName name="Preventivo">Servicios!$Y$2:$Y$33</definedName>
    <definedName name="Programacion">Servicios!$C$9:$C$15</definedName>
    <definedName name="programacion_audio">Servicios!$I$15:$I$35</definedName>
    <definedName name="programacion_control">Servicios!$I$79:$I$108</definedName>
    <definedName name="programacion_iluminacion">Servicios!$I$111:$I$124</definedName>
    <definedName name="programacion_software">Servicios!$I$127:$I$147</definedName>
    <definedName name="programacion_video">Servicios!$I$37:$I$66</definedName>
    <definedName name="programacion_videoconferencia">Servicios!$I$68:$I$76</definedName>
    <definedName name="Puest_a_punto">Servicios!$C$21</definedName>
    <definedName name="Puesta_a_punto">Servicios!$M$2:$M$46</definedName>
    <definedName name="Puestapunto">Servicios!$C$21</definedName>
    <definedName name="PUTUMAYO">Ciudades!$C$1074:$C$1086</definedName>
    <definedName name="QUINDIO">Ciudades!$C$820:$C$831</definedName>
    <definedName name="RISARALDA">Ciudades!$C$832:$C$845</definedName>
    <definedName name="SAN_ANDRES">Ciudades!$C$1087:$C$1088</definedName>
    <definedName name="SANTANDER">Ciudades!$C$846:$C$932</definedName>
    <definedName name="Seleccione_Item" localSheetId="3">Servicios!$E$333:$E$343</definedName>
    <definedName name="servicios">Servicios!$A$2:$A$21</definedName>
    <definedName name="software">Servicios!$I$127:$I$147</definedName>
    <definedName name="SUCRE">Ciudades!$C$933:$C$958</definedName>
    <definedName name="tabla_Alturas">'Listas APU'!$B$6:$C$11</definedName>
    <definedName name="tabla_ciudades">Ciudades!$C$3:$H$1122</definedName>
    <definedName name="tabla_clientes">Ciudades!$J$3:$K$5</definedName>
    <definedName name="tabla_consumibles">'Listas APU'!$K$6:$L$13</definedName>
    <definedName name="tabla_documentacion">Servicios!$Q$2:$S$46</definedName>
    <definedName name="tabla_ejecutor">'Listas APU'!$H$7:$I$8</definedName>
    <definedName name="tabla_herramientas">'Listas APU'!$E$6:$F$9</definedName>
    <definedName name="TABLA_LOGISTICA">Servicios!$U$2:$W$46</definedName>
    <definedName name="tabla_mantenimiento">Servicios!$Y$2:$AA$53</definedName>
    <definedName name="tabla_obra_civil">Servicios!$E$1:$G$353</definedName>
    <definedName name="tabla_programacion">Servicios!$I$2:$K$147</definedName>
    <definedName name="tabla_puesta_a_punto">Servicios!$M$2:$O$6</definedName>
    <definedName name="tabla_transportes">'Listas APU'!$N$6:$O$10</definedName>
    <definedName name="TOLIMA">Ciudades!$C$959:$C$1005</definedName>
    <definedName name="transportes">'Listas APU'!$N$6:$N$10</definedName>
    <definedName name="VALLE_DEL_CAUCA">Ciudades!$C$1006:$C$1047</definedName>
    <definedName name="VAUPES">Ciudades!$C$1113:$C$1118</definedName>
    <definedName name="ventas">Personal!$C$5:$C$18</definedName>
    <definedName name="VICHADA">Ciudades!$C$1119:$C$1122</definedName>
    <definedName name="Video">Servicios!$I$37:$I$42</definedName>
    <definedName name="VideoConferencia">Servicios!$I$68:$I$70</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17" i="2" l="1"/>
  <c r="T18" i="2"/>
  <c r="T19" i="2"/>
  <c r="T20" i="2"/>
  <c r="T21" i="2"/>
  <c r="T22" i="2"/>
  <c r="T23" i="2"/>
  <c r="T24" i="2"/>
  <c r="T25" i="2"/>
  <c r="T26" i="2"/>
  <c r="T27" i="2"/>
  <c r="T28" i="2"/>
  <c r="T29" i="2"/>
  <c r="T30" i="2"/>
  <c r="T31" i="2"/>
  <c r="T32" i="2"/>
  <c r="T33" i="2"/>
  <c r="T34" i="2"/>
  <c r="T36" i="2"/>
  <c r="T37" i="2"/>
  <c r="T38" i="2"/>
  <c r="T39" i="2"/>
  <c r="T40" i="2"/>
  <c r="T41" i="2"/>
  <c r="T42" i="2"/>
  <c r="T43" i="2"/>
  <c r="T44" i="2"/>
  <c r="T45" i="2"/>
  <c r="T46" i="2"/>
  <c r="T47" i="2"/>
  <c r="T48" i="2"/>
  <c r="T49" i="2"/>
  <c r="T50" i="2"/>
  <c r="T51" i="2"/>
  <c r="T52" i="2"/>
  <c r="T53" i="2"/>
  <c r="T54" i="2"/>
  <c r="T55" i="2"/>
  <c r="G334" i="1"/>
  <c r="G335" i="1"/>
  <c r="G336" i="1"/>
  <c r="G337" i="1"/>
  <c r="G338" i="1"/>
  <c r="G339" i="1"/>
  <c r="G340" i="1"/>
  <c r="G341" i="1"/>
  <c r="G342" i="1"/>
  <c r="G343" i="1"/>
  <c r="G333" i="1"/>
  <c r="G331" i="1"/>
  <c r="G332" i="1"/>
  <c r="G344" i="1"/>
  <c r="G345" i="1"/>
  <c r="G346" i="1"/>
  <c r="G347" i="1"/>
  <c r="G348" i="1"/>
  <c r="G349" i="1"/>
  <c r="G350" i="1"/>
  <c r="G351" i="1"/>
  <c r="G352" i="1"/>
  <c r="G353" i="1"/>
  <c r="R60" i="21" l="1"/>
  <c r="W23" i="2"/>
  <c r="W24" i="2"/>
  <c r="W25" i="2"/>
  <c r="W26" i="2"/>
  <c r="W27" i="2"/>
  <c r="W28" i="2"/>
  <c r="W29" i="2"/>
  <c r="W30" i="2"/>
  <c r="W31" i="2"/>
  <c r="W32" i="2"/>
  <c r="W33" i="2"/>
  <c r="AA43" i="1" l="1"/>
  <c r="K3" i="1"/>
  <c r="T15" i="2"/>
  <c r="W52" i="2" l="1"/>
  <c r="W45" i="2"/>
  <c r="W53" i="2"/>
  <c r="W46" i="2"/>
  <c r="W54" i="2"/>
  <c r="W47" i="2"/>
  <c r="W48" i="2"/>
  <c r="W49" i="2"/>
  <c r="W50" i="2"/>
  <c r="W51" i="2"/>
  <c r="BF151" i="25" l="1"/>
  <c r="BL171" i="25" s="1"/>
  <c r="AI151" i="25"/>
  <c r="AO171" i="25" s="1"/>
  <c r="L151" i="25"/>
  <c r="BF105" i="25"/>
  <c r="BL117" i="25" s="1"/>
  <c r="AI105" i="25"/>
  <c r="AO117" i="25" s="1"/>
  <c r="L105" i="25"/>
  <c r="R125" i="25" s="1"/>
  <c r="BF59" i="25"/>
  <c r="BL79" i="25" s="1"/>
  <c r="AI59" i="25"/>
  <c r="AO71" i="25" s="1"/>
  <c r="L59" i="25"/>
  <c r="BF13" i="25"/>
  <c r="AI13" i="25"/>
  <c r="L13" i="25"/>
  <c r="R33" i="25" s="1"/>
  <c r="BG181" i="25"/>
  <c r="AJ181" i="25"/>
  <c r="M181" i="25"/>
  <c r="BL177" i="25"/>
  <c r="AO177" i="25"/>
  <c r="BL175" i="25"/>
  <c r="AO175" i="25"/>
  <c r="R175" i="25"/>
  <c r="R177" i="25" s="1"/>
  <c r="BM167" i="25"/>
  <c r="AP167" i="25"/>
  <c r="S167" i="25"/>
  <c r="BG135" i="25"/>
  <c r="AJ135" i="25"/>
  <c r="M135" i="25"/>
  <c r="AO131" i="25"/>
  <c r="BL129" i="25"/>
  <c r="BL131" i="25" s="1"/>
  <c r="AO129" i="25"/>
  <c r="R129" i="25"/>
  <c r="R131" i="25" s="1"/>
  <c r="BM121" i="25"/>
  <c r="AP121" i="25"/>
  <c r="S121" i="25"/>
  <c r="BG89" i="25"/>
  <c r="AJ89" i="25"/>
  <c r="M89" i="25"/>
  <c r="BL83" i="25"/>
  <c r="BL85" i="25" s="1"/>
  <c r="AO83" i="25"/>
  <c r="AO85" i="25" s="1"/>
  <c r="R83" i="25"/>
  <c r="R85" i="25" s="1"/>
  <c r="BM75" i="25"/>
  <c r="AP75" i="25"/>
  <c r="S75" i="25"/>
  <c r="BG43" i="25"/>
  <c r="AJ43" i="25"/>
  <c r="M43" i="25"/>
  <c r="BL37" i="25"/>
  <c r="BL39" i="25" s="1"/>
  <c r="AO37" i="25"/>
  <c r="AO39" i="25" s="1"/>
  <c r="R37" i="25"/>
  <c r="R39" i="25" s="1"/>
  <c r="BM29" i="25"/>
  <c r="AP29" i="25"/>
  <c r="S29" i="25"/>
  <c r="BG181" i="24"/>
  <c r="AJ181" i="24"/>
  <c r="M181" i="24"/>
  <c r="BL175" i="24"/>
  <c r="BL177" i="24" s="1"/>
  <c r="AO175" i="24"/>
  <c r="AO177" i="24" s="1"/>
  <c r="R175" i="24"/>
  <c r="R177" i="24" s="1"/>
  <c r="BM167" i="24"/>
  <c r="AP167" i="24"/>
  <c r="S167" i="24"/>
  <c r="BG135" i="24"/>
  <c r="AJ135" i="24"/>
  <c r="M135" i="24"/>
  <c r="BL129" i="24"/>
  <c r="BL131" i="24" s="1"/>
  <c r="AO129" i="24"/>
  <c r="AO131" i="24" s="1"/>
  <c r="R129" i="24"/>
  <c r="R131" i="24" s="1"/>
  <c r="BM121" i="24"/>
  <c r="AP121" i="24"/>
  <c r="S121" i="24"/>
  <c r="BG89" i="24"/>
  <c r="AJ89" i="24"/>
  <c r="M89" i="24"/>
  <c r="BL83" i="24"/>
  <c r="BL85" i="24" s="1"/>
  <c r="AO83" i="24"/>
  <c r="AO85" i="24" s="1"/>
  <c r="R83" i="24"/>
  <c r="R85" i="24" s="1"/>
  <c r="BM75" i="24"/>
  <c r="AP75" i="24"/>
  <c r="S75" i="24"/>
  <c r="BG43" i="24"/>
  <c r="AJ43" i="24"/>
  <c r="M43" i="24"/>
  <c r="BL37" i="24"/>
  <c r="BL39" i="24" s="1"/>
  <c r="AO37" i="24"/>
  <c r="AO39" i="24" s="1"/>
  <c r="R37" i="24"/>
  <c r="R39" i="24" s="1"/>
  <c r="BM29" i="24"/>
  <c r="AP29" i="24"/>
  <c r="S29" i="24"/>
  <c r="BG181" i="23"/>
  <c r="AJ181" i="23"/>
  <c r="M181" i="23"/>
  <c r="BL175" i="23"/>
  <c r="BL177" i="23" s="1"/>
  <c r="AO175" i="23"/>
  <c r="AO177" i="23" s="1"/>
  <c r="R175" i="23"/>
  <c r="R177" i="23" s="1"/>
  <c r="BM167" i="23"/>
  <c r="AP167" i="23"/>
  <c r="S167" i="23"/>
  <c r="BG135" i="23"/>
  <c r="AJ135" i="23"/>
  <c r="M135" i="23"/>
  <c r="BL129" i="23"/>
  <c r="BL131" i="23" s="1"/>
  <c r="AO129" i="23"/>
  <c r="AO131" i="23" s="1"/>
  <c r="R129" i="23"/>
  <c r="R131" i="23" s="1"/>
  <c r="BM121" i="23"/>
  <c r="AP121" i="23"/>
  <c r="S121" i="23"/>
  <c r="BG89" i="23"/>
  <c r="AJ89" i="23"/>
  <c r="M89" i="23"/>
  <c r="BL83" i="23"/>
  <c r="BL85" i="23" s="1"/>
  <c r="AO83" i="23"/>
  <c r="AO85" i="23" s="1"/>
  <c r="R83" i="23"/>
  <c r="R85" i="23" s="1"/>
  <c r="BM75" i="23"/>
  <c r="AP75" i="23"/>
  <c r="S75" i="23"/>
  <c r="BG43" i="23"/>
  <c r="AJ43" i="23"/>
  <c r="M43" i="23"/>
  <c r="BL37" i="23"/>
  <c r="BL39" i="23" s="1"/>
  <c r="AO39" i="23"/>
  <c r="R37" i="23"/>
  <c r="R39" i="23" s="1"/>
  <c r="BM29" i="23"/>
  <c r="AP29" i="23"/>
  <c r="S29" i="23"/>
  <c r="BF151" i="4"/>
  <c r="AI151" i="4"/>
  <c r="BF105" i="4"/>
  <c r="AI105" i="4"/>
  <c r="L105" i="4"/>
  <c r="BF59" i="4"/>
  <c r="L59" i="4"/>
  <c r="BF13" i="4"/>
  <c r="AI13" i="4"/>
  <c r="BG181" i="22"/>
  <c r="AJ181" i="22"/>
  <c r="M181" i="22"/>
  <c r="BL175" i="22"/>
  <c r="BL177" i="22" s="1"/>
  <c r="AO175" i="22"/>
  <c r="AO177" i="22" s="1"/>
  <c r="R175" i="22"/>
  <c r="R177" i="22" s="1"/>
  <c r="BM167" i="22"/>
  <c r="AP167" i="22"/>
  <c r="S167" i="22"/>
  <c r="L151" i="22"/>
  <c r="BG135" i="22"/>
  <c r="AJ135" i="22"/>
  <c r="M135" i="22"/>
  <c r="BL129" i="22"/>
  <c r="BL131" i="22" s="1"/>
  <c r="AO129" i="22"/>
  <c r="AO131" i="22" s="1"/>
  <c r="R129" i="22"/>
  <c r="R131" i="22" s="1"/>
  <c r="BM121" i="22"/>
  <c r="AP121" i="22"/>
  <c r="S121" i="22"/>
  <c r="BF105" i="22"/>
  <c r="BL117" i="22" s="1"/>
  <c r="BG89" i="22"/>
  <c r="AJ89" i="22"/>
  <c r="M89" i="22"/>
  <c r="BL83" i="22"/>
  <c r="BL85" i="22" s="1"/>
  <c r="AO83" i="22"/>
  <c r="AO85" i="22" s="1"/>
  <c r="R83" i="22"/>
  <c r="R85" i="22" s="1"/>
  <c r="BM75" i="22"/>
  <c r="AP75" i="22"/>
  <c r="S75" i="22"/>
  <c r="BG43" i="22"/>
  <c r="AJ43" i="22"/>
  <c r="M43" i="22"/>
  <c r="BL37" i="22"/>
  <c r="BL39" i="22" s="1"/>
  <c r="AO37" i="22"/>
  <c r="AO39" i="22" s="1"/>
  <c r="R37" i="22"/>
  <c r="R39" i="22" s="1"/>
  <c r="BM29" i="22"/>
  <c r="AP29" i="22"/>
  <c r="S29" i="22"/>
  <c r="BF13" i="22"/>
  <c r="AE6" i="21"/>
  <c r="AC39" i="21"/>
  <c r="R16" i="21" s="1"/>
  <c r="R68" i="21"/>
  <c r="AC68" i="21" s="1"/>
  <c r="R64" i="21"/>
  <c r="AC64" i="21" s="1"/>
  <c r="AC60" i="21"/>
  <c r="R56" i="21"/>
  <c r="AC56" i="21" s="1"/>
  <c r="R52" i="21"/>
  <c r="AC52" i="21" s="1"/>
  <c r="R48" i="21"/>
  <c r="AC48" i="21" s="1"/>
  <c r="AC35" i="21"/>
  <c r="AC31" i="21"/>
  <c r="R14" i="21" s="1"/>
  <c r="AC27" i="21"/>
  <c r="R12" i="21" s="1"/>
  <c r="J36" i="10"/>
  <c r="J35" i="10"/>
  <c r="J34" i="10"/>
  <c r="J33" i="10"/>
  <c r="AO125" i="25" l="1"/>
  <c r="AO79" i="25"/>
  <c r="AO33" i="25"/>
  <c r="AO25" i="25"/>
  <c r="R25" i="25"/>
  <c r="BL33" i="25"/>
  <c r="BL71" i="25"/>
  <c r="R171" i="25"/>
  <c r="BL25" i="25"/>
  <c r="R163" i="25"/>
  <c r="AO163" i="25"/>
  <c r="R79" i="25"/>
  <c r="R117" i="25"/>
  <c r="BL125" i="25"/>
  <c r="BL163" i="25"/>
  <c r="R71" i="25"/>
  <c r="BL33" i="22"/>
  <c r="R171" i="22"/>
  <c r="BL25" i="22"/>
  <c r="R163" i="22"/>
  <c r="BL125" i="22"/>
  <c r="AD14" i="21"/>
  <c r="AD74" i="21" s="1"/>
  <c r="BG181" i="4" l="1"/>
  <c r="AJ181" i="4"/>
  <c r="M181" i="4"/>
  <c r="BL175" i="4"/>
  <c r="BL177" i="4" s="1"/>
  <c r="AO175" i="4"/>
  <c r="AO177" i="4" s="1"/>
  <c r="R175" i="4"/>
  <c r="R177" i="4" s="1"/>
  <c r="BM167" i="4"/>
  <c r="AP167" i="4"/>
  <c r="S167" i="4"/>
  <c r="BG135" i="4"/>
  <c r="AJ135" i="4"/>
  <c r="M135" i="4"/>
  <c r="BL129" i="4"/>
  <c r="BL131" i="4" s="1"/>
  <c r="AO129" i="4"/>
  <c r="AO131" i="4" s="1"/>
  <c r="R129" i="4"/>
  <c r="R131" i="4" s="1"/>
  <c r="BM121" i="4"/>
  <c r="AP121" i="4"/>
  <c r="S121" i="4"/>
  <c r="BG89" i="4"/>
  <c r="AJ89" i="4"/>
  <c r="M89" i="4"/>
  <c r="BL83" i="4"/>
  <c r="BL85" i="4" s="1"/>
  <c r="AO83" i="4"/>
  <c r="AO85" i="4" s="1"/>
  <c r="R83" i="4"/>
  <c r="R85" i="4" s="1"/>
  <c r="BM75" i="4"/>
  <c r="AP75" i="4"/>
  <c r="S75" i="4"/>
  <c r="BG43" i="4"/>
  <c r="BL37" i="4"/>
  <c r="BL39" i="4" s="1"/>
  <c r="BM29" i="4"/>
  <c r="R125" i="4" l="1"/>
  <c r="R117" i="4"/>
  <c r="AO171" i="4"/>
  <c r="AO163" i="4"/>
  <c r="BL125" i="4"/>
  <c r="BL117" i="4"/>
  <c r="BL171" i="4"/>
  <c r="BL163" i="4"/>
  <c r="AO117" i="4"/>
  <c r="AO125" i="4"/>
  <c r="R71" i="4"/>
  <c r="R79" i="4"/>
  <c r="BL71" i="4"/>
  <c r="BL79" i="4"/>
  <c r="AO25" i="4"/>
  <c r="AO33" i="4"/>
  <c r="BL33" i="4"/>
  <c r="BL25" i="4"/>
  <c r="AJ43" i="4" l="1"/>
  <c r="AO37" i="4"/>
  <c r="AO39" i="4" s="1"/>
  <c r="AP29" i="4"/>
  <c r="T62" i="2"/>
  <c r="T63" i="2"/>
  <c r="T61" i="2"/>
  <c r="T67" i="2"/>
  <c r="T68" i="2"/>
  <c r="T69" i="2"/>
  <c r="T66" i="2"/>
  <c r="T65" i="2"/>
  <c r="L151" i="4"/>
  <c r="AI59" i="4"/>
  <c r="R163" i="4" l="1"/>
  <c r="R171" i="4"/>
  <c r="AO79" i="4"/>
  <c r="AO71" i="4"/>
  <c r="T59" i="2"/>
  <c r="AI13" i="22" l="1"/>
  <c r="T16" i="2"/>
  <c r="AI59" i="22"/>
  <c r="T14" i="2"/>
  <c r="L59" i="22" l="1"/>
  <c r="R79" i="22" s="1"/>
  <c r="AO79" i="22"/>
  <c r="AO71" i="22"/>
  <c r="AO33" i="22"/>
  <c r="AO25" i="22"/>
  <c r="T58" i="2"/>
  <c r="AC20" i="14"/>
  <c r="M43" i="4"/>
  <c r="R37" i="4"/>
  <c r="R39" i="4" s="1"/>
  <c r="S29" i="4"/>
  <c r="R71" i="22" l="1"/>
  <c r="H9" i="12" l="1"/>
  <c r="H7" i="12"/>
  <c r="G13" i="12"/>
  <c r="H13" i="12" s="1"/>
  <c r="G12" i="12"/>
  <c r="H12" i="12" s="1"/>
  <c r="G11" i="12"/>
  <c r="H11" i="12" s="1"/>
  <c r="G10" i="12"/>
  <c r="H10" i="12" s="1"/>
  <c r="G9" i="12"/>
  <c r="G8" i="12"/>
  <c r="H8" i="12" s="1"/>
  <c r="H4" i="12"/>
  <c r="E4" i="12"/>
  <c r="E7" i="12"/>
  <c r="D13" i="12"/>
  <c r="E13" i="12" s="1"/>
  <c r="D12" i="12"/>
  <c r="E12" i="12" s="1"/>
  <c r="D11" i="12"/>
  <c r="E11" i="12" s="1"/>
  <c r="D10" i="12"/>
  <c r="E10" i="12" s="1"/>
  <c r="D9" i="12"/>
  <c r="E9" i="12" s="1"/>
  <c r="D8" i="12"/>
  <c r="E8" i="12" s="1"/>
  <c r="I7" i="13" l="1"/>
  <c r="AC23" i="14"/>
  <c r="AG32" i="14" s="1"/>
  <c r="W76" i="2" s="1"/>
  <c r="G225" i="1"/>
  <c r="O3" i="1"/>
  <c r="G118" i="1"/>
  <c r="G104" i="1"/>
  <c r="AA76" i="1"/>
  <c r="AA68" i="1"/>
  <c r="AA60" i="1"/>
  <c r="AA52" i="1"/>
  <c r="AA41" i="1"/>
  <c r="AA80" i="1"/>
  <c r="AA64" i="1"/>
  <c r="AA37" i="1"/>
  <c r="AA71" i="1"/>
  <c r="AA55" i="1"/>
  <c r="AA70" i="1"/>
  <c r="G111" i="1"/>
  <c r="G110" i="1"/>
  <c r="G117" i="1"/>
  <c r="AA83" i="1"/>
  <c r="AA75" i="1"/>
  <c r="AA67" i="1"/>
  <c r="AA59" i="1"/>
  <c r="AA51" i="1"/>
  <c r="AA40" i="1"/>
  <c r="AA38" i="1"/>
  <c r="AA48" i="1"/>
  <c r="G113" i="1"/>
  <c r="AA78" i="1"/>
  <c r="AA77" i="1"/>
  <c r="G109" i="1"/>
  <c r="G116" i="1"/>
  <c r="AA82" i="1"/>
  <c r="AA74" i="1"/>
  <c r="AA66" i="1"/>
  <c r="AA58" i="1"/>
  <c r="AA50" i="1"/>
  <c r="AA39" i="1"/>
  <c r="G114" i="1"/>
  <c r="AA79" i="1"/>
  <c r="AA36" i="1"/>
  <c r="G119" i="1"/>
  <c r="G108" i="1"/>
  <c r="G115" i="1"/>
  <c r="AA81" i="1"/>
  <c r="AA73" i="1"/>
  <c r="AA65" i="1"/>
  <c r="AA57" i="1"/>
  <c r="AA49" i="1"/>
  <c r="AA72" i="1"/>
  <c r="AA56" i="1"/>
  <c r="G106" i="1"/>
  <c r="AA63" i="1"/>
  <c r="AA62" i="1"/>
  <c r="AA69" i="1"/>
  <c r="AA45" i="1"/>
  <c r="G107" i="1"/>
  <c r="AA47" i="1"/>
  <c r="AA54" i="1"/>
  <c r="AA61" i="1"/>
  <c r="G105" i="1"/>
  <c r="G112" i="1"/>
  <c r="AA46" i="1"/>
  <c r="AA53" i="1"/>
  <c r="AA35" i="1"/>
  <c r="AA27" i="1"/>
  <c r="AA19" i="1"/>
  <c r="AA10" i="1"/>
  <c r="AA3" i="1"/>
  <c r="W14" i="1"/>
  <c r="W5" i="1"/>
  <c r="S16" i="1"/>
  <c r="S7" i="1"/>
  <c r="O18" i="1"/>
  <c r="O9" i="1"/>
  <c r="K145" i="1"/>
  <c r="K137" i="1"/>
  <c r="K129" i="1"/>
  <c r="K119" i="1"/>
  <c r="K111" i="1"/>
  <c r="K101" i="1"/>
  <c r="K93" i="1"/>
  <c r="K85" i="1"/>
  <c r="K75" i="1"/>
  <c r="K66" i="1"/>
  <c r="K58" i="1"/>
  <c r="K50" i="1"/>
  <c r="K42" i="1"/>
  <c r="K32" i="1"/>
  <c r="K24" i="1"/>
  <c r="K16" i="1"/>
  <c r="K7" i="1"/>
  <c r="G327" i="1"/>
  <c r="G319" i="1"/>
  <c r="G308" i="1"/>
  <c r="G292" i="1"/>
  <c r="G284" i="1"/>
  <c r="G276" i="1"/>
  <c r="G268" i="1"/>
  <c r="G260" i="1"/>
  <c r="G249" i="1"/>
  <c r="G241" i="1"/>
  <c r="G233" i="1"/>
  <c r="G222" i="1"/>
  <c r="G214" i="1"/>
  <c r="G206" i="1"/>
  <c r="G196" i="1"/>
  <c r="G188" i="1"/>
  <c r="G180" i="1"/>
  <c r="G172" i="1"/>
  <c r="G164" i="1"/>
  <c r="G156" i="1"/>
  <c r="G147" i="1"/>
  <c r="G138" i="1"/>
  <c r="G98" i="1"/>
  <c r="G90" i="1"/>
  <c r="L105" i="22" s="1"/>
  <c r="G82" i="1"/>
  <c r="G73" i="1"/>
  <c r="G29" i="1"/>
  <c r="G21" i="1"/>
  <c r="G70" i="1"/>
  <c r="G69" i="1"/>
  <c r="G19" i="1"/>
  <c r="G25" i="1"/>
  <c r="AA21" i="1"/>
  <c r="O11" i="1"/>
  <c r="K139" i="1"/>
  <c r="K103" i="1"/>
  <c r="K79" i="1"/>
  <c r="K34" i="1"/>
  <c r="G321" i="1"/>
  <c r="G302" i="1"/>
  <c r="G262" i="1"/>
  <c r="G216" i="1"/>
  <c r="S8" i="1"/>
  <c r="K59" i="1"/>
  <c r="G328" i="1"/>
  <c r="G269" i="1"/>
  <c r="G226" i="1"/>
  <c r="G165" i="1"/>
  <c r="G99" i="1"/>
  <c r="G22" i="1"/>
  <c r="AA34" i="1"/>
  <c r="AA26" i="1"/>
  <c r="AA18" i="1"/>
  <c r="AA9" i="1"/>
  <c r="W21" i="1"/>
  <c r="W12" i="1"/>
  <c r="W4" i="1"/>
  <c r="L59" i="24" s="1"/>
  <c r="S15" i="1"/>
  <c r="S6" i="1"/>
  <c r="O17" i="1"/>
  <c r="O8" i="1"/>
  <c r="K144" i="1"/>
  <c r="K136" i="1"/>
  <c r="K128" i="1"/>
  <c r="K118" i="1"/>
  <c r="K108" i="1"/>
  <c r="K100" i="1"/>
  <c r="K92" i="1"/>
  <c r="K84" i="1"/>
  <c r="K74" i="1"/>
  <c r="K65" i="1"/>
  <c r="K57" i="1"/>
  <c r="K49" i="1"/>
  <c r="K41" i="1"/>
  <c r="K31" i="1"/>
  <c r="K23" i="1"/>
  <c r="K15" i="1"/>
  <c r="K6" i="1"/>
  <c r="G326" i="1"/>
  <c r="G318" i="1"/>
  <c r="G307" i="1"/>
  <c r="G291" i="1"/>
  <c r="G283" i="1"/>
  <c r="G275" i="1"/>
  <c r="G267" i="1"/>
  <c r="G259" i="1"/>
  <c r="G248" i="1"/>
  <c r="G240" i="1"/>
  <c r="G232" i="1"/>
  <c r="G221" i="1"/>
  <c r="G213" i="1"/>
  <c r="G205" i="1"/>
  <c r="G195" i="1"/>
  <c r="G187" i="1"/>
  <c r="G179" i="1"/>
  <c r="G171" i="1"/>
  <c r="G163" i="1"/>
  <c r="G155" i="1"/>
  <c r="G146" i="1"/>
  <c r="G137" i="1"/>
  <c r="G97" i="1"/>
  <c r="G89" i="1"/>
  <c r="G81" i="1"/>
  <c r="G72" i="1"/>
  <c r="G28" i="1"/>
  <c r="G20" i="1"/>
  <c r="G27" i="1"/>
  <c r="G68" i="1"/>
  <c r="G133" i="1"/>
  <c r="K26" i="1"/>
  <c r="L13" i="4" s="1"/>
  <c r="G286" i="1"/>
  <c r="G235" i="1"/>
  <c r="G182" i="1"/>
  <c r="G158" i="1"/>
  <c r="G100" i="1"/>
  <c r="G23" i="1"/>
  <c r="AA28" i="1"/>
  <c r="W6" i="1"/>
  <c r="O19" i="1"/>
  <c r="K138" i="1"/>
  <c r="K102" i="1"/>
  <c r="K43" i="1"/>
  <c r="K8" i="1"/>
  <c r="G285" i="1"/>
  <c r="G242" i="1"/>
  <c r="G207" i="1"/>
  <c r="G181" i="1"/>
  <c r="G139" i="1"/>
  <c r="G30" i="1"/>
  <c r="AA33" i="1"/>
  <c r="AA25" i="1"/>
  <c r="AA17" i="1"/>
  <c r="AA8" i="1"/>
  <c r="W20" i="1"/>
  <c r="W7" i="1"/>
  <c r="W3" i="1"/>
  <c r="L13" i="24" s="1"/>
  <c r="S14" i="1"/>
  <c r="S5" i="1"/>
  <c r="T57" i="2" s="1"/>
  <c r="O16" i="1"/>
  <c r="O7" i="1"/>
  <c r="K143" i="1"/>
  <c r="K135" i="1"/>
  <c r="K127" i="1"/>
  <c r="K117" i="1"/>
  <c r="K107" i="1"/>
  <c r="K99" i="1"/>
  <c r="K91" i="1"/>
  <c r="K83" i="1"/>
  <c r="K73" i="1"/>
  <c r="K64" i="1"/>
  <c r="K56" i="1"/>
  <c r="K48" i="1"/>
  <c r="K40" i="1"/>
  <c r="K30" i="1"/>
  <c r="K22" i="1"/>
  <c r="K14" i="1"/>
  <c r="K5" i="1"/>
  <c r="G325" i="1"/>
  <c r="G317" i="1"/>
  <c r="G306" i="1"/>
  <c r="G290" i="1"/>
  <c r="G282" i="1"/>
  <c r="G274" i="1"/>
  <c r="G266" i="1"/>
  <c r="G258" i="1"/>
  <c r="G247" i="1"/>
  <c r="G239" i="1"/>
  <c r="G231" i="1"/>
  <c r="G220" i="1"/>
  <c r="G212" i="1"/>
  <c r="G204" i="1"/>
  <c r="G194" i="1"/>
  <c r="G186" i="1"/>
  <c r="G178" i="1"/>
  <c r="G170" i="1"/>
  <c r="G162" i="1"/>
  <c r="G153" i="1"/>
  <c r="G145" i="1"/>
  <c r="G120" i="1"/>
  <c r="G96" i="1"/>
  <c r="G88" i="1"/>
  <c r="G80" i="1"/>
  <c r="G92" i="1"/>
  <c r="W15" i="1"/>
  <c r="K120" i="1"/>
  <c r="K68" i="1"/>
  <c r="K25" i="1"/>
  <c r="G277" i="1"/>
  <c r="G189" i="1"/>
  <c r="G83" i="1"/>
  <c r="AA32" i="1"/>
  <c r="AA24" i="1"/>
  <c r="AA16" i="1"/>
  <c r="AA7" i="1"/>
  <c r="W19" i="1"/>
  <c r="W11" i="1"/>
  <c r="S21" i="1"/>
  <c r="S12" i="1"/>
  <c r="S4" i="1"/>
  <c r="O15" i="1"/>
  <c r="O6" i="1"/>
  <c r="K142" i="1"/>
  <c r="K134" i="1"/>
  <c r="K124" i="1"/>
  <c r="K116" i="1"/>
  <c r="K106" i="1"/>
  <c r="K98" i="1"/>
  <c r="K90" i="1"/>
  <c r="K82" i="1"/>
  <c r="K72" i="1"/>
  <c r="K63" i="1"/>
  <c r="K55" i="1"/>
  <c r="K47" i="1"/>
  <c r="K39" i="1"/>
  <c r="K29" i="1"/>
  <c r="K21" i="1"/>
  <c r="K12" i="1"/>
  <c r="K4" i="1"/>
  <c r="G324" i="1"/>
  <c r="G316" i="1"/>
  <c r="G305" i="1"/>
  <c r="G289" i="1"/>
  <c r="G281" i="1"/>
  <c r="G273" i="1"/>
  <c r="G265" i="1"/>
  <c r="G257" i="1"/>
  <c r="G246" i="1"/>
  <c r="G238" i="1"/>
  <c r="G230" i="1"/>
  <c r="G219" i="1"/>
  <c r="G211" i="1"/>
  <c r="G203" i="1"/>
  <c r="G193" i="1"/>
  <c r="G185" i="1"/>
  <c r="G177" i="1"/>
  <c r="G169" i="1"/>
  <c r="G161" i="1"/>
  <c r="G152" i="1"/>
  <c r="G144" i="1"/>
  <c r="G103" i="1"/>
  <c r="G95" i="1"/>
  <c r="G87" i="1"/>
  <c r="G79" i="1"/>
  <c r="G34" i="1"/>
  <c r="G26" i="1"/>
  <c r="G18" i="1"/>
  <c r="G134" i="1"/>
  <c r="G78" i="1"/>
  <c r="W16" i="1"/>
  <c r="K113" i="1"/>
  <c r="K60" i="1"/>
  <c r="G329" i="1"/>
  <c r="G254" i="1"/>
  <c r="G208" i="1"/>
  <c r="G166" i="1"/>
  <c r="G84" i="1"/>
  <c r="G131" i="1"/>
  <c r="AA4" i="1"/>
  <c r="T71" i="2" s="1"/>
  <c r="K86" i="1"/>
  <c r="G320" i="1"/>
  <c r="G234" i="1"/>
  <c r="G157" i="1"/>
  <c r="G130" i="1"/>
  <c r="AA31" i="1"/>
  <c r="AA23" i="1"/>
  <c r="AA15" i="1"/>
  <c r="AA6" i="1"/>
  <c r="W18" i="1"/>
  <c r="W10" i="1"/>
  <c r="S20" i="1"/>
  <c r="S11" i="1"/>
  <c r="S3" i="1"/>
  <c r="O14" i="1"/>
  <c r="O5" i="1"/>
  <c r="K141" i="1"/>
  <c r="K133" i="1"/>
  <c r="K123" i="1"/>
  <c r="K115" i="1"/>
  <c r="K105" i="1"/>
  <c r="K97" i="1"/>
  <c r="K89" i="1"/>
  <c r="K81" i="1"/>
  <c r="K71" i="1"/>
  <c r="K62" i="1"/>
  <c r="K54" i="1"/>
  <c r="K46" i="1"/>
  <c r="K38" i="1"/>
  <c r="K28" i="1"/>
  <c r="K20" i="1"/>
  <c r="K11" i="1"/>
  <c r="G323" i="1"/>
  <c r="G315" i="1"/>
  <c r="G304" i="1"/>
  <c r="G288" i="1"/>
  <c r="G280" i="1"/>
  <c r="G272" i="1"/>
  <c r="G264" i="1"/>
  <c r="G256" i="1"/>
  <c r="G245" i="1"/>
  <c r="G237" i="1"/>
  <c r="G229" i="1"/>
  <c r="G218" i="1"/>
  <c r="G210" i="1"/>
  <c r="G202" i="1"/>
  <c r="G192" i="1"/>
  <c r="G184" i="1"/>
  <c r="G176" i="1"/>
  <c r="G168" i="1"/>
  <c r="G160" i="1"/>
  <c r="G151" i="1"/>
  <c r="G143" i="1"/>
  <c r="G102" i="1"/>
  <c r="G94" i="1"/>
  <c r="G86" i="1"/>
  <c r="G33" i="1"/>
  <c r="G17" i="1"/>
  <c r="AA12" i="1"/>
  <c r="O20" i="1"/>
  <c r="K131" i="1"/>
  <c r="K95" i="1"/>
  <c r="K69" i="1"/>
  <c r="K44" i="1"/>
  <c r="K18" i="1"/>
  <c r="G310" i="1"/>
  <c r="G278" i="1"/>
  <c r="G243" i="1"/>
  <c r="G198" i="1"/>
  <c r="G174" i="1"/>
  <c r="G140" i="1"/>
  <c r="G31" i="1"/>
  <c r="AA11" i="1"/>
  <c r="K146" i="1"/>
  <c r="K112" i="1"/>
  <c r="K76" i="1"/>
  <c r="K33" i="1"/>
  <c r="G309" i="1"/>
  <c r="G261" i="1"/>
  <c r="G215" i="1"/>
  <c r="G173" i="1"/>
  <c r="G91" i="1"/>
  <c r="G14" i="1"/>
  <c r="AA30" i="1"/>
  <c r="AA22" i="1"/>
  <c r="AA14" i="1"/>
  <c r="AA5" i="1"/>
  <c r="W17" i="1"/>
  <c r="W9" i="1"/>
  <c r="S19" i="1"/>
  <c r="S10" i="1"/>
  <c r="O21" i="1"/>
  <c r="O12" i="1"/>
  <c r="O4" i="1"/>
  <c r="K140" i="1"/>
  <c r="K132" i="1"/>
  <c r="K122" i="1"/>
  <c r="K114" i="1"/>
  <c r="K104" i="1"/>
  <c r="K96" i="1"/>
  <c r="K88" i="1"/>
  <c r="K80" i="1"/>
  <c r="K70" i="1"/>
  <c r="K61" i="1"/>
  <c r="K53" i="1"/>
  <c r="K45" i="1"/>
  <c r="K37" i="1"/>
  <c r="K27" i="1"/>
  <c r="K19" i="1"/>
  <c r="K10" i="1"/>
  <c r="G330" i="1"/>
  <c r="G322" i="1"/>
  <c r="G311" i="1"/>
  <c r="G303" i="1"/>
  <c r="G287" i="1"/>
  <c r="G279" i="1"/>
  <c r="G271" i="1"/>
  <c r="G263" i="1"/>
  <c r="G255" i="1"/>
  <c r="G244" i="1"/>
  <c r="G236" i="1"/>
  <c r="G228" i="1"/>
  <c r="G217" i="1"/>
  <c r="G209" i="1"/>
  <c r="G201" i="1"/>
  <c r="G191" i="1"/>
  <c r="G183" i="1"/>
  <c r="G175" i="1"/>
  <c r="G167" i="1"/>
  <c r="G159" i="1"/>
  <c r="G150" i="1"/>
  <c r="G141" i="1"/>
  <c r="G101" i="1"/>
  <c r="G93" i="1"/>
  <c r="G85" i="1"/>
  <c r="G77" i="1"/>
  <c r="G32" i="1"/>
  <c r="G24" i="1"/>
  <c r="G16" i="1"/>
  <c r="G132" i="1"/>
  <c r="AA29" i="1"/>
  <c r="W8" i="1"/>
  <c r="S18" i="1"/>
  <c r="S9" i="1"/>
  <c r="K121" i="1"/>
  <c r="K87" i="1"/>
  <c r="K52" i="1"/>
  <c r="K9" i="1"/>
  <c r="G270" i="1"/>
  <c r="G227" i="1"/>
  <c r="G190" i="1"/>
  <c r="G149" i="1"/>
  <c r="G76" i="1"/>
  <c r="G15" i="1"/>
  <c r="AA20" i="1"/>
  <c r="S17" i="1"/>
  <c r="O10" i="1"/>
  <c r="K130" i="1"/>
  <c r="K94" i="1"/>
  <c r="K51" i="1"/>
  <c r="K17" i="1"/>
  <c r="G301" i="1"/>
  <c r="G250" i="1"/>
  <c r="G197" i="1"/>
  <c r="G148" i="1"/>
  <c r="G74" i="1"/>
  <c r="G42" i="1"/>
  <c r="BF151" i="22" s="1"/>
  <c r="G50" i="1"/>
  <c r="G64" i="1"/>
  <c r="G129" i="1"/>
  <c r="G121" i="1"/>
  <c r="G124" i="1"/>
  <c r="G49" i="1"/>
  <c r="G57" i="1"/>
  <c r="G122" i="1"/>
  <c r="G43" i="1"/>
  <c r="G51" i="1"/>
  <c r="G59" i="1"/>
  <c r="G128" i="1"/>
  <c r="G52" i="1"/>
  <c r="G127" i="1"/>
  <c r="G54" i="1"/>
  <c r="G58" i="1"/>
  <c r="G60" i="1"/>
  <c r="G40" i="1"/>
  <c r="BF59" i="22" s="1"/>
  <c r="G44" i="1"/>
  <c r="L13" i="22" s="1"/>
  <c r="G71" i="1"/>
  <c r="G46" i="1"/>
  <c r="AI105" i="22" s="1"/>
  <c r="G125" i="1"/>
  <c r="G55" i="1"/>
  <c r="G47" i="1"/>
  <c r="G66" i="1"/>
  <c r="G61" i="1"/>
  <c r="G41" i="1"/>
  <c r="G63" i="1"/>
  <c r="G53" i="1"/>
  <c r="G45" i="1"/>
  <c r="G75" i="1"/>
  <c r="G62" i="1"/>
  <c r="G126" i="1"/>
  <c r="G56" i="1"/>
  <c r="G48" i="1"/>
  <c r="G65" i="1"/>
  <c r="G67" i="1"/>
  <c r="G123" i="1"/>
  <c r="G39" i="1"/>
  <c r="G6" i="1"/>
  <c r="G4" i="1"/>
  <c r="G12" i="1"/>
  <c r="G8" i="1"/>
  <c r="AI151" i="22" s="1"/>
  <c r="G5" i="1"/>
  <c r="G18" i="12"/>
  <c r="G11" i="1"/>
  <c r="G7" i="1"/>
  <c r="G10" i="1"/>
  <c r="I8" i="13"/>
  <c r="BL171" i="22" l="1"/>
  <c r="BL163" i="22"/>
  <c r="BF151" i="23"/>
  <c r="BF13" i="23"/>
  <c r="BF105" i="23"/>
  <c r="BF59" i="23"/>
  <c r="R155" i="24"/>
  <c r="R159" i="24" s="1"/>
  <c r="R63" i="24"/>
  <c r="R67" i="24" s="1"/>
  <c r="R109" i="23"/>
  <c r="R113" i="23" s="1"/>
  <c r="R17" i="23"/>
  <c r="R21" i="23" s="1"/>
  <c r="R63" i="22"/>
  <c r="R109" i="25"/>
  <c r="R155" i="23"/>
  <c r="R159" i="23" s="1"/>
  <c r="R155" i="25"/>
  <c r="R17" i="25"/>
  <c r="R109" i="24"/>
  <c r="R113" i="24" s="1"/>
  <c r="R63" i="25"/>
  <c r="R17" i="24"/>
  <c r="R21" i="24" s="1"/>
  <c r="R155" i="22"/>
  <c r="R109" i="22"/>
  <c r="R113" i="22" s="1"/>
  <c r="R63" i="23"/>
  <c r="R67" i="23" s="1"/>
  <c r="R17" i="22"/>
  <c r="R21" i="22" s="1"/>
  <c r="R155" i="4"/>
  <c r="R63" i="4"/>
  <c r="R109" i="4"/>
  <c r="R17" i="4"/>
  <c r="R79" i="24"/>
  <c r="R71" i="24"/>
  <c r="T72" i="2"/>
  <c r="W72" i="2" s="1"/>
  <c r="T73" i="2"/>
  <c r="W73" i="2" s="1"/>
  <c r="T74" i="2"/>
  <c r="W74" i="2" s="1"/>
  <c r="L105" i="24"/>
  <c r="AI59" i="24"/>
  <c r="BF105" i="24"/>
  <c r="L151" i="24"/>
  <c r="AI105" i="24"/>
  <c r="BF59" i="24"/>
  <c r="BF151" i="24"/>
  <c r="AI13" i="24"/>
  <c r="L59" i="23"/>
  <c r="L151" i="23"/>
  <c r="L13" i="23"/>
  <c r="L105" i="23"/>
  <c r="R33" i="24"/>
  <c r="R25" i="24"/>
  <c r="Q43" i="24" s="1"/>
  <c r="R117" i="22"/>
  <c r="R125" i="22"/>
  <c r="AO117" i="22"/>
  <c r="AO125" i="22"/>
  <c r="AI105" i="23"/>
  <c r="AI59" i="23"/>
  <c r="AI151" i="23"/>
  <c r="AI13" i="23"/>
  <c r="R33" i="4"/>
  <c r="R25" i="4"/>
  <c r="R33" i="22"/>
  <c r="R25" i="22"/>
  <c r="AI151" i="24"/>
  <c r="BF13" i="24"/>
  <c r="AO171" i="22"/>
  <c r="AO163" i="22"/>
  <c r="BL71" i="22"/>
  <c r="BL79" i="22"/>
  <c r="AO63" i="24"/>
  <c r="AO67" i="24" s="1"/>
  <c r="AO109" i="23"/>
  <c r="AO113" i="23" s="1"/>
  <c r="BL17" i="23"/>
  <c r="BL21" i="23" s="1"/>
  <c r="BL63" i="22"/>
  <c r="BL67" i="22" s="1"/>
  <c r="BL109" i="25"/>
  <c r="AO17" i="23"/>
  <c r="AO21" i="23" s="1"/>
  <c r="AO63" i="22"/>
  <c r="BL155" i="25"/>
  <c r="AO109" i="25"/>
  <c r="BL17" i="25"/>
  <c r="BL109" i="24"/>
  <c r="BL113" i="24" s="1"/>
  <c r="BL155" i="23"/>
  <c r="BL159" i="23" s="1"/>
  <c r="AO155" i="25"/>
  <c r="AO17" i="25"/>
  <c r="AO109" i="24"/>
  <c r="AO113" i="24" s="1"/>
  <c r="AO155" i="23"/>
  <c r="AO159" i="23" s="1"/>
  <c r="BL109" i="22"/>
  <c r="BL63" i="23"/>
  <c r="BL67" i="23" s="1"/>
  <c r="BL155" i="24"/>
  <c r="BL159" i="24" s="1"/>
  <c r="AO17" i="24"/>
  <c r="AO21" i="24" s="1"/>
  <c r="BL63" i="24"/>
  <c r="BL67" i="24" s="1"/>
  <c r="AO109" i="22"/>
  <c r="AO113" i="22" s="1"/>
  <c r="BL17" i="22"/>
  <c r="BL109" i="23"/>
  <c r="BL113" i="23" s="1"/>
  <c r="BL63" i="25"/>
  <c r="BL17" i="24"/>
  <c r="BL21" i="24" s="1"/>
  <c r="AO63" i="23"/>
  <c r="AO67" i="23" s="1"/>
  <c r="BL155" i="22"/>
  <c r="BL159" i="22" s="1"/>
  <c r="AO17" i="22"/>
  <c r="AO63" i="25"/>
  <c r="AO155" i="24"/>
  <c r="AO159" i="24" s="1"/>
  <c r="AO155" i="22"/>
  <c r="AO159" i="22" s="1"/>
  <c r="BL155" i="4"/>
  <c r="BL63" i="4"/>
  <c r="AO155" i="4"/>
  <c r="AO63" i="4"/>
  <c r="BL109" i="4"/>
  <c r="BL17" i="4"/>
  <c r="AO109" i="4"/>
  <c r="AO17" i="4"/>
  <c r="W71" i="2"/>
  <c r="W62" i="2"/>
  <c r="W63" i="2"/>
  <c r="W61" i="2"/>
  <c r="W58" i="2"/>
  <c r="W59" i="2"/>
  <c r="W57" i="2"/>
  <c r="W66" i="2"/>
  <c r="W67" i="2"/>
  <c r="W68" i="2"/>
  <c r="W69" i="2"/>
  <c r="W65" i="2"/>
  <c r="W37" i="2"/>
  <c r="W38" i="2"/>
  <c r="W39" i="2"/>
  <c r="W40" i="2"/>
  <c r="W41" i="2"/>
  <c r="W42" i="2"/>
  <c r="W43" i="2"/>
  <c r="W44" i="2"/>
  <c r="W55" i="2"/>
  <c r="W36" i="2"/>
  <c r="W15" i="2"/>
  <c r="W16" i="2"/>
  <c r="W17" i="2"/>
  <c r="W18" i="2"/>
  <c r="W19" i="2"/>
  <c r="W20" i="2"/>
  <c r="W21" i="2"/>
  <c r="W22" i="2"/>
  <c r="W34" i="2"/>
  <c r="Q43" i="22" l="1"/>
  <c r="AO25" i="24"/>
  <c r="AO33" i="24"/>
  <c r="AO171" i="23"/>
  <c r="AO163" i="23"/>
  <c r="AO171" i="24"/>
  <c r="AO163" i="24"/>
  <c r="AO79" i="23"/>
  <c r="AO71" i="23"/>
  <c r="BL163" i="24"/>
  <c r="BK181" i="24" s="1"/>
  <c r="BL171" i="24"/>
  <c r="R159" i="4"/>
  <c r="Q181" i="4"/>
  <c r="R21" i="25"/>
  <c r="Q43" i="25"/>
  <c r="AO21" i="4"/>
  <c r="AN43" i="4"/>
  <c r="BL159" i="25"/>
  <c r="BK181" i="25"/>
  <c r="BK89" i="22"/>
  <c r="AO117" i="23"/>
  <c r="AO125" i="23"/>
  <c r="BL79" i="24"/>
  <c r="BL71" i="24"/>
  <c r="BK89" i="24" s="1"/>
  <c r="R159" i="25"/>
  <c r="Q181" i="25"/>
  <c r="BL79" i="23"/>
  <c r="BL71" i="23"/>
  <c r="BL33" i="24"/>
  <c r="BL25" i="24"/>
  <c r="R67" i="4"/>
  <c r="Q89" i="4"/>
  <c r="BL67" i="25"/>
  <c r="BK89" i="25"/>
  <c r="AO113" i="4"/>
  <c r="AN135" i="4"/>
  <c r="AO67" i="22"/>
  <c r="AN89" i="22"/>
  <c r="AN135" i="22"/>
  <c r="AO125" i="24"/>
  <c r="AO117" i="24"/>
  <c r="Q89" i="24"/>
  <c r="BL125" i="23"/>
  <c r="BL117" i="23"/>
  <c r="BK135" i="23" s="1"/>
  <c r="BL21" i="25"/>
  <c r="BK43" i="25"/>
  <c r="BL159" i="4"/>
  <c r="BK181" i="4"/>
  <c r="BL21" i="22"/>
  <c r="BK43" i="22"/>
  <c r="R117" i="23"/>
  <c r="R125" i="23"/>
  <c r="R113" i="25"/>
  <c r="Q135" i="25"/>
  <c r="BL25" i="23"/>
  <c r="BL33" i="23"/>
  <c r="BL113" i="22"/>
  <c r="BK135" i="22"/>
  <c r="BL21" i="4"/>
  <c r="BK43" i="4"/>
  <c r="BL113" i="4"/>
  <c r="BK135" i="4"/>
  <c r="AO159" i="25"/>
  <c r="AN181" i="25"/>
  <c r="BL113" i="25"/>
  <c r="BK135" i="25"/>
  <c r="AN181" i="22"/>
  <c r="R33" i="23"/>
  <c r="R25" i="23"/>
  <c r="BL117" i="24"/>
  <c r="BL125" i="24"/>
  <c r="BK135" i="24"/>
  <c r="R159" i="22"/>
  <c r="Q181" i="22"/>
  <c r="R67" i="22"/>
  <c r="Q89" i="22"/>
  <c r="BL171" i="23"/>
  <c r="BL163" i="23"/>
  <c r="AO113" i="25"/>
  <c r="AN135" i="25"/>
  <c r="AO67" i="25"/>
  <c r="AN89" i="25"/>
  <c r="AO21" i="25"/>
  <c r="AN43" i="25"/>
  <c r="R163" i="24"/>
  <c r="Q181" i="24" s="1"/>
  <c r="R171" i="24"/>
  <c r="AO21" i="22"/>
  <c r="AN43" i="22"/>
  <c r="AO67" i="4"/>
  <c r="AN89" i="4"/>
  <c r="Q135" i="22"/>
  <c r="R171" i="23"/>
  <c r="R163" i="23"/>
  <c r="Q181" i="23" s="1"/>
  <c r="AO79" i="24"/>
  <c r="AO71" i="24"/>
  <c r="Q43" i="4"/>
  <c r="R21" i="4"/>
  <c r="BK181" i="22"/>
  <c r="AO159" i="4"/>
  <c r="AN181" i="4"/>
  <c r="AO33" i="23"/>
  <c r="AO25" i="23"/>
  <c r="R71" i="23"/>
  <c r="R79" i="23"/>
  <c r="R125" i="24"/>
  <c r="R117" i="24"/>
  <c r="Q135" i="24" s="1"/>
  <c r="R113" i="4"/>
  <c r="Q135" i="4"/>
  <c r="R67" i="25"/>
  <c r="Q89" i="25"/>
  <c r="BL67" i="4"/>
  <c r="BK89" i="4"/>
  <c r="W14" i="2"/>
  <c r="W79" i="2" s="1"/>
  <c r="Q43" i="23" l="1"/>
  <c r="AN181" i="24"/>
  <c r="AN43" i="23"/>
  <c r="BK181" i="23"/>
  <c r="BK43" i="24"/>
  <c r="BK43" i="23"/>
  <c r="AN135" i="23"/>
  <c r="BK89" i="23"/>
  <c r="AN181" i="23"/>
  <c r="Q135" i="23"/>
  <c r="Q89" i="23"/>
  <c r="AN89" i="24"/>
  <c r="AN135" i="24"/>
  <c r="AN89" i="23"/>
  <c r="AN43" i="24"/>
  <c r="W81" i="2"/>
  <c r="W83" i="2" s="1"/>
  <c r="W85" i="2" s="1"/>
</calcChain>
</file>

<file path=xl/sharedStrings.xml><?xml version="1.0" encoding="utf-8"?>
<sst xmlns="http://schemas.openxmlformats.org/spreadsheetml/2006/main" count="6956" uniqueCount="1717">
  <si>
    <t>Instalación</t>
  </si>
  <si>
    <t>Obra Civil</t>
  </si>
  <si>
    <t>Equipamento</t>
  </si>
  <si>
    <t>Estructuras</t>
  </si>
  <si>
    <t>Conexión</t>
  </si>
  <si>
    <t>Canaleta/Conduleta</t>
  </si>
  <si>
    <t>Canastilla</t>
  </si>
  <si>
    <t>Equipos de Video en rack</t>
  </si>
  <si>
    <t>Grapa para tubería</t>
  </si>
  <si>
    <t>Varilla roscada</t>
  </si>
  <si>
    <t>Chazo de Muro</t>
  </si>
  <si>
    <t>Chazo de Pared</t>
  </si>
  <si>
    <t>Caja de paso 20x20</t>
  </si>
  <si>
    <t>Botonera/Control de pared</t>
  </si>
  <si>
    <t>Wallplate de audio / Pared</t>
  </si>
  <si>
    <t>Wallplate de video / Pared</t>
  </si>
  <si>
    <t>Wallplate de control / Pared</t>
  </si>
  <si>
    <t>Botonera/Control Mesa</t>
  </si>
  <si>
    <t>Wallplate de audio / Mesa</t>
  </si>
  <si>
    <t>Wallplate de video  / Mesa</t>
  </si>
  <si>
    <t>Wallplate de control / Mesa</t>
  </si>
  <si>
    <t>Módulo de Control</t>
  </si>
  <si>
    <t>Bandeja de rack</t>
  </si>
  <si>
    <t>Andamio certificado 2 cuerpos</t>
  </si>
  <si>
    <t>Andamio certificado 3 cuerpos</t>
  </si>
  <si>
    <t>Programación</t>
  </si>
  <si>
    <t>Matriz de audio</t>
  </si>
  <si>
    <t>Desembebedor de audio</t>
  </si>
  <si>
    <t>Splitter de audio</t>
  </si>
  <si>
    <t>Splitter de video</t>
  </si>
  <si>
    <t>Switcher de video</t>
  </si>
  <si>
    <t>Mixer de video</t>
  </si>
  <si>
    <t>Extender de video</t>
  </si>
  <si>
    <t>Matriz de video</t>
  </si>
  <si>
    <t>VideoWall 4x4</t>
  </si>
  <si>
    <t>VideoWall 2x2</t>
  </si>
  <si>
    <t>VideoWall 3x3</t>
  </si>
  <si>
    <t>VideoWall 5x5</t>
  </si>
  <si>
    <t>VideoWall &gt;6x6</t>
  </si>
  <si>
    <t>Convertidor de video</t>
  </si>
  <si>
    <t>Convertidor de Audio</t>
  </si>
  <si>
    <t>Decodificador</t>
  </si>
  <si>
    <t>Computador</t>
  </si>
  <si>
    <t>Codec de video</t>
  </si>
  <si>
    <t>Codec Conferencias</t>
  </si>
  <si>
    <t>Micrófono inalambrico</t>
  </si>
  <si>
    <t>Micrófono alambrico</t>
  </si>
  <si>
    <t>Micrófono de Atril</t>
  </si>
  <si>
    <t>Micrófono de Mesa</t>
  </si>
  <si>
    <t>Micrófono de Cielo/Pared</t>
  </si>
  <si>
    <t>Micrófono para Conferencias</t>
  </si>
  <si>
    <t>Escalador de Video</t>
  </si>
  <si>
    <t>Amplificador 4 Canales</t>
  </si>
  <si>
    <t>Amplificador 8 Canales</t>
  </si>
  <si>
    <t>Amplificador 2 Canales</t>
  </si>
  <si>
    <t>Controlador EVAC</t>
  </si>
  <si>
    <t>Amplificador EVAC</t>
  </si>
  <si>
    <t>Convertidor Fibra EVAC</t>
  </si>
  <si>
    <t>Estación llamados EVAC</t>
  </si>
  <si>
    <t>Periférico EVAC</t>
  </si>
  <si>
    <t>Fuente Poder EVAC</t>
  </si>
  <si>
    <t>Amplificador reserva EVAC</t>
  </si>
  <si>
    <t>Procesador de audio</t>
  </si>
  <si>
    <t>Procesador AEC/ARL/DEC</t>
  </si>
  <si>
    <t>Repetidor de mensajes</t>
  </si>
  <si>
    <t xml:space="preserve">Reproductor de música </t>
  </si>
  <si>
    <t>Reproductor audio Streaming</t>
  </si>
  <si>
    <t>Interface telefónica</t>
  </si>
  <si>
    <t>Adaptador Poe</t>
  </si>
  <si>
    <t>Sistema de conferencias</t>
  </si>
  <si>
    <t>Micrófono de conferencias</t>
  </si>
  <si>
    <t>Controlador de Automatización</t>
  </si>
  <si>
    <t>Emisor/Receptor IR</t>
  </si>
  <si>
    <t>Controlador de Luces</t>
  </si>
  <si>
    <t>Caja de relays</t>
  </si>
  <si>
    <t>Televisor o Monitor</t>
  </si>
  <si>
    <t>Cámara de videoconferencias</t>
  </si>
  <si>
    <t>WebCam</t>
  </si>
  <si>
    <t>Cámara de seguridad</t>
  </si>
  <si>
    <t>Cámara PTZ</t>
  </si>
  <si>
    <t>Monitor de Estudio</t>
  </si>
  <si>
    <t>Monitor de Video</t>
  </si>
  <si>
    <t>Monitor de Piso/Pared</t>
  </si>
  <si>
    <t>Convertidor Alta/Baja Impedancia</t>
  </si>
  <si>
    <t>Convertidor Baja/Alta Impedancia</t>
  </si>
  <si>
    <t>PatchPanel de Video 12x12</t>
  </si>
  <si>
    <t>PatchPanel de Video 24x24</t>
  </si>
  <si>
    <t>PatchPanel de Video 48x48</t>
  </si>
  <si>
    <t xml:space="preserve">Repetidor de Antena </t>
  </si>
  <si>
    <t>Amplificador de Antenas</t>
  </si>
  <si>
    <t>Barra organizadora Cable rack</t>
  </si>
  <si>
    <t>Audio</t>
  </si>
  <si>
    <t>Medición y Calibración de Sistema</t>
  </si>
  <si>
    <t>Documentación Proyecto Básico</t>
  </si>
  <si>
    <t>Capacitación Operativa Básica</t>
  </si>
  <si>
    <t>Capacitación Operativa Especializada</t>
  </si>
  <si>
    <t>Documentación Proyecto Regular</t>
  </si>
  <si>
    <t>Documentación Proyecto Especializada</t>
  </si>
  <si>
    <t>Capacitación Operativa Regular</t>
  </si>
  <si>
    <t>Amplificador de Audio</t>
  </si>
  <si>
    <t>Programación y Configuración Matriz Audio</t>
  </si>
  <si>
    <t>Documentación</t>
  </si>
  <si>
    <t>Logística</t>
  </si>
  <si>
    <t>Soporte Remoto</t>
  </si>
  <si>
    <t>Acompañamiento</t>
  </si>
  <si>
    <t>Auditoría</t>
  </si>
  <si>
    <t>Proyecto:</t>
  </si>
  <si>
    <t>Asesor:</t>
  </si>
  <si>
    <t>Cliente:</t>
  </si>
  <si>
    <t>Realizó:</t>
  </si>
  <si>
    <t>Fecha:</t>
  </si>
  <si>
    <t>Cotización:</t>
  </si>
  <si>
    <t>Valor U</t>
  </si>
  <si>
    <t>Servicios</t>
  </si>
  <si>
    <t>Puesta a punto</t>
  </si>
  <si>
    <t>Mantenimiento</t>
  </si>
  <si>
    <t>Programacion</t>
  </si>
  <si>
    <t>Video</t>
  </si>
  <si>
    <t>Control</t>
  </si>
  <si>
    <t>Iluminacion</t>
  </si>
  <si>
    <t>VideoConferencia</t>
  </si>
  <si>
    <t>Documentacion</t>
  </si>
  <si>
    <t>Logistica</t>
  </si>
  <si>
    <t>Instalacion</t>
  </si>
  <si>
    <t>Seleccione el Servicio</t>
  </si>
  <si>
    <t>Obra_Civil</t>
  </si>
  <si>
    <t>Valor U.</t>
  </si>
  <si>
    <t>Valor T.</t>
  </si>
  <si>
    <t>Cant.</t>
  </si>
  <si>
    <t>David Guerrero S.</t>
  </si>
  <si>
    <t>Horas</t>
  </si>
  <si>
    <t>Ingeniero</t>
  </si>
  <si>
    <t>Instalador</t>
  </si>
  <si>
    <t>A</t>
  </si>
  <si>
    <t>Consumibles</t>
  </si>
  <si>
    <t>Valor:</t>
  </si>
  <si>
    <t>1.1</t>
  </si>
  <si>
    <t>1.2</t>
  </si>
  <si>
    <t>1.3</t>
  </si>
  <si>
    <t>1.4</t>
  </si>
  <si>
    <t>1.5</t>
  </si>
  <si>
    <t>1.6</t>
  </si>
  <si>
    <t>1.7</t>
  </si>
  <si>
    <t>1.8</t>
  </si>
  <si>
    <t>1.9</t>
  </si>
  <si>
    <t>1.10</t>
  </si>
  <si>
    <t>Preventivo</t>
  </si>
  <si>
    <t>1.15</t>
  </si>
  <si>
    <t>Tipo de Servicio</t>
  </si>
  <si>
    <t>Seleccione Area</t>
  </si>
  <si>
    <t>2.1</t>
  </si>
  <si>
    <t>2.4</t>
  </si>
  <si>
    <t>2.5</t>
  </si>
  <si>
    <t>2.6</t>
  </si>
  <si>
    <t>2.7</t>
  </si>
  <si>
    <t>2.8</t>
  </si>
  <si>
    <t>2.9</t>
  </si>
  <si>
    <t>2.10</t>
  </si>
  <si>
    <t>Seleccione Sub Area</t>
  </si>
  <si>
    <t>Seleccione Item</t>
  </si>
  <si>
    <t>Puesta_a_Punto</t>
  </si>
  <si>
    <t>3.1</t>
  </si>
  <si>
    <t>3.2</t>
  </si>
  <si>
    <t>3.3</t>
  </si>
  <si>
    <t>3.4</t>
  </si>
  <si>
    <t>3.5</t>
  </si>
  <si>
    <t>4.1</t>
  </si>
  <si>
    <t>4.2</t>
  </si>
  <si>
    <t>4.3</t>
  </si>
  <si>
    <t>Correctivo</t>
  </si>
  <si>
    <t>B</t>
  </si>
  <si>
    <t>C</t>
  </si>
  <si>
    <t>Imprevistos</t>
  </si>
  <si>
    <t>ANTIOQUIA</t>
  </si>
  <si>
    <t>ATLANTICO</t>
  </si>
  <si>
    <t>BOGOTA</t>
  </si>
  <si>
    <t>BOLIVAR</t>
  </si>
  <si>
    <t>BOYACA</t>
  </si>
  <si>
    <t>CALDAS</t>
  </si>
  <si>
    <t>CAQUETA</t>
  </si>
  <si>
    <t>CAUCA</t>
  </si>
  <si>
    <t>CESAR</t>
  </si>
  <si>
    <t>CORDOBA</t>
  </si>
  <si>
    <t>CUNDINAMARCA</t>
  </si>
  <si>
    <t>CHOCO</t>
  </si>
  <si>
    <t>HUILA</t>
  </si>
  <si>
    <t>LA GUAJIRA</t>
  </si>
  <si>
    <t>MAGDALENA</t>
  </si>
  <si>
    <t>META</t>
  </si>
  <si>
    <t>NARIÑO</t>
  </si>
  <si>
    <t>N. DE SANTANDER</t>
  </si>
  <si>
    <t>QUINDIO</t>
  </si>
  <si>
    <t>RISARALDA</t>
  </si>
  <si>
    <t>SANTANDER</t>
  </si>
  <si>
    <t>SUCRE</t>
  </si>
  <si>
    <t>TOLIMA</t>
  </si>
  <si>
    <t>VALLE DEL CAUCA</t>
  </si>
  <si>
    <t>ARAUCA</t>
  </si>
  <si>
    <t>CASANARE</t>
  </si>
  <si>
    <t>PUTUMAYO</t>
  </si>
  <si>
    <t>SAN ANDRES</t>
  </si>
  <si>
    <t>AMAZONAS</t>
  </si>
  <si>
    <t>GUAINIA</t>
  </si>
  <si>
    <t>GUAVIARE</t>
  </si>
  <si>
    <t>VAUPES</t>
  </si>
  <si>
    <t>VICHADA</t>
  </si>
  <si>
    <t>MEDELLIN</t>
  </si>
  <si>
    <t>ABEJORRAL</t>
  </si>
  <si>
    <t>ABRIAQUI</t>
  </si>
  <si>
    <t>ALEJANDRIA</t>
  </si>
  <si>
    <t>AMAGA</t>
  </si>
  <si>
    <t>AMALFI</t>
  </si>
  <si>
    <t>ANDES</t>
  </si>
  <si>
    <t>ANGELOPOLIS</t>
  </si>
  <si>
    <t>ANGOSTURA</t>
  </si>
  <si>
    <t>ANORI</t>
  </si>
  <si>
    <t>SANTAFE DE ANTIOQUIA</t>
  </si>
  <si>
    <t>ANZA</t>
  </si>
  <si>
    <t>APARTADO</t>
  </si>
  <si>
    <t>ARBOLETES</t>
  </si>
  <si>
    <t>ARGELIA</t>
  </si>
  <si>
    <t>ARMENIA</t>
  </si>
  <si>
    <t>BARBOSA</t>
  </si>
  <si>
    <t>BELMIRA</t>
  </si>
  <si>
    <t>BELLO</t>
  </si>
  <si>
    <t>BETANIA</t>
  </si>
  <si>
    <t>BETULIA</t>
  </si>
  <si>
    <t>CIUDAD BOLIVAR</t>
  </si>
  <si>
    <t>BRICEÑO</t>
  </si>
  <si>
    <t>BURITICA</t>
  </si>
  <si>
    <t>CACERES</t>
  </si>
  <si>
    <t>CAICEDO</t>
  </si>
  <si>
    <t>CAMPAMENTO</t>
  </si>
  <si>
    <t>CAÑASGORDAS</t>
  </si>
  <si>
    <t>CARACOLI</t>
  </si>
  <si>
    <t>CARAMANTA</t>
  </si>
  <si>
    <t>CAREPA</t>
  </si>
  <si>
    <t>EL CARMEN DE VIBORAL</t>
  </si>
  <si>
    <t>CAROLINA</t>
  </si>
  <si>
    <t>CAUCASIA</t>
  </si>
  <si>
    <t>CHIGORODO</t>
  </si>
  <si>
    <t>CISNEROS</t>
  </si>
  <si>
    <t>COCORNA</t>
  </si>
  <si>
    <t>CONCEPCION</t>
  </si>
  <si>
    <t>CONCORDIA</t>
  </si>
  <si>
    <t>COPACABANA</t>
  </si>
  <si>
    <t>DABEIBA</t>
  </si>
  <si>
    <t>DON MATIAS</t>
  </si>
  <si>
    <t>EBEJICO</t>
  </si>
  <si>
    <t>EL BAGRE</t>
  </si>
  <si>
    <t>ENTRERRIOS</t>
  </si>
  <si>
    <t>ENVIGADO</t>
  </si>
  <si>
    <t>FREDONIA</t>
  </si>
  <si>
    <t>FRONTINO</t>
  </si>
  <si>
    <t>GIRALDO</t>
  </si>
  <si>
    <t>GIRARDOTA</t>
  </si>
  <si>
    <t>GOMEZ PLATA</t>
  </si>
  <si>
    <t>GRANADA</t>
  </si>
  <si>
    <t>GUADALUPE</t>
  </si>
  <si>
    <t>GUARNE</t>
  </si>
  <si>
    <t>GUATAPE</t>
  </si>
  <si>
    <t>HELICONIA</t>
  </si>
  <si>
    <t>HISPANIA</t>
  </si>
  <si>
    <t>ITAGUI</t>
  </si>
  <si>
    <t>ITUANGO</t>
  </si>
  <si>
    <t>JARDIN</t>
  </si>
  <si>
    <t>JERICO</t>
  </si>
  <si>
    <t>LA CEJA</t>
  </si>
  <si>
    <t>LA ESTRELLA</t>
  </si>
  <si>
    <t>LA PINTADA</t>
  </si>
  <si>
    <t>LA UNION</t>
  </si>
  <si>
    <t>LIBORINA</t>
  </si>
  <si>
    <t>MACEO</t>
  </si>
  <si>
    <t>MARINILLA</t>
  </si>
  <si>
    <t>MONTEBELLO</t>
  </si>
  <si>
    <t>MURINDO</t>
  </si>
  <si>
    <t>MUTATA</t>
  </si>
  <si>
    <t>NECOCLI</t>
  </si>
  <si>
    <t>NECHI</t>
  </si>
  <si>
    <t>OLAYA</t>
  </si>
  <si>
    <t>PEÐOL</t>
  </si>
  <si>
    <t>PEQUE</t>
  </si>
  <si>
    <t>PUEBLORRICO</t>
  </si>
  <si>
    <t>PUERTO BERRIO</t>
  </si>
  <si>
    <t>PUERTO NARE</t>
  </si>
  <si>
    <t>PUERTO TRIUNFO</t>
  </si>
  <si>
    <t>REMEDIOS</t>
  </si>
  <si>
    <t>RETIRO</t>
  </si>
  <si>
    <t>RIONEGRO</t>
  </si>
  <si>
    <t>SABANALARGA</t>
  </si>
  <si>
    <t>SABANETA</t>
  </si>
  <si>
    <t>SALGAR</t>
  </si>
  <si>
    <t>SAN ANDRES DE CUERQUIA</t>
  </si>
  <si>
    <t>SAN CARLOS</t>
  </si>
  <si>
    <t>SAN FRANCISCO</t>
  </si>
  <si>
    <t>SAN JERONIMO</t>
  </si>
  <si>
    <t>SAN JOSE DE LA MONTAÑA</t>
  </si>
  <si>
    <t>SAN JUAN DE URABA</t>
  </si>
  <si>
    <t>SAN LUIS</t>
  </si>
  <si>
    <t>SAN PEDRO</t>
  </si>
  <si>
    <t>SAN PEDRO DE URABA</t>
  </si>
  <si>
    <t>SAN RAFAEL</t>
  </si>
  <si>
    <t>SAN ROQUE</t>
  </si>
  <si>
    <t>SAN VICENTE</t>
  </si>
  <si>
    <t>SANTA BARBARA</t>
  </si>
  <si>
    <t>SANTA ROSA DE OSOS</t>
  </si>
  <si>
    <t>SANTO DOMINGO</t>
  </si>
  <si>
    <t>EL SANTUARIO</t>
  </si>
  <si>
    <t>SEGOVIA</t>
  </si>
  <si>
    <t>SONSON</t>
  </si>
  <si>
    <t>SOPETRAN</t>
  </si>
  <si>
    <t>TAMESIS</t>
  </si>
  <si>
    <t>TARAZA</t>
  </si>
  <si>
    <t>TARSO</t>
  </si>
  <si>
    <t>TITIRIBI</t>
  </si>
  <si>
    <t>TOLEDO</t>
  </si>
  <si>
    <t>TURBO</t>
  </si>
  <si>
    <t>URAMITA</t>
  </si>
  <si>
    <t>URRAO</t>
  </si>
  <si>
    <t>VALDIVIA</t>
  </si>
  <si>
    <t>VALPARAISO</t>
  </si>
  <si>
    <t>VEGACHI</t>
  </si>
  <si>
    <t>VENECIA</t>
  </si>
  <si>
    <t>VIGIA DEL FUERTE</t>
  </si>
  <si>
    <t>YALI</t>
  </si>
  <si>
    <t>YARUMAL</t>
  </si>
  <si>
    <t>YOLOMBO</t>
  </si>
  <si>
    <t>YONDO</t>
  </si>
  <si>
    <t>ZARAGOZA</t>
  </si>
  <si>
    <t>BARRANQUILLA</t>
  </si>
  <si>
    <t>BARANOA</t>
  </si>
  <si>
    <t>CAMPO DE LA CRUZ</t>
  </si>
  <si>
    <t>CANDELARIA</t>
  </si>
  <si>
    <t>GALAPA</t>
  </si>
  <si>
    <t>JUAN DE ACOSTA</t>
  </si>
  <si>
    <t>LURUACO</t>
  </si>
  <si>
    <t>MALAMBO</t>
  </si>
  <si>
    <t>MANATI</t>
  </si>
  <si>
    <t>PALMAR DE VARELA</t>
  </si>
  <si>
    <t>PIOJO</t>
  </si>
  <si>
    <t>POLONUEVO</t>
  </si>
  <si>
    <t>PONEDERA</t>
  </si>
  <si>
    <t>PUERTO COLOMBIA</t>
  </si>
  <si>
    <t>REPELON</t>
  </si>
  <si>
    <t>SABANAGRANDE</t>
  </si>
  <si>
    <t>SANTA LUCIA</t>
  </si>
  <si>
    <t>SANTO TOMAS</t>
  </si>
  <si>
    <t>SOLEDAD</t>
  </si>
  <si>
    <t>SUAN</t>
  </si>
  <si>
    <t>TUBARA</t>
  </si>
  <si>
    <t>USIACURI</t>
  </si>
  <si>
    <t>BOGOTA, D.C.</t>
  </si>
  <si>
    <t>CARTAGENA</t>
  </si>
  <si>
    <t>ACHI</t>
  </si>
  <si>
    <t>ALTOS DEL ROSARIO</t>
  </si>
  <si>
    <t>ARENAL</t>
  </si>
  <si>
    <t>ARJONA</t>
  </si>
  <si>
    <t>ARROYOHONDO</t>
  </si>
  <si>
    <t>BARRANCO DE LOBA</t>
  </si>
  <si>
    <t>CALAMAR</t>
  </si>
  <si>
    <t>CANTAGALLO</t>
  </si>
  <si>
    <t>CICUCO</t>
  </si>
  <si>
    <t>CLEMENCIA</t>
  </si>
  <si>
    <t>EL CARMEN DE BOLIVAR</t>
  </si>
  <si>
    <t>EL GUAMO</t>
  </si>
  <si>
    <t>EL PEÑON</t>
  </si>
  <si>
    <t>HATILLO DE LOBA</t>
  </si>
  <si>
    <t>MAGANGUE</t>
  </si>
  <si>
    <t>MAHATES</t>
  </si>
  <si>
    <t>MARGARITA</t>
  </si>
  <si>
    <t>MARIA LA BAJA</t>
  </si>
  <si>
    <t>MONTECRISTO</t>
  </si>
  <si>
    <t>MOMPOS</t>
  </si>
  <si>
    <t>NOROSI</t>
  </si>
  <si>
    <t>MORALES</t>
  </si>
  <si>
    <t>PINILLOS</t>
  </si>
  <si>
    <t>REGIDOR</t>
  </si>
  <si>
    <t>RIO VIEJO</t>
  </si>
  <si>
    <t>SAN CRISTOBAL</t>
  </si>
  <si>
    <t>SAN ESTANISLAO</t>
  </si>
  <si>
    <t>SAN FERNANDO</t>
  </si>
  <si>
    <t>SAN JACINTO</t>
  </si>
  <si>
    <t>SAN JACINTO DEL CAUCA</t>
  </si>
  <si>
    <t>SAN JUAN NEPOMUCENO</t>
  </si>
  <si>
    <t>SAN MARTIN DE LOBA</t>
  </si>
  <si>
    <t>SAN PABLO</t>
  </si>
  <si>
    <t>SANTA CATALINA</t>
  </si>
  <si>
    <t>SANTA ROSA</t>
  </si>
  <si>
    <t>SANTA ROSA DEL SUR</t>
  </si>
  <si>
    <t>SIMITI</t>
  </si>
  <si>
    <t>SOPLAVIENTO</t>
  </si>
  <si>
    <t>TALAIGUA NUEVO</t>
  </si>
  <si>
    <t>TIQUISIO</t>
  </si>
  <si>
    <t>TURBACO</t>
  </si>
  <si>
    <t>TURBANA</t>
  </si>
  <si>
    <t>VILLANUEVA</t>
  </si>
  <si>
    <t>ZAMBRANO</t>
  </si>
  <si>
    <t>TUNJA</t>
  </si>
  <si>
    <t>ALMEIDA</t>
  </si>
  <si>
    <t>AQUITANIA</t>
  </si>
  <si>
    <t>ARCABUCO</t>
  </si>
  <si>
    <t>BELEN</t>
  </si>
  <si>
    <t>BERBEO</t>
  </si>
  <si>
    <t>BETEITIVA</t>
  </si>
  <si>
    <t>BOAVITA</t>
  </si>
  <si>
    <t>BUENAVISTA</t>
  </si>
  <si>
    <t>BUSBANZA</t>
  </si>
  <si>
    <t>CAMPOHERMOSO</t>
  </si>
  <si>
    <t>CERINZA</t>
  </si>
  <si>
    <t>CHINAVITA</t>
  </si>
  <si>
    <t>CHIQUINQUIRA</t>
  </si>
  <si>
    <t>CHISCAS</t>
  </si>
  <si>
    <t>CHITA</t>
  </si>
  <si>
    <t>CHITARAQUE</t>
  </si>
  <si>
    <t>CHIVATA</t>
  </si>
  <si>
    <t>CIENEGA</t>
  </si>
  <si>
    <t>COMBITA</t>
  </si>
  <si>
    <t>COPER</t>
  </si>
  <si>
    <t>CORRALES</t>
  </si>
  <si>
    <t>COVARACHIA</t>
  </si>
  <si>
    <t>CUBARA</t>
  </si>
  <si>
    <t>CUCAITA</t>
  </si>
  <si>
    <t>CUITIVA</t>
  </si>
  <si>
    <t>CHIQUIZA</t>
  </si>
  <si>
    <t>CHIVOR</t>
  </si>
  <si>
    <t>DUITAMA</t>
  </si>
  <si>
    <t>EL COCUY</t>
  </si>
  <si>
    <t>EL ESPINO</t>
  </si>
  <si>
    <t>FIRAVITOBA</t>
  </si>
  <si>
    <t>FLORESTA</t>
  </si>
  <si>
    <t>GACHANTIVA</t>
  </si>
  <si>
    <t>GAMEZA</t>
  </si>
  <si>
    <t>GARAGOA</t>
  </si>
  <si>
    <t>GUACAMAYAS</t>
  </si>
  <si>
    <t>GUATEQUE</t>
  </si>
  <si>
    <t>GUAYATA</t>
  </si>
  <si>
    <t>GsICAN</t>
  </si>
  <si>
    <t>IZA</t>
  </si>
  <si>
    <t>JENESANO</t>
  </si>
  <si>
    <t>LABRANZAGRANDE</t>
  </si>
  <si>
    <t>LA CAPILLA</t>
  </si>
  <si>
    <t>LA VICTORIA</t>
  </si>
  <si>
    <t>LA UVITA</t>
  </si>
  <si>
    <t>VILLA DE LEYVA</t>
  </si>
  <si>
    <t>MACANAL</t>
  </si>
  <si>
    <t>MARIPI</t>
  </si>
  <si>
    <t>MIRAFLORES</t>
  </si>
  <si>
    <t>MONGUA</t>
  </si>
  <si>
    <t>MONGUI</t>
  </si>
  <si>
    <t>MONIQUIRA</t>
  </si>
  <si>
    <t>MOTAVITA</t>
  </si>
  <si>
    <t>MUZO</t>
  </si>
  <si>
    <t>NOBSA</t>
  </si>
  <si>
    <t>NUEVO COLON</t>
  </si>
  <si>
    <t>OICATA</t>
  </si>
  <si>
    <t>OTANCHE</t>
  </si>
  <si>
    <t>PACHAVITA</t>
  </si>
  <si>
    <t>PAEZ</t>
  </si>
  <si>
    <t>PAIPA</t>
  </si>
  <si>
    <t>PAJARITO</t>
  </si>
  <si>
    <t>PANQUEBA</t>
  </si>
  <si>
    <t>PAUNA</t>
  </si>
  <si>
    <t>PAYA</t>
  </si>
  <si>
    <t>PAZ DE RIO</t>
  </si>
  <si>
    <t>PESCA</t>
  </si>
  <si>
    <t>PISBA</t>
  </si>
  <si>
    <t>PUERTO BOYACA</t>
  </si>
  <si>
    <t>QUIPAMA</t>
  </si>
  <si>
    <t>RAMIRIQUI</t>
  </si>
  <si>
    <t>RAQUIRA</t>
  </si>
  <si>
    <t>RONDON</t>
  </si>
  <si>
    <t>SABOYA</t>
  </si>
  <si>
    <t>SACHICA</t>
  </si>
  <si>
    <t>SAMACA</t>
  </si>
  <si>
    <t>SAN EDUARDO</t>
  </si>
  <si>
    <t>SAN JOSE DE PARE</t>
  </si>
  <si>
    <t>SAN LUIS DE GACENO</t>
  </si>
  <si>
    <t>SAN MATEO</t>
  </si>
  <si>
    <t>SAN MIGUEL DE SEMA</t>
  </si>
  <si>
    <t>SAN PABLO DE BORBUR</t>
  </si>
  <si>
    <t>SANTANA</t>
  </si>
  <si>
    <t>SANTA MARIA</t>
  </si>
  <si>
    <t>SANTA ROSA DE VITERBO</t>
  </si>
  <si>
    <t>SANTA SOFIA</t>
  </si>
  <si>
    <t>SATIVANORTE</t>
  </si>
  <si>
    <t>SATIVASUR</t>
  </si>
  <si>
    <t>SIACHOQUE</t>
  </si>
  <si>
    <t>SOATA</t>
  </si>
  <si>
    <t>SOCOTA</t>
  </si>
  <si>
    <t>SOCHA</t>
  </si>
  <si>
    <t>SOGAMOSO</t>
  </si>
  <si>
    <t>SOMONDOCO</t>
  </si>
  <si>
    <t>SORA</t>
  </si>
  <si>
    <t>SOTAQUIRA</t>
  </si>
  <si>
    <t>SORACA</t>
  </si>
  <si>
    <t>SUSACON</t>
  </si>
  <si>
    <t>SUTAMARCHAN</t>
  </si>
  <si>
    <t>SUTATENZA</t>
  </si>
  <si>
    <t>TASCO</t>
  </si>
  <si>
    <t>TENZA</t>
  </si>
  <si>
    <t>TIBANA</t>
  </si>
  <si>
    <t>TIBASOSA</t>
  </si>
  <si>
    <t>TINJACA</t>
  </si>
  <si>
    <t>TIPACOQUE</t>
  </si>
  <si>
    <t>TOCA</t>
  </si>
  <si>
    <t>TOGsI</t>
  </si>
  <si>
    <t>TOPAGA</t>
  </si>
  <si>
    <t>TOTA</t>
  </si>
  <si>
    <t>TUNUNGUA</t>
  </si>
  <si>
    <t>TURMEQUE</t>
  </si>
  <si>
    <t>TUTA</t>
  </si>
  <si>
    <t>TUTAZA</t>
  </si>
  <si>
    <t>UMBITA</t>
  </si>
  <si>
    <t>VENTAQUEMADA</t>
  </si>
  <si>
    <t>VIRACACHA</t>
  </si>
  <si>
    <t>ZETAQUIRA</t>
  </si>
  <si>
    <t>MANIZALES</t>
  </si>
  <si>
    <t>AGUADAS</t>
  </si>
  <si>
    <t>ANSERMA</t>
  </si>
  <si>
    <t>ARANZAZU</t>
  </si>
  <si>
    <t>BELALCAZAR</t>
  </si>
  <si>
    <t>CHINCHINA</t>
  </si>
  <si>
    <t>FILADELFIA</t>
  </si>
  <si>
    <t>LA DORADA</t>
  </si>
  <si>
    <t>LA MERCED</t>
  </si>
  <si>
    <t>MANZANARES</t>
  </si>
  <si>
    <t>MARMATO</t>
  </si>
  <si>
    <t>MARQUETALIA</t>
  </si>
  <si>
    <t>MARULANDA</t>
  </si>
  <si>
    <t>NEIRA</t>
  </si>
  <si>
    <t>NORCASIA</t>
  </si>
  <si>
    <t>PACORA</t>
  </si>
  <si>
    <t>PALESTINA</t>
  </si>
  <si>
    <t>PENSILVANIA</t>
  </si>
  <si>
    <t>RIOSUCIO</t>
  </si>
  <si>
    <t>SALAMINA</t>
  </si>
  <si>
    <t>SAMANA</t>
  </si>
  <si>
    <t>SAN JOSE</t>
  </si>
  <si>
    <t>SUPIA</t>
  </si>
  <si>
    <t>VICTORIA</t>
  </si>
  <si>
    <t>VILLAMARIA</t>
  </si>
  <si>
    <t>VITERBO</t>
  </si>
  <si>
    <t>FLORENCIA</t>
  </si>
  <si>
    <t>ALBANIA</t>
  </si>
  <si>
    <t>BELEN DE LOS ANDAQUIES</t>
  </si>
  <si>
    <t>CARTAGENA DEL CHAIRA</t>
  </si>
  <si>
    <t>CURILLO</t>
  </si>
  <si>
    <t>EL DONCELLO</t>
  </si>
  <si>
    <t>EL PAUJIL</t>
  </si>
  <si>
    <t>LA MONTAÑITA</t>
  </si>
  <si>
    <t>MILAN</t>
  </si>
  <si>
    <t>MORELIA</t>
  </si>
  <si>
    <t>PUERTO RICO</t>
  </si>
  <si>
    <t>SAN JOSE DEL FRAGUA</t>
  </si>
  <si>
    <t>SAN VICENTE DEL CAGUAN</t>
  </si>
  <si>
    <t>SOLANO</t>
  </si>
  <si>
    <t>SOLITA</t>
  </si>
  <si>
    <t>POPAYAN</t>
  </si>
  <si>
    <t>ALMAGUER</t>
  </si>
  <si>
    <t>BALBOA</t>
  </si>
  <si>
    <t>BUENOS AIRES</t>
  </si>
  <si>
    <t>CAJIBIO</t>
  </si>
  <si>
    <t>CALDONO</t>
  </si>
  <si>
    <t>CALOTO</t>
  </si>
  <si>
    <t>CORINTO</t>
  </si>
  <si>
    <t>EL TAMBO</t>
  </si>
  <si>
    <t>GUACHENE</t>
  </si>
  <si>
    <t>GUAPI</t>
  </si>
  <si>
    <t>INZA</t>
  </si>
  <si>
    <t>JAMBALO</t>
  </si>
  <si>
    <t>LA SIERRA</t>
  </si>
  <si>
    <t>LA VEGA</t>
  </si>
  <si>
    <t>LOPEZ</t>
  </si>
  <si>
    <t>MERCADERES</t>
  </si>
  <si>
    <t>MIRANDA</t>
  </si>
  <si>
    <t>PADILLA</t>
  </si>
  <si>
    <t>PATIA</t>
  </si>
  <si>
    <t>PIAMONTE</t>
  </si>
  <si>
    <t>PIENDAMO</t>
  </si>
  <si>
    <t>PUERTO TEJADA</t>
  </si>
  <si>
    <t>PURACE</t>
  </si>
  <si>
    <t>ROSAS</t>
  </si>
  <si>
    <t>SAN SEBASTIAN</t>
  </si>
  <si>
    <t>SANTANDER DE QUILICHAO</t>
  </si>
  <si>
    <t>SILVIA</t>
  </si>
  <si>
    <t>SOTARA</t>
  </si>
  <si>
    <t>SUAREZ</t>
  </si>
  <si>
    <t>TIMBIO</t>
  </si>
  <si>
    <t>TIMBIQUI</t>
  </si>
  <si>
    <t>TORIBIO</t>
  </si>
  <si>
    <t>TOTORO</t>
  </si>
  <si>
    <t>VILLA RICA</t>
  </si>
  <si>
    <t>VALLEDUPAR</t>
  </si>
  <si>
    <t>AGUACHICA</t>
  </si>
  <si>
    <t>AGUSTIN CODAZZI</t>
  </si>
  <si>
    <t>ASTREA</t>
  </si>
  <si>
    <t>BECERRIL</t>
  </si>
  <si>
    <t>BOSCONIA</t>
  </si>
  <si>
    <t>CHIMICHAGUA</t>
  </si>
  <si>
    <t>CHIRIGUANA</t>
  </si>
  <si>
    <t>CURUMANI</t>
  </si>
  <si>
    <t>EL COPEY</t>
  </si>
  <si>
    <t>EL PASO</t>
  </si>
  <si>
    <t>GAMARRA</t>
  </si>
  <si>
    <t>GONZALEZ</t>
  </si>
  <si>
    <t>LA GLORIA</t>
  </si>
  <si>
    <t>LA JAGUA DE IBIRICO</t>
  </si>
  <si>
    <t>MANAURE</t>
  </si>
  <si>
    <t>PAILITAS</t>
  </si>
  <si>
    <t>PELAYA</t>
  </si>
  <si>
    <t>PUEBLO BELLO</t>
  </si>
  <si>
    <t>RIO DE ORO</t>
  </si>
  <si>
    <t>LA PAZ</t>
  </si>
  <si>
    <t>SAN ALBERTO</t>
  </si>
  <si>
    <t>SAN DIEGO</t>
  </si>
  <si>
    <t>SAN MARTIN</t>
  </si>
  <si>
    <t>TAMALAMEQUE</t>
  </si>
  <si>
    <t>MONTERIA</t>
  </si>
  <si>
    <t>AYAPEL</t>
  </si>
  <si>
    <t>CANALETE</t>
  </si>
  <si>
    <t>CERETE</t>
  </si>
  <si>
    <t>CHIMA</t>
  </si>
  <si>
    <t>CHINU</t>
  </si>
  <si>
    <t>CIENAGA DE ORO</t>
  </si>
  <si>
    <t>COTORRA</t>
  </si>
  <si>
    <t>LA APARTADA</t>
  </si>
  <si>
    <t>LORICA</t>
  </si>
  <si>
    <t>LOS CORDOBAS</t>
  </si>
  <si>
    <t>MOMIL</t>
  </si>
  <si>
    <t>MONTELIBANO</t>
  </si>
  <si>
    <t>MOÑITOS</t>
  </si>
  <si>
    <t>PLANETA RICA</t>
  </si>
  <si>
    <t>PUEBLO NUEVO</t>
  </si>
  <si>
    <t>PUERTO ESCONDIDO</t>
  </si>
  <si>
    <t>PUERTO LIBERTADOR</t>
  </si>
  <si>
    <t>PURISIMA</t>
  </si>
  <si>
    <t>SAHAGUN</t>
  </si>
  <si>
    <t>SAN ANDRES SOTAVENTO</t>
  </si>
  <si>
    <t>SAN ANTERO</t>
  </si>
  <si>
    <t>SAN BERNARDO DEL VIENTO</t>
  </si>
  <si>
    <t>SAN PELAYO</t>
  </si>
  <si>
    <t>TIERRALTA</t>
  </si>
  <si>
    <t>VALENCIA</t>
  </si>
  <si>
    <t>AGUA DE DIOS</t>
  </si>
  <si>
    <t>ALBAN</t>
  </si>
  <si>
    <t>ANAPOIMA</t>
  </si>
  <si>
    <t>ANOLAIMA</t>
  </si>
  <si>
    <t>ARBELAEZ</t>
  </si>
  <si>
    <t>BELTRAN</t>
  </si>
  <si>
    <t>BITUIMA</t>
  </si>
  <si>
    <t>BOJACA</t>
  </si>
  <si>
    <t>CABRERA</t>
  </si>
  <si>
    <t>CACHIPAY</t>
  </si>
  <si>
    <t>CAJICA</t>
  </si>
  <si>
    <t>CAPARRAPI</t>
  </si>
  <si>
    <t>CAQUEZA</t>
  </si>
  <si>
    <t>CARMEN DE CARUPA</t>
  </si>
  <si>
    <t>CHAGUANI</t>
  </si>
  <si>
    <t>CHIA</t>
  </si>
  <si>
    <t>CHIPAQUE</t>
  </si>
  <si>
    <t>CHOACHI</t>
  </si>
  <si>
    <t>CHOCONTA</t>
  </si>
  <si>
    <t>COGUA</t>
  </si>
  <si>
    <t>COTA</t>
  </si>
  <si>
    <t>CUCUNUBA</t>
  </si>
  <si>
    <t>EL COLEGIO</t>
  </si>
  <si>
    <t>EL ROSAL</t>
  </si>
  <si>
    <t>FACATATIVA</t>
  </si>
  <si>
    <t>FOMEQUE</t>
  </si>
  <si>
    <t>FOSCA</t>
  </si>
  <si>
    <t>FUNZA</t>
  </si>
  <si>
    <t>FUQUENE</t>
  </si>
  <si>
    <t>FUSAGASUGA</t>
  </si>
  <si>
    <t>GACHALA</t>
  </si>
  <si>
    <t>GACHANCIPA</t>
  </si>
  <si>
    <t>GACHETA</t>
  </si>
  <si>
    <t>GAMA</t>
  </si>
  <si>
    <t>GIRARDOT</t>
  </si>
  <si>
    <t>GUACHETA</t>
  </si>
  <si>
    <t>GUADUAS</t>
  </si>
  <si>
    <t>GUASCA</t>
  </si>
  <si>
    <t>GUATAQUI</t>
  </si>
  <si>
    <t>GUATAVITA</t>
  </si>
  <si>
    <t>GUAYABAL DE SIQUIMA</t>
  </si>
  <si>
    <t>GUAYABETAL</t>
  </si>
  <si>
    <t>GUTIERREZ</t>
  </si>
  <si>
    <t>JERUSALEN</t>
  </si>
  <si>
    <t>JUNIN</t>
  </si>
  <si>
    <t>LA CALERA</t>
  </si>
  <si>
    <t>LA MESA</t>
  </si>
  <si>
    <t>LA PALMA</t>
  </si>
  <si>
    <t>LA PEÑA</t>
  </si>
  <si>
    <t>LENGUAZAQUE</t>
  </si>
  <si>
    <t>MACHETA</t>
  </si>
  <si>
    <t>MADRID</t>
  </si>
  <si>
    <t>MANTA</t>
  </si>
  <si>
    <t>MEDINA</t>
  </si>
  <si>
    <t>MOSQUERA</t>
  </si>
  <si>
    <t>NEMOCON</t>
  </si>
  <si>
    <t>NILO</t>
  </si>
  <si>
    <t>NIMAIMA</t>
  </si>
  <si>
    <t>NOCAIMA</t>
  </si>
  <si>
    <t>PACHO</t>
  </si>
  <si>
    <t>PAIME</t>
  </si>
  <si>
    <t>PANDI</t>
  </si>
  <si>
    <t>PARATEBUENO</t>
  </si>
  <si>
    <t>PASCA</t>
  </si>
  <si>
    <t>PUERTO SALGAR</t>
  </si>
  <si>
    <t>PULI</t>
  </si>
  <si>
    <t>QUEBRADANEGRA</t>
  </si>
  <si>
    <t>QUETAME</t>
  </si>
  <si>
    <t>QUIPILE</t>
  </si>
  <si>
    <t>APULO</t>
  </si>
  <si>
    <t>RICAURTE</t>
  </si>
  <si>
    <t>SAN ANTONIO DEL TEQUENDAMA</t>
  </si>
  <si>
    <t>SAN BERNARDO</t>
  </si>
  <si>
    <t>SAN CAYETANO</t>
  </si>
  <si>
    <t>SAN JUAN DE RIO SECO</t>
  </si>
  <si>
    <t>SASAIMA</t>
  </si>
  <si>
    <t>SESQUILE</t>
  </si>
  <si>
    <t>SIBATE</t>
  </si>
  <si>
    <t>SILVANIA</t>
  </si>
  <si>
    <t>SIMIJACA</t>
  </si>
  <si>
    <t>SOACHA</t>
  </si>
  <si>
    <t>SOPO</t>
  </si>
  <si>
    <t>SUBACHOQUE</t>
  </si>
  <si>
    <t>SUESCA</t>
  </si>
  <si>
    <t>SUPATA</t>
  </si>
  <si>
    <t>SUSA</t>
  </si>
  <si>
    <t>SUTATAUSA</t>
  </si>
  <si>
    <t>TABIO</t>
  </si>
  <si>
    <t>TAUSA</t>
  </si>
  <si>
    <t>TENA</t>
  </si>
  <si>
    <t>TENJO</t>
  </si>
  <si>
    <t>TIBACUY</t>
  </si>
  <si>
    <t>TIBIRITA</t>
  </si>
  <si>
    <t>TOCAIMA</t>
  </si>
  <si>
    <t>TOCANCIPA</t>
  </si>
  <si>
    <t>TOPAIPI</t>
  </si>
  <si>
    <t>UBALA</t>
  </si>
  <si>
    <t>UBAQUE</t>
  </si>
  <si>
    <t>VILLA DE SAN DIEGO DE UBATE</t>
  </si>
  <si>
    <t>UNE</t>
  </si>
  <si>
    <t>UTICA</t>
  </si>
  <si>
    <t>VERGARA</t>
  </si>
  <si>
    <t>VIANI</t>
  </si>
  <si>
    <t>VILLAGOMEZ</t>
  </si>
  <si>
    <t>VILLAPINZON</t>
  </si>
  <si>
    <t>VILLETA</t>
  </si>
  <si>
    <t>VIOTA</t>
  </si>
  <si>
    <t>YACOPI</t>
  </si>
  <si>
    <t>ZIPACON</t>
  </si>
  <si>
    <t>ZIPAQUIRA</t>
  </si>
  <si>
    <t>QUIBDO</t>
  </si>
  <si>
    <t>ACANDI</t>
  </si>
  <si>
    <t>ALTO BAUDO</t>
  </si>
  <si>
    <t>ATRATO</t>
  </si>
  <si>
    <t>BAGADO</t>
  </si>
  <si>
    <t>BAHIA SOLANO</t>
  </si>
  <si>
    <t>BAJO BAUDO</t>
  </si>
  <si>
    <t>BOJAYA</t>
  </si>
  <si>
    <t>EL CANTON DEL SAN PABLO</t>
  </si>
  <si>
    <t>CARMEN DEL DARIEN</t>
  </si>
  <si>
    <t>CERTEGUI</t>
  </si>
  <si>
    <t>CONDOTO</t>
  </si>
  <si>
    <t>EL CARMEN DE ATRATO</t>
  </si>
  <si>
    <t>EL LITORAL DEL SAN JUAN</t>
  </si>
  <si>
    <t>ISTMINA</t>
  </si>
  <si>
    <t>JURADO</t>
  </si>
  <si>
    <t>LLORO</t>
  </si>
  <si>
    <t>MEDIO ATRATO</t>
  </si>
  <si>
    <t>MEDIO BAUDO</t>
  </si>
  <si>
    <t>MEDIO SAN JUAN</t>
  </si>
  <si>
    <t>NOVITA</t>
  </si>
  <si>
    <t>NUQUI</t>
  </si>
  <si>
    <t>RIO IRO</t>
  </si>
  <si>
    <t>RIO QUITO</t>
  </si>
  <si>
    <t>SAN JOSE DEL PALMAR</t>
  </si>
  <si>
    <t>SIPI</t>
  </si>
  <si>
    <t>TADO</t>
  </si>
  <si>
    <t>UNGUIA</t>
  </si>
  <si>
    <t>UNION PANAMERICANA</t>
  </si>
  <si>
    <t>NEIVA</t>
  </si>
  <si>
    <t>ACEVEDO</t>
  </si>
  <si>
    <t>AGRADO</t>
  </si>
  <si>
    <t>AIPE</t>
  </si>
  <si>
    <t>ALGECIRAS</t>
  </si>
  <si>
    <t>ALTAMIRA</t>
  </si>
  <si>
    <t>BARAYA</t>
  </si>
  <si>
    <t>CAMPOALEGRE</t>
  </si>
  <si>
    <t>COLOMBIA</t>
  </si>
  <si>
    <t>ELIAS</t>
  </si>
  <si>
    <t>GARZON</t>
  </si>
  <si>
    <t>GIGANTE</t>
  </si>
  <si>
    <t>HOBO</t>
  </si>
  <si>
    <t>IQUIRA</t>
  </si>
  <si>
    <t>ISNOS</t>
  </si>
  <si>
    <t>LA ARGENTINA</t>
  </si>
  <si>
    <t>LA PLATA</t>
  </si>
  <si>
    <t>NATAGA</t>
  </si>
  <si>
    <t>OPORAPA</t>
  </si>
  <si>
    <t>PAICOL</t>
  </si>
  <si>
    <t>PALERMO</t>
  </si>
  <si>
    <t>PITAL</t>
  </si>
  <si>
    <t>PITALITO</t>
  </si>
  <si>
    <t>RIVERA</t>
  </si>
  <si>
    <t>SALADOBLANCO</t>
  </si>
  <si>
    <t>SAN AGUSTIN</t>
  </si>
  <si>
    <t>SUAZA</t>
  </si>
  <si>
    <t>TARQUI</t>
  </si>
  <si>
    <t>TESALIA</t>
  </si>
  <si>
    <t>TELLO</t>
  </si>
  <si>
    <t>TERUEL</t>
  </si>
  <si>
    <t>TIMANA</t>
  </si>
  <si>
    <t>VILLAVIEJA</t>
  </si>
  <si>
    <t>YAGUARA</t>
  </si>
  <si>
    <t>RIOHACHA</t>
  </si>
  <si>
    <t>BARRANCAS</t>
  </si>
  <si>
    <t>DIBULLA</t>
  </si>
  <si>
    <t>DISTRACCION</t>
  </si>
  <si>
    <t>EL MOLINO</t>
  </si>
  <si>
    <t>FONSECA</t>
  </si>
  <si>
    <t>HATONUEVO</t>
  </si>
  <si>
    <t>LA JAGUA DEL PILAR</t>
  </si>
  <si>
    <t>MAICAO</t>
  </si>
  <si>
    <t>SAN JUAN DEL CESAR</t>
  </si>
  <si>
    <t>URIBIA</t>
  </si>
  <si>
    <t>URUMITA</t>
  </si>
  <si>
    <t>SANTA MARTA</t>
  </si>
  <si>
    <t>ALGARROBO</t>
  </si>
  <si>
    <t>ARACATACA</t>
  </si>
  <si>
    <t>ARIGUANI</t>
  </si>
  <si>
    <t>CERRO SAN ANTONIO</t>
  </si>
  <si>
    <t>CHIBOLO</t>
  </si>
  <si>
    <t>CIENAGA</t>
  </si>
  <si>
    <t>EL BANCO</t>
  </si>
  <si>
    <t>EL PIÑON</t>
  </si>
  <si>
    <t>EL RETEN</t>
  </si>
  <si>
    <t>FUNDACION</t>
  </si>
  <si>
    <t>GUAMAL</t>
  </si>
  <si>
    <t>NUEVA GRANADA</t>
  </si>
  <si>
    <t>PEDRAZA</t>
  </si>
  <si>
    <t>PIJIÑO DEL CARMEN</t>
  </si>
  <si>
    <t>PIVIJAY</t>
  </si>
  <si>
    <t>PLATO</t>
  </si>
  <si>
    <t>PUEBLOVIEJO</t>
  </si>
  <si>
    <t>REMOLINO</t>
  </si>
  <si>
    <t>SABANAS DE SAN ANGEL</t>
  </si>
  <si>
    <t>SAN SEBASTIAN DE BUENAVISTA</t>
  </si>
  <si>
    <t>SAN ZENON</t>
  </si>
  <si>
    <t>SANTA ANA</t>
  </si>
  <si>
    <t>SANTA BARBARA DE PINTO</t>
  </si>
  <si>
    <t>SITIONUEVO</t>
  </si>
  <si>
    <t>TENERIFE</t>
  </si>
  <si>
    <t>ZAPAYAN</t>
  </si>
  <si>
    <t>ZONA BANANERA</t>
  </si>
  <si>
    <t>VILLAVICENCIO</t>
  </si>
  <si>
    <t>ACACIAS</t>
  </si>
  <si>
    <t>BARRANCA DE UPIA</t>
  </si>
  <si>
    <t>CABUYARO</t>
  </si>
  <si>
    <t>CASTILLA LA NUEVA</t>
  </si>
  <si>
    <t>CUBARRAL</t>
  </si>
  <si>
    <t>CUMARAL</t>
  </si>
  <si>
    <t>EL CALVARIO</t>
  </si>
  <si>
    <t>EL CASTILLO</t>
  </si>
  <si>
    <t>EL DORADO</t>
  </si>
  <si>
    <t>FUENTE DE ORO</t>
  </si>
  <si>
    <t>MAPIRIPAN</t>
  </si>
  <si>
    <t>MESETAS</t>
  </si>
  <si>
    <t>LA MACARENA</t>
  </si>
  <si>
    <t>URIBE</t>
  </si>
  <si>
    <t>LEJANIAS</t>
  </si>
  <si>
    <t>PUERTO CONCORDIA</t>
  </si>
  <si>
    <t>PUERTO GAITAN</t>
  </si>
  <si>
    <t>PUERTO LOPEZ</t>
  </si>
  <si>
    <t>PUERTO LLERAS</t>
  </si>
  <si>
    <t>RESTREPO</t>
  </si>
  <si>
    <t>SAN CARLOS DE GUAROA</t>
  </si>
  <si>
    <t>SAN JUAN DE ARAMA</t>
  </si>
  <si>
    <t>SAN JUANITO</t>
  </si>
  <si>
    <t>VISTAHERMOSA</t>
  </si>
  <si>
    <t>PASTO</t>
  </si>
  <si>
    <t>ALDANA</t>
  </si>
  <si>
    <t>ANCUYA</t>
  </si>
  <si>
    <t>ARBOLEDA</t>
  </si>
  <si>
    <t>BARBACOAS</t>
  </si>
  <si>
    <t>BUESACO</t>
  </si>
  <si>
    <t>COLON</t>
  </si>
  <si>
    <t>CONSACA</t>
  </si>
  <si>
    <t>CONTADERO</t>
  </si>
  <si>
    <t>CUASPUD</t>
  </si>
  <si>
    <t>CUMBAL</t>
  </si>
  <si>
    <t>CUMBITARA</t>
  </si>
  <si>
    <t>CHACHAGsI</t>
  </si>
  <si>
    <t>EL CHARCO</t>
  </si>
  <si>
    <t>EL PEÑOL</t>
  </si>
  <si>
    <t>EL ROSARIO</t>
  </si>
  <si>
    <t>EL TABLON DE GOMEZ</t>
  </si>
  <si>
    <t>FUNES</t>
  </si>
  <si>
    <t>GUACHUCAL</t>
  </si>
  <si>
    <t>GUAITARILLA</t>
  </si>
  <si>
    <t>GUALMATAN</t>
  </si>
  <si>
    <t>ILES</t>
  </si>
  <si>
    <t>IMUES</t>
  </si>
  <si>
    <t>IPIALES</t>
  </si>
  <si>
    <t>LA CRUZ</t>
  </si>
  <si>
    <t>LA FLORIDA</t>
  </si>
  <si>
    <t>LA LLANADA</t>
  </si>
  <si>
    <t>LA TOLA</t>
  </si>
  <si>
    <t>LEIVA</t>
  </si>
  <si>
    <t>LINARES</t>
  </si>
  <si>
    <t>LOS ANDES</t>
  </si>
  <si>
    <t>MAGsI</t>
  </si>
  <si>
    <t>MALLAMA</t>
  </si>
  <si>
    <t>OLAYA HERRERA</t>
  </si>
  <si>
    <t>OSPINA</t>
  </si>
  <si>
    <t>FRANCISCO PIZARRO</t>
  </si>
  <si>
    <t>POLICARPA</t>
  </si>
  <si>
    <t>POTOSI</t>
  </si>
  <si>
    <t>PROVIDENCIA</t>
  </si>
  <si>
    <t>PUERRES</t>
  </si>
  <si>
    <t>PUPIALES</t>
  </si>
  <si>
    <t>ROBERTO PAYAN</t>
  </si>
  <si>
    <t>SAMANIEGO</t>
  </si>
  <si>
    <t>SANDONA</t>
  </si>
  <si>
    <t>SAN LORENZO</t>
  </si>
  <si>
    <t>SAN PEDRO DE CARTAGO</t>
  </si>
  <si>
    <t>SANTACRUZ</t>
  </si>
  <si>
    <t>SAPUYES</t>
  </si>
  <si>
    <t>TAMINANGO</t>
  </si>
  <si>
    <t>TANGUA</t>
  </si>
  <si>
    <t>SAN ANDRES DE TUMACO</t>
  </si>
  <si>
    <t>TUQUERRES</t>
  </si>
  <si>
    <t>YACUANQUER</t>
  </si>
  <si>
    <t>CUCUTA</t>
  </si>
  <si>
    <t>ABREGO</t>
  </si>
  <si>
    <t>ARBOLEDAS</t>
  </si>
  <si>
    <t>BOCHALEMA</t>
  </si>
  <si>
    <t>BUCARASICA</t>
  </si>
  <si>
    <t>CACOTA</t>
  </si>
  <si>
    <t>CACHIRA</t>
  </si>
  <si>
    <t>CHINACOTA</t>
  </si>
  <si>
    <t>CHITAGA</t>
  </si>
  <si>
    <t>CONVENCION</t>
  </si>
  <si>
    <t>CUCUTILLA</t>
  </si>
  <si>
    <t>DURANIA</t>
  </si>
  <si>
    <t>EL CARMEN</t>
  </si>
  <si>
    <t>EL TARRA</t>
  </si>
  <si>
    <t>EL ZULIA</t>
  </si>
  <si>
    <t>GRAMALOTE</t>
  </si>
  <si>
    <t>HACARI</t>
  </si>
  <si>
    <t>HERRAN</t>
  </si>
  <si>
    <t>LABATECA</t>
  </si>
  <si>
    <t>LA ESPERANZA</t>
  </si>
  <si>
    <t>LA PLAYA</t>
  </si>
  <si>
    <t>LOS PATIOS</t>
  </si>
  <si>
    <t>LOURDES</t>
  </si>
  <si>
    <t>MUTISCUA</t>
  </si>
  <si>
    <t>OCAÑA</t>
  </si>
  <si>
    <t>PAMPLONA</t>
  </si>
  <si>
    <t>PAMPLONITA</t>
  </si>
  <si>
    <t>PUERTO SANTANDER</t>
  </si>
  <si>
    <t>RAGONVALIA</t>
  </si>
  <si>
    <t>SALAZAR</t>
  </si>
  <si>
    <t>SAN CALIXTO</t>
  </si>
  <si>
    <t>SANTIAGO</t>
  </si>
  <si>
    <t>SARDINATA</t>
  </si>
  <si>
    <t>SILOS</t>
  </si>
  <si>
    <t>TEORAMA</t>
  </si>
  <si>
    <t>TIBU</t>
  </si>
  <si>
    <t>VILLA CARO</t>
  </si>
  <si>
    <t>VILLA DEL ROSARIO</t>
  </si>
  <si>
    <t>CALARCA</t>
  </si>
  <si>
    <t>CIRCASIA</t>
  </si>
  <si>
    <t>FILANDIA</t>
  </si>
  <si>
    <t>GENOVA</t>
  </si>
  <si>
    <t>LA TEBAIDA</t>
  </si>
  <si>
    <t>MONTENEGRO</t>
  </si>
  <si>
    <t>PIJAO</t>
  </si>
  <si>
    <t>QUIMBAYA</t>
  </si>
  <si>
    <t>SALENTO</t>
  </si>
  <si>
    <t>PEREIRA</t>
  </si>
  <si>
    <t>APIA</t>
  </si>
  <si>
    <t>BELEN DE UMBRIA</t>
  </si>
  <si>
    <t>DOSQUEBRADAS</t>
  </si>
  <si>
    <t>GUATICA</t>
  </si>
  <si>
    <t>LA CELIA</t>
  </si>
  <si>
    <t>LA VIRGINIA</t>
  </si>
  <si>
    <t>MARSELLA</t>
  </si>
  <si>
    <t>MISTRATO</t>
  </si>
  <si>
    <t>PUEBLO RICO</t>
  </si>
  <si>
    <t>QUINCHIA</t>
  </si>
  <si>
    <t>SANTA ROSA DE CABAL</t>
  </si>
  <si>
    <t>SANTUARIO</t>
  </si>
  <si>
    <t>BUCARAMANGA</t>
  </si>
  <si>
    <t>AGUADA</t>
  </si>
  <si>
    <t>ARATOCA</t>
  </si>
  <si>
    <t>BARICHARA</t>
  </si>
  <si>
    <t>BARRANCABERMEJA</t>
  </si>
  <si>
    <t>CALIFORNIA</t>
  </si>
  <si>
    <t>CAPITANEJO</t>
  </si>
  <si>
    <t>CARCASI</t>
  </si>
  <si>
    <t>CEPITA</t>
  </si>
  <si>
    <t>CERRITO</t>
  </si>
  <si>
    <t>CHARALA</t>
  </si>
  <si>
    <t>CHARTA</t>
  </si>
  <si>
    <t>CHIPATA</t>
  </si>
  <si>
    <t>CIMITARRA</t>
  </si>
  <si>
    <t>CONFINES</t>
  </si>
  <si>
    <t>CONTRATACION</t>
  </si>
  <si>
    <t>COROMORO</t>
  </si>
  <si>
    <t>CURITI</t>
  </si>
  <si>
    <t>EL CARMEN DE CHUCURI</t>
  </si>
  <si>
    <t>EL GUACAMAYO</t>
  </si>
  <si>
    <t>EL PLAYON</t>
  </si>
  <si>
    <t>ENCINO</t>
  </si>
  <si>
    <t>ENCISO</t>
  </si>
  <si>
    <t>FLORIAN</t>
  </si>
  <si>
    <t>FLORIDABLANCA</t>
  </si>
  <si>
    <t>GALAN</t>
  </si>
  <si>
    <t>GAMBITA</t>
  </si>
  <si>
    <t>GIRON</t>
  </si>
  <si>
    <t>GUACA</t>
  </si>
  <si>
    <t>GUAPOTA</t>
  </si>
  <si>
    <t>GUAVATA</t>
  </si>
  <si>
    <t>GsEPSA</t>
  </si>
  <si>
    <t>HATO</t>
  </si>
  <si>
    <t>JESUS MARIA</t>
  </si>
  <si>
    <t>JORDAN</t>
  </si>
  <si>
    <t>LA BELLEZA</t>
  </si>
  <si>
    <t>LANDAZURI</t>
  </si>
  <si>
    <t>LEBRIJA</t>
  </si>
  <si>
    <t>LOS SANTOS</t>
  </si>
  <si>
    <t>MACARAVITA</t>
  </si>
  <si>
    <t>MALAGA</t>
  </si>
  <si>
    <t>MATANZA</t>
  </si>
  <si>
    <t>MOGOTES</t>
  </si>
  <si>
    <t>MOLAGAVITA</t>
  </si>
  <si>
    <t>OCAMONTE</t>
  </si>
  <si>
    <t>OIBA</t>
  </si>
  <si>
    <t>ONZAGA</t>
  </si>
  <si>
    <t>PALMAR</t>
  </si>
  <si>
    <t>PALMAS DEL SOCORRO</t>
  </si>
  <si>
    <t>PARAMO</t>
  </si>
  <si>
    <t>PIEDECUESTA</t>
  </si>
  <si>
    <t>PINCHOTE</t>
  </si>
  <si>
    <t>PUENTE NACIONAL</t>
  </si>
  <si>
    <t>PUERTO PARRA</t>
  </si>
  <si>
    <t>PUERTO WILCHES</t>
  </si>
  <si>
    <t>SABANA DE TORRES</t>
  </si>
  <si>
    <t>SAN BENITO</t>
  </si>
  <si>
    <t>SAN GIL</t>
  </si>
  <si>
    <t>SAN JOAQUIN</t>
  </si>
  <si>
    <t>SAN JOSE DE MIRANDA</t>
  </si>
  <si>
    <t>SAN MIGUEL</t>
  </si>
  <si>
    <t>SAN VICENTE DE CHUCURI</t>
  </si>
  <si>
    <t>SANTA HELENA DEL OPON</t>
  </si>
  <si>
    <t>SIMACOTA</t>
  </si>
  <si>
    <t>SOCORRO</t>
  </si>
  <si>
    <t>SUAITA</t>
  </si>
  <si>
    <t>SURATA</t>
  </si>
  <si>
    <t>TONA</t>
  </si>
  <si>
    <t>VALLE DE SAN JOSE</t>
  </si>
  <si>
    <t>VELEZ</t>
  </si>
  <si>
    <t>VETAS</t>
  </si>
  <si>
    <t>ZAPATOCA</t>
  </si>
  <si>
    <t>SINCELEJO</t>
  </si>
  <si>
    <t>CAIMITO</t>
  </si>
  <si>
    <t>COLOSO</t>
  </si>
  <si>
    <t>COROZAL</t>
  </si>
  <si>
    <t>COVEÑAS</t>
  </si>
  <si>
    <t>CHALAN</t>
  </si>
  <si>
    <t>EL ROBLE</t>
  </si>
  <si>
    <t>GALERAS</t>
  </si>
  <si>
    <t>GUARANDA</t>
  </si>
  <si>
    <t>LOS PALMITOS</t>
  </si>
  <si>
    <t>MAJAGUAL</t>
  </si>
  <si>
    <t>MORROA</t>
  </si>
  <si>
    <t>OVEJAS</t>
  </si>
  <si>
    <t>PALMITO</t>
  </si>
  <si>
    <t>SAMPUES</t>
  </si>
  <si>
    <t>SAN BENITO ABAD</t>
  </si>
  <si>
    <t>SAN JUAN DE BETULIA</t>
  </si>
  <si>
    <t>SAN MARCOS</t>
  </si>
  <si>
    <t>SAN ONOFRE</t>
  </si>
  <si>
    <t>SAN LUIS DE SINCE</t>
  </si>
  <si>
    <t>SANTIAGO DE TOLU</t>
  </si>
  <si>
    <t>TOLU VIEJO</t>
  </si>
  <si>
    <t>IBAGUE</t>
  </si>
  <si>
    <t>ALPUJARRA</t>
  </si>
  <si>
    <t>ALVARADO</t>
  </si>
  <si>
    <t>AMBALEMA</t>
  </si>
  <si>
    <t>ANZOATEGUI</t>
  </si>
  <si>
    <t>ARMERO</t>
  </si>
  <si>
    <t>ATACO</t>
  </si>
  <si>
    <t>CAJAMARCA</t>
  </si>
  <si>
    <t>CARMEN DE APICALA</t>
  </si>
  <si>
    <t>CASABIANCA</t>
  </si>
  <si>
    <t>CHAPARRAL</t>
  </si>
  <si>
    <t>COELLO</t>
  </si>
  <si>
    <t>COYAIMA</t>
  </si>
  <si>
    <t>CUNDAY</t>
  </si>
  <si>
    <t>DOLORES</t>
  </si>
  <si>
    <t>ESPINAL</t>
  </si>
  <si>
    <t>FALAN</t>
  </si>
  <si>
    <t>FLANDES</t>
  </si>
  <si>
    <t>FRESNO</t>
  </si>
  <si>
    <t>GUAMO</t>
  </si>
  <si>
    <t>HERVEO</t>
  </si>
  <si>
    <t>HONDA</t>
  </si>
  <si>
    <t>ICONONZO</t>
  </si>
  <si>
    <t>LERIDA</t>
  </si>
  <si>
    <t>LIBANO</t>
  </si>
  <si>
    <t>MARIQUITA</t>
  </si>
  <si>
    <t>MELGAR</t>
  </si>
  <si>
    <t>MURILLO</t>
  </si>
  <si>
    <t>NATAGAIMA</t>
  </si>
  <si>
    <t>ORTEGA</t>
  </si>
  <si>
    <t>PALOCABILDO</t>
  </si>
  <si>
    <t>PIEDRAS</t>
  </si>
  <si>
    <t>PLANADAS</t>
  </si>
  <si>
    <t>PRADO</t>
  </si>
  <si>
    <t>PURIFICACION</t>
  </si>
  <si>
    <t>RIOBLANCO</t>
  </si>
  <si>
    <t>RONCESVALLES</t>
  </si>
  <si>
    <t>ROVIRA</t>
  </si>
  <si>
    <t>SALDAÑA</t>
  </si>
  <si>
    <t>SAN ANTONIO</t>
  </si>
  <si>
    <t>SANTA ISABEL</t>
  </si>
  <si>
    <t>VALLE DE SAN JUAN</t>
  </si>
  <si>
    <t>VENADILLO</t>
  </si>
  <si>
    <t>VILLAHERMOSA</t>
  </si>
  <si>
    <t>VILLARRICA</t>
  </si>
  <si>
    <t>CALI</t>
  </si>
  <si>
    <t>ALCALA</t>
  </si>
  <si>
    <t>ANDALUCIA</t>
  </si>
  <si>
    <t>ANSERMANUEVO</t>
  </si>
  <si>
    <t>BUENAVENTURA</t>
  </si>
  <si>
    <t>GUADALAJARA DE BUGA</t>
  </si>
  <si>
    <t>BUGALAGRANDE</t>
  </si>
  <si>
    <t>CAICEDONIA</t>
  </si>
  <si>
    <t>CALIMA</t>
  </si>
  <si>
    <t>CARTAGO</t>
  </si>
  <si>
    <t>DAGUA</t>
  </si>
  <si>
    <t>EL AGUILA</t>
  </si>
  <si>
    <t>EL CAIRO</t>
  </si>
  <si>
    <t>EL CERRITO</t>
  </si>
  <si>
    <t>EL DOVIO</t>
  </si>
  <si>
    <t>FLORIDA</t>
  </si>
  <si>
    <t>GINEBRA</t>
  </si>
  <si>
    <t>GUACARI</t>
  </si>
  <si>
    <t>JAMUNDI</t>
  </si>
  <si>
    <t>LA CUMBRE</t>
  </si>
  <si>
    <t>OBANDO</t>
  </si>
  <si>
    <t>PALMIRA</t>
  </si>
  <si>
    <t>PRADERA</t>
  </si>
  <si>
    <t>RIOFRIO</t>
  </si>
  <si>
    <t>ROLDANILLO</t>
  </si>
  <si>
    <t>SEVILLA</t>
  </si>
  <si>
    <t>TORO</t>
  </si>
  <si>
    <t>TRUJILLO</t>
  </si>
  <si>
    <t>TULUA</t>
  </si>
  <si>
    <t>ULLOA</t>
  </si>
  <si>
    <t>VERSALLES</t>
  </si>
  <si>
    <t>VIJES</t>
  </si>
  <si>
    <t>YOTOCO</t>
  </si>
  <si>
    <t>YUMBO</t>
  </si>
  <si>
    <t>ZARZAL</t>
  </si>
  <si>
    <t>ARAUQUITA</t>
  </si>
  <si>
    <t>CRAVO NORTE</t>
  </si>
  <si>
    <t>FORTUL</t>
  </si>
  <si>
    <t>PUERTO RONDON</t>
  </si>
  <si>
    <t>SARAVENA</t>
  </si>
  <si>
    <t>TAME</t>
  </si>
  <si>
    <t>YOPAL</t>
  </si>
  <si>
    <t>AGUAZUL</t>
  </si>
  <si>
    <t>CHAMEZA</t>
  </si>
  <si>
    <t>HATO COROZAL</t>
  </si>
  <si>
    <t>LA SALINA</t>
  </si>
  <si>
    <t>MANI</t>
  </si>
  <si>
    <t>MONTERREY</t>
  </si>
  <si>
    <t>NUNCHIA</t>
  </si>
  <si>
    <t>OROCUE</t>
  </si>
  <si>
    <t>PAZ DE ARIPORO</t>
  </si>
  <si>
    <t>PORE</t>
  </si>
  <si>
    <t>RECETOR</t>
  </si>
  <si>
    <t>SACAMA</t>
  </si>
  <si>
    <t>SAN LUIS DE PALENQUE</t>
  </si>
  <si>
    <t>TAMARA</t>
  </si>
  <si>
    <t>TAURAMENA</t>
  </si>
  <si>
    <t>TRINIDAD</t>
  </si>
  <si>
    <t>MOCOA</t>
  </si>
  <si>
    <t>ORITO</t>
  </si>
  <si>
    <t>PUERTO ASIS</t>
  </si>
  <si>
    <t>PUERTO CAICEDO</t>
  </si>
  <si>
    <t>PUERTO GUZMAN</t>
  </si>
  <si>
    <t>LEGUIZAMO</t>
  </si>
  <si>
    <t>SIBUNDOY</t>
  </si>
  <si>
    <t>VALLE DEL GUAMUEZ</t>
  </si>
  <si>
    <t>VILLAGARZON</t>
  </si>
  <si>
    <t>LETICIA</t>
  </si>
  <si>
    <t>EL ENCANTO</t>
  </si>
  <si>
    <t>LA CHORRERA</t>
  </si>
  <si>
    <t>LA PEDRERA</t>
  </si>
  <si>
    <t>MIRITI - PARANA</t>
  </si>
  <si>
    <t>PUERTO ALEGRIA</t>
  </si>
  <si>
    <t>PUERTO ARICA</t>
  </si>
  <si>
    <t>PUERTO NARIÑO</t>
  </si>
  <si>
    <t>TARAPACA</t>
  </si>
  <si>
    <t>INIRIDA</t>
  </si>
  <si>
    <t>BARRANCO MINAS</t>
  </si>
  <si>
    <t>MAPIRIPANA</t>
  </si>
  <si>
    <t>SAN FELIPE</t>
  </si>
  <si>
    <t>LA GUADALUPE</t>
  </si>
  <si>
    <t>CACAHUAL</t>
  </si>
  <si>
    <t>PANA PANA</t>
  </si>
  <si>
    <t>MORICHAL</t>
  </si>
  <si>
    <t>SAN JOSE DEL GUAVIARE</t>
  </si>
  <si>
    <t>EL RETORNO</t>
  </si>
  <si>
    <t>MITU</t>
  </si>
  <si>
    <t>CARURU</t>
  </si>
  <si>
    <t>PACOA</t>
  </si>
  <si>
    <t>TARAIRA</t>
  </si>
  <si>
    <t>PAPUNAUA</t>
  </si>
  <si>
    <t>YAVARATE</t>
  </si>
  <si>
    <t>PUERTO CARREÑO</t>
  </si>
  <si>
    <t>LA PRIMAVERA</t>
  </si>
  <si>
    <t>SANTA ROSALIA</t>
  </si>
  <si>
    <t>CUMARIBO</t>
  </si>
  <si>
    <t>Departamento</t>
  </si>
  <si>
    <t>Seleccione</t>
  </si>
  <si>
    <t>Nombre Monucipio</t>
  </si>
  <si>
    <t>LA_GUAJIRA</t>
  </si>
  <si>
    <t>N_DE_SANTANDER</t>
  </si>
  <si>
    <t>VALLE_DEL_CAUCA</t>
  </si>
  <si>
    <t>SAN_ANDRES</t>
  </si>
  <si>
    <t>Costo Tierra</t>
  </si>
  <si>
    <t>Costo Aire</t>
  </si>
  <si>
    <t>N/A</t>
  </si>
  <si>
    <t>Hotelería</t>
  </si>
  <si>
    <t>TAXIS</t>
  </si>
  <si>
    <t>Intermunicipal</t>
  </si>
  <si>
    <t>Alimentación</t>
  </si>
  <si>
    <t>Tipo de Cliente</t>
  </si>
  <si>
    <t>1.30</t>
  </si>
  <si>
    <t>1.45</t>
  </si>
  <si>
    <t>Ingenieria</t>
  </si>
  <si>
    <t>Ventas</t>
  </si>
  <si>
    <t>Administracion</t>
  </si>
  <si>
    <t>Miguel Paniagua</t>
  </si>
  <si>
    <t>Andres F. Moreno</t>
  </si>
  <si>
    <t>Andres C. Jaramillo</t>
  </si>
  <si>
    <t>Sebastian Sierra V.</t>
  </si>
  <si>
    <t>Jorge Hoyos O.</t>
  </si>
  <si>
    <t>Mauricio Gutierrez</t>
  </si>
  <si>
    <t>Juan Olarte</t>
  </si>
  <si>
    <t>Mariam Rojo</t>
  </si>
  <si>
    <t>Liliana Mejía</t>
  </si>
  <si>
    <t>Miguel Ortegón</t>
  </si>
  <si>
    <t>Juan F. Montoya</t>
  </si>
  <si>
    <t>Lina M. Sanchez</t>
  </si>
  <si>
    <t>Doris Montoya</t>
  </si>
  <si>
    <t>Andrés Cárdenas</t>
  </si>
  <si>
    <t>Luz Mery Acevedo</t>
  </si>
  <si>
    <t>Adriana M. Mmontoya</t>
  </si>
  <si>
    <t>Milena Alvarez</t>
  </si>
  <si>
    <t>Ana Maria Mesa</t>
  </si>
  <si>
    <t>Yeisy Gaviria</t>
  </si>
  <si>
    <t>Angélica Guzman</t>
  </si>
  <si>
    <t>Cecilia Rendón</t>
  </si>
  <si>
    <t>Winston Vera</t>
  </si>
  <si>
    <t>Eva M. Vergara</t>
  </si>
  <si>
    <t>Personal de Ambientes Inteligentes</t>
  </si>
  <si>
    <t>Transporte</t>
  </si>
  <si>
    <t xml:space="preserve">Hora Ordinaria </t>
  </si>
  <si>
    <t xml:space="preserve">Hora Nocturna </t>
  </si>
  <si>
    <t>Hora Extra Nocturna</t>
  </si>
  <si>
    <t xml:space="preserve">Hora Extra Diurna </t>
  </si>
  <si>
    <t>Hora Ordinaria Domingos/Festivos</t>
  </si>
  <si>
    <t>Hora Extra Diurna  Domingos/Festivos</t>
  </si>
  <si>
    <t>Hora Extra Nocturna Domingos/Festivos</t>
  </si>
  <si>
    <t>Porcentaje</t>
  </si>
  <si>
    <t>Normal</t>
  </si>
  <si>
    <t>Utilidad</t>
  </si>
  <si>
    <t>Ingeniero:</t>
  </si>
  <si>
    <t>Descripción Hora Labor</t>
  </si>
  <si>
    <t>Tipo</t>
  </si>
  <si>
    <t>Perfil del Cliente</t>
  </si>
  <si>
    <t>Ejecutor</t>
  </si>
  <si>
    <t>Trabajo en Alturas</t>
  </si>
  <si>
    <t>Tipo de Herramientas</t>
  </si>
  <si>
    <t>Tipo A</t>
  </si>
  <si>
    <t>Tipo B</t>
  </si>
  <si>
    <t>Tipo C</t>
  </si>
  <si>
    <t>Descuento</t>
  </si>
  <si>
    <t>Perfil de Clientes</t>
  </si>
  <si>
    <t>Andamio</t>
  </si>
  <si>
    <t>Sin trabajo en alturas</t>
  </si>
  <si>
    <t>Solo EPP</t>
  </si>
  <si>
    <t>Personas:</t>
  </si>
  <si>
    <t>Inst. + ing.</t>
  </si>
  <si>
    <t>Soportes</t>
  </si>
  <si>
    <t>Ductería</t>
  </si>
  <si>
    <t>Rack</t>
  </si>
  <si>
    <t>Marquillado</t>
  </si>
  <si>
    <t>Transportes</t>
  </si>
  <si>
    <t>Bus</t>
  </si>
  <si>
    <t>Taxi</t>
  </si>
  <si>
    <t>Moto</t>
  </si>
  <si>
    <t>Parqueadero</t>
  </si>
  <si>
    <t>Recorridos</t>
  </si>
  <si>
    <t>Parlante de techo, altura menor a 5m</t>
  </si>
  <si>
    <t>Parlante de techo altura mayor a 5m</t>
  </si>
  <si>
    <t>Bajo pasivo de 10" a 12"</t>
  </si>
  <si>
    <t>Bajo pasivo de 15" a 18"</t>
  </si>
  <si>
    <t>Bajo activo de 10" a 12"</t>
  </si>
  <si>
    <t>Bajo activo de 15" a 18"</t>
  </si>
  <si>
    <t>Sistema Line Array de 4" a 8" hasta 8 cajas</t>
  </si>
  <si>
    <t>Sistema Line Array de 10" a 15" hasta 8 cajas</t>
  </si>
  <si>
    <t>Telón eléctrico &lt;100Pulg. Diag.</t>
  </si>
  <si>
    <t>Telón eléctrico 100 y 200 Pulga Diag.</t>
  </si>
  <si>
    <t>Proyector (Altura &lt;5m)</t>
  </si>
  <si>
    <t>Proyector (Altura &gt;5m)</t>
  </si>
  <si>
    <t>Procesador de Audio</t>
  </si>
  <si>
    <t>Matriz de Audio</t>
  </si>
  <si>
    <t>Recargo:</t>
  </si>
  <si>
    <t>Valor Hora:</t>
  </si>
  <si>
    <t>Valor :</t>
  </si>
  <si>
    <t>Perforaciones</t>
  </si>
  <si>
    <t>Total</t>
  </si>
  <si>
    <t>Ejecutante</t>
  </si>
  <si>
    <t>Duración de la Actividad:</t>
  </si>
  <si>
    <t>Valor Básico dela Actividad:</t>
  </si>
  <si>
    <t>Trabajo en Alturas:</t>
  </si>
  <si>
    <t>Tipo de Herraminentas:</t>
  </si>
  <si>
    <t>Tipo de Transporte:</t>
  </si>
  <si>
    <t>TOTAL</t>
  </si>
  <si>
    <t>Seleccione el Servicio:</t>
  </si>
  <si>
    <t>Seleccione el Tipo:</t>
  </si>
  <si>
    <t>Selecciones el item:</t>
  </si>
  <si>
    <t>APU 001 - INSTALACION</t>
  </si>
  <si>
    <t>Sonia Gallego</t>
  </si>
  <si>
    <t>Costos por Hora de Empleado</t>
  </si>
  <si>
    <t>Desde:</t>
  </si>
  <si>
    <t>Hacia:</t>
  </si>
  <si>
    <t>Taxi Ida</t>
  </si>
  <si>
    <t>Taxi Rregeso</t>
  </si>
  <si>
    <t>Vuelo Regreso</t>
  </si>
  <si>
    <t>Vuelo Ida</t>
  </si>
  <si>
    <t>Hrs.</t>
  </si>
  <si>
    <t>Tiempo de Viaje</t>
  </si>
  <si>
    <t>Valor en MO</t>
  </si>
  <si>
    <t>Cantidad de Personas</t>
  </si>
  <si>
    <t>Cantidad Noches</t>
  </si>
  <si>
    <t>Valor por noche</t>
  </si>
  <si>
    <t>Matriz de Video</t>
  </si>
  <si>
    <t>Controlador CUE por Protocolo RS-232</t>
  </si>
  <si>
    <t>Controlador CUE por Protocolo IR</t>
  </si>
  <si>
    <t>Display Tactil cableado</t>
  </si>
  <si>
    <t>Display Inalámbrico</t>
  </si>
  <si>
    <t>Caja de Relay</t>
  </si>
  <si>
    <t>Notas aclaratorias:</t>
  </si>
  <si>
    <t>Sin TSA/EPP</t>
  </si>
  <si>
    <t>Sin Herramientas</t>
  </si>
  <si>
    <t>Sin Consumibles</t>
  </si>
  <si>
    <t>Sin trasnporte</t>
  </si>
  <si>
    <t>Sin Cobro</t>
  </si>
  <si>
    <t>APU 001 - PUESTA A PUNTO</t>
  </si>
  <si>
    <t>APU 001 - PROGRAMACION</t>
  </si>
  <si>
    <t>APU 001 - LOGISTICA</t>
  </si>
  <si>
    <t>APU 001 - DOCUMENTACION</t>
  </si>
  <si>
    <t>CALCULADORA DE VIATICOS -001</t>
  </si>
  <si>
    <t>Seleccione Ingeniero</t>
  </si>
  <si>
    <t>Seleccione Asesor</t>
  </si>
  <si>
    <t>APU 003 - INSTALACION</t>
  </si>
  <si>
    <t>APU 002- INSTALACION</t>
  </si>
  <si>
    <t>APU 004 - INSTALACION</t>
  </si>
  <si>
    <t>APU 005 - INSTALACION</t>
  </si>
  <si>
    <t>APU 006 - INSTALACION</t>
  </si>
  <si>
    <t>APU 007 - INSTALACION</t>
  </si>
  <si>
    <t>APU 008 - INSTALACION</t>
  </si>
  <si>
    <t>APU 009- INSTALACION</t>
  </si>
  <si>
    <t>APU 010 - INSTALACION</t>
  </si>
  <si>
    <t>APU 011 - INSTALACION</t>
  </si>
  <si>
    <t>APU 012- INSTALACION</t>
  </si>
  <si>
    <t>TOTAL COP</t>
  </si>
  <si>
    <t>IVA</t>
  </si>
  <si>
    <t>Otros</t>
  </si>
  <si>
    <t>SUB TOTAL</t>
  </si>
  <si>
    <t>TOTAL DÓLAR</t>
  </si>
  <si>
    <t>TIPO DE ESTRUCTURA</t>
  </si>
  <si>
    <t>Cuerpos:</t>
  </si>
  <si>
    <t>Andamio Certificado</t>
  </si>
  <si>
    <t>Escalera Extensible</t>
  </si>
  <si>
    <t>Escalera de tijera</t>
  </si>
  <si>
    <t>Escalera Multiuso</t>
  </si>
  <si>
    <t>Números</t>
  </si>
  <si>
    <t>Unidades</t>
  </si>
  <si>
    <t>Precios</t>
  </si>
  <si>
    <t>Tipo Escalera</t>
  </si>
  <si>
    <t>Pasos</t>
  </si>
  <si>
    <t>Tijera</t>
  </si>
  <si>
    <t>Extensible</t>
  </si>
  <si>
    <t>3 m</t>
  </si>
  <si>
    <t>2 m</t>
  </si>
  <si>
    <t>Mltiproósito</t>
  </si>
  <si>
    <t>2,4m 8 pasos</t>
  </si>
  <si>
    <t>3,5m 12 pasos</t>
  </si>
  <si>
    <t>8m</t>
  </si>
  <si>
    <t>7m</t>
  </si>
  <si>
    <t>6m</t>
  </si>
  <si>
    <t>5m</t>
  </si>
  <si>
    <t>4m</t>
  </si>
  <si>
    <t>2 Cuerpos</t>
  </si>
  <si>
    <t>3 Cuerpos</t>
  </si>
  <si>
    <t>4 Cuerpos</t>
  </si>
  <si>
    <t>5 Cuerpos</t>
  </si>
  <si>
    <t>1 Cuerpos</t>
  </si>
  <si>
    <t>Pasos:</t>
  </si>
  <si>
    <t>Precio:</t>
  </si>
  <si>
    <t>% Alquiler:</t>
  </si>
  <si>
    <t>2p</t>
  </si>
  <si>
    <t>3p</t>
  </si>
  <si>
    <t>4p</t>
  </si>
  <si>
    <t>5p</t>
  </si>
  <si>
    <t>6p</t>
  </si>
  <si>
    <t>7p</t>
  </si>
  <si>
    <t>8p</t>
  </si>
  <si>
    <t>9p</t>
  </si>
  <si>
    <t>10p</t>
  </si>
  <si>
    <t>11p</t>
  </si>
  <si>
    <t>12p</t>
  </si>
  <si>
    <t>Longitud:</t>
  </si>
  <si>
    <t>Tipo:</t>
  </si>
  <si>
    <t>EQUIPOS PROTECCION PERSONAL  -EPP</t>
  </si>
  <si>
    <t>Coordinador de Alturas</t>
  </si>
  <si>
    <t>Arnes de Cuerpo</t>
  </si>
  <si>
    <t>Gafas</t>
  </si>
  <si>
    <t>Tapa Oidos</t>
  </si>
  <si>
    <t>Tapa Bocas</t>
  </si>
  <si>
    <t xml:space="preserve">Guantes </t>
  </si>
  <si>
    <t>Casco Barbuquejo</t>
  </si>
  <si>
    <t>Equipos EPP</t>
  </si>
  <si>
    <t>Arnes</t>
  </si>
  <si>
    <t>Casco</t>
  </si>
  <si>
    <t>Guantes</t>
  </si>
  <si>
    <t>Días</t>
  </si>
  <si>
    <t>Total EPP</t>
  </si>
  <si>
    <t>Seleccione Tipo de Estrcuturas a usar:</t>
  </si>
  <si>
    <t>Semanas</t>
  </si>
  <si>
    <t>Valor Alq.</t>
  </si>
  <si>
    <t>Día</t>
  </si>
  <si>
    <t>C. Alturas</t>
  </si>
  <si>
    <t>Valor transporte:</t>
  </si>
  <si>
    <t>Valor</t>
  </si>
  <si>
    <t>CALCULADORA DE ALQUILER DE ESTRUCTURAS &amp; EPP</t>
  </si>
  <si>
    <t>Tiempo Alquiler</t>
  </si>
  <si>
    <t>Sin Selección</t>
  </si>
  <si>
    <t>Taxi Local</t>
  </si>
  <si>
    <t>León F. Pérez</t>
  </si>
  <si>
    <t>Cristian Rodríguez</t>
  </si>
  <si>
    <t>Winston Vera Pabon</t>
  </si>
  <si>
    <t>Codec de Vide</t>
  </si>
  <si>
    <t>Controlador de Luces RadioRA</t>
  </si>
  <si>
    <t>Solo Andamio</t>
  </si>
  <si>
    <t>Solo Escalera</t>
  </si>
  <si>
    <t>Solo Arnes+EPP</t>
  </si>
  <si>
    <t>TSA + EPP</t>
  </si>
  <si>
    <t>APU 002- PROGRAMACION</t>
  </si>
  <si>
    <t>APU 003 - PROGRAMACION</t>
  </si>
  <si>
    <t>APU 004 - PROGRAMACION</t>
  </si>
  <si>
    <t>APU 005 - PROGRAMACION</t>
  </si>
  <si>
    <t>APU 006 - PROGRAMACION</t>
  </si>
  <si>
    <t>APU 007 - PROGRAMACION</t>
  </si>
  <si>
    <t>APU 008 - PROGRAMACION</t>
  </si>
  <si>
    <t>APU 009- PROGRAMACION</t>
  </si>
  <si>
    <t>APU 010 - PROGRAMACION</t>
  </si>
  <si>
    <t>APU 011 - PROGRAMACION</t>
  </si>
  <si>
    <t>APU 012- PROGRAMACION</t>
  </si>
  <si>
    <t>APU 002- DOCUMENTACION</t>
  </si>
  <si>
    <t>APU 003 - DOCUMENTACION</t>
  </si>
  <si>
    <t>APU 004 - DOCUMENTACION</t>
  </si>
  <si>
    <t>APU 005 - DOCUMENTACION</t>
  </si>
  <si>
    <t>APU 006 - DOCUMENTACION</t>
  </si>
  <si>
    <t>APU 007 - DOCUMENTACION</t>
  </si>
  <si>
    <t>APU 008 - DOCUMENTACION</t>
  </si>
  <si>
    <t>APU 009- DOCUMENTACION</t>
  </si>
  <si>
    <t>APU 010 - DOCUMENTACION</t>
  </si>
  <si>
    <t>APU 011 - DOCUMENTACION</t>
  </si>
  <si>
    <t>APU 012- DOCUMENTACION</t>
  </si>
  <si>
    <t>APU 002- LOGISTICA</t>
  </si>
  <si>
    <t>APU 003 - LOGISTICA</t>
  </si>
  <si>
    <t>APU 004 - LOGISTICA</t>
  </si>
  <si>
    <t>APU 005 - LOGISTICA</t>
  </si>
  <si>
    <t>APU 006 - LOGISTICA</t>
  </si>
  <si>
    <t>APU 007 - LOGISTICA</t>
  </si>
  <si>
    <t>APU 008 - LOGISTICA</t>
  </si>
  <si>
    <t>APU 009- LOGISTICA</t>
  </si>
  <si>
    <t>APU 010 - LOGISTICA</t>
  </si>
  <si>
    <t>APU 011 - LOGISTICA</t>
  </si>
  <si>
    <t>APU 012- LOGISTICA</t>
  </si>
  <si>
    <t>APU 002- PUESTA A PUNTO</t>
  </si>
  <si>
    <t>APU 003 - PUESTA A PUNTO</t>
  </si>
  <si>
    <t>APU 004 - PUESTA A PUNTO</t>
  </si>
  <si>
    <t>APU 005 - PUESTA A PUNTO</t>
  </si>
  <si>
    <t>APU 006 - PUESTA A PUNTO</t>
  </si>
  <si>
    <t>APU 007 - PUESTA A PUNTO</t>
  </si>
  <si>
    <t>APU 008 - PUESTA A PUNTO</t>
  </si>
  <si>
    <t>APU 009- PUESTA A PUNTO</t>
  </si>
  <si>
    <t>APU 010 - PUESTA A PUNTO</t>
  </si>
  <si>
    <t>APU 011 - PUESTA A PUNTO</t>
  </si>
  <si>
    <t>APU 012- PUESTA A PUNTO</t>
  </si>
  <si>
    <t>Puesta_a_punto</t>
  </si>
  <si>
    <t>Los valores de conversión del dólar se realizan con la tasa representativa del dólar de la fecha DD/MM/AAAA</t>
  </si>
  <si>
    <t>Botonera CUE</t>
  </si>
  <si>
    <t>Botonera Otras marcas</t>
  </si>
  <si>
    <t>Modificación de Código Fuente</t>
  </si>
  <si>
    <t>Caja de Paso</t>
  </si>
  <si>
    <t>Tubería PVC * metro</t>
  </si>
  <si>
    <t>Tubería EMT * metro</t>
  </si>
  <si>
    <t>Canaleta / Conduleta</t>
  </si>
  <si>
    <t>Adaptador de Impendancia</t>
  </si>
  <si>
    <t>Altavoz activo de 12" a 15"</t>
  </si>
  <si>
    <t>Altavoz activo de 8" a 10"</t>
  </si>
  <si>
    <t>Altavoz pasivo de 12" a 15"</t>
  </si>
  <si>
    <t>Altavoz pasivo de 8" a 10"</t>
  </si>
  <si>
    <t>Redes &amp; IT</t>
  </si>
  <si>
    <t xml:space="preserve">Convertidor </t>
  </si>
  <si>
    <t>Caja Directa</t>
  </si>
  <si>
    <t>Módulo de Entrada</t>
  </si>
  <si>
    <t>Módulo de Salida</t>
  </si>
  <si>
    <t>Tarjeta de final de Linea</t>
  </si>
  <si>
    <t>Kit de Supervisión de línea</t>
  </si>
  <si>
    <t>Consola Digital</t>
  </si>
  <si>
    <t>Consola Analógica</t>
  </si>
  <si>
    <t>Patchpanel de audio 16x16</t>
  </si>
  <si>
    <t>Control &amp; Automatización</t>
  </si>
  <si>
    <t xml:space="preserve">Controlador CUE </t>
  </si>
  <si>
    <t>Botonera de pared/mesa</t>
  </si>
  <si>
    <t>Botonera de Pared/Volune</t>
  </si>
  <si>
    <t>Botonera de Pared/Selección Escenas</t>
  </si>
  <si>
    <t>Licencia AppCUE</t>
  </si>
  <si>
    <t>Conexiones_y_Cableado</t>
  </si>
  <si>
    <t>Ptos.</t>
  </si>
  <si>
    <t>Patchpanel de audio 24x24</t>
  </si>
  <si>
    <t>Patchpanel de audio 48x48</t>
  </si>
  <si>
    <t>Patchpanel de audio 96x96</t>
  </si>
  <si>
    <t>Medusa de 30m por tubería estándar</t>
  </si>
  <si>
    <t>Medusa de 25m por tubería estándar</t>
  </si>
  <si>
    <t>Medusa de 15m por tubería estándar</t>
  </si>
  <si>
    <t>Cable 2x14 por metro</t>
  </si>
  <si>
    <t xml:space="preserve">Cable HDMI por metro </t>
  </si>
  <si>
    <t>Cable UTP  por metro</t>
  </si>
  <si>
    <t>Cable VGA por metro</t>
  </si>
  <si>
    <t>Marcación Equipos en rack &lt;10 unidades</t>
  </si>
  <si>
    <t>Marcación Equipos en rack &gt;10 unidades</t>
  </si>
  <si>
    <t>Ensamble conector RCA</t>
  </si>
  <si>
    <t>Ensamble Conector TRS/TS</t>
  </si>
  <si>
    <t>Ensamble de Conector XLR</t>
  </si>
  <si>
    <t>Ensamble conector VGA</t>
  </si>
  <si>
    <t>Ensamble conector HDMI</t>
  </si>
  <si>
    <t>Ensamble conector SDI</t>
  </si>
  <si>
    <t>Ensamble conector Phoenix</t>
  </si>
  <si>
    <t>Soporte Altavoz Altura &lt;3metros</t>
  </si>
  <si>
    <t>Soporte Altavoz Altura &gt;3metros</t>
  </si>
  <si>
    <t>Soporte Display/TV/Monitor &lt;20 pulgadas</t>
  </si>
  <si>
    <t>Soporte Display/TV/Monitor &gt;20&lt;40 pulgadas</t>
  </si>
  <si>
    <t>Soporte Display/TV/Monitor &gt;40 pulgadas</t>
  </si>
  <si>
    <t>Multitoma en rack</t>
  </si>
  <si>
    <t>Rack abierto 12 RU</t>
  </si>
  <si>
    <t>Rack abierto 20 RU</t>
  </si>
  <si>
    <t>Rack abierto 30 RU</t>
  </si>
  <si>
    <t>Rack abierto 40 RU</t>
  </si>
  <si>
    <t>Rack abierto 50 RU</t>
  </si>
  <si>
    <t>Rack abierto 24 RU</t>
  </si>
  <si>
    <t>Rack Cerrrado 12 RU</t>
  </si>
  <si>
    <t>Rack Cerrrado 20 RU</t>
  </si>
  <si>
    <t>Rack Cerrrado 24 RU</t>
  </si>
  <si>
    <t>Cable audio balanceado por metro</t>
  </si>
  <si>
    <t>Sistema Praesideo</t>
  </si>
  <si>
    <t>Sistema DICENTIS</t>
  </si>
  <si>
    <t>Sistema DCN</t>
  </si>
  <si>
    <t>Sistema Paviro</t>
  </si>
  <si>
    <t>Sistema Plena Matrix</t>
  </si>
  <si>
    <t>Sistemas DICENTIS Inalámbrico</t>
  </si>
  <si>
    <t>Sistema CCS 900 Ultro</t>
  </si>
  <si>
    <t>Sistema INTEGRUS</t>
  </si>
  <si>
    <t>Sistema CSS 1000 D</t>
  </si>
  <si>
    <t>Sistema Praesensa</t>
  </si>
  <si>
    <t>Librería RS-232 para video</t>
  </si>
  <si>
    <t>Librería RS-232 para audio</t>
  </si>
  <si>
    <t>Captura de Códigos IR</t>
  </si>
  <si>
    <t>Procesador de audio DSP</t>
  </si>
  <si>
    <t>Consola de Audio Digital</t>
  </si>
  <si>
    <t>Procesador de Streaming</t>
  </si>
  <si>
    <t>Sender/Receiver de Video IP</t>
  </si>
  <si>
    <t>HRT Huddle Hub</t>
  </si>
  <si>
    <t>Cámara de VideoConferencia</t>
  </si>
  <si>
    <t>Procesador de VideoWall</t>
  </si>
  <si>
    <t>Pantalla/Display Interactivo</t>
  </si>
  <si>
    <t>Tablero Interactivo</t>
  </si>
  <si>
    <t>Matriz modular TOA</t>
  </si>
  <si>
    <t>Matriz Modular NETMAX</t>
  </si>
  <si>
    <t>Sistema Media Matrix</t>
  </si>
  <si>
    <t>Grabador de Audio</t>
  </si>
  <si>
    <t>Grabador de video</t>
  </si>
  <si>
    <t>Software</t>
  </si>
  <si>
    <t>Licencia Collaborate</t>
  </si>
  <si>
    <t>Licencia CouncilBox</t>
  </si>
  <si>
    <t>Licencia DANTE</t>
  </si>
  <si>
    <t>Codificador de video</t>
  </si>
  <si>
    <t>Visita de revisión técnica</t>
  </si>
  <si>
    <t>Obligatorias</t>
  </si>
  <si>
    <t>Notas Aclaratorias:</t>
  </si>
  <si>
    <t>Utilice esta guía de notas aclaratorias para "copiar" y "pegar" dentro de la casilla correspondiente en la pestaña principal de cotización de servicios. Note que estos textos estan hechos con base a el tipo de servicio o ámbito de la cotización.</t>
  </si>
  <si>
    <t>Son las notas que por defecto deben ir en la cotización, sin embargo también son susceptibles de modificación.</t>
  </si>
  <si>
    <t>Cotización válida por XX días.</t>
  </si>
  <si>
    <t>Notas referentes a los procesos de instalación</t>
  </si>
  <si>
    <t>Se realizará trabajo seguro en alturas con uso de equpamento y estructuras. Se debe tener disponibilidad y acceso a los espacios para nuestro personal.</t>
  </si>
  <si>
    <t>Notas referentes a los procesos de programación</t>
  </si>
  <si>
    <t>Notas referentes a los procesos de documentación</t>
  </si>
  <si>
    <t>Notas referentes a los procesos de Logística</t>
  </si>
  <si>
    <t>Notas referentes a los procesos de puesta a punto</t>
  </si>
  <si>
    <t>Notas referentes a los procesos de  mantenimiento</t>
  </si>
  <si>
    <t>Cualquier actividad adicional diferente a las listadas en esta cotización se debe cotizar y aprobar por parte del cliente</t>
  </si>
  <si>
    <t>El cliente debe proveer un cuarto cerrado para el almacenamiento de los equipos mientras se realiza la actividad de instalación y configuración.</t>
  </si>
  <si>
    <t>Es necesaria la disponibilidad y acceso al sistema, realizar un recorrido de escucha y pruebas del sistema, por ende es recomendable que la visita se programe en el horario de X  a X en donde el recinto  no este en servicio.</t>
  </si>
  <si>
    <t>Es recomendable la extracción de muebles, estantes, sillas, mesas así como el cubrimiento de los equipos electrónicos o audiovisuales presentes en la sala para evitar el contacto con el polvo o elementos que puedan caer del area de trabajo en alturas.</t>
  </si>
  <si>
    <t>Es necesario acordar un cronograma previo según la disponibilidad del espacio</t>
  </si>
  <si>
    <t>Diseño</t>
  </si>
  <si>
    <t>Notas referentes a los procesos de diseño</t>
  </si>
  <si>
    <t>Es necesario disponer de planos en autocad de corte lateral y vista de cielos para determinar altura y posicionamiento de equipos.</t>
  </si>
  <si>
    <t>La entrega del diseño se hará en XX día(s) hábil(es), luego de recopilada la información necesaria acorde a las visitas que se realicen. En esta cotización se incluyen 3 modificaciones de diseño que el cliente podrá realizar, a partir de la siguiente será cobrado</t>
  </si>
  <si>
    <t>Si se presentan retraso en sitio generado por terceros sera cobrado adicionalmente</t>
  </si>
  <si>
    <t>Cualquier adición o cambio a la programación inicial sera cobrado adicional</t>
  </si>
  <si>
    <t>Se contempla acompañamiento en el proceso de instalacion. Durante toda la instalacion del sistema de XXXX , consta de XXX visitas al lugar, para ajustar temas en una adecuada instalacion en presencia de la entidad encargada de la instalación.</t>
  </si>
  <si>
    <t>Se contempla acompañamiento en el proceso de pre-intalación. Consta de 1 visitas al lugarcon el fin de definir variables físicas que comprometan al desarrollo final del proyecto. Debe realizarse presencia de la entidad encargada de la instalación.</t>
  </si>
  <si>
    <t>Para la capacitación operativa, debe estar disponible el personal operativo y administrativo que finalmente intervendrá en el uso del sistema. Esta capacitación tiene una duración de XX horas y debe haber disponibilidad total de los espacios.</t>
  </si>
  <si>
    <t>Se realizara recorrido de testeo del sistema para corroborar su funcionamiento.</t>
  </si>
  <si>
    <t>Es necesario conocer infraestructura de cableado disponible y necesidades especificas del cliente, ubicación del rack del sistema distribuido. Superficies finales de colgado de altavoces.</t>
  </si>
  <si>
    <t>Las cantidades de cableado están calculadas con base a la planimetría obtenida del cliente</t>
  </si>
  <si>
    <t>El sistema requiere una coordinación con el personal de infraestructura de cableado, eléctrica y mobiliario para definir modificaciones o requerimientos adicionales.</t>
  </si>
  <si>
    <t>Las actividades aquí expuestas tendrán una duración en su ejecución de xx días.Y se realizarán en horario diurno de oficina entre las 8 am y 6 pm</t>
  </si>
  <si>
    <t>En caso de que la visita de diagnóstico se deba a Garantía de equipo NO será cobrada.</t>
  </si>
  <si>
    <t>Esta cotización incluye los valores de trasnporte, tiempos de MO entre ciudad/destino, consumibles, y operatividad de ingeniero con sistema durante la labor de 8 horas por día</t>
  </si>
  <si>
    <t>En caso de que el servicio se tome mas de 8 horas, el tiempo adicional sera cobrado aparte</t>
  </si>
  <si>
    <t>Los servicios de acompañamiento estan sujetos a la disponibilidad de calendario de nuestro personal</t>
  </si>
  <si>
    <t>Tener en cuenta el documento oficial de alcance del proyecto  para tener claridad sobre las actividades que comprende la ejecución del mismo.</t>
  </si>
  <si>
    <t>La programación no incluye la instalación del sistema, sin embargo cuenta con toda la asesoría en conexión, cableado e infraestructura necesaria así como auditoría remota y en sitio.</t>
  </si>
  <si>
    <t>Debe encontrarse el personal directivo de la tienda o personal técnico capacitado con información pertinente del proceso de instalación con el fin de solventar dudas logísticas y de posicionamiento de equipo, entre otras condiciones que puedan surgir en el proceso.</t>
  </si>
  <si>
    <t>Receptor/Emisor IR</t>
  </si>
  <si>
    <t>Rack Cerrrado 30 RU</t>
  </si>
  <si>
    <t>Rack Cerrrado 40 RU</t>
  </si>
  <si>
    <t>Rack Cerrrado 50 RU</t>
  </si>
  <si>
    <t>Interconexión Equipos de Audio en rack</t>
  </si>
  <si>
    <t>Interconexión Equipos de Control en rack</t>
  </si>
  <si>
    <t>Interconexión Equipos de Video en rack</t>
  </si>
  <si>
    <t>Interconexión Equipos de red en rack</t>
  </si>
  <si>
    <t>Interconexión  Equipos de Video en rack</t>
  </si>
  <si>
    <t>Soporte Técnico Presencial 8 hrs.</t>
  </si>
  <si>
    <t>Soporte Técnico Presencial 4 hrs.</t>
  </si>
  <si>
    <t>1.11</t>
  </si>
  <si>
    <t>1.12</t>
  </si>
  <si>
    <t>1.13</t>
  </si>
  <si>
    <t>1.14</t>
  </si>
  <si>
    <t>1.16</t>
  </si>
  <si>
    <t>1.17</t>
  </si>
  <si>
    <t>1.18</t>
  </si>
  <si>
    <t>1.19</t>
  </si>
  <si>
    <t>1.20</t>
  </si>
  <si>
    <t>2.11</t>
  </si>
  <si>
    <t>2.12</t>
  </si>
  <si>
    <t>2.13</t>
  </si>
  <si>
    <t>2.14</t>
  </si>
  <si>
    <t>2.15</t>
  </si>
  <si>
    <t>2.16</t>
  </si>
  <si>
    <t>2.17</t>
  </si>
  <si>
    <t>2.18</t>
  </si>
  <si>
    <t>2.19</t>
  </si>
  <si>
    <t>Valor aún por definir</t>
  </si>
  <si>
    <t>Viaticos &amp; Otros</t>
  </si>
  <si>
    <t>Notas referentes a los procesos de  viaticos, viajes, entre otros</t>
  </si>
  <si>
    <t>Los costos de desplazamientos, viaticos y   hospedajes estan calculados para visitas programadas con 15 dias de   anticipacion, si por algun motivo el cliente decide con tiempos menores a 15   dias, estos costos pueden estar sujetos a variaciones debido a cambios de   tarifas en vuelos y hoteles, especialmente afectadas por la clase de tiquete   disponible y/o precios de temporada.       Estas variaciones seran indicadas antes de proceder con nuestra visita   para que sea aprobadas por el cliente y se proceda con el servicio.</t>
  </si>
  <si>
    <t>xxx Dias en xxx   desplazamientos de xxx personas.  Si este servicio requiere de mas dias   debido a causas ajenas a Ambientes inteligentes o requiere mas visitas de las   planeadas en casos tales como atrasos de obras, cambios de planes, no   disponibilidad de elementos que deberia proporcionar el   cliente/operario/integrados entre otros, seran cobrados de acuerdo a los   gastos incurridos por dichas demoras y reprocesos.</t>
  </si>
  <si>
    <t>xxx Dias despues de estar los productos instalados y aclaracion de   preferencias en programacion.</t>
  </si>
  <si>
    <t>Seleccione Software</t>
  </si>
  <si>
    <t>Andrés Zapata Mazo</t>
  </si>
  <si>
    <t>Audio evacuación certificado</t>
  </si>
  <si>
    <t>Sistema de control y monitoreo de audio</t>
  </si>
  <si>
    <t>Simulación acústica 2D</t>
  </si>
  <si>
    <t>Audio distribuido por zona</t>
  </si>
  <si>
    <t xml:space="preserve">Sistema Symetrix basico </t>
  </si>
  <si>
    <t>Botonera Symetrix</t>
  </si>
  <si>
    <t>Interfaz Grafica SymVue</t>
  </si>
  <si>
    <t xml:space="preserve">Viaticos </t>
  </si>
  <si>
    <t>Cotización válida por 15 días.
Los valores de conversión del dólar se realizan con la tasa representativa del dólar de la fecha 30/06/2021
Cualquier actividad adicional diferente a las listadas en esta cotización se debe cotizar y aprobar por parte del cliente
Tener en cuenta el documento oficial de alcance del proyecto  para tener claridad sobre las actividades que comprende la ejecución del mismo.
La entrega de la se hará en 10 día(s) hábil(es), luego de recopilada la información necesaria acorde a los requisitos de programación. En esta cotización se incluyen 2 modificaciones de programación que el cliente podrá realizar, a partir de la siguiente será cobrado
La programación solo incluye los equipos en el listado según su sistema.</t>
  </si>
  <si>
    <t>Puesta a punto basica</t>
  </si>
  <si>
    <t>KONEKTO - Cali</t>
  </si>
  <si>
    <t>Konelto</t>
  </si>
  <si>
    <t>id</t>
  </si>
  <si>
    <t>servicio</t>
  </si>
  <si>
    <t>tipo_servicio</t>
  </si>
  <si>
    <t>area</t>
  </si>
  <si>
    <t>nombre</t>
  </si>
  <si>
    <t>descripcion</t>
  </si>
  <si>
    <t>puntos</t>
  </si>
  <si>
    <t>valor</t>
  </si>
  <si>
    <t>instalacion</t>
  </si>
  <si>
    <t>obra civil</t>
  </si>
  <si>
    <t>equipamento</t>
  </si>
  <si>
    <t>audio</t>
  </si>
  <si>
    <t>video</t>
  </si>
  <si>
    <t>redes</t>
  </si>
  <si>
    <t>control</t>
  </si>
  <si>
    <t>estructuras</t>
  </si>
  <si>
    <t>conexiones</t>
  </si>
  <si>
    <t>diseno</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</si>
</sst>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2" formatCode="_-&quot;$&quot;\ * #,##0_-;\-&quot;$&quot;\ * #,##0_-;_-&quot;$&quot;\ * &quot;-&quot;_-;_-@_-"/>
    <numFmt numFmtId="44" formatCode="_-&quot;$&quot;\ * #,##0.00_-;\-&quot;$&quot;\ * #,##0.00_-;_-&quot;$&quot;\ * &quot;-&quot;??_-;_-@_-"/>
    <numFmt numFmtId="164" formatCode="&quot;$&quot;\ #,##0"/>
    <numFmt numFmtId="165" formatCode="[$COP]\ #,##0"/>
    <numFmt numFmtId="166" formatCode="[$COP]\ #,##0.00"/>
    <numFmt numFmtId="167" formatCode="_(&quot;$&quot;\ * #,##0_);_(&quot;$&quot;\ * \(#,##0\);_(&quot;$&quot;\ * &quot;-&quot;??_);_(@_)"/>
    <numFmt numFmtId="168" formatCode="_ &quot;$&quot;\ * #,##0_ ;_ &quot;$&quot;\ * \-#,##0_ ;_ &quot;$&quot;\ * &quot;-&quot;??_ ;_ @_ "/>
    <numFmt numFmtId="169" formatCode="&quot;$&quot;\ #,##0.00"/>
    <numFmt numFmtId="170" formatCode="_-[$COP]\ * #,##0_-;\-[$COP]\ * #,##0_-;_-[$COP]\ * &quot;-&quot;_-;_-@_-"/>
    <numFmt numFmtId="171" formatCode="#,##0.0"/>
    <numFmt numFmtId="172" formatCode="dd/mm/yyyy;@"/>
    <numFmt numFmtId="173" formatCode="_-[$USD]\ * #,##0.00_-;\-[$USD]\ * #,##0.00_-;_-[$USD]\ * &quot;-&quot;??_-;_-@_-"/>
  </numFmts>
  <fonts count="44" x14ac:knownFonts="1">
    <font>
      <sz val="11"/>
      <color theme="1"/>
      <name val="Calibri"/>
      <family val="2"/>
      <scheme val="minor"/>
    </font>
    <font>
      <b/>
      <sz val="11"/>
      <color theme="0"/>
      <name val="Calibri"/>
      <family val="2"/>
      <scheme val="minor"/>
    </font>
    <font>
      <sz val="11"/>
      <color theme="0"/>
      <name val="Calibri"/>
      <family val="2"/>
      <scheme val="minor"/>
    </font>
    <font>
      <sz val="11"/>
      <color rgb="FF00B0F0"/>
      <name val="Calibri"/>
      <family val="2"/>
      <scheme val="minor"/>
    </font>
    <font>
      <sz val="10"/>
      <color theme="1"/>
      <name val="Open Sans"/>
      <family val="2"/>
    </font>
    <font>
      <sz val="12"/>
      <color theme="1"/>
      <name val="Open Sans"/>
      <family val="2"/>
    </font>
    <font>
      <sz val="10"/>
      <color theme="2" tint="-0.499984740745262"/>
      <name val="Open Sans"/>
      <family val="2"/>
    </font>
    <font>
      <sz val="11"/>
      <color theme="2" tint="-0.499984740745262"/>
      <name val="Calibri"/>
      <family val="2"/>
      <scheme val="minor"/>
    </font>
    <font>
      <b/>
      <sz val="11"/>
      <color theme="2" tint="-0.749992370372631"/>
      <name val="Calibri"/>
      <family val="2"/>
      <scheme val="minor"/>
    </font>
    <font>
      <sz val="11"/>
      <color theme="2" tint="-0.749992370372631"/>
      <name val="Calibri"/>
      <family val="2"/>
      <scheme val="minor"/>
    </font>
    <font>
      <sz val="8"/>
      <name val="Calibri"/>
      <family val="2"/>
      <scheme val="minor"/>
    </font>
    <font>
      <i/>
      <sz val="10"/>
      <color rgb="FF0070C0"/>
      <name val="Open Sans"/>
      <family val="2"/>
    </font>
    <font>
      <i/>
      <sz val="9"/>
      <color rgb="FF0070C0"/>
      <name val="Open Sans"/>
      <family val="2"/>
    </font>
    <font>
      <i/>
      <sz val="11"/>
      <color rgb="FF0070C0"/>
      <name val="Calibri"/>
      <family val="2"/>
      <scheme val="minor"/>
    </font>
    <font>
      <sz val="9"/>
      <color theme="2" tint="-0.499984740745262"/>
      <name val="Open Sans"/>
      <family val="2"/>
    </font>
    <font>
      <sz val="9"/>
      <color theme="1"/>
      <name val="Calibri"/>
      <family val="2"/>
      <scheme val="minor"/>
    </font>
    <font>
      <sz val="8"/>
      <name val="MS Sans Serif"/>
    </font>
    <font>
      <b/>
      <sz val="10"/>
      <color theme="0"/>
      <name val="Open Sans"/>
      <family val="2"/>
    </font>
    <font>
      <sz val="10"/>
      <name val="Open Sans"/>
      <family val="2"/>
    </font>
    <font>
      <sz val="10"/>
      <color theme="0"/>
      <name val="Open Sans"/>
      <family val="2"/>
    </font>
    <font>
      <sz val="10"/>
      <color theme="8" tint="0.79998168889431442"/>
      <name val="Open Sans"/>
      <family val="2"/>
    </font>
    <font>
      <sz val="11"/>
      <color theme="1"/>
      <name val="Calibri"/>
      <family val="2"/>
      <scheme val="minor"/>
    </font>
    <font>
      <sz val="11"/>
      <name val="Calibri"/>
      <family val="2"/>
      <scheme val="minor"/>
    </font>
    <font>
      <sz val="11"/>
      <name val="Calibri"/>
      <family val="2"/>
    </font>
    <font>
      <sz val="12"/>
      <name val="Calibri"/>
      <family val="2"/>
    </font>
    <font>
      <b/>
      <sz val="11"/>
      <name val="Calibri"/>
      <family val="2"/>
    </font>
    <font>
      <b/>
      <i/>
      <sz val="11"/>
      <color theme="0"/>
      <name val="Calibri"/>
      <family val="2"/>
      <scheme val="minor"/>
    </font>
    <font>
      <i/>
      <sz val="12"/>
      <color rgb="FF0070C0"/>
      <name val="Calibri"/>
      <family val="2"/>
      <scheme val="minor"/>
    </font>
    <font>
      <b/>
      <sz val="11"/>
      <color rgb="FF0070C0"/>
      <name val="Calibri"/>
      <family val="2"/>
      <scheme val="minor"/>
    </font>
    <font>
      <b/>
      <i/>
      <sz val="12"/>
      <color theme="0"/>
      <name val="Calibri"/>
      <family val="2"/>
      <scheme val="minor"/>
    </font>
    <font>
      <b/>
      <sz val="11"/>
      <name val="Calibri"/>
      <family val="2"/>
      <scheme val="minor"/>
    </font>
    <font>
      <b/>
      <sz val="9"/>
      <color theme="0"/>
      <name val="Open Sans"/>
      <family val="2"/>
    </font>
    <font>
      <sz val="9"/>
      <color theme="1"/>
      <name val="Open Sans"/>
      <family val="2"/>
    </font>
    <font>
      <sz val="11"/>
      <color theme="1"/>
      <name val="Open Sans"/>
      <family val="2"/>
    </font>
    <font>
      <sz val="9"/>
      <color theme="0"/>
      <name val="Open Sans"/>
      <family val="2"/>
    </font>
    <font>
      <b/>
      <sz val="9"/>
      <color theme="2" tint="-0.499984740745262"/>
      <name val="Calibri"/>
      <family val="2"/>
      <scheme val="minor"/>
    </font>
    <font>
      <b/>
      <sz val="11"/>
      <color theme="1"/>
      <name val="Calibri"/>
      <family val="2"/>
      <scheme val="minor"/>
    </font>
    <font>
      <sz val="9"/>
      <name val="Open Sans"/>
      <family val="2"/>
    </font>
    <font>
      <sz val="11"/>
      <color rgb="FF0070C0"/>
      <name val="Calibri"/>
      <family val="2"/>
      <scheme val="minor"/>
    </font>
    <font>
      <i/>
      <sz val="10"/>
      <color theme="0"/>
      <name val="Open Sans"/>
      <family val="2"/>
    </font>
    <font>
      <i/>
      <sz val="11"/>
      <color theme="0"/>
      <name val="Calibri"/>
      <family val="2"/>
      <scheme val="minor"/>
    </font>
    <font>
      <i/>
      <sz val="10"/>
      <color rgb="FF0070C0"/>
      <name val="Calibri"/>
      <family val="2"/>
      <scheme val="minor"/>
    </font>
    <font>
      <i/>
      <sz val="10"/>
      <color theme="2" tint="-0.499984740745262"/>
      <name val="Calibri"/>
      <family val="2"/>
      <scheme val="minor"/>
    </font>
    <font>
      <i/>
      <sz val="8"/>
      <color rgb="FF0070C0"/>
      <name val="Open Sans"/>
      <family val="2"/>
    </font>
  </fonts>
  <fills count="21">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indexed="9"/>
        <bgColor indexed="64"/>
      </patternFill>
    </fill>
    <fill>
      <patternFill patternType="solid">
        <fgColor theme="0"/>
        <bgColor rgb="FF000000"/>
      </patternFill>
    </fill>
    <fill>
      <patternFill patternType="solid">
        <fgColor theme="2"/>
        <bgColor rgb="FF000000"/>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bgColor indexed="64"/>
      </patternFill>
    </fill>
    <fill>
      <patternFill patternType="solid">
        <fgColor rgb="FF92D050"/>
        <bgColor indexed="64"/>
      </patternFill>
    </fill>
    <fill>
      <patternFill patternType="solid">
        <fgColor rgb="FF7030A0"/>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4"/>
        <bgColor indexed="64"/>
      </patternFill>
    </fill>
    <fill>
      <patternFill patternType="solid">
        <fgColor theme="4" tint="0.59999389629810485"/>
        <bgColor indexed="64"/>
      </patternFill>
    </fill>
  </fills>
  <borders count="106">
    <border>
      <left/>
      <right/>
      <top/>
      <bottom/>
      <diagonal/>
    </border>
    <border>
      <left/>
      <right/>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bottom/>
      <diagonal/>
    </border>
    <border>
      <left style="thin">
        <color theme="2" tint="-0.249977111117893"/>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right style="thin">
        <color theme="2" tint="-0.249977111117893"/>
      </right>
      <top/>
      <bottom/>
      <diagonal/>
    </border>
    <border>
      <left style="thin">
        <color theme="2" tint="-0.249977111117893"/>
      </left>
      <right/>
      <top/>
      <bottom style="thin">
        <color theme="2" tint="-0.249977111117893"/>
      </bottom>
      <diagonal/>
    </border>
    <border>
      <left/>
      <right style="thin">
        <color theme="2" tint="-0.249977111117893"/>
      </right>
      <top/>
      <bottom style="thin">
        <color theme="2" tint="-0.249977111117893"/>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style="thin">
        <color theme="2" tint="-0.249977111117893"/>
      </top>
      <bottom/>
      <diagonal/>
    </border>
    <border>
      <left/>
      <right/>
      <top/>
      <bottom style="thin">
        <color theme="2" tint="-9.9978637043366805E-2"/>
      </bottom>
      <diagonal/>
    </border>
    <border>
      <left/>
      <right/>
      <top style="thin">
        <color theme="2" tint="-9.9978637043366805E-2"/>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left>
      <right style="thin">
        <color theme="2"/>
      </right>
      <top style="thin">
        <color theme="2"/>
      </top>
      <bottom style="thin">
        <color theme="2"/>
      </bottom>
      <diagonal/>
    </border>
    <border>
      <left style="thin">
        <color theme="2" tint="-9.9978637043366805E-2"/>
      </left>
      <right/>
      <top style="thin">
        <color theme="2" tint="-9.9978637043366805E-2"/>
      </top>
      <bottom style="thin">
        <color theme="2" tint="-9.9978637043366805E-2"/>
      </bottom>
      <diagonal/>
    </border>
    <border>
      <left/>
      <right style="thin">
        <color theme="2" tint="-9.9978637043366805E-2"/>
      </right>
      <top style="thin">
        <color theme="2" tint="-9.9978637043366805E-2"/>
      </top>
      <bottom style="thin">
        <color theme="2" tint="-9.9978637043366805E-2"/>
      </bottom>
      <diagonal/>
    </border>
    <border>
      <left/>
      <right style="thin">
        <color theme="2" tint="-9.9978637043366805E-2"/>
      </right>
      <top/>
      <bottom/>
      <diagonal/>
    </border>
    <border>
      <left style="thin">
        <color theme="2" tint="-9.9978637043366805E-2"/>
      </left>
      <right/>
      <top/>
      <bottom/>
      <diagonal/>
    </border>
    <border>
      <left style="thin">
        <color theme="2" tint="-9.9978637043366805E-2"/>
      </left>
      <right/>
      <top style="thin">
        <color theme="2" tint="-9.9978637043366805E-2"/>
      </top>
      <bottom/>
      <diagonal/>
    </border>
    <border>
      <left/>
      <right/>
      <top style="thin">
        <color theme="2" tint="-9.9978637043366805E-2"/>
      </top>
      <bottom/>
      <diagonal/>
    </border>
    <border>
      <left/>
      <right style="thin">
        <color theme="2" tint="-9.9978637043366805E-2"/>
      </right>
      <top style="thin">
        <color theme="2" tint="-9.9978637043366805E-2"/>
      </top>
      <bottom/>
      <diagonal/>
    </border>
    <border>
      <left style="medium">
        <color theme="2" tint="-0.249977111117893"/>
      </left>
      <right/>
      <top style="medium">
        <color theme="2" tint="-0.249977111117893"/>
      </top>
      <bottom/>
      <diagonal/>
    </border>
    <border>
      <left/>
      <right/>
      <top style="medium">
        <color theme="2" tint="-0.249977111117893"/>
      </top>
      <bottom/>
      <diagonal/>
    </border>
    <border>
      <left/>
      <right style="medium">
        <color theme="2" tint="-0.249977111117893"/>
      </right>
      <top style="medium">
        <color theme="2" tint="-0.249977111117893"/>
      </top>
      <bottom/>
      <diagonal/>
    </border>
    <border>
      <left style="medium">
        <color theme="2" tint="-0.249977111117893"/>
      </left>
      <right/>
      <top/>
      <bottom/>
      <diagonal/>
    </border>
    <border>
      <left/>
      <right style="medium">
        <color theme="2" tint="-0.249977111117893"/>
      </right>
      <top/>
      <bottom/>
      <diagonal/>
    </border>
    <border>
      <left style="medium">
        <color theme="2" tint="-0.249977111117893"/>
      </left>
      <right/>
      <top/>
      <bottom style="medium">
        <color theme="2" tint="-0.249977111117893"/>
      </bottom>
      <diagonal/>
    </border>
    <border>
      <left/>
      <right/>
      <top/>
      <bottom style="medium">
        <color theme="2" tint="-0.249977111117893"/>
      </bottom>
      <diagonal/>
    </border>
    <border>
      <left/>
      <right style="medium">
        <color theme="2" tint="-0.249977111117893"/>
      </right>
      <top/>
      <bottom style="medium">
        <color theme="2" tint="-0.249977111117893"/>
      </bottom>
      <diagonal/>
    </border>
    <border>
      <left style="thin">
        <color theme="2" tint="-9.9978637043366805E-2"/>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left>
      <right/>
      <top style="thin">
        <color theme="2"/>
      </top>
      <bottom style="thin">
        <color theme="2"/>
      </bottom>
      <diagonal/>
    </border>
    <border>
      <left style="thin">
        <color theme="2"/>
      </left>
      <right/>
      <top/>
      <bottom style="thin">
        <color theme="2"/>
      </bottom>
      <diagonal/>
    </border>
    <border>
      <left style="thin">
        <color theme="2"/>
      </left>
      <right/>
      <top/>
      <bottom/>
      <diagonal/>
    </border>
    <border>
      <left/>
      <right/>
      <top/>
      <bottom style="thin">
        <color theme="2"/>
      </bottom>
      <diagonal/>
    </border>
    <border>
      <left style="thin">
        <color theme="2"/>
      </left>
      <right style="thin">
        <color theme="2"/>
      </right>
      <top style="thin">
        <color theme="2"/>
      </top>
      <bottom/>
      <diagonal/>
    </border>
    <border>
      <left style="thin">
        <color theme="2"/>
      </left>
      <right style="thin">
        <color theme="2"/>
      </right>
      <top/>
      <bottom/>
      <diagonal/>
    </border>
    <border>
      <left style="thin">
        <color theme="2"/>
      </left>
      <right style="thin">
        <color theme="2"/>
      </right>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right style="thin">
        <color theme="5"/>
      </right>
      <top/>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theme="9" tint="0.39997558519241921"/>
      </left>
      <right/>
      <top/>
      <bottom/>
      <diagonal/>
    </border>
    <border>
      <left/>
      <right style="thin">
        <color theme="9" tint="0.39997558519241921"/>
      </right>
      <top/>
      <bottom/>
      <diagonal/>
    </border>
    <border>
      <left style="thin">
        <color theme="9" tint="0.39997558519241921"/>
      </left>
      <right/>
      <top/>
      <bottom style="thin">
        <color theme="9" tint="0.39997558519241921"/>
      </bottom>
      <diagonal/>
    </border>
    <border>
      <left/>
      <right/>
      <top/>
      <bottom style="thin">
        <color theme="9" tint="0.39997558519241921"/>
      </bottom>
      <diagonal/>
    </border>
    <border>
      <left/>
      <right style="thin">
        <color theme="9" tint="0.39997558519241921"/>
      </right>
      <top/>
      <bottom style="thin">
        <color theme="9" tint="0.39997558519241921"/>
      </bottom>
      <diagonal/>
    </border>
    <border>
      <left style="thin">
        <color rgb="FF00B0F0"/>
      </left>
      <right/>
      <top style="thin">
        <color rgb="FF00B0F0"/>
      </top>
      <bottom/>
      <diagonal/>
    </border>
    <border>
      <left/>
      <right/>
      <top style="thin">
        <color rgb="FF00B0F0"/>
      </top>
      <bottom/>
      <diagonal/>
    </border>
    <border>
      <left/>
      <right style="thin">
        <color rgb="FF00B0F0"/>
      </right>
      <top style="thin">
        <color rgb="FF00B0F0"/>
      </top>
      <bottom/>
      <diagonal/>
    </border>
    <border>
      <left style="thin">
        <color rgb="FF00B0F0"/>
      </left>
      <right/>
      <top/>
      <bottom/>
      <diagonal/>
    </border>
    <border>
      <left/>
      <right style="thin">
        <color rgb="FF00B0F0"/>
      </right>
      <top/>
      <bottom/>
      <diagonal/>
    </border>
    <border>
      <left style="thin">
        <color rgb="FF00B0F0"/>
      </left>
      <right/>
      <top/>
      <bottom style="thin">
        <color rgb="FF00B0F0"/>
      </bottom>
      <diagonal/>
    </border>
    <border>
      <left/>
      <right/>
      <top/>
      <bottom style="thin">
        <color rgb="FF00B0F0"/>
      </bottom>
      <diagonal/>
    </border>
    <border>
      <left/>
      <right style="thin">
        <color rgb="FF00B0F0"/>
      </right>
      <top/>
      <bottom style="thin">
        <color rgb="FF00B0F0"/>
      </bottom>
      <diagonal/>
    </border>
    <border>
      <left style="thin">
        <color rgb="FF7030A0"/>
      </left>
      <right/>
      <top style="thin">
        <color rgb="FF7030A0"/>
      </top>
      <bottom/>
      <diagonal/>
    </border>
    <border>
      <left/>
      <right/>
      <top style="thin">
        <color rgb="FF7030A0"/>
      </top>
      <bottom/>
      <diagonal/>
    </border>
    <border>
      <left/>
      <right style="thin">
        <color rgb="FF7030A0"/>
      </right>
      <top style="thin">
        <color rgb="FF7030A0"/>
      </top>
      <bottom/>
      <diagonal/>
    </border>
    <border>
      <left/>
      <right style="thin">
        <color rgb="FF7030A0"/>
      </right>
      <top/>
      <bottom/>
      <diagonal/>
    </border>
    <border>
      <left/>
      <right/>
      <top/>
      <bottom style="thin">
        <color rgb="FF7030A0"/>
      </bottom>
      <diagonal/>
    </border>
    <border>
      <left/>
      <right style="thin">
        <color rgb="FF7030A0"/>
      </right>
      <top/>
      <bottom style="thin">
        <color rgb="FF7030A0"/>
      </bottom>
      <diagonal/>
    </border>
    <border>
      <left style="thin">
        <color theme="7" tint="0.39997558519241921"/>
      </left>
      <right/>
      <top style="thin">
        <color theme="7" tint="0.39997558519241921"/>
      </top>
      <bottom/>
      <diagonal/>
    </border>
    <border>
      <left/>
      <right/>
      <top style="thin">
        <color theme="7" tint="0.39997558519241921"/>
      </top>
      <bottom/>
      <diagonal/>
    </border>
    <border>
      <left/>
      <right style="thin">
        <color theme="7" tint="0.39997558519241921"/>
      </right>
      <top style="thin">
        <color theme="7" tint="0.39997558519241921"/>
      </top>
      <bottom/>
      <diagonal/>
    </border>
    <border>
      <left style="thin">
        <color theme="7" tint="0.39997558519241921"/>
      </left>
      <right/>
      <top/>
      <bottom/>
      <diagonal/>
    </border>
    <border>
      <left/>
      <right style="thin">
        <color theme="7" tint="0.39997558519241921"/>
      </right>
      <top/>
      <bottom/>
      <diagonal/>
    </border>
    <border>
      <left style="thin">
        <color theme="7" tint="0.39997558519241921"/>
      </left>
      <right/>
      <top/>
      <bottom style="thin">
        <color theme="7" tint="0.39997558519241921"/>
      </bottom>
      <diagonal/>
    </border>
    <border>
      <left/>
      <right/>
      <top/>
      <bottom style="thin">
        <color theme="7" tint="0.39997558519241921"/>
      </bottom>
      <diagonal/>
    </border>
    <border>
      <left/>
      <right style="thin">
        <color theme="7" tint="0.39997558519241921"/>
      </right>
      <top/>
      <bottom style="thin">
        <color theme="7" tint="0.39997558519241921"/>
      </bottom>
      <diagonal/>
    </border>
    <border>
      <left style="thin">
        <color theme="5" tint="-0.249977111117893"/>
      </left>
      <right/>
      <top style="thin">
        <color theme="5" tint="-0.249977111117893"/>
      </top>
      <bottom/>
      <diagonal/>
    </border>
    <border>
      <left/>
      <right/>
      <top style="thin">
        <color theme="5" tint="-0.249977111117893"/>
      </top>
      <bottom/>
      <diagonal/>
    </border>
    <border>
      <left/>
      <right style="thin">
        <color theme="5" tint="-0.249977111117893"/>
      </right>
      <top style="thin">
        <color theme="5" tint="-0.249977111117893"/>
      </top>
      <bottom/>
      <diagonal/>
    </border>
    <border>
      <left style="thin">
        <color theme="5" tint="-0.249977111117893"/>
      </left>
      <right/>
      <top/>
      <bottom/>
      <diagonal/>
    </border>
    <border>
      <left/>
      <right style="thin">
        <color theme="5" tint="-0.249977111117893"/>
      </right>
      <top/>
      <bottom/>
      <diagonal/>
    </border>
    <border>
      <left style="thin">
        <color theme="5" tint="-0.249977111117893"/>
      </left>
      <right/>
      <top/>
      <bottom style="thin">
        <color theme="5" tint="-0.249977111117893"/>
      </bottom>
      <diagonal/>
    </border>
    <border>
      <left/>
      <right/>
      <top/>
      <bottom style="thin">
        <color theme="5" tint="-0.249977111117893"/>
      </bottom>
      <diagonal/>
    </border>
    <border>
      <left/>
      <right style="thin">
        <color theme="5" tint="-0.249977111117893"/>
      </right>
      <top/>
      <bottom style="thin">
        <color theme="5" tint="-0.249977111117893"/>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top/>
      <bottom style="thin">
        <color theme="8"/>
      </bottom>
      <diagonal/>
    </border>
    <border>
      <left/>
      <right style="thin">
        <color theme="8"/>
      </right>
      <top/>
      <bottom style="thin">
        <color theme="8"/>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2"/>
      </top>
      <bottom/>
      <diagonal/>
    </border>
  </borders>
  <cellStyleXfs count="3">
    <xf numFmtId="0" fontId="0" fillId="0" borderId="0"/>
    <xf numFmtId="44" fontId="21" fillId="0" borderId="0" applyFont="0" applyFill="0" applyBorder="0" applyAlignment="0" applyProtection="0"/>
    <xf numFmtId="9" fontId="21" fillId="0" borderId="0" applyFont="0" applyFill="0" applyBorder="0" applyAlignment="0" applyProtection="0"/>
  </cellStyleXfs>
  <cellXfs count="555">
    <xf numFmtId="0" fontId="0" fillId="0" borderId="0" xfId="0"/>
    <xf numFmtId="0" fontId="0" fillId="3" borderId="0" xfId="0" applyFill="1"/>
    <xf numFmtId="0" fontId="4" fillId="3" borderId="0" xfId="0" applyFont="1" applyFill="1"/>
    <xf numFmtId="0" fontId="6" fillId="3" borderId="0" xfId="0" applyFont="1" applyFill="1"/>
    <xf numFmtId="0" fontId="12" fillId="3" borderId="0" xfId="0" applyFont="1" applyFill="1" applyBorder="1" applyAlignment="1">
      <alignment vertical="center"/>
    </xf>
    <xf numFmtId="0" fontId="0" fillId="3" borderId="0" xfId="0" applyFill="1" applyBorder="1"/>
    <xf numFmtId="0" fontId="0" fillId="0" borderId="0" xfId="0" applyBorder="1"/>
    <xf numFmtId="0" fontId="0" fillId="3" borderId="0" xfId="0" applyFill="1" applyBorder="1" applyAlignment="1">
      <alignment horizontal="right"/>
    </xf>
    <xf numFmtId="0" fontId="0" fillId="3" borderId="0" xfId="0" applyFill="1" applyBorder="1" applyAlignment="1"/>
    <xf numFmtId="0" fontId="15" fillId="3" borderId="0" xfId="0" applyFont="1" applyFill="1" applyAlignment="1">
      <alignment horizontal="center"/>
    </xf>
    <xf numFmtId="0" fontId="4" fillId="3" borderId="0" xfId="0" applyFont="1" applyFill="1" applyBorder="1"/>
    <xf numFmtId="0" fontId="19" fillId="2" borderId="3" xfId="0" applyFont="1" applyFill="1" applyBorder="1" applyAlignment="1">
      <alignment vertical="center" wrapText="1"/>
    </xf>
    <xf numFmtId="0" fontId="18" fillId="3" borderId="3" xfId="0" quotePrefix="1" applyFont="1" applyFill="1" applyBorder="1" applyAlignment="1">
      <alignment horizontal="left"/>
    </xf>
    <xf numFmtId="0" fontId="18" fillId="3" borderId="3" xfId="0" quotePrefix="1" applyFont="1" applyFill="1" applyBorder="1" applyAlignment="1">
      <alignment horizontal="center"/>
    </xf>
    <xf numFmtId="0" fontId="4" fillId="3" borderId="3" xfId="0" applyFont="1" applyFill="1" applyBorder="1"/>
    <xf numFmtId="0" fontId="16" fillId="4" borderId="3" xfId="0" quotePrefix="1" applyFont="1" applyFill="1" applyBorder="1" applyAlignment="1">
      <alignment horizontal="left"/>
    </xf>
    <xf numFmtId="0" fontId="4" fillId="3" borderId="0" xfId="0" applyFont="1" applyFill="1" applyBorder="1" applyAlignment="1">
      <alignment horizontal="left"/>
    </xf>
    <xf numFmtId="0" fontId="4" fillId="3" borderId="0" xfId="0" applyFont="1" applyFill="1" applyBorder="1" applyAlignment="1"/>
    <xf numFmtId="0" fontId="4" fillId="3" borderId="5" xfId="0" applyFont="1" applyFill="1" applyBorder="1"/>
    <xf numFmtId="0" fontId="19" fillId="2" borderId="5" xfId="0" applyFont="1" applyFill="1" applyBorder="1" applyAlignment="1">
      <alignment vertical="center" wrapText="1"/>
    </xf>
    <xf numFmtId="0" fontId="18" fillId="3" borderId="5" xfId="0" quotePrefix="1" applyFont="1" applyFill="1" applyBorder="1" applyAlignment="1">
      <alignment horizontal="left"/>
    </xf>
    <xf numFmtId="0" fontId="18" fillId="3" borderId="5" xfId="0" applyFont="1" applyFill="1" applyBorder="1" applyAlignment="1">
      <alignment horizontal="left"/>
    </xf>
    <xf numFmtId="0" fontId="4" fillId="3" borderId="3" xfId="0" applyFont="1" applyFill="1" applyBorder="1" applyAlignment="1">
      <alignment horizontal="center"/>
    </xf>
    <xf numFmtId="0" fontId="19" fillId="2" borderId="3" xfId="0" applyFont="1" applyFill="1" applyBorder="1" applyAlignment="1">
      <alignment horizontal="center"/>
    </xf>
    <xf numFmtId="165" fontId="4" fillId="3" borderId="0" xfId="0" applyNumberFormat="1" applyFont="1" applyFill="1" applyBorder="1" applyAlignment="1"/>
    <xf numFmtId="165" fontId="11" fillId="3" borderId="0" xfId="0" applyNumberFormat="1" applyFont="1" applyFill="1" applyBorder="1" applyAlignment="1"/>
    <xf numFmtId="0" fontId="12" fillId="3" borderId="15" xfId="0" applyFont="1" applyFill="1" applyBorder="1" applyAlignment="1">
      <alignment horizontal="center" vertical="center"/>
    </xf>
    <xf numFmtId="165" fontId="11" fillId="3" borderId="0" xfId="0" applyNumberFormat="1" applyFont="1" applyFill="1" applyBorder="1" applyAlignment="1">
      <alignment horizontal="center" vertical="center"/>
    </xf>
    <xf numFmtId="0" fontId="2" fillId="2" borderId="0" xfId="0" applyFont="1" applyFill="1" applyBorder="1" applyAlignment="1">
      <alignment horizontal="left"/>
    </xf>
    <xf numFmtId="0" fontId="0" fillId="3" borderId="16" xfId="0" applyFill="1" applyBorder="1"/>
    <xf numFmtId="0" fontId="22" fillId="3" borderId="0" xfId="0" applyFont="1" applyFill="1" applyBorder="1"/>
    <xf numFmtId="0" fontId="23" fillId="5" borderId="0" xfId="0" applyFont="1" applyFill="1" applyBorder="1" applyAlignment="1">
      <alignment vertical="center"/>
    </xf>
    <xf numFmtId="164" fontId="22" fillId="3" borderId="0" xfId="0" applyNumberFormat="1" applyFont="1" applyFill="1" applyBorder="1"/>
    <xf numFmtId="0" fontId="23" fillId="3" borderId="16" xfId="0" applyFont="1" applyFill="1" applyBorder="1" applyAlignment="1">
      <alignment vertical="center"/>
    </xf>
    <xf numFmtId="164" fontId="23" fillId="3" borderId="16" xfId="1" applyNumberFormat="1" applyFont="1" applyFill="1" applyBorder="1" applyAlignment="1">
      <alignment horizontal="center" vertical="center"/>
    </xf>
    <xf numFmtId="164" fontId="22" fillId="3" borderId="16" xfId="0" applyNumberFormat="1" applyFont="1" applyFill="1" applyBorder="1" applyAlignment="1">
      <alignment horizontal="center"/>
    </xf>
    <xf numFmtId="9" fontId="23" fillId="3" borderId="16" xfId="2" applyFont="1" applyFill="1" applyBorder="1" applyAlignment="1">
      <alignment horizontal="right" vertical="center"/>
    </xf>
    <xf numFmtId="164" fontId="25" fillId="5" borderId="16" xfId="0" applyNumberFormat="1" applyFont="1" applyFill="1" applyBorder="1" applyAlignment="1">
      <alignment horizontal="center" vertical="center"/>
    </xf>
    <xf numFmtId="0" fontId="22" fillId="3" borderId="16" xfId="0" applyFont="1" applyFill="1" applyBorder="1" applyAlignment="1">
      <alignment horizontal="center"/>
    </xf>
    <xf numFmtId="167" fontId="23" fillId="5" borderId="16" xfId="1" applyNumberFormat="1" applyFont="1" applyFill="1" applyBorder="1" applyAlignment="1">
      <alignment horizontal="center" vertical="center"/>
    </xf>
    <xf numFmtId="0" fontId="23" fillId="5" borderId="16" xfId="0" applyFont="1" applyFill="1" applyBorder="1" applyAlignment="1">
      <alignment horizontal="center" vertical="center"/>
    </xf>
    <xf numFmtId="9" fontId="23" fillId="5" borderId="16" xfId="1" applyNumberFormat="1" applyFont="1" applyFill="1" applyBorder="1" applyAlignment="1">
      <alignment horizontal="center" vertical="center"/>
    </xf>
    <xf numFmtId="0" fontId="22" fillId="3" borderId="16" xfId="0" applyFont="1" applyFill="1" applyBorder="1" applyAlignment="1">
      <alignment horizontal="right"/>
    </xf>
    <xf numFmtId="0" fontId="23" fillId="5" borderId="16" xfId="0" applyFont="1" applyFill="1" applyBorder="1" applyAlignment="1">
      <alignment horizontal="right" vertical="center"/>
    </xf>
    <xf numFmtId="0" fontId="23" fillId="5" borderId="16" xfId="0" applyFont="1" applyFill="1" applyBorder="1" applyAlignment="1">
      <alignment vertical="center"/>
    </xf>
    <xf numFmtId="0" fontId="23" fillId="3" borderId="16" xfId="0" applyFont="1" applyFill="1" applyBorder="1" applyAlignment="1">
      <alignment horizontal="right" vertical="center"/>
    </xf>
    <xf numFmtId="0" fontId="23" fillId="6" borderId="16" xfId="0" applyFont="1" applyFill="1" applyBorder="1" applyAlignment="1">
      <alignment horizontal="center" vertical="center"/>
    </xf>
    <xf numFmtId="0" fontId="0" fillId="3" borderId="0" xfId="0" applyFill="1" applyBorder="1" applyAlignment="1">
      <alignment horizontal="center"/>
    </xf>
    <xf numFmtId="0" fontId="0" fillId="3" borderId="0" xfId="0" applyFill="1" applyBorder="1" applyAlignment="1">
      <alignment horizontal="left"/>
    </xf>
    <xf numFmtId="0" fontId="0" fillId="3" borderId="11" xfId="0" applyFill="1" applyBorder="1"/>
    <xf numFmtId="0" fontId="0" fillId="3" borderId="10" xfId="0" applyFill="1" applyBorder="1"/>
    <xf numFmtId="0" fontId="0" fillId="3" borderId="10" xfId="0" applyFill="1" applyBorder="1" applyAlignment="1">
      <alignment horizontal="right"/>
    </xf>
    <xf numFmtId="9" fontId="0" fillId="3" borderId="0" xfId="0" applyNumberFormat="1" applyFill="1" applyBorder="1"/>
    <xf numFmtId="0" fontId="0" fillId="3" borderId="4" xfId="0" applyFill="1" applyBorder="1"/>
    <xf numFmtId="0" fontId="0" fillId="3" borderId="8" xfId="0" applyFill="1" applyBorder="1"/>
    <xf numFmtId="0" fontId="0" fillId="3" borderId="10" xfId="0" applyFill="1" applyBorder="1" applyAlignment="1">
      <alignment horizontal="left"/>
    </xf>
    <xf numFmtId="0" fontId="0" fillId="3" borderId="0" xfId="0" applyFill="1" applyBorder="1" applyAlignment="1">
      <alignment horizontal="right"/>
    </xf>
    <xf numFmtId="164" fontId="13" fillId="3" borderId="0" xfId="0" applyNumberFormat="1" applyFont="1" applyFill="1" applyBorder="1" applyAlignment="1">
      <alignment horizontal="center"/>
    </xf>
    <xf numFmtId="0" fontId="27" fillId="3" borderId="0" xfId="0" applyNumberFormat="1" applyFont="1" applyFill="1" applyBorder="1" applyAlignment="1">
      <alignment horizontal="center"/>
    </xf>
    <xf numFmtId="0" fontId="0" fillId="3" borderId="6" xfId="0" applyFill="1" applyBorder="1" applyAlignment="1">
      <alignment horizontal="left"/>
    </xf>
    <xf numFmtId="0" fontId="13" fillId="3" borderId="0" xfId="0" applyFont="1" applyFill="1" applyBorder="1"/>
    <xf numFmtId="0" fontId="13" fillId="3" borderId="0" xfId="0" applyFont="1" applyFill="1" applyBorder="1" applyAlignment="1">
      <alignment horizontal="center"/>
    </xf>
    <xf numFmtId="0" fontId="0" fillId="3" borderId="4" xfId="0" applyFill="1" applyBorder="1" applyAlignment="1">
      <alignment horizontal="right"/>
    </xf>
    <xf numFmtId="0" fontId="0" fillId="3" borderId="7" xfId="0" applyFill="1" applyBorder="1"/>
    <xf numFmtId="0" fontId="0" fillId="3" borderId="1" xfId="0" applyFill="1" applyBorder="1"/>
    <xf numFmtId="0" fontId="0" fillId="3" borderId="9" xfId="0" applyFill="1" applyBorder="1"/>
    <xf numFmtId="0" fontId="0" fillId="3" borderId="12" xfId="0" applyFill="1" applyBorder="1"/>
    <xf numFmtId="0" fontId="1" fillId="3" borderId="0" xfId="0" applyFont="1" applyFill="1" applyBorder="1" applyAlignment="1"/>
    <xf numFmtId="164" fontId="13" fillId="3" borderId="0" xfId="0" applyNumberFormat="1" applyFont="1" applyFill="1" applyBorder="1" applyAlignment="1">
      <alignment horizontal="left"/>
    </xf>
    <xf numFmtId="9" fontId="13" fillId="3" borderId="0" xfId="0" applyNumberFormat="1" applyFont="1" applyFill="1" applyBorder="1" applyAlignment="1">
      <alignment horizontal="center"/>
    </xf>
    <xf numFmtId="164" fontId="13" fillId="3" borderId="0" xfId="0" applyNumberFormat="1" applyFont="1" applyFill="1" applyBorder="1" applyAlignment="1"/>
    <xf numFmtId="4" fontId="13" fillId="3" borderId="0" xfId="0" applyNumberFormat="1" applyFont="1" applyFill="1" applyBorder="1" applyAlignment="1">
      <alignment horizontal="center"/>
    </xf>
    <xf numFmtId="0" fontId="0" fillId="3" borderId="8" xfId="0" applyFill="1" applyBorder="1" applyAlignment="1">
      <alignment horizontal="right"/>
    </xf>
    <xf numFmtId="0" fontId="0" fillId="3" borderId="1" xfId="0" applyFill="1" applyBorder="1" applyAlignment="1">
      <alignment horizontal="right"/>
    </xf>
    <xf numFmtId="164" fontId="13" fillId="3" borderId="1" xfId="0" applyNumberFormat="1" applyFont="1" applyFill="1" applyBorder="1" applyAlignment="1">
      <alignment horizontal="left"/>
    </xf>
    <xf numFmtId="0" fontId="0" fillId="3" borderId="1" xfId="0" applyFill="1" applyBorder="1" applyAlignment="1">
      <alignment horizontal="left"/>
    </xf>
    <xf numFmtId="0" fontId="0" fillId="0" borderId="4" xfId="0" applyBorder="1"/>
    <xf numFmtId="0" fontId="0" fillId="3" borderId="11" xfId="0" applyFill="1" applyBorder="1" applyAlignment="1">
      <alignment horizontal="right"/>
    </xf>
    <xf numFmtId="164" fontId="13" fillId="3" borderId="10" xfId="0" applyNumberFormat="1" applyFont="1" applyFill="1" applyBorder="1" applyAlignment="1">
      <alignment horizontal="left"/>
    </xf>
    <xf numFmtId="0" fontId="27" fillId="3" borderId="10" xfId="0" applyNumberFormat="1" applyFont="1" applyFill="1" applyBorder="1" applyAlignment="1">
      <alignment horizontal="center"/>
    </xf>
    <xf numFmtId="164" fontId="13" fillId="3" borderId="10" xfId="0" applyNumberFormat="1" applyFont="1" applyFill="1" applyBorder="1" applyAlignment="1">
      <alignment horizontal="center"/>
    </xf>
    <xf numFmtId="4" fontId="13" fillId="3" borderId="1" xfId="0" applyNumberFormat="1" applyFont="1" applyFill="1" applyBorder="1" applyAlignment="1">
      <alignment horizontal="center"/>
    </xf>
    <xf numFmtId="164" fontId="13" fillId="3" borderId="1" xfId="0" applyNumberFormat="1" applyFont="1" applyFill="1" applyBorder="1" applyAlignment="1">
      <alignment horizontal="center"/>
    </xf>
    <xf numFmtId="0" fontId="0" fillId="3" borderId="4" xfId="0" applyFill="1" applyBorder="1" applyAlignment="1">
      <alignment horizontal="left"/>
    </xf>
    <xf numFmtId="0" fontId="13" fillId="3" borderId="10" xfId="0" applyFont="1" applyFill="1" applyBorder="1" applyAlignment="1">
      <alignment horizontal="center"/>
    </xf>
    <xf numFmtId="0" fontId="0" fillId="3" borderId="1" xfId="0" applyFill="1" applyBorder="1" applyAlignment="1">
      <alignment horizontal="center"/>
    </xf>
    <xf numFmtId="0" fontId="13" fillId="3" borderId="1" xfId="0" applyFont="1" applyFill="1" applyBorder="1" applyAlignment="1">
      <alignment horizontal="center"/>
    </xf>
    <xf numFmtId="9" fontId="13" fillId="3" borderId="1" xfId="0" applyNumberFormat="1" applyFont="1" applyFill="1" applyBorder="1" applyAlignment="1">
      <alignment horizontal="center"/>
    </xf>
    <xf numFmtId="164" fontId="13" fillId="3" borderId="7" xfId="0" applyNumberFormat="1" applyFont="1" applyFill="1" applyBorder="1" applyAlignment="1"/>
    <xf numFmtId="0" fontId="27" fillId="3" borderId="1" xfId="0" applyNumberFormat="1" applyFont="1" applyFill="1" applyBorder="1" applyAlignment="1">
      <alignment horizontal="center"/>
    </xf>
    <xf numFmtId="0" fontId="0" fillId="3" borderId="12" xfId="0" applyFill="1" applyBorder="1" applyAlignment="1">
      <alignment horizontal="right"/>
    </xf>
    <xf numFmtId="0" fontId="30" fillId="3" borderId="0" xfId="0" applyFont="1" applyFill="1" applyBorder="1" applyAlignment="1"/>
    <xf numFmtId="0" fontId="22" fillId="3" borderId="0" xfId="0" applyFont="1" applyFill="1" applyBorder="1" applyAlignment="1"/>
    <xf numFmtId="0" fontId="22" fillId="3" borderId="0" xfId="0" applyFont="1" applyFill="1" applyBorder="1" applyAlignment="1">
      <alignment horizontal="left"/>
    </xf>
    <xf numFmtId="0" fontId="22" fillId="3" borderId="7" xfId="0" applyFont="1" applyFill="1" applyBorder="1"/>
    <xf numFmtId="0" fontId="30" fillId="3" borderId="7" xfId="0" applyFont="1" applyFill="1" applyBorder="1" applyAlignment="1"/>
    <xf numFmtId="0" fontId="22" fillId="3" borderId="1" xfId="0" applyFont="1" applyFill="1" applyBorder="1" applyAlignment="1"/>
    <xf numFmtId="0" fontId="30" fillId="3" borderId="1" xfId="0" applyFont="1" applyFill="1" applyBorder="1" applyAlignment="1"/>
    <xf numFmtId="0" fontId="22" fillId="3" borderId="1" xfId="0" applyFont="1" applyFill="1" applyBorder="1"/>
    <xf numFmtId="0" fontId="30" fillId="3" borderId="9" xfId="0" applyFont="1" applyFill="1" applyBorder="1" applyAlignment="1"/>
    <xf numFmtId="0" fontId="0" fillId="3" borderId="0" xfId="0" applyFont="1" applyFill="1" applyBorder="1" applyAlignment="1">
      <alignment horizontal="center"/>
    </xf>
    <xf numFmtId="0" fontId="0" fillId="3" borderId="0" xfId="0" applyFont="1" applyFill="1" applyBorder="1" applyAlignment="1">
      <alignment horizontal="center"/>
    </xf>
    <xf numFmtId="0" fontId="0" fillId="3" borderId="0" xfId="0" applyFont="1" applyFill="1" applyBorder="1" applyAlignment="1">
      <alignment horizontal="right"/>
    </xf>
    <xf numFmtId="0" fontId="0" fillId="3" borderId="27" xfId="0" applyFill="1" applyBorder="1"/>
    <xf numFmtId="0" fontId="0" fillId="3" borderId="30" xfId="0" applyFill="1" applyBorder="1"/>
    <xf numFmtId="0" fontId="13" fillId="3" borderId="30" xfId="0" applyFont="1" applyFill="1" applyBorder="1"/>
    <xf numFmtId="0" fontId="0" fillId="7" borderId="27" xfId="0" applyFill="1" applyBorder="1"/>
    <xf numFmtId="0" fontId="1" fillId="7" borderId="0" xfId="0" applyFont="1" applyFill="1" applyBorder="1" applyAlignment="1"/>
    <xf numFmtId="0" fontId="1" fillId="7" borderId="0" xfId="0" applyFont="1" applyFill="1" applyBorder="1" applyAlignment="1">
      <alignment horizontal="left"/>
    </xf>
    <xf numFmtId="0" fontId="0" fillId="7" borderId="28" xfId="0" applyFill="1" applyBorder="1"/>
    <xf numFmtId="0" fontId="0" fillId="7" borderId="0" xfId="0" applyFill="1" applyBorder="1" applyAlignment="1">
      <alignment horizontal="right"/>
    </xf>
    <xf numFmtId="164" fontId="13" fillId="7" borderId="0" xfId="0" applyNumberFormat="1" applyFont="1" applyFill="1" applyBorder="1" applyAlignment="1">
      <alignment horizontal="left"/>
    </xf>
    <xf numFmtId="0" fontId="0" fillId="7" borderId="0" xfId="0" applyFill="1" applyBorder="1" applyAlignment="1">
      <alignment horizontal="left"/>
    </xf>
    <xf numFmtId="0" fontId="0" fillId="7" borderId="0" xfId="0" applyFill="1" applyBorder="1"/>
    <xf numFmtId="0" fontId="0" fillId="7" borderId="0" xfId="0" applyFill="1" applyBorder="1" applyAlignment="1"/>
    <xf numFmtId="0" fontId="0" fillId="7" borderId="0" xfId="0" applyFill="1" applyBorder="1" applyAlignment="1">
      <alignment horizontal="right"/>
    </xf>
    <xf numFmtId="0" fontId="0" fillId="7" borderId="30" xfId="0" applyFill="1" applyBorder="1"/>
    <xf numFmtId="0" fontId="13" fillId="7" borderId="0" xfId="0" applyFont="1" applyFill="1" applyBorder="1"/>
    <xf numFmtId="0" fontId="13" fillId="7" borderId="30" xfId="0" applyFont="1" applyFill="1" applyBorder="1"/>
    <xf numFmtId="0" fontId="0" fillId="7" borderId="31" xfId="0" applyFill="1" applyBorder="1"/>
    <xf numFmtId="0" fontId="13" fillId="7" borderId="0" xfId="0" applyFont="1" applyFill="1" applyBorder="1" applyAlignment="1">
      <alignment horizontal="center"/>
    </xf>
    <xf numFmtId="0" fontId="0" fillId="7" borderId="29" xfId="0" applyFill="1" applyBorder="1"/>
    <xf numFmtId="0" fontId="0" fillId="7" borderId="26" xfId="0" applyFill="1" applyBorder="1"/>
    <xf numFmtId="0" fontId="22" fillId="7" borderId="28" xfId="0" applyFont="1" applyFill="1" applyBorder="1"/>
    <xf numFmtId="0" fontId="0" fillId="7" borderId="24" xfId="0" applyFill="1" applyBorder="1"/>
    <xf numFmtId="0" fontId="0" fillId="7" borderId="25" xfId="0" applyFill="1" applyBorder="1"/>
    <xf numFmtId="0" fontId="1" fillId="3" borderId="30" xfId="0" applyFont="1" applyFill="1" applyBorder="1" applyAlignment="1"/>
    <xf numFmtId="0" fontId="14" fillId="3" borderId="0" xfId="0" applyFont="1" applyFill="1" applyBorder="1" applyAlignment="1">
      <alignment horizontal="center"/>
    </xf>
    <xf numFmtId="0" fontId="6" fillId="3" borderId="0" xfId="0" applyFont="1" applyFill="1" applyBorder="1"/>
    <xf numFmtId="0" fontId="7" fillId="3" borderId="0" xfId="0" applyFont="1" applyFill="1" applyBorder="1"/>
    <xf numFmtId="0" fontId="7" fillId="3" borderId="0" xfId="0" applyFont="1" applyFill="1" applyBorder="1" applyAlignment="1"/>
    <xf numFmtId="0" fontId="6" fillId="3" borderId="0" xfId="0" applyFont="1" applyFill="1" applyBorder="1" applyAlignment="1"/>
    <xf numFmtId="0" fontId="31" fillId="2" borderId="0" xfId="0" applyFont="1" applyFill="1" applyBorder="1" applyAlignment="1">
      <alignment horizontal="center"/>
    </xf>
    <xf numFmtId="0" fontId="17" fillId="2" borderId="0" xfId="0" applyFont="1" applyFill="1" applyBorder="1"/>
    <xf numFmtId="0" fontId="12" fillId="3" borderId="0" xfId="0" applyFont="1" applyFill="1" applyBorder="1" applyAlignment="1">
      <alignment horizontal="left" vertical="center"/>
    </xf>
    <xf numFmtId="0" fontId="11" fillId="3" borderId="0" xfId="0" applyFont="1" applyFill="1" applyBorder="1" applyAlignment="1">
      <alignment horizontal="left" vertical="center"/>
    </xf>
    <xf numFmtId="0" fontId="0" fillId="3" borderId="0" xfId="0" applyFont="1" applyFill="1" applyBorder="1" applyAlignment="1"/>
    <xf numFmtId="165" fontId="11" fillId="3" borderId="0" xfId="0" applyNumberFormat="1" applyFont="1" applyFill="1" applyBorder="1" applyAlignment="1">
      <alignment vertical="center"/>
    </xf>
    <xf numFmtId="0" fontId="22" fillId="3" borderId="19" xfId="0" applyFont="1" applyFill="1" applyBorder="1" applyAlignment="1">
      <alignment horizontal="left"/>
    </xf>
    <xf numFmtId="0" fontId="0" fillId="3" borderId="33" xfId="0" applyFill="1" applyBorder="1"/>
    <xf numFmtId="0" fontId="0" fillId="3" borderId="21" xfId="0" applyFill="1" applyBorder="1"/>
    <xf numFmtId="0" fontId="0" fillId="3" borderId="22" xfId="0" applyFill="1" applyBorder="1"/>
    <xf numFmtId="0" fontId="0" fillId="3" borderId="22" xfId="0" applyFont="1" applyFill="1" applyBorder="1" applyAlignment="1"/>
    <xf numFmtId="0" fontId="22" fillId="3" borderId="22" xfId="0" applyFont="1" applyFill="1" applyBorder="1" applyAlignment="1"/>
    <xf numFmtId="0" fontId="0" fillId="3" borderId="20" xfId="0" applyFill="1" applyBorder="1"/>
    <xf numFmtId="0" fontId="0" fillId="3" borderId="19" xfId="0" applyFill="1" applyBorder="1"/>
    <xf numFmtId="0" fontId="0" fillId="3" borderId="13" xfId="0" applyFill="1" applyBorder="1" applyAlignment="1">
      <alignment horizontal="right"/>
    </xf>
    <xf numFmtId="164" fontId="13" fillId="3" borderId="13" xfId="0" applyNumberFormat="1" applyFont="1" applyFill="1" applyBorder="1" applyAlignment="1">
      <alignment horizontal="left"/>
    </xf>
    <xf numFmtId="0" fontId="0" fillId="3" borderId="13" xfId="0" applyFill="1" applyBorder="1" applyAlignment="1">
      <alignment horizontal="left"/>
    </xf>
    <xf numFmtId="0" fontId="0" fillId="3" borderId="13" xfId="0" applyFill="1" applyBorder="1"/>
    <xf numFmtId="0" fontId="4" fillId="3" borderId="0" xfId="0" applyFont="1" applyFill="1" applyBorder="1" applyAlignment="1">
      <alignment horizontal="center"/>
    </xf>
    <xf numFmtId="0" fontId="0" fillId="3" borderId="23" xfId="0" applyFill="1" applyBorder="1"/>
    <xf numFmtId="0" fontId="4" fillId="3" borderId="19" xfId="0" applyFont="1" applyFill="1" applyBorder="1" applyAlignment="1"/>
    <xf numFmtId="0" fontId="0" fillId="3" borderId="32" xfId="0" applyFill="1" applyBorder="1"/>
    <xf numFmtId="0" fontId="22" fillId="3" borderId="13" xfId="0" applyFont="1" applyFill="1" applyBorder="1" applyAlignment="1"/>
    <xf numFmtId="0" fontId="0" fillId="3" borderId="19" xfId="0" applyFill="1" applyBorder="1" applyAlignment="1">
      <alignment horizontal="center"/>
    </xf>
    <xf numFmtId="0" fontId="22" fillId="7" borderId="0" xfId="0" applyFont="1" applyFill="1" applyBorder="1" applyAlignment="1"/>
    <xf numFmtId="0" fontId="0" fillId="7" borderId="19" xfId="0" applyFill="1" applyBorder="1"/>
    <xf numFmtId="0" fontId="22" fillId="3" borderId="23" xfId="0" applyFont="1" applyFill="1" applyBorder="1" applyAlignment="1"/>
    <xf numFmtId="0" fontId="0" fillId="3" borderId="22" xfId="0" applyFill="1" applyBorder="1" applyAlignment="1">
      <alignment horizontal="right"/>
    </xf>
    <xf numFmtId="0" fontId="0" fillId="7" borderId="21" xfId="0" applyFill="1" applyBorder="1"/>
    <xf numFmtId="0" fontId="0" fillId="7" borderId="22" xfId="0" applyFill="1" applyBorder="1"/>
    <xf numFmtId="0" fontId="0" fillId="7" borderId="20" xfId="0" applyFill="1" applyBorder="1"/>
    <xf numFmtId="0" fontId="0" fillId="7" borderId="23" xfId="0" applyFill="1" applyBorder="1"/>
    <xf numFmtId="0" fontId="22" fillId="7" borderId="19" xfId="0" applyFont="1" applyFill="1" applyBorder="1" applyAlignment="1"/>
    <xf numFmtId="0" fontId="22" fillId="7" borderId="19" xfId="0" applyFont="1" applyFill="1" applyBorder="1" applyAlignment="1">
      <alignment horizontal="left"/>
    </xf>
    <xf numFmtId="0" fontId="4" fillId="7" borderId="19" xfId="0" applyFont="1" applyFill="1" applyBorder="1" applyAlignment="1"/>
    <xf numFmtId="0" fontId="0" fillId="7" borderId="33" xfId="0" applyFill="1" applyBorder="1"/>
    <xf numFmtId="0" fontId="0" fillId="7" borderId="32" xfId="0" applyFill="1" applyBorder="1"/>
    <xf numFmtId="0" fontId="0" fillId="7" borderId="13" xfId="0" applyFill="1" applyBorder="1"/>
    <xf numFmtId="164" fontId="13" fillId="3" borderId="22" xfId="0" applyNumberFormat="1" applyFont="1" applyFill="1" applyBorder="1" applyAlignment="1">
      <alignment horizontal="left"/>
    </xf>
    <xf numFmtId="0" fontId="0" fillId="3" borderId="22" xfId="0" applyFill="1" applyBorder="1" applyAlignment="1">
      <alignment horizontal="left"/>
    </xf>
    <xf numFmtId="0" fontId="0" fillId="7" borderId="0" xfId="0" applyFill="1" applyBorder="1" applyAlignment="1">
      <alignment horizontal="center"/>
    </xf>
    <xf numFmtId="0" fontId="17" fillId="3" borderId="0" xfId="0" applyFont="1" applyFill="1" applyBorder="1" applyAlignment="1">
      <alignment horizontal="center"/>
    </xf>
    <xf numFmtId="0" fontId="17" fillId="3" borderId="0" xfId="0" applyFont="1" applyFill="1" applyBorder="1" applyAlignment="1"/>
    <xf numFmtId="0" fontId="19" fillId="3" borderId="0" xfId="0" applyFont="1" applyFill="1" applyBorder="1"/>
    <xf numFmtId="0" fontId="20" fillId="3" borderId="0" xfId="0" applyFont="1" applyFill="1" applyBorder="1" applyAlignment="1">
      <alignment horizontal="center"/>
    </xf>
    <xf numFmtId="0" fontId="17" fillId="3" borderId="0" xfId="0" applyFont="1" applyFill="1" applyBorder="1"/>
    <xf numFmtId="1" fontId="11" fillId="3" borderId="0" xfId="0" applyNumberFormat="1" applyFont="1" applyFill="1" applyBorder="1" applyAlignment="1">
      <alignment horizontal="center" vertical="center"/>
    </xf>
    <xf numFmtId="1" fontId="4" fillId="3" borderId="0" xfId="0" applyNumberFormat="1" applyFont="1" applyFill="1" applyBorder="1"/>
    <xf numFmtId="0" fontId="2" fillId="3" borderId="0" xfId="0" applyFont="1" applyFill="1" applyBorder="1" applyAlignment="1"/>
    <xf numFmtId="164" fontId="3" fillId="3" borderId="0" xfId="0" applyNumberFormat="1" applyFont="1" applyFill="1" applyBorder="1" applyAlignment="1">
      <alignment horizontal="left"/>
    </xf>
    <xf numFmtId="0" fontId="3" fillId="3" borderId="0" xfId="0" applyFont="1" applyFill="1" applyBorder="1" applyAlignment="1">
      <alignment horizontal="center"/>
    </xf>
    <xf numFmtId="164" fontId="0" fillId="3" borderId="0" xfId="0" applyNumberFormat="1" applyFill="1" applyBorder="1" applyAlignment="1">
      <alignment horizontal="right"/>
    </xf>
    <xf numFmtId="0" fontId="15" fillId="3" borderId="0" xfId="0" applyFont="1" applyFill="1" applyBorder="1" applyAlignment="1">
      <alignment horizontal="center"/>
    </xf>
    <xf numFmtId="0" fontId="2" fillId="3" borderId="0" xfId="0" applyFont="1" applyFill="1" applyBorder="1"/>
    <xf numFmtId="0" fontId="0" fillId="3" borderId="15" xfId="0" applyFill="1" applyBorder="1"/>
    <xf numFmtId="9" fontId="0" fillId="3" borderId="15" xfId="0" applyNumberFormat="1" applyFill="1" applyBorder="1"/>
    <xf numFmtId="0" fontId="2" fillId="2" borderId="15" xfId="0" applyFont="1" applyFill="1" applyBorder="1"/>
    <xf numFmtId="164" fontId="0" fillId="3" borderId="15" xfId="0" applyNumberFormat="1" applyFill="1" applyBorder="1"/>
    <xf numFmtId="0" fontId="13" fillId="3" borderId="0" xfId="0" applyFont="1" applyFill="1" applyBorder="1" applyAlignment="1">
      <alignment horizontal="left" vertical="top"/>
    </xf>
    <xf numFmtId="0" fontId="27" fillId="3" borderId="0" xfId="0" applyNumberFormat="1" applyFont="1" applyFill="1" applyBorder="1" applyAlignment="1">
      <alignment horizontal="center"/>
    </xf>
    <xf numFmtId="0" fontId="0" fillId="3" borderId="0" xfId="0" applyFill="1" applyBorder="1" applyAlignment="1">
      <alignment horizontal="right"/>
    </xf>
    <xf numFmtId="0" fontId="0" fillId="7" borderId="0" xfId="0" applyFill="1" applyBorder="1" applyAlignment="1">
      <alignment horizontal="right"/>
    </xf>
    <xf numFmtId="164" fontId="13" fillId="3" borderId="0" xfId="0" applyNumberFormat="1" applyFont="1" applyFill="1" applyBorder="1" applyAlignment="1">
      <alignment horizontal="center"/>
    </xf>
    <xf numFmtId="0" fontId="0" fillId="3" borderId="0" xfId="0" applyFont="1" applyFill="1" applyBorder="1" applyAlignment="1">
      <alignment horizontal="center"/>
    </xf>
    <xf numFmtId="0" fontId="0" fillId="3" borderId="0" xfId="0" applyFont="1" applyFill="1" applyBorder="1" applyAlignment="1">
      <alignment horizontal="right"/>
    </xf>
    <xf numFmtId="0" fontId="13" fillId="3" borderId="0" xfId="0" applyFont="1" applyFill="1" applyBorder="1" applyAlignment="1">
      <alignment horizontal="center"/>
    </xf>
    <xf numFmtId="0" fontId="17" fillId="2" borderId="0" xfId="0" applyFont="1" applyFill="1" applyBorder="1" applyAlignment="1">
      <alignment horizontal="center"/>
    </xf>
    <xf numFmtId="0" fontId="0" fillId="3" borderId="0" xfId="0" applyFill="1" applyBorder="1" applyAlignment="1">
      <alignment horizontal="center"/>
    </xf>
    <xf numFmtId="0" fontId="0" fillId="3" borderId="35" xfId="0" applyFill="1" applyBorder="1"/>
    <xf numFmtId="0" fontId="0" fillId="3" borderId="37" xfId="0" applyFill="1" applyBorder="1"/>
    <xf numFmtId="0" fontId="13" fillId="3" borderId="36" xfId="0" applyFont="1" applyFill="1" applyBorder="1" applyAlignment="1">
      <alignment horizontal="left" vertical="top"/>
    </xf>
    <xf numFmtId="0" fontId="13" fillId="3" borderId="37" xfId="0" applyFont="1" applyFill="1" applyBorder="1" applyAlignment="1">
      <alignment horizontal="left" vertical="top"/>
    </xf>
    <xf numFmtId="0" fontId="0" fillId="2" borderId="0" xfId="0" applyFill="1" applyBorder="1"/>
    <xf numFmtId="0" fontId="33" fillId="3" borderId="0" xfId="0" applyFont="1" applyFill="1" applyBorder="1"/>
    <xf numFmtId="0" fontId="32" fillId="3" borderId="0" xfId="0" applyFont="1" applyFill="1" applyBorder="1" applyAlignment="1">
      <alignment horizontal="center" vertical="center"/>
    </xf>
    <xf numFmtId="0" fontId="15" fillId="3" borderId="0" xfId="0" applyFont="1" applyFill="1" applyAlignment="1">
      <alignment vertical="center"/>
    </xf>
    <xf numFmtId="0" fontId="15" fillId="3" borderId="0" xfId="0" applyFont="1" applyFill="1" applyBorder="1" applyAlignment="1">
      <alignment vertical="center"/>
    </xf>
    <xf numFmtId="0" fontId="32" fillId="3" borderId="0" xfId="0" applyFont="1" applyFill="1" applyBorder="1" applyAlignment="1">
      <alignment vertical="center"/>
    </xf>
    <xf numFmtId="0" fontId="32" fillId="3" borderId="0" xfId="0" applyNumberFormat="1" applyFont="1" applyFill="1" applyBorder="1" applyAlignment="1">
      <alignment horizontal="center" vertical="center"/>
    </xf>
    <xf numFmtId="0" fontId="34" fillId="3" borderId="0" xfId="0" applyFont="1" applyFill="1" applyBorder="1" applyAlignment="1">
      <alignment horizontal="center" vertical="center"/>
    </xf>
    <xf numFmtId="0" fontId="33" fillId="3" borderId="0" xfId="0" applyFont="1" applyFill="1" applyBorder="1" applyAlignment="1"/>
    <xf numFmtId="0" fontId="0" fillId="2" borderId="21" xfId="0" applyFill="1" applyBorder="1"/>
    <xf numFmtId="0" fontId="14" fillId="3" borderId="22" xfId="0" applyFont="1" applyFill="1" applyBorder="1" applyAlignment="1">
      <alignment horizontal="center"/>
    </xf>
    <xf numFmtId="0" fontId="6" fillId="3" borderId="22" xfId="0" applyFont="1" applyFill="1" applyBorder="1"/>
    <xf numFmtId="0" fontId="6" fillId="3" borderId="23" xfId="0" applyFont="1" applyFill="1" applyBorder="1"/>
    <xf numFmtId="0" fontId="0" fillId="2" borderId="20" xfId="0" applyFill="1" applyBorder="1"/>
    <xf numFmtId="0" fontId="6" fillId="3" borderId="19" xfId="0" applyFont="1" applyFill="1" applyBorder="1"/>
    <xf numFmtId="0" fontId="4" fillId="3" borderId="19" xfId="0" applyFont="1" applyFill="1" applyBorder="1"/>
    <xf numFmtId="0" fontId="5" fillId="3" borderId="19" xfId="0" applyFont="1" applyFill="1" applyBorder="1"/>
    <xf numFmtId="0" fontId="15" fillId="2" borderId="20" xfId="0" applyFont="1" applyFill="1" applyBorder="1" applyAlignment="1">
      <alignment vertical="center"/>
    </xf>
    <xf numFmtId="0" fontId="15" fillId="3" borderId="19" xfId="0" applyFont="1" applyFill="1" applyBorder="1" applyAlignment="1">
      <alignment vertical="center"/>
    </xf>
    <xf numFmtId="0" fontId="32" fillId="3" borderId="22" xfId="0" applyFont="1" applyFill="1" applyBorder="1" applyAlignment="1">
      <alignment vertical="center"/>
    </xf>
    <xf numFmtId="0" fontId="14" fillId="3" borderId="22" xfId="0" applyFont="1" applyFill="1" applyBorder="1" applyAlignment="1">
      <alignment vertical="center"/>
    </xf>
    <xf numFmtId="0" fontId="32" fillId="3" borderId="23" xfId="0" applyFont="1" applyFill="1" applyBorder="1" applyAlignment="1">
      <alignment vertical="center"/>
    </xf>
    <xf numFmtId="0" fontId="32" fillId="3" borderId="20" xfId="0" applyFont="1" applyFill="1" applyBorder="1" applyAlignment="1">
      <alignment horizontal="center"/>
    </xf>
    <xf numFmtId="0" fontId="33" fillId="3" borderId="19" xfId="0" applyFont="1" applyFill="1" applyBorder="1"/>
    <xf numFmtId="0" fontId="15" fillId="3" borderId="0" xfId="0" applyFont="1" applyFill="1" applyBorder="1"/>
    <xf numFmtId="0" fontId="15" fillId="3" borderId="20" xfId="0" applyFont="1" applyFill="1" applyBorder="1"/>
    <xf numFmtId="0" fontId="15" fillId="3" borderId="0" xfId="0" applyFont="1" applyFill="1"/>
    <xf numFmtId="0" fontId="35" fillId="3" borderId="21" xfId="0" applyFont="1" applyFill="1" applyBorder="1" applyAlignment="1">
      <alignment horizontal="left"/>
    </xf>
    <xf numFmtId="0" fontId="0" fillId="3" borderId="0" xfId="0" applyFill="1" applyBorder="1" applyAlignment="1">
      <alignment horizontal="right"/>
    </xf>
    <xf numFmtId="164" fontId="13" fillId="3" borderId="0" xfId="0" applyNumberFormat="1" applyFont="1" applyFill="1" applyBorder="1" applyAlignment="1">
      <alignment horizontal="center"/>
    </xf>
    <xf numFmtId="165" fontId="11" fillId="3" borderId="0" xfId="0" applyNumberFormat="1" applyFont="1" applyFill="1" applyBorder="1" applyAlignment="1">
      <alignment horizontal="center" vertical="center"/>
    </xf>
    <xf numFmtId="0" fontId="13" fillId="3" borderId="0" xfId="0" applyFont="1" applyFill="1" applyBorder="1" applyAlignment="1">
      <alignment horizontal="center"/>
    </xf>
    <xf numFmtId="3" fontId="13" fillId="3" borderId="17" xfId="0" applyNumberFormat="1" applyFont="1" applyFill="1" applyBorder="1" applyAlignment="1">
      <alignment horizontal="center"/>
    </xf>
    <xf numFmtId="3" fontId="13" fillId="3" borderId="18" xfId="0" applyNumberFormat="1" applyFont="1" applyFill="1" applyBorder="1" applyAlignment="1">
      <alignment horizontal="center"/>
    </xf>
    <xf numFmtId="0" fontId="27" fillId="3" borderId="0" xfId="0" applyNumberFormat="1" applyFont="1" applyFill="1" applyBorder="1" applyAlignment="1">
      <alignment horizontal="center"/>
    </xf>
    <xf numFmtId="0" fontId="0" fillId="3" borderId="0" xfId="0" applyFill="1" applyBorder="1" applyAlignment="1">
      <alignment horizontal="center"/>
    </xf>
    <xf numFmtId="4" fontId="13" fillId="3" borderId="0" xfId="0" applyNumberFormat="1" applyFont="1" applyFill="1" applyBorder="1" applyAlignment="1">
      <alignment horizontal="center"/>
    </xf>
    <xf numFmtId="0" fontId="13" fillId="3" borderId="18" xfId="0" applyFont="1" applyFill="1" applyBorder="1" applyAlignment="1">
      <alignment horizontal="center"/>
    </xf>
    <xf numFmtId="0" fontId="0" fillId="7" borderId="0" xfId="0" applyFill="1" applyBorder="1" applyAlignment="1">
      <alignment horizontal="right"/>
    </xf>
    <xf numFmtId="0" fontId="0" fillId="3" borderId="0" xfId="0" applyFont="1" applyFill="1" applyBorder="1" applyAlignment="1">
      <alignment horizontal="right"/>
    </xf>
    <xf numFmtId="0" fontId="0" fillId="3" borderId="0" xfId="0" applyFont="1" applyFill="1" applyBorder="1" applyAlignment="1">
      <alignment horizontal="center"/>
    </xf>
    <xf numFmtId="0" fontId="34" fillId="2" borderId="0" xfId="0" applyFont="1" applyFill="1" applyBorder="1" applyAlignment="1">
      <alignment vertical="center"/>
    </xf>
    <xf numFmtId="0" fontId="34" fillId="2" borderId="19" xfId="0" applyFont="1" applyFill="1" applyBorder="1" applyAlignment="1">
      <alignment vertical="center"/>
    </xf>
    <xf numFmtId="9" fontId="37" fillId="3" borderId="17" xfId="0" applyNumberFormat="1" applyFont="1" applyFill="1" applyBorder="1" applyAlignment="1">
      <alignment vertical="center"/>
    </xf>
    <xf numFmtId="164" fontId="15" fillId="3" borderId="0" xfId="0" applyNumberFormat="1" applyFont="1" applyFill="1" applyAlignment="1">
      <alignment vertical="center"/>
    </xf>
    <xf numFmtId="0" fontId="0" fillId="3" borderId="0" xfId="0" applyFill="1" applyAlignment="1">
      <alignment horizontal="left"/>
    </xf>
    <xf numFmtId="0" fontId="0" fillId="2" borderId="20" xfId="0" applyFill="1" applyBorder="1" applyAlignment="1">
      <alignment horizontal="left"/>
    </xf>
    <xf numFmtId="0" fontId="15" fillId="3" borderId="0" xfId="0" applyFont="1" applyFill="1" applyAlignment="1">
      <alignment horizontal="left" vertical="center"/>
    </xf>
    <xf numFmtId="0" fontId="15" fillId="2" borderId="20" xfId="0" applyFont="1" applyFill="1" applyBorder="1" applyAlignment="1">
      <alignment horizontal="left" vertical="center"/>
    </xf>
    <xf numFmtId="0" fontId="15" fillId="3" borderId="0" xfId="0" applyFont="1" applyFill="1" applyBorder="1" applyAlignment="1">
      <alignment horizontal="left" vertical="center"/>
    </xf>
    <xf numFmtId="0" fontId="15" fillId="3" borderId="0" xfId="0" applyFont="1" applyFill="1" applyAlignment="1">
      <alignment horizontal="left"/>
    </xf>
    <xf numFmtId="0" fontId="15" fillId="2" borderId="20" xfId="0" applyFont="1" applyFill="1" applyBorder="1" applyAlignment="1">
      <alignment horizontal="left"/>
    </xf>
    <xf numFmtId="0" fontId="15" fillId="3" borderId="0" xfId="0" applyFont="1" applyFill="1" applyBorder="1" applyAlignment="1">
      <alignment horizontal="left"/>
    </xf>
    <xf numFmtId="0" fontId="0" fillId="2" borderId="0" xfId="0" applyFill="1" applyBorder="1" applyAlignment="1">
      <alignment horizontal="left"/>
    </xf>
    <xf numFmtId="0" fontId="0" fillId="3" borderId="36" xfId="0" applyFill="1" applyBorder="1" applyAlignment="1">
      <alignment horizontal="left"/>
    </xf>
    <xf numFmtId="0" fontId="0" fillId="3" borderId="0" xfId="0" applyFont="1" applyFill="1" applyBorder="1" applyAlignment="1">
      <alignment horizontal="left"/>
    </xf>
    <xf numFmtId="164" fontId="11" fillId="3" borderId="0" xfId="0" applyNumberFormat="1" applyFont="1" applyFill="1" applyBorder="1" applyAlignment="1">
      <alignment horizontal="center" vertical="center"/>
    </xf>
    <xf numFmtId="164" fontId="11" fillId="3" borderId="0" xfId="0" applyNumberFormat="1" applyFont="1" applyFill="1" applyBorder="1" applyAlignment="1">
      <alignment vertical="center"/>
    </xf>
    <xf numFmtId="0" fontId="2" fillId="2" borderId="0" xfId="0" applyFont="1" applyFill="1" applyBorder="1"/>
    <xf numFmtId="0" fontId="1" fillId="2" borderId="0" xfId="0" applyFont="1" applyFill="1" applyBorder="1"/>
    <xf numFmtId="0" fontId="2" fillId="2" borderId="0" xfId="0" applyFont="1" applyFill="1" applyBorder="1" applyAlignment="1">
      <alignment horizontal="right"/>
    </xf>
    <xf numFmtId="0" fontId="1" fillId="2" borderId="0" xfId="0" applyFont="1" applyFill="1" applyBorder="1" applyAlignment="1">
      <alignment horizontal="right"/>
    </xf>
    <xf numFmtId="164" fontId="0" fillId="3" borderId="0" xfId="0" applyNumberFormat="1" applyFill="1" applyBorder="1"/>
    <xf numFmtId="164" fontId="1" fillId="2" borderId="0" xfId="0" applyNumberFormat="1" applyFont="1" applyFill="1" applyBorder="1"/>
    <xf numFmtId="164" fontId="2" fillId="2" borderId="0" xfId="0" applyNumberFormat="1" applyFont="1" applyFill="1" applyBorder="1"/>
    <xf numFmtId="4" fontId="13" fillId="3" borderId="0" xfId="0" applyNumberFormat="1" applyFont="1" applyFill="1" applyBorder="1" applyAlignment="1"/>
    <xf numFmtId="0" fontId="0" fillId="3" borderId="19" xfId="0" applyFill="1" applyBorder="1" applyAlignment="1"/>
    <xf numFmtId="0" fontId="0" fillId="3" borderId="13" xfId="0" applyFill="1" applyBorder="1" applyAlignment="1"/>
    <xf numFmtId="0" fontId="0" fillId="3" borderId="33" xfId="0" applyFill="1" applyBorder="1" applyAlignment="1"/>
    <xf numFmtId="0" fontId="1" fillId="2" borderId="13" xfId="0" applyFont="1" applyFill="1" applyBorder="1" applyAlignment="1"/>
    <xf numFmtId="0" fontId="1" fillId="3" borderId="13" xfId="0" applyFont="1" applyFill="1" applyBorder="1" applyAlignment="1"/>
    <xf numFmtId="0" fontId="13" fillId="3" borderId="0" xfId="0" applyFont="1" applyFill="1" applyBorder="1" applyAlignment="1"/>
    <xf numFmtId="0" fontId="0" fillId="7" borderId="22" xfId="0" applyFill="1" applyBorder="1" applyAlignment="1">
      <alignment horizontal="right"/>
    </xf>
    <xf numFmtId="164" fontId="13" fillId="7" borderId="22" xfId="0" applyNumberFormat="1" applyFont="1" applyFill="1" applyBorder="1" applyAlignment="1">
      <alignment horizontal="left"/>
    </xf>
    <xf numFmtId="0" fontId="0" fillId="7" borderId="22" xfId="0" applyFill="1" applyBorder="1" applyAlignment="1">
      <alignment horizontal="left"/>
    </xf>
    <xf numFmtId="0" fontId="22" fillId="7" borderId="22" xfId="0" applyFont="1" applyFill="1" applyBorder="1" applyAlignment="1"/>
    <xf numFmtId="3" fontId="13" fillId="3" borderId="0" xfId="0" applyNumberFormat="1" applyFont="1" applyFill="1" applyBorder="1" applyAlignment="1"/>
    <xf numFmtId="0" fontId="0" fillId="7" borderId="13" xfId="0" applyFill="1" applyBorder="1" applyAlignment="1">
      <alignment horizontal="right"/>
    </xf>
    <xf numFmtId="164" fontId="13" fillId="7" borderId="13" xfId="0" applyNumberFormat="1" applyFont="1" applyFill="1" applyBorder="1" applyAlignment="1">
      <alignment horizontal="left"/>
    </xf>
    <xf numFmtId="0" fontId="0" fillId="7" borderId="13" xfId="0" applyFill="1" applyBorder="1" applyAlignment="1">
      <alignment horizontal="left"/>
    </xf>
    <xf numFmtId="0" fontId="22" fillId="7" borderId="13" xfId="0" applyFont="1" applyFill="1" applyBorder="1" applyAlignment="1"/>
    <xf numFmtId="0" fontId="4" fillId="3" borderId="32" xfId="0" applyFont="1" applyFill="1" applyBorder="1"/>
    <xf numFmtId="0" fontId="4" fillId="3" borderId="13" xfId="0" applyFont="1" applyFill="1" applyBorder="1"/>
    <xf numFmtId="0" fontId="17" fillId="3" borderId="21" xfId="0" applyFont="1" applyFill="1" applyBorder="1" applyAlignment="1"/>
    <xf numFmtId="0" fontId="17" fillId="3" borderId="22" xfId="0" applyFont="1" applyFill="1" applyBorder="1" applyAlignment="1"/>
    <xf numFmtId="0" fontId="19" fillId="3" borderId="22" xfId="0" applyFont="1" applyFill="1" applyBorder="1"/>
    <xf numFmtId="165" fontId="4" fillId="3" borderId="20" xfId="0" applyNumberFormat="1" applyFont="1" applyFill="1" applyBorder="1" applyAlignment="1"/>
    <xf numFmtId="0" fontId="4" fillId="7" borderId="0" xfId="0" applyFont="1" applyFill="1" applyBorder="1"/>
    <xf numFmtId="0" fontId="4" fillId="7" borderId="13" xfId="0" applyFont="1" applyFill="1" applyBorder="1"/>
    <xf numFmtId="0" fontId="4" fillId="7" borderId="13" xfId="0" applyFont="1" applyFill="1" applyBorder="1" applyAlignment="1">
      <alignment horizontal="left"/>
    </xf>
    <xf numFmtId="1" fontId="4" fillId="7" borderId="13" xfId="0" applyNumberFormat="1" applyFont="1" applyFill="1" applyBorder="1"/>
    <xf numFmtId="0" fontId="20" fillId="7" borderId="0" xfId="0" applyFont="1" applyFill="1" applyBorder="1" applyAlignment="1">
      <alignment horizontal="center"/>
    </xf>
    <xf numFmtId="0" fontId="4" fillId="7" borderId="32" xfId="0" applyFont="1" applyFill="1" applyBorder="1"/>
    <xf numFmtId="0" fontId="4" fillId="7" borderId="20" xfId="0" applyFont="1" applyFill="1" applyBorder="1"/>
    <xf numFmtId="0" fontId="17" fillId="7" borderId="20" xfId="0" applyFont="1" applyFill="1" applyBorder="1" applyAlignment="1"/>
    <xf numFmtId="164" fontId="26" fillId="3" borderId="0" xfId="0" applyNumberFormat="1" applyFont="1" applyFill="1" applyBorder="1" applyAlignment="1"/>
    <xf numFmtId="0" fontId="36" fillId="7" borderId="0" xfId="0" applyFont="1" applyFill="1" applyBorder="1"/>
    <xf numFmtId="3" fontId="13" fillId="7" borderId="0" xfId="0" applyNumberFormat="1" applyFont="1" applyFill="1" applyBorder="1" applyAlignment="1">
      <alignment horizontal="center"/>
    </xf>
    <xf numFmtId="0" fontId="1" fillId="2" borderId="0" xfId="0" applyFont="1" applyFill="1"/>
    <xf numFmtId="164" fontId="39" fillId="3" borderId="0" xfId="0" applyNumberFormat="1" applyFont="1" applyFill="1" applyBorder="1" applyAlignment="1">
      <alignment horizontal="center" vertical="center"/>
    </xf>
    <xf numFmtId="4" fontId="40" fillId="3" borderId="0" xfId="0" applyNumberFormat="1" applyFont="1" applyFill="1" applyBorder="1" applyAlignment="1">
      <alignment horizontal="center"/>
    </xf>
    <xf numFmtId="0" fontId="0" fillId="3" borderId="34" xfId="0" applyFill="1" applyBorder="1"/>
    <xf numFmtId="0" fontId="1" fillId="2" borderId="30" xfId="0" applyFont="1" applyFill="1" applyBorder="1" applyAlignment="1"/>
    <xf numFmtId="0" fontId="38" fillId="3" borderId="0" xfId="0" applyFont="1" applyFill="1" applyBorder="1"/>
    <xf numFmtId="0" fontId="0" fillId="3" borderId="0" xfId="0" applyFill="1" applyBorder="1" applyAlignment="1">
      <alignment horizontal="right"/>
    </xf>
    <xf numFmtId="0" fontId="0" fillId="3" borderId="0" xfId="0" applyFill="1" applyBorder="1" applyAlignment="1">
      <alignment horizontal="center"/>
    </xf>
    <xf numFmtId="0" fontId="9" fillId="3" borderId="0" xfId="0" applyFont="1" applyFill="1" applyBorder="1"/>
    <xf numFmtId="0" fontId="8" fillId="3" borderId="0" xfId="0" applyFont="1" applyFill="1" applyBorder="1"/>
    <xf numFmtId="0" fontId="36" fillId="3" borderId="0" xfId="0" applyFont="1" applyFill="1" applyBorder="1"/>
    <xf numFmtId="0" fontId="1" fillId="2" borderId="0" xfId="0" applyFont="1" applyFill="1" applyBorder="1" applyAlignment="1">
      <alignment horizontal="center"/>
    </xf>
    <xf numFmtId="0" fontId="1" fillId="2" borderId="0" xfId="0" applyFont="1" applyFill="1" applyBorder="1" applyAlignment="1"/>
    <xf numFmtId="0" fontId="2" fillId="2" borderId="0" xfId="0" applyFont="1" applyFill="1" applyBorder="1" applyAlignment="1"/>
    <xf numFmtId="0" fontId="1" fillId="3" borderId="0" xfId="0" applyFont="1" applyFill="1" applyBorder="1" applyAlignment="1">
      <alignment horizontal="center"/>
    </xf>
    <xf numFmtId="0" fontId="1" fillId="2" borderId="16" xfId="0" applyFont="1" applyFill="1" applyBorder="1" applyAlignment="1">
      <alignment horizontal="center"/>
    </xf>
    <xf numFmtId="0" fontId="36" fillId="3" borderId="38" xfId="0" applyFont="1" applyFill="1" applyBorder="1"/>
    <xf numFmtId="0" fontId="0" fillId="3" borderId="39" xfId="0" applyFill="1" applyBorder="1"/>
    <xf numFmtId="0" fontId="9" fillId="3" borderId="39" xfId="0" applyFont="1" applyFill="1" applyBorder="1"/>
    <xf numFmtId="0" fontId="9" fillId="3" borderId="40" xfId="0" applyFont="1" applyFill="1" applyBorder="1"/>
    <xf numFmtId="0" fontId="8" fillId="3" borderId="38" xfId="0" applyFont="1" applyFill="1" applyBorder="1"/>
    <xf numFmtId="0" fontId="8" fillId="3" borderId="16" xfId="0" applyFont="1" applyFill="1" applyBorder="1"/>
    <xf numFmtId="0" fontId="3" fillId="3" borderId="16" xfId="0" applyFont="1" applyFill="1" applyBorder="1" applyAlignment="1">
      <alignment horizontal="left"/>
    </xf>
    <xf numFmtId="0" fontId="3" fillId="3" borderId="16" xfId="0" applyFont="1" applyFill="1" applyBorder="1" applyAlignment="1">
      <alignment horizontal="center"/>
    </xf>
    <xf numFmtId="164" fontId="3" fillId="3" borderId="16" xfId="0" applyNumberFormat="1" applyFont="1" applyFill="1" applyBorder="1" applyAlignment="1">
      <alignment horizontal="right"/>
    </xf>
    <xf numFmtId="0" fontId="0" fillId="3" borderId="16" xfId="0" applyFill="1" applyBorder="1" applyAlignment="1">
      <alignment horizontal="center"/>
    </xf>
    <xf numFmtId="164" fontId="0" fillId="3" borderId="16" xfId="0" applyNumberFormat="1" applyFill="1" applyBorder="1" applyAlignment="1">
      <alignment horizontal="right"/>
    </xf>
    <xf numFmtId="0" fontId="0" fillId="8" borderId="16" xfId="0" applyFill="1" applyBorder="1"/>
    <xf numFmtId="0" fontId="0" fillId="8" borderId="16" xfId="0" applyFill="1" applyBorder="1" applyAlignment="1">
      <alignment horizontal="center"/>
    </xf>
    <xf numFmtId="164" fontId="0" fillId="8" borderId="16" xfId="0" applyNumberFormat="1" applyFill="1" applyBorder="1" applyAlignment="1">
      <alignment horizontal="right"/>
    </xf>
    <xf numFmtId="0" fontId="0" fillId="8" borderId="16" xfId="0" applyFill="1" applyBorder="1" applyAlignment="1">
      <alignment vertical="center" wrapText="1"/>
    </xf>
    <xf numFmtId="168" fontId="0" fillId="8" borderId="16" xfId="1" applyNumberFormat="1" applyFont="1" applyFill="1" applyBorder="1" applyAlignment="1">
      <alignment horizontal="right"/>
    </xf>
    <xf numFmtId="0" fontId="36" fillId="9" borderId="16" xfId="0" applyFont="1" applyFill="1" applyBorder="1"/>
    <xf numFmtId="0" fontId="0" fillId="9" borderId="16" xfId="0" applyFill="1" applyBorder="1" applyAlignment="1">
      <alignment horizontal="center"/>
    </xf>
    <xf numFmtId="164" fontId="0" fillId="9" borderId="16" xfId="0" applyNumberFormat="1" applyFill="1" applyBorder="1" applyAlignment="1">
      <alignment horizontal="right"/>
    </xf>
    <xf numFmtId="0" fontId="0" fillId="9" borderId="16" xfId="0" applyFill="1" applyBorder="1"/>
    <xf numFmtId="0" fontId="0" fillId="9" borderId="16" xfId="0" applyFont="1" applyFill="1" applyBorder="1"/>
    <xf numFmtId="0" fontId="0" fillId="9" borderId="16" xfId="0" applyFont="1" applyFill="1" applyBorder="1" applyAlignment="1">
      <alignment horizontal="center"/>
    </xf>
    <xf numFmtId="0" fontId="36" fillId="10" borderId="16" xfId="0" applyFont="1" applyFill="1" applyBorder="1"/>
    <xf numFmtId="0" fontId="0" fillId="10" borderId="16" xfId="0" applyFill="1" applyBorder="1" applyAlignment="1">
      <alignment horizontal="center"/>
    </xf>
    <xf numFmtId="164" fontId="0" fillId="10" borderId="16" xfId="0" applyNumberFormat="1" applyFill="1" applyBorder="1" applyAlignment="1">
      <alignment horizontal="right"/>
    </xf>
    <xf numFmtId="0" fontId="0" fillId="10" borderId="16" xfId="0" applyFill="1" applyBorder="1"/>
    <xf numFmtId="0" fontId="36" fillId="11" borderId="16" xfId="0" applyFont="1" applyFill="1" applyBorder="1" applyAlignment="1">
      <alignment vertical="center" wrapText="1"/>
    </xf>
    <xf numFmtId="0" fontId="0" fillId="11" borderId="16" xfId="0" applyFill="1" applyBorder="1" applyAlignment="1">
      <alignment horizontal="center"/>
    </xf>
    <xf numFmtId="168" fontId="0" fillId="11" borderId="16" xfId="1" applyNumberFormat="1" applyFont="1" applyFill="1" applyBorder="1" applyAlignment="1">
      <alignment horizontal="right"/>
    </xf>
    <xf numFmtId="0" fontId="0" fillId="11" borderId="16" xfId="0" applyFill="1" applyBorder="1" applyAlignment="1">
      <alignment vertical="center" wrapText="1"/>
    </xf>
    <xf numFmtId="0" fontId="0" fillId="11" borderId="16" xfId="0" applyFill="1" applyBorder="1"/>
    <xf numFmtId="164" fontId="0" fillId="11" borderId="16" xfId="0" applyNumberFormat="1" applyFill="1" applyBorder="1" applyAlignment="1">
      <alignment horizontal="right"/>
    </xf>
    <xf numFmtId="0" fontId="3" fillId="12" borderId="16" xfId="0" applyFont="1" applyFill="1" applyBorder="1" applyAlignment="1">
      <alignment horizontal="left"/>
    </xf>
    <xf numFmtId="0" fontId="0" fillId="12" borderId="16" xfId="0" applyFill="1" applyBorder="1" applyAlignment="1">
      <alignment horizontal="center"/>
    </xf>
    <xf numFmtId="164" fontId="0" fillId="12" borderId="16" xfId="0" applyNumberFormat="1" applyFill="1" applyBorder="1" applyAlignment="1">
      <alignment horizontal="right"/>
    </xf>
    <xf numFmtId="0" fontId="0" fillId="12" borderId="16" xfId="0" applyFill="1" applyBorder="1"/>
    <xf numFmtId="0" fontId="3" fillId="12" borderId="16" xfId="0" applyFont="1" applyFill="1" applyBorder="1" applyAlignment="1">
      <alignment horizontal="center"/>
    </xf>
    <xf numFmtId="0" fontId="3" fillId="8" borderId="16" xfId="0" applyFont="1" applyFill="1" applyBorder="1" applyAlignment="1">
      <alignment horizontal="left"/>
    </xf>
    <xf numFmtId="0" fontId="3" fillId="13" borderId="16" xfId="0" applyFont="1" applyFill="1" applyBorder="1" applyAlignment="1">
      <alignment horizontal="left"/>
    </xf>
    <xf numFmtId="0" fontId="3" fillId="13" borderId="16" xfId="0" applyFont="1" applyFill="1" applyBorder="1" applyAlignment="1">
      <alignment horizontal="center"/>
    </xf>
    <xf numFmtId="164" fontId="3" fillId="13" borderId="16" xfId="0" applyNumberFormat="1" applyFont="1" applyFill="1" applyBorder="1" applyAlignment="1">
      <alignment horizontal="right"/>
    </xf>
    <xf numFmtId="0" fontId="0" fillId="13" borderId="16" xfId="0" applyFill="1" applyBorder="1"/>
    <xf numFmtId="0" fontId="0" fillId="13" borderId="16" xfId="0" applyFill="1" applyBorder="1" applyAlignment="1">
      <alignment horizontal="center"/>
    </xf>
    <xf numFmtId="164" fontId="0" fillId="13" borderId="16" xfId="0" applyNumberFormat="1" applyFill="1" applyBorder="1" applyAlignment="1">
      <alignment horizontal="right"/>
    </xf>
    <xf numFmtId="0" fontId="3" fillId="3" borderId="16" xfId="0" applyFont="1" applyFill="1" applyBorder="1" applyAlignment="1">
      <alignment horizontal="right"/>
    </xf>
    <xf numFmtId="0" fontId="1" fillId="2" borderId="16" xfId="0" applyFont="1" applyFill="1" applyBorder="1" applyAlignment="1"/>
    <xf numFmtId="0" fontId="1" fillId="2" borderId="16" xfId="0" applyFont="1" applyFill="1" applyBorder="1" applyAlignment="1">
      <alignment horizontal="right"/>
    </xf>
    <xf numFmtId="0" fontId="1" fillId="2" borderId="16" xfId="0" applyFont="1" applyFill="1" applyBorder="1" applyAlignment="1">
      <alignment horizontal="left"/>
    </xf>
    <xf numFmtId="164" fontId="1" fillId="2" borderId="16" xfId="0" applyNumberFormat="1" applyFont="1" applyFill="1" applyBorder="1" applyAlignment="1">
      <alignment horizontal="right"/>
    </xf>
    <xf numFmtId="0" fontId="13" fillId="3" borderId="0" xfId="0" applyFont="1" applyFill="1" applyBorder="1" applyAlignment="1">
      <alignment horizontal="left"/>
    </xf>
    <xf numFmtId="0" fontId="41" fillId="3" borderId="0" xfId="0" applyFont="1" applyFill="1" applyBorder="1" applyAlignment="1">
      <alignment horizontal="left"/>
    </xf>
    <xf numFmtId="0" fontId="1" fillId="14" borderId="43" xfId="0" applyFont="1" applyFill="1" applyBorder="1"/>
    <xf numFmtId="0" fontId="2" fillId="14" borderId="44" xfId="0" applyFont="1" applyFill="1" applyBorder="1"/>
    <xf numFmtId="0" fontId="2" fillId="14" borderId="45" xfId="0" applyFont="1" applyFill="1" applyBorder="1"/>
    <xf numFmtId="0" fontId="41" fillId="3" borderId="47" xfId="0" applyFont="1" applyFill="1" applyBorder="1" applyAlignment="1">
      <alignment horizontal="left"/>
    </xf>
    <xf numFmtId="0" fontId="0" fillId="3" borderId="49" xfId="0" applyFill="1" applyBorder="1"/>
    <xf numFmtId="0" fontId="41" fillId="3" borderId="50" xfId="0" applyFont="1" applyFill="1" applyBorder="1" applyAlignment="1">
      <alignment horizontal="left"/>
    </xf>
    <xf numFmtId="0" fontId="41" fillId="3" borderId="55" xfId="0" applyFont="1" applyFill="1" applyBorder="1" applyAlignment="1">
      <alignment horizontal="left"/>
    </xf>
    <xf numFmtId="0" fontId="0" fillId="3" borderId="57" xfId="0" applyFill="1" applyBorder="1"/>
    <xf numFmtId="0" fontId="41" fillId="3" borderId="58" xfId="0" applyFont="1" applyFill="1" applyBorder="1" applyAlignment="1">
      <alignment horizontal="left"/>
    </xf>
    <xf numFmtId="0" fontId="1" fillId="15" borderId="51" xfId="0" applyFont="1" applyFill="1" applyBorder="1"/>
    <xf numFmtId="0" fontId="2" fillId="15" borderId="52" xfId="0" applyFont="1" applyFill="1" applyBorder="1"/>
    <xf numFmtId="0" fontId="2" fillId="15" borderId="53" xfId="0" applyFont="1" applyFill="1" applyBorder="1"/>
    <xf numFmtId="0" fontId="1" fillId="2" borderId="59" xfId="0" applyFont="1" applyFill="1" applyBorder="1"/>
    <xf numFmtId="0" fontId="2" fillId="2" borderId="60" xfId="0" applyFont="1" applyFill="1" applyBorder="1"/>
    <xf numFmtId="0" fontId="2" fillId="2" borderId="61" xfId="0" applyFont="1" applyFill="1" applyBorder="1"/>
    <xf numFmtId="0" fontId="41" fillId="3" borderId="63" xfId="0" applyFont="1" applyFill="1" applyBorder="1" applyAlignment="1">
      <alignment horizontal="left"/>
    </xf>
    <xf numFmtId="0" fontId="0" fillId="3" borderId="65" xfId="0" applyFill="1" applyBorder="1"/>
    <xf numFmtId="0" fontId="41" fillId="3" borderId="66" xfId="0" applyFont="1" applyFill="1" applyBorder="1" applyAlignment="1">
      <alignment horizontal="left"/>
    </xf>
    <xf numFmtId="0" fontId="1" fillId="16" borderId="67" xfId="0" applyFont="1" applyFill="1" applyBorder="1"/>
    <xf numFmtId="0" fontId="2" fillId="16" borderId="68" xfId="0" applyFont="1" applyFill="1" applyBorder="1"/>
    <xf numFmtId="0" fontId="2" fillId="16" borderId="69" xfId="0" applyFont="1" applyFill="1" applyBorder="1"/>
    <xf numFmtId="0" fontId="41" fillId="3" borderId="70" xfId="0" applyFont="1" applyFill="1" applyBorder="1" applyAlignment="1">
      <alignment horizontal="left"/>
    </xf>
    <xf numFmtId="0" fontId="0" fillId="3" borderId="71" xfId="0" applyFill="1" applyBorder="1"/>
    <xf numFmtId="0" fontId="41" fillId="3" borderId="72" xfId="0" applyFont="1" applyFill="1" applyBorder="1" applyAlignment="1">
      <alignment horizontal="left"/>
    </xf>
    <xf numFmtId="0" fontId="0" fillId="3" borderId="79" xfId="0" applyFill="1" applyBorder="1"/>
    <xf numFmtId="0" fontId="1" fillId="17" borderId="73" xfId="0" applyFont="1" applyFill="1" applyBorder="1"/>
    <xf numFmtId="0" fontId="2" fillId="17" borderId="74" xfId="0" applyFont="1" applyFill="1" applyBorder="1"/>
    <xf numFmtId="0" fontId="2" fillId="17" borderId="75" xfId="0" applyFont="1" applyFill="1" applyBorder="1"/>
    <xf numFmtId="0" fontId="41" fillId="3" borderId="85" xfId="0" applyFont="1" applyFill="1" applyBorder="1" applyAlignment="1">
      <alignment horizontal="left"/>
    </xf>
    <xf numFmtId="0" fontId="0" fillId="3" borderId="87" xfId="0" applyFill="1" applyBorder="1"/>
    <xf numFmtId="0" fontId="41" fillId="3" borderId="88" xfId="0" applyFont="1" applyFill="1" applyBorder="1" applyAlignment="1">
      <alignment horizontal="left"/>
    </xf>
    <xf numFmtId="0" fontId="1" fillId="18" borderId="81" xfId="0" applyFont="1" applyFill="1" applyBorder="1"/>
    <xf numFmtId="0" fontId="2" fillId="18" borderId="82" xfId="0" applyFont="1" applyFill="1" applyBorder="1"/>
    <xf numFmtId="0" fontId="2" fillId="18" borderId="83" xfId="0" applyFont="1" applyFill="1" applyBorder="1"/>
    <xf numFmtId="0" fontId="41" fillId="3" borderId="93" xfId="0" applyFont="1" applyFill="1" applyBorder="1" applyAlignment="1">
      <alignment horizontal="left"/>
    </xf>
    <xf numFmtId="0" fontId="0" fillId="3" borderId="95" xfId="0" applyFill="1" applyBorder="1"/>
    <xf numFmtId="0" fontId="41" fillId="3" borderId="96" xfId="0" applyFont="1" applyFill="1" applyBorder="1" applyAlignment="1">
      <alignment horizontal="left"/>
    </xf>
    <xf numFmtId="0" fontId="1" fillId="19" borderId="89" xfId="0" applyFont="1" applyFill="1" applyBorder="1"/>
    <xf numFmtId="0" fontId="2" fillId="19" borderId="90" xfId="0" applyFont="1" applyFill="1" applyBorder="1"/>
    <xf numFmtId="0" fontId="2" fillId="19" borderId="91" xfId="0" applyFont="1" applyFill="1" applyBorder="1"/>
    <xf numFmtId="0" fontId="42" fillId="3" borderId="0" xfId="0" applyFont="1" applyFill="1" applyBorder="1" applyAlignment="1">
      <alignment horizontal="center" vertical="center" wrapText="1"/>
    </xf>
    <xf numFmtId="0" fontId="1" fillId="20" borderId="97" xfId="0" applyFont="1" applyFill="1" applyBorder="1"/>
    <xf numFmtId="0" fontId="2" fillId="20" borderId="98" xfId="0" applyFont="1" applyFill="1" applyBorder="1"/>
    <xf numFmtId="0" fontId="2" fillId="20" borderId="99" xfId="0" applyFont="1" applyFill="1" applyBorder="1"/>
    <xf numFmtId="0" fontId="41" fillId="3" borderId="101" xfId="0" applyFont="1" applyFill="1" applyBorder="1" applyAlignment="1">
      <alignment horizontal="left"/>
    </xf>
    <xf numFmtId="0" fontId="0" fillId="3" borderId="103" xfId="0" applyFill="1" applyBorder="1"/>
    <xf numFmtId="0" fontId="41" fillId="3" borderId="104" xfId="0" applyFont="1" applyFill="1" applyBorder="1" applyAlignment="1">
      <alignment horizontal="left"/>
    </xf>
    <xf numFmtId="42" fontId="0" fillId="3" borderId="16" xfId="0" applyNumberFormat="1" applyFill="1" applyBorder="1"/>
    <xf numFmtId="0" fontId="1" fillId="18" borderId="89" xfId="0" applyFont="1" applyFill="1" applyBorder="1"/>
    <xf numFmtId="0" fontId="2" fillId="18" borderId="90" xfId="0" applyFont="1" applyFill="1" applyBorder="1"/>
    <xf numFmtId="0" fontId="2" fillId="18" borderId="91" xfId="0" applyFont="1" applyFill="1" applyBorder="1"/>
    <xf numFmtId="0" fontId="41" fillId="3" borderId="77" xfId="0" applyFont="1" applyFill="1" applyBorder="1" applyAlignment="1">
      <alignment horizontal="left" wrapText="1"/>
    </xf>
    <xf numFmtId="0" fontId="41" fillId="3" borderId="80" xfId="0" applyFont="1" applyFill="1" applyBorder="1" applyAlignment="1">
      <alignment horizontal="left" wrapText="1"/>
    </xf>
    <xf numFmtId="0" fontId="0" fillId="3" borderId="41" xfId="0" applyFill="1" applyBorder="1"/>
    <xf numFmtId="0" fontId="22" fillId="3" borderId="41" xfId="0" applyFont="1" applyFill="1" applyBorder="1"/>
    <xf numFmtId="0" fontId="1" fillId="2" borderId="37" xfId="0" applyFont="1" applyFill="1" applyBorder="1" applyAlignment="1">
      <alignment horizontal="center"/>
    </xf>
    <xf numFmtId="0" fontId="0" fillId="3" borderId="105" xfId="0" applyFill="1" applyBorder="1"/>
    <xf numFmtId="172" fontId="11" fillId="3" borderId="13" xfId="0" applyNumberFormat="1" applyFont="1" applyFill="1" applyBorder="1" applyAlignment="1">
      <alignment horizontal="center"/>
    </xf>
    <xf numFmtId="0" fontId="17" fillId="2" borderId="0" xfId="0" applyFont="1" applyFill="1" applyBorder="1" applyAlignment="1">
      <alignment horizontal="center"/>
    </xf>
    <xf numFmtId="0" fontId="17" fillId="2" borderId="0" xfId="0" applyFont="1" applyFill="1" applyBorder="1" applyAlignment="1">
      <alignment horizontal="left"/>
    </xf>
    <xf numFmtId="0" fontId="6" fillId="3" borderId="0" xfId="0" applyFont="1" applyFill="1" applyBorder="1" applyAlignment="1">
      <alignment horizontal="left"/>
    </xf>
    <xf numFmtId="0" fontId="12" fillId="3" borderId="13" xfId="0" applyFont="1" applyFill="1" applyBorder="1" applyAlignment="1">
      <alignment horizontal="left" vertical="center"/>
    </xf>
    <xf numFmtId="0" fontId="11" fillId="3" borderId="13" xfId="0" applyFont="1" applyFill="1" applyBorder="1" applyAlignment="1">
      <alignment horizontal="left" vertical="center"/>
    </xf>
    <xf numFmtId="0" fontId="6" fillId="3" borderId="0" xfId="0" applyFont="1" applyFill="1" applyBorder="1" applyAlignment="1">
      <alignment horizontal="center"/>
    </xf>
    <xf numFmtId="164" fontId="6" fillId="3" borderId="0" xfId="0" applyNumberFormat="1" applyFont="1" applyFill="1" applyBorder="1" applyAlignment="1">
      <alignment horizontal="center"/>
    </xf>
    <xf numFmtId="164" fontId="6" fillId="3" borderId="0" xfId="0" applyNumberFormat="1" applyFont="1" applyFill="1" applyBorder="1" applyAlignment="1">
      <alignment horizontal="right"/>
    </xf>
    <xf numFmtId="0" fontId="43" fillId="3" borderId="20" xfId="0" applyFont="1" applyFill="1" applyBorder="1" applyAlignment="1">
      <alignment horizontal="left" vertical="top" wrapText="1"/>
    </xf>
    <xf numFmtId="0" fontId="43" fillId="3" borderId="0" xfId="0" applyFont="1" applyFill="1" applyBorder="1" applyAlignment="1">
      <alignment horizontal="left" vertical="top" wrapText="1"/>
    </xf>
    <xf numFmtId="0" fontId="43" fillId="3" borderId="19" xfId="0" applyFont="1" applyFill="1" applyBorder="1" applyAlignment="1">
      <alignment horizontal="left" vertical="top" wrapText="1"/>
    </xf>
    <xf numFmtId="0" fontId="43" fillId="3" borderId="32" xfId="0" applyFont="1" applyFill="1" applyBorder="1" applyAlignment="1">
      <alignment horizontal="left" vertical="top" wrapText="1"/>
    </xf>
    <xf numFmtId="0" fontId="43" fillId="3" borderId="13" xfId="0" applyFont="1" applyFill="1" applyBorder="1" applyAlignment="1">
      <alignment horizontal="left" vertical="top" wrapText="1"/>
    </xf>
    <xf numFmtId="0" fontId="43" fillId="3" borderId="33" xfId="0" applyFont="1" applyFill="1" applyBorder="1" applyAlignment="1">
      <alignment horizontal="left" vertical="top" wrapText="1"/>
    </xf>
    <xf numFmtId="170" fontId="32" fillId="3" borderId="17" xfId="0" applyNumberFormat="1" applyFont="1" applyFill="1" applyBorder="1" applyAlignment="1">
      <alignment horizontal="center" vertical="center"/>
    </xf>
    <xf numFmtId="170" fontId="32" fillId="3" borderId="14" xfId="0" applyNumberFormat="1" applyFont="1" applyFill="1" applyBorder="1" applyAlignment="1">
      <alignment horizontal="center" vertical="center"/>
    </xf>
    <xf numFmtId="170" fontId="32" fillId="3" borderId="18" xfId="0" applyNumberFormat="1" applyFont="1" applyFill="1" applyBorder="1" applyAlignment="1">
      <alignment horizontal="center" vertical="center"/>
    </xf>
    <xf numFmtId="173" fontId="32" fillId="3" borderId="17" xfId="0" applyNumberFormat="1" applyFont="1" applyFill="1" applyBorder="1" applyAlignment="1">
      <alignment horizontal="center" vertical="center"/>
    </xf>
    <xf numFmtId="173" fontId="32" fillId="3" borderId="14" xfId="0" applyNumberFormat="1" applyFont="1" applyFill="1" applyBorder="1" applyAlignment="1">
      <alignment horizontal="center" vertical="center"/>
    </xf>
    <xf numFmtId="173" fontId="32" fillId="3" borderId="18" xfId="0" applyNumberFormat="1" applyFont="1" applyFill="1" applyBorder="1" applyAlignment="1">
      <alignment horizontal="center" vertical="center"/>
    </xf>
    <xf numFmtId="0" fontId="34" fillId="2" borderId="0" xfId="0" applyFont="1" applyFill="1" applyBorder="1" applyAlignment="1">
      <alignment horizontal="center" vertical="center"/>
    </xf>
    <xf numFmtId="0" fontId="34" fillId="2" borderId="19" xfId="0" applyFont="1" applyFill="1" applyBorder="1" applyAlignment="1">
      <alignment horizontal="center" vertical="center"/>
    </xf>
    <xf numFmtId="0" fontId="1" fillId="2" borderId="13" xfId="0" applyFont="1" applyFill="1" applyBorder="1" applyAlignment="1">
      <alignment horizontal="center"/>
    </xf>
    <xf numFmtId="164" fontId="26" fillId="2" borderId="17" xfId="0" applyNumberFormat="1" applyFont="1" applyFill="1" applyBorder="1" applyAlignment="1">
      <alignment horizontal="center"/>
    </xf>
    <xf numFmtId="164" fontId="26" fillId="2" borderId="14" xfId="0" applyNumberFormat="1" applyFont="1" applyFill="1" applyBorder="1" applyAlignment="1">
      <alignment horizontal="center"/>
    </xf>
    <xf numFmtId="164" fontId="26" fillId="2" borderId="18" xfId="0" applyNumberFormat="1" applyFont="1" applyFill="1" applyBorder="1" applyAlignment="1">
      <alignment horizontal="center"/>
    </xf>
    <xf numFmtId="3" fontId="13" fillId="3" borderId="17" xfId="0" applyNumberFormat="1" applyFont="1" applyFill="1" applyBorder="1" applyAlignment="1">
      <alignment horizontal="center"/>
    </xf>
    <xf numFmtId="3" fontId="13" fillId="3" borderId="18" xfId="0" applyNumberFormat="1" applyFont="1" applyFill="1" applyBorder="1" applyAlignment="1">
      <alignment horizontal="center"/>
    </xf>
    <xf numFmtId="164" fontId="13" fillId="3" borderId="17" xfId="0" applyNumberFormat="1" applyFont="1" applyFill="1" applyBorder="1" applyAlignment="1">
      <alignment horizontal="center"/>
    </xf>
    <xf numFmtId="164" fontId="13" fillId="3" borderId="14" xfId="0" applyNumberFormat="1" applyFont="1" applyFill="1" applyBorder="1" applyAlignment="1">
      <alignment horizontal="center"/>
    </xf>
    <xf numFmtId="164" fontId="13" fillId="3" borderId="18" xfId="0" applyNumberFormat="1" applyFont="1" applyFill="1" applyBorder="1" applyAlignment="1">
      <alignment horizontal="center"/>
    </xf>
    <xf numFmtId="4" fontId="13" fillId="3" borderId="0" xfId="0" applyNumberFormat="1" applyFont="1" applyFill="1" applyBorder="1" applyAlignment="1">
      <alignment horizontal="center"/>
    </xf>
    <xf numFmtId="0" fontId="0" fillId="3" borderId="0" xfId="0" applyFill="1" applyBorder="1" applyAlignment="1">
      <alignment horizontal="center"/>
    </xf>
    <xf numFmtId="0" fontId="13" fillId="3" borderId="17" xfId="0" applyFont="1" applyFill="1" applyBorder="1" applyAlignment="1">
      <alignment horizontal="center"/>
    </xf>
    <xf numFmtId="0" fontId="13" fillId="3" borderId="14" xfId="0" applyFont="1" applyFill="1" applyBorder="1" applyAlignment="1">
      <alignment horizontal="center"/>
    </xf>
    <xf numFmtId="0" fontId="13" fillId="3" borderId="18" xfId="0" applyFont="1" applyFill="1" applyBorder="1" applyAlignment="1">
      <alignment horizontal="center"/>
    </xf>
    <xf numFmtId="0" fontId="4" fillId="3" borderId="17" xfId="0" applyFont="1" applyFill="1" applyBorder="1" applyAlignment="1">
      <alignment horizontal="left"/>
    </xf>
    <xf numFmtId="0" fontId="4" fillId="3" borderId="14" xfId="0" applyFont="1" applyFill="1" applyBorder="1" applyAlignment="1">
      <alignment horizontal="left"/>
    </xf>
    <xf numFmtId="0" fontId="4" fillId="3" borderId="18" xfId="0" applyFont="1" applyFill="1" applyBorder="1" applyAlignment="1">
      <alignment horizontal="left"/>
    </xf>
    <xf numFmtId="0" fontId="4" fillId="3" borderId="17" xfId="0" applyFont="1" applyFill="1" applyBorder="1" applyAlignment="1">
      <alignment horizontal="center"/>
    </xf>
    <xf numFmtId="0" fontId="4" fillId="3" borderId="14" xfId="0" applyFont="1" applyFill="1" applyBorder="1" applyAlignment="1">
      <alignment horizontal="center"/>
    </xf>
    <xf numFmtId="0" fontId="4" fillId="3" borderId="18" xfId="0" applyFont="1" applyFill="1" applyBorder="1" applyAlignment="1">
      <alignment horizontal="center"/>
    </xf>
    <xf numFmtId="4" fontId="13" fillId="3" borderId="17" xfId="0" applyNumberFormat="1" applyFont="1" applyFill="1" applyBorder="1" applyAlignment="1">
      <alignment horizontal="center"/>
    </xf>
    <xf numFmtId="4" fontId="13" fillId="3" borderId="18" xfId="0" applyNumberFormat="1" applyFont="1" applyFill="1" applyBorder="1" applyAlignment="1">
      <alignment horizontal="center"/>
    </xf>
    <xf numFmtId="0" fontId="0" fillId="3" borderId="0" xfId="0" applyFill="1" applyBorder="1" applyAlignment="1">
      <alignment horizontal="right"/>
    </xf>
    <xf numFmtId="0" fontId="27" fillId="3" borderId="0" xfId="0" applyNumberFormat="1" applyFont="1" applyFill="1" applyBorder="1" applyAlignment="1">
      <alignment horizontal="center"/>
    </xf>
    <xf numFmtId="9" fontId="0" fillId="3" borderId="0" xfId="0" applyNumberFormat="1" applyFill="1" applyBorder="1" applyAlignment="1">
      <alignment horizontal="center"/>
    </xf>
    <xf numFmtId="169" fontId="29" fillId="3" borderId="0" xfId="0" applyNumberFormat="1" applyFont="1" applyFill="1" applyBorder="1" applyAlignment="1">
      <alignment horizontal="center" vertical="center"/>
    </xf>
    <xf numFmtId="165" fontId="11" fillId="3" borderId="0" xfId="0" applyNumberFormat="1" applyFont="1" applyFill="1" applyBorder="1" applyAlignment="1">
      <alignment horizontal="center" vertical="center"/>
    </xf>
    <xf numFmtId="165" fontId="17" fillId="3" borderId="0" xfId="0" applyNumberFormat="1" applyFont="1" applyFill="1" applyBorder="1" applyAlignment="1">
      <alignment horizontal="center"/>
    </xf>
    <xf numFmtId="166" fontId="17" fillId="3" borderId="0" xfId="0" applyNumberFormat="1" applyFont="1" applyFill="1" applyBorder="1" applyAlignment="1">
      <alignment horizontal="center"/>
    </xf>
    <xf numFmtId="164" fontId="11" fillId="3" borderId="17" xfId="0" applyNumberFormat="1" applyFont="1" applyFill="1" applyBorder="1" applyAlignment="1">
      <alignment horizontal="center" vertical="center"/>
    </xf>
    <xf numFmtId="164" fontId="11" fillId="3" borderId="14" xfId="0" applyNumberFormat="1" applyFont="1" applyFill="1" applyBorder="1" applyAlignment="1">
      <alignment horizontal="center" vertical="center"/>
    </xf>
    <xf numFmtId="164" fontId="11" fillId="3" borderId="18" xfId="0" applyNumberFormat="1" applyFont="1" applyFill="1" applyBorder="1" applyAlignment="1">
      <alignment horizontal="center" vertical="center"/>
    </xf>
    <xf numFmtId="164" fontId="13" fillId="3" borderId="0" xfId="0" applyNumberFormat="1" applyFont="1" applyFill="1" applyBorder="1" applyAlignment="1">
      <alignment horizontal="center"/>
    </xf>
    <xf numFmtId="9" fontId="13" fillId="3" borderId="0" xfId="0" applyNumberFormat="1" applyFont="1" applyFill="1" applyBorder="1" applyAlignment="1">
      <alignment horizontal="center"/>
    </xf>
    <xf numFmtId="0" fontId="13" fillId="3" borderId="0" xfId="0" applyFont="1" applyFill="1" applyBorder="1" applyAlignment="1">
      <alignment horizontal="center"/>
    </xf>
    <xf numFmtId="0" fontId="0" fillId="3" borderId="17" xfId="0" applyFill="1" applyBorder="1" applyAlignment="1">
      <alignment horizontal="center"/>
    </xf>
    <xf numFmtId="0" fontId="0" fillId="3" borderId="14" xfId="0" applyFill="1" applyBorder="1" applyAlignment="1">
      <alignment horizontal="center"/>
    </xf>
    <xf numFmtId="0" fontId="0" fillId="3" borderId="18" xfId="0" applyFill="1" applyBorder="1" applyAlignment="1">
      <alignment horizontal="center"/>
    </xf>
    <xf numFmtId="164" fontId="28" fillId="3" borderId="0" xfId="0" applyNumberFormat="1" applyFont="1" applyFill="1" applyBorder="1" applyAlignment="1">
      <alignment horizontal="center"/>
    </xf>
    <xf numFmtId="0" fontId="36" fillId="8" borderId="34" xfId="0" applyFont="1" applyFill="1" applyBorder="1" applyAlignment="1">
      <alignment horizontal="center"/>
    </xf>
    <xf numFmtId="0" fontId="36" fillId="8" borderId="41" xfId="0" applyFont="1" applyFill="1" applyBorder="1" applyAlignment="1">
      <alignment horizontal="center"/>
    </xf>
    <xf numFmtId="0" fontId="36" fillId="8" borderId="42" xfId="0" applyFont="1" applyFill="1" applyBorder="1" applyAlignment="1">
      <alignment horizontal="center"/>
    </xf>
    <xf numFmtId="0" fontId="24" fillId="6" borderId="16" xfId="0" applyFont="1" applyFill="1" applyBorder="1" applyAlignment="1">
      <alignment horizontal="center" vertical="center"/>
    </xf>
    <xf numFmtId="9" fontId="13" fillId="3" borderId="17" xfId="0" applyNumberFormat="1" applyFont="1" applyFill="1" applyBorder="1" applyAlignment="1">
      <alignment horizontal="center"/>
    </xf>
    <xf numFmtId="9" fontId="13" fillId="3" borderId="18" xfId="0" applyNumberFormat="1" applyFont="1" applyFill="1" applyBorder="1" applyAlignment="1">
      <alignment horizontal="center"/>
    </xf>
    <xf numFmtId="169" fontId="13" fillId="0" borderId="17" xfId="0" applyNumberFormat="1" applyFont="1" applyBorder="1" applyAlignment="1">
      <alignment horizontal="center"/>
    </xf>
    <xf numFmtId="169" fontId="13" fillId="0" borderId="14" xfId="0" applyNumberFormat="1" applyFont="1" applyBorder="1" applyAlignment="1">
      <alignment horizontal="center"/>
    </xf>
    <xf numFmtId="169" fontId="13" fillId="0" borderId="18" xfId="0" applyNumberFormat="1" applyFont="1" applyBorder="1" applyAlignment="1">
      <alignment horizontal="center"/>
    </xf>
    <xf numFmtId="164" fontId="11" fillId="3" borderId="0" xfId="0" applyNumberFormat="1" applyFont="1" applyFill="1" applyBorder="1" applyAlignment="1">
      <alignment horizontal="center" vertical="center"/>
    </xf>
    <xf numFmtId="0" fontId="2" fillId="3" borderId="0" xfId="0" applyFont="1" applyFill="1" applyBorder="1" applyAlignment="1">
      <alignment horizontal="center"/>
    </xf>
    <xf numFmtId="164" fontId="26" fillId="2" borderId="0" xfId="0" applyNumberFormat="1" applyFont="1" applyFill="1" applyBorder="1" applyAlignment="1">
      <alignment horizontal="center"/>
    </xf>
    <xf numFmtId="164" fontId="26" fillId="2" borderId="19" xfId="0" applyNumberFormat="1" applyFont="1" applyFill="1" applyBorder="1" applyAlignment="1">
      <alignment horizontal="center"/>
    </xf>
    <xf numFmtId="171" fontId="13" fillId="3" borderId="17" xfId="0" applyNumberFormat="1" applyFont="1" applyFill="1" applyBorder="1" applyAlignment="1">
      <alignment horizontal="center"/>
    </xf>
    <xf numFmtId="171" fontId="13" fillId="3" borderId="18" xfId="0" applyNumberFormat="1" applyFont="1" applyFill="1" applyBorder="1" applyAlignment="1">
      <alignment horizontal="center"/>
    </xf>
    <xf numFmtId="0" fontId="0" fillId="3" borderId="0" xfId="0" applyFill="1" applyBorder="1" applyAlignment="1">
      <alignment horizontal="left" vertical="top" wrapText="1"/>
    </xf>
    <xf numFmtId="0" fontId="1" fillId="2" borderId="0" xfId="0" applyFont="1" applyFill="1" applyBorder="1" applyAlignment="1">
      <alignment horizontal="center"/>
    </xf>
    <xf numFmtId="0" fontId="42" fillId="7" borderId="46" xfId="0" applyFont="1" applyFill="1" applyBorder="1" applyAlignment="1">
      <alignment horizontal="center" vertical="center" wrapText="1"/>
    </xf>
    <xf numFmtId="0" fontId="42" fillId="7" borderId="48" xfId="0" applyFont="1" applyFill="1" applyBorder="1" applyAlignment="1">
      <alignment horizontal="center" vertical="center" wrapText="1"/>
    </xf>
    <xf numFmtId="0" fontId="42" fillId="7" borderId="54" xfId="0" applyFont="1" applyFill="1" applyBorder="1" applyAlignment="1">
      <alignment horizontal="center" vertical="center" wrapText="1"/>
    </xf>
    <xf numFmtId="0" fontId="42" fillId="7" borderId="56" xfId="0" applyFont="1" applyFill="1" applyBorder="1" applyAlignment="1">
      <alignment horizontal="center" vertical="center" wrapText="1"/>
    </xf>
    <xf numFmtId="0" fontId="42" fillId="7" borderId="100" xfId="0" applyFont="1" applyFill="1" applyBorder="1" applyAlignment="1">
      <alignment horizontal="center" vertical="center" wrapText="1"/>
    </xf>
    <xf numFmtId="0" fontId="42" fillId="7" borderId="102" xfId="0" applyFont="1" applyFill="1" applyBorder="1" applyAlignment="1">
      <alignment horizontal="center" vertical="center" wrapText="1"/>
    </xf>
    <xf numFmtId="0" fontId="42" fillId="7" borderId="92" xfId="0" applyFont="1" applyFill="1" applyBorder="1" applyAlignment="1">
      <alignment horizontal="center" vertical="center" wrapText="1"/>
    </xf>
    <xf numFmtId="0" fontId="42" fillId="7" borderId="94" xfId="0" applyFont="1" applyFill="1" applyBorder="1" applyAlignment="1">
      <alignment horizontal="center" vertical="center" wrapText="1"/>
    </xf>
    <xf numFmtId="0" fontId="41" fillId="3" borderId="0" xfId="0" applyFont="1" applyFill="1" applyBorder="1" applyAlignment="1">
      <alignment horizontal="left" wrapText="1"/>
    </xf>
    <xf numFmtId="0" fontId="41" fillId="3" borderId="93" xfId="0" applyFont="1" applyFill="1" applyBorder="1" applyAlignment="1">
      <alignment horizontal="left" vertical="top" wrapText="1"/>
    </xf>
    <xf numFmtId="0" fontId="41" fillId="3" borderId="55" xfId="0" applyFont="1" applyFill="1" applyBorder="1" applyAlignment="1">
      <alignment horizontal="left" wrapText="1"/>
    </xf>
    <xf numFmtId="0" fontId="41" fillId="3" borderId="0" xfId="0" applyFont="1" applyFill="1" applyBorder="1" applyAlignment="1">
      <alignment horizontal="left" vertical="top" wrapText="1"/>
    </xf>
    <xf numFmtId="0" fontId="42" fillId="7" borderId="62" xfId="0" applyFont="1" applyFill="1" applyBorder="1" applyAlignment="1">
      <alignment horizontal="center" vertical="center" wrapText="1"/>
    </xf>
    <xf numFmtId="0" fontId="42" fillId="7" borderId="64" xfId="0" applyFont="1" applyFill="1" applyBorder="1" applyAlignment="1">
      <alignment horizontal="center" vertical="center" wrapText="1"/>
    </xf>
    <xf numFmtId="0" fontId="42" fillId="7" borderId="76" xfId="0" applyFont="1" applyFill="1" applyBorder="1" applyAlignment="1">
      <alignment horizontal="center" vertical="center" wrapText="1"/>
    </xf>
    <xf numFmtId="0" fontId="42" fillId="7" borderId="78" xfId="0" applyFont="1" applyFill="1" applyBorder="1" applyAlignment="1">
      <alignment horizontal="center" vertical="center" wrapText="1"/>
    </xf>
    <xf numFmtId="0" fontId="42" fillId="7" borderId="84" xfId="0" applyFont="1" applyFill="1" applyBorder="1" applyAlignment="1">
      <alignment horizontal="center" vertical="center" wrapText="1"/>
    </xf>
    <xf numFmtId="0" fontId="42" fillId="7" borderId="86" xfId="0" applyFont="1" applyFill="1" applyBorder="1" applyAlignment="1">
      <alignment horizontal="center" vertical="center" wrapText="1"/>
    </xf>
    <xf numFmtId="0" fontId="1" fillId="2" borderId="30" xfId="0" applyFont="1" applyFill="1" applyBorder="1" applyAlignment="1">
      <alignment horizontal="center"/>
    </xf>
    <xf numFmtId="0" fontId="0" fillId="3" borderId="0" xfId="0" applyFont="1" applyFill="1" applyBorder="1" applyAlignment="1">
      <alignment horizontal="center"/>
    </xf>
    <xf numFmtId="0" fontId="0" fillId="3" borderId="0" xfId="0" applyFont="1" applyFill="1" applyBorder="1" applyAlignment="1">
      <alignment horizontal="right"/>
    </xf>
    <xf numFmtId="0" fontId="22" fillId="3" borderId="0" xfId="0" applyFont="1" applyFill="1" applyBorder="1" applyAlignment="1">
      <alignment horizontal="right"/>
    </xf>
    <xf numFmtId="0" fontId="22" fillId="3" borderId="5" xfId="0" applyFont="1" applyFill="1" applyBorder="1" applyAlignment="1">
      <alignment horizontal="left"/>
    </xf>
    <xf numFmtId="0" fontId="22" fillId="3" borderId="2" xfId="0" applyFont="1" applyFill="1" applyBorder="1" applyAlignment="1">
      <alignment horizontal="left"/>
    </xf>
    <xf numFmtId="0" fontId="22" fillId="3" borderId="6" xfId="0" applyFont="1" applyFill="1" applyBorder="1" applyAlignment="1">
      <alignment horizontal="left"/>
    </xf>
    <xf numFmtId="0" fontId="27" fillId="3" borderId="5" xfId="0" applyNumberFormat="1" applyFont="1" applyFill="1" applyBorder="1" applyAlignment="1">
      <alignment horizontal="center"/>
    </xf>
    <xf numFmtId="0" fontId="27" fillId="3" borderId="2" xfId="0" applyNumberFormat="1" applyFont="1" applyFill="1" applyBorder="1" applyAlignment="1">
      <alignment horizontal="center"/>
    </xf>
    <xf numFmtId="0" fontId="27" fillId="3" borderId="6" xfId="0" applyNumberFormat="1" applyFont="1" applyFill="1" applyBorder="1" applyAlignment="1">
      <alignment horizontal="center"/>
    </xf>
    <xf numFmtId="164" fontId="13" fillId="3" borderId="5" xfId="0" applyNumberFormat="1" applyFont="1" applyFill="1" applyBorder="1" applyAlignment="1">
      <alignment horizontal="center"/>
    </xf>
    <xf numFmtId="164" fontId="13" fillId="3" borderId="2" xfId="0" applyNumberFormat="1" applyFont="1" applyFill="1" applyBorder="1" applyAlignment="1">
      <alignment horizontal="center"/>
    </xf>
    <xf numFmtId="164" fontId="13" fillId="3" borderId="6" xfId="0" applyNumberFormat="1" applyFont="1" applyFill="1" applyBorder="1" applyAlignment="1">
      <alignment horizontal="center"/>
    </xf>
    <xf numFmtId="4" fontId="13" fillId="3" borderId="5" xfId="0" applyNumberFormat="1" applyFont="1" applyFill="1" applyBorder="1" applyAlignment="1">
      <alignment horizontal="center"/>
    </xf>
    <xf numFmtId="4" fontId="13" fillId="3" borderId="2" xfId="0" applyNumberFormat="1" applyFont="1" applyFill="1" applyBorder="1" applyAlignment="1">
      <alignment horizontal="center"/>
    </xf>
    <xf numFmtId="0" fontId="13" fillId="3" borderId="5" xfId="0" applyFont="1" applyFill="1" applyBorder="1" applyAlignment="1">
      <alignment horizontal="center"/>
    </xf>
    <xf numFmtId="0" fontId="13" fillId="3" borderId="2" xfId="0" applyFont="1" applyFill="1" applyBorder="1" applyAlignment="1">
      <alignment horizontal="center"/>
    </xf>
    <xf numFmtId="0" fontId="13" fillId="3" borderId="6" xfId="0" applyFont="1" applyFill="1" applyBorder="1" applyAlignment="1">
      <alignment horizontal="center"/>
    </xf>
    <xf numFmtId="9" fontId="13" fillId="3" borderId="5" xfId="0" applyNumberFormat="1" applyFont="1" applyFill="1" applyBorder="1" applyAlignment="1">
      <alignment horizontal="center"/>
    </xf>
    <xf numFmtId="9" fontId="13" fillId="3" borderId="6" xfId="0" applyNumberFormat="1" applyFont="1" applyFill="1" applyBorder="1" applyAlignment="1">
      <alignment horizontal="center"/>
    </xf>
    <xf numFmtId="0" fontId="0" fillId="7" borderId="0" xfId="0" applyFill="1" applyBorder="1" applyAlignment="1">
      <alignment horizontal="right"/>
    </xf>
    <xf numFmtId="0" fontId="0" fillId="3" borderId="5" xfId="0" applyFill="1" applyBorder="1" applyAlignment="1">
      <alignment horizontal="center"/>
    </xf>
    <xf numFmtId="0" fontId="0" fillId="3" borderId="6" xfId="0" applyFill="1" applyBorder="1" applyAlignment="1">
      <alignment horizontal="center"/>
    </xf>
    <xf numFmtId="169" fontId="29" fillId="2" borderId="0" xfId="0" applyNumberFormat="1" applyFont="1" applyFill="1" applyBorder="1" applyAlignment="1">
      <alignment horizontal="center" vertical="center"/>
    </xf>
    <xf numFmtId="164" fontId="28" fillId="7" borderId="10" xfId="0" applyNumberFormat="1" applyFont="1" applyFill="1" applyBorder="1" applyAlignment="1">
      <alignment horizontal="center"/>
    </xf>
    <xf numFmtId="164" fontId="28" fillId="7" borderId="0" xfId="0" applyNumberFormat="1" applyFont="1" applyFill="1" applyBorder="1" applyAlignment="1">
      <alignment horizontal="center"/>
    </xf>
    <xf numFmtId="0" fontId="13" fillId="3" borderId="8" xfId="0" applyFont="1" applyFill="1" applyBorder="1" applyAlignment="1">
      <alignment horizontal="center"/>
    </xf>
    <xf numFmtId="0" fontId="22" fillId="3" borderId="0" xfId="0" applyFont="1" applyFill="1" applyBorder="1" applyAlignment="1">
      <alignment horizontal="left"/>
    </xf>
    <xf numFmtId="0" fontId="1" fillId="2" borderId="0" xfId="0" applyFont="1" applyFill="1" applyBorder="1" applyAlignment="1">
      <alignment horizontal="center" vertical="top"/>
    </xf>
    <xf numFmtId="0" fontId="2" fillId="2" borderId="15" xfId="0" applyFont="1" applyFill="1" applyBorder="1" applyAlignment="1">
      <alignment horizontal="center" wrapText="1"/>
    </xf>
    <xf numFmtId="0" fontId="4" fillId="3" borderId="3" xfId="0" applyFont="1" applyFill="1" applyBorder="1" applyAlignment="1">
      <alignment horizontal="center"/>
    </xf>
    <xf numFmtId="0" fontId="19" fillId="2" borderId="0" xfId="0" applyFont="1" applyFill="1" applyBorder="1" applyAlignment="1">
      <alignment horizontal="center"/>
    </xf>
  </cellXfs>
  <cellStyles count="3">
    <cellStyle name="Moneda" xfId="1" builtinId="4"/>
    <cellStyle name="Normal" xfId="0" builtinId="0"/>
    <cellStyle name="Porcentaje" xfId="2" builtinId="5"/>
  </cellStyles>
  <dxfs count="6">
    <dxf>
      <fill>
        <patternFill patternType="solid">
          <fgColor indexed="64"/>
          <bgColor theme="0"/>
        </patternFill>
      </fill>
      <border diagonalUp="0" diagonalDown="0">
        <left/>
        <right/>
        <top style="thin">
          <color theme="2"/>
        </top>
        <bottom style="thin">
          <color theme="2"/>
        </bottom>
        <vertical/>
        <horizontal/>
      </border>
    </dxf>
    <dxf>
      <border outline="0">
        <top style="thin">
          <color theme="2"/>
        </top>
      </border>
    </dxf>
    <dxf>
      <border outline="0">
        <left style="thin">
          <color theme="2"/>
        </left>
        <right style="thin">
          <color theme="2"/>
        </right>
        <top style="thin">
          <color theme="2"/>
        </top>
        <bottom style="thin">
          <color theme="2"/>
        </bottom>
      </border>
    </dxf>
    <dxf>
      <fill>
        <patternFill patternType="solid">
          <fgColor indexed="64"/>
          <bgColor theme="0"/>
        </patternFill>
      </fill>
    </dxf>
    <dxf>
      <border outline="0">
        <bottom style="thin">
          <color theme="2"/>
        </bottom>
      </border>
    </dxf>
    <dxf>
      <font>
        <b/>
        <i val="0"/>
        <strike val="0"/>
        <condense val="0"/>
        <extend val="0"/>
        <outline val="0"/>
        <shadow val="0"/>
        <u val="none"/>
        <vertAlign val="baseline"/>
        <sz val="11"/>
        <color theme="0"/>
        <name val="Calibri"/>
        <scheme val="minor"/>
      </font>
      <fill>
        <patternFill patternType="solid">
          <fgColor indexed="64"/>
          <bgColor rgb="FF00B0F0"/>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Radio" firstButton="1" lockText="1"/>
</file>

<file path=xl/ctrlProps/ctrlProp2.xml><?xml version="1.0" encoding="utf-8"?>
<formControlPr xmlns="http://schemas.microsoft.com/office/spreadsheetml/2009/9/main" objectType="Radio" checked="Checked"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0.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13.png"/><Relationship Id="rId17" Type="http://schemas.openxmlformats.org/officeDocument/2006/relationships/image" Target="../media/image32.png"/><Relationship Id="rId2" Type="http://schemas.openxmlformats.org/officeDocument/2006/relationships/image" Target="../media/image20.png"/><Relationship Id="rId16" Type="http://schemas.openxmlformats.org/officeDocument/2006/relationships/image" Target="../media/image11.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1.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9.png"/><Relationship Id="rId7" Type="http://schemas.openxmlformats.org/officeDocument/2006/relationships/image" Target="../media/image34.png"/><Relationship Id="rId2" Type="http://schemas.openxmlformats.org/officeDocument/2006/relationships/image" Target="../media/image8.png"/><Relationship Id="rId1" Type="http://schemas.openxmlformats.org/officeDocument/2006/relationships/image" Target="../media/image3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49696</xdr:colOff>
      <xdr:row>3</xdr:row>
      <xdr:rowOff>36707</xdr:rowOff>
    </xdr:from>
    <xdr:to>
      <xdr:col>18</xdr:col>
      <xdr:colOff>132842</xdr:colOff>
      <xdr:row>8</xdr:row>
      <xdr:rowOff>5415</xdr:rowOff>
    </xdr:to>
    <xdr:pic>
      <xdr:nvPicPr>
        <xdr:cNvPr id="3" name="Imagen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522" y="227207"/>
          <a:ext cx="3934240" cy="7252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14</xdr:col>
          <xdr:colOff>219075</xdr:colOff>
          <xdr:row>52</xdr:row>
          <xdr:rowOff>9525</xdr:rowOff>
        </xdr:from>
        <xdr:to>
          <xdr:col>15</xdr:col>
          <xdr:colOff>219075</xdr:colOff>
          <xdr:row>53</xdr:row>
          <xdr:rowOff>0</xdr:rowOff>
        </xdr:to>
        <xdr:sp macro="" textlink="">
          <xdr:nvSpPr>
            <xdr:cNvPr id="13315" name="Option Button 3" hidden="1">
              <a:extLst>
                <a:ext uri="{63B3BB69-23CF-44E3-9099-C40C66FF867C}">
                  <a14:compatExt spid="_x0000_s13315"/>
                </a:ext>
                <a:ext uri="{FF2B5EF4-FFF2-40B4-BE49-F238E27FC236}">
                  <a16:creationId xmlns:a16="http://schemas.microsoft.com/office/drawing/2014/main" xmlns="" id="{00000000-0008-0000-0100-000003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9525</xdr:colOff>
          <xdr:row>52</xdr:row>
          <xdr:rowOff>0</xdr:rowOff>
        </xdr:from>
        <xdr:to>
          <xdr:col>24</xdr:col>
          <xdr:colOff>9525</xdr:colOff>
          <xdr:row>52</xdr:row>
          <xdr:rowOff>190500</xdr:rowOff>
        </xdr:to>
        <xdr:sp macro="" textlink="">
          <xdr:nvSpPr>
            <xdr:cNvPr id="13316" name="Option Button 4" hidden="1">
              <a:extLst>
                <a:ext uri="{63B3BB69-23CF-44E3-9099-C40C66FF867C}">
                  <a14:compatExt spid="_x0000_s13316"/>
                </a:ext>
                <a:ext uri="{FF2B5EF4-FFF2-40B4-BE49-F238E27FC236}">
                  <a16:creationId xmlns:a16="http://schemas.microsoft.com/office/drawing/2014/main" xmlns="" id="{00000000-0008-0000-0100-000004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xdr:col>
      <xdr:colOff>19051</xdr:colOff>
      <xdr:row>21</xdr:row>
      <xdr:rowOff>142264</xdr:rowOff>
    </xdr:from>
    <xdr:to>
      <xdr:col>7</xdr:col>
      <xdr:colOff>152400</xdr:colOff>
      <xdr:row>23</xdr:row>
      <xdr:rowOff>161313</xdr:rowOff>
    </xdr:to>
    <xdr:pic>
      <xdr:nvPicPr>
        <xdr:cNvPr id="15" name="Imagen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6" y="3609364"/>
          <a:ext cx="361949" cy="361949"/>
        </a:xfrm>
        <a:prstGeom prst="rect">
          <a:avLst/>
        </a:prstGeom>
      </xdr:spPr>
    </xdr:pic>
    <xdr:clientData/>
  </xdr:twoCellAnchor>
  <xdr:twoCellAnchor editAs="oneCell">
    <xdr:from>
      <xdr:col>3</xdr:col>
      <xdr:colOff>111901</xdr:colOff>
      <xdr:row>3</xdr:row>
      <xdr:rowOff>156515</xdr:rowOff>
    </xdr:from>
    <xdr:to>
      <xdr:col>4</xdr:col>
      <xdr:colOff>180975</xdr:colOff>
      <xdr:row>7</xdr:row>
      <xdr:rowOff>16039</xdr:rowOff>
    </xdr:to>
    <xdr:pic>
      <xdr:nvPicPr>
        <xdr:cNvPr id="17" name="Imagen 16">
          <a:extLst>
            <a:ext uri="{FF2B5EF4-FFF2-40B4-BE49-F238E27FC236}">
              <a16:creationId xmlns:a16="http://schemas.microsoft.com/office/drawing/2014/main" xmlns="" id="{00000000-0008-0000-0100-00001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246126" y="670865"/>
          <a:ext cx="297674" cy="297674"/>
        </a:xfrm>
        <a:prstGeom prst="rect">
          <a:avLst/>
        </a:prstGeom>
      </xdr:spPr>
    </xdr:pic>
    <xdr:clientData/>
  </xdr:twoCellAnchor>
  <xdr:twoCellAnchor editAs="oneCell">
    <xdr:from>
      <xdr:col>3</xdr:col>
      <xdr:colOff>30900</xdr:colOff>
      <xdr:row>25</xdr:row>
      <xdr:rowOff>66674</xdr:rowOff>
    </xdr:from>
    <xdr:to>
      <xdr:col>4</xdr:col>
      <xdr:colOff>185015</xdr:colOff>
      <xdr:row>27</xdr:row>
      <xdr:rowOff>49339</xdr:rowOff>
    </xdr:to>
    <xdr:pic>
      <xdr:nvPicPr>
        <xdr:cNvPr id="21" name="Imagen 20">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5225" y="3943349"/>
          <a:ext cx="382715" cy="382715"/>
        </a:xfrm>
        <a:prstGeom prst="rect">
          <a:avLst/>
        </a:prstGeom>
      </xdr:spPr>
    </xdr:pic>
    <xdr:clientData/>
  </xdr:twoCellAnchor>
  <xdr:twoCellAnchor editAs="oneCell">
    <xdr:from>
      <xdr:col>20</xdr:col>
      <xdr:colOff>85651</xdr:colOff>
      <xdr:row>7</xdr:row>
      <xdr:rowOff>199265</xdr:rowOff>
    </xdr:from>
    <xdr:to>
      <xdr:col>21</xdr:col>
      <xdr:colOff>200025</xdr:colOff>
      <xdr:row>10</xdr:row>
      <xdr:rowOff>37414</xdr:rowOff>
    </xdr:to>
    <xdr:pic>
      <xdr:nvPicPr>
        <xdr:cNvPr id="23" name="Imagen 22">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648876" y="1161290"/>
          <a:ext cx="342974" cy="342974"/>
        </a:xfrm>
        <a:prstGeom prst="rect">
          <a:avLst/>
        </a:prstGeom>
      </xdr:spPr>
    </xdr:pic>
    <xdr:clientData/>
  </xdr:twoCellAnchor>
  <xdr:twoCellAnchor editAs="oneCell">
    <xdr:from>
      <xdr:col>3</xdr:col>
      <xdr:colOff>111826</xdr:colOff>
      <xdr:row>8</xdr:row>
      <xdr:rowOff>44539</xdr:rowOff>
    </xdr:from>
    <xdr:to>
      <xdr:col>5</xdr:col>
      <xdr:colOff>9525</xdr:colOff>
      <xdr:row>10</xdr:row>
      <xdr:rowOff>94638</xdr:rowOff>
    </xdr:to>
    <xdr:pic>
      <xdr:nvPicPr>
        <xdr:cNvPr id="25" name="Imagen 24">
          <a:extLst>
            <a:ext uri="{FF2B5EF4-FFF2-40B4-BE49-F238E27FC236}">
              <a16:creationId xmlns:a16="http://schemas.microsoft.com/office/drawing/2014/main" xmlns="" id="{00000000-0008-0000-0100-00001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46051" y="1206589"/>
          <a:ext cx="354899" cy="354899"/>
        </a:xfrm>
        <a:prstGeom prst="rect">
          <a:avLst/>
        </a:prstGeom>
      </xdr:spPr>
    </xdr:pic>
    <xdr:clientData/>
  </xdr:twoCellAnchor>
  <xdr:oneCellAnchor>
    <xdr:from>
      <xdr:col>21</xdr:col>
      <xdr:colOff>161925</xdr:colOff>
      <xdr:row>21</xdr:row>
      <xdr:rowOff>150656</xdr:rowOff>
    </xdr:from>
    <xdr:ext cx="333375" cy="333375"/>
    <xdr:pic>
      <xdr:nvPicPr>
        <xdr:cNvPr id="34" name="Imagen 33">
          <a:extLst>
            <a:ext uri="{FF2B5EF4-FFF2-40B4-BE49-F238E27FC236}">
              <a16:creationId xmlns:a16="http://schemas.microsoft.com/office/drawing/2014/main" xmlns="" id="{00000000-0008-0000-01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953750" y="3617756"/>
          <a:ext cx="333375" cy="333375"/>
        </a:xfrm>
        <a:prstGeom prst="rect">
          <a:avLst/>
        </a:prstGeom>
      </xdr:spPr>
    </xdr:pic>
    <xdr:clientData/>
  </xdr:oneCellAnchor>
  <xdr:oneCellAnchor>
    <xdr:from>
      <xdr:col>12</xdr:col>
      <xdr:colOff>152400</xdr:colOff>
      <xdr:row>8</xdr:row>
      <xdr:rowOff>0</xdr:rowOff>
    </xdr:from>
    <xdr:ext cx="335676" cy="335676"/>
    <xdr:pic>
      <xdr:nvPicPr>
        <xdr:cNvPr id="35" name="Imagen 34">
          <a:extLst>
            <a:ext uri="{FF2B5EF4-FFF2-40B4-BE49-F238E27FC236}">
              <a16:creationId xmlns:a16="http://schemas.microsoft.com/office/drawing/2014/main" xmlns="" id="{00000000-0008-0000-01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29775" y="1162050"/>
          <a:ext cx="335676" cy="335676"/>
        </a:xfrm>
        <a:prstGeom prst="rect">
          <a:avLst/>
        </a:prstGeom>
      </xdr:spPr>
    </xdr:pic>
    <xdr:clientData/>
  </xdr:oneCellAnchor>
  <xdr:oneCellAnchor>
    <xdr:from>
      <xdr:col>28</xdr:col>
      <xdr:colOff>47625</xdr:colOff>
      <xdr:row>30</xdr:row>
      <xdr:rowOff>47014</xdr:rowOff>
    </xdr:from>
    <xdr:ext cx="352425" cy="352425"/>
    <xdr:pic>
      <xdr:nvPicPr>
        <xdr:cNvPr id="36" name="Imagen 35">
          <a:extLst>
            <a:ext uri="{FF2B5EF4-FFF2-40B4-BE49-F238E27FC236}">
              <a16:creationId xmlns:a16="http://schemas.microsoft.com/office/drawing/2014/main" xmlns="" id="{00000000-0008-0000-01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29300" y="4418989"/>
          <a:ext cx="352425" cy="352425"/>
        </a:xfrm>
        <a:prstGeom prst="rect">
          <a:avLst/>
        </a:prstGeom>
      </xdr:spPr>
    </xdr:pic>
    <xdr:clientData/>
  </xdr:oneCellAnchor>
  <xdr:oneCellAnchor>
    <xdr:from>
      <xdr:col>3</xdr:col>
      <xdr:colOff>133350</xdr:colOff>
      <xdr:row>14</xdr:row>
      <xdr:rowOff>142265</xdr:rowOff>
    </xdr:from>
    <xdr:ext cx="304800" cy="304800"/>
    <xdr:pic>
      <xdr:nvPicPr>
        <xdr:cNvPr id="37" name="Imagen 36">
          <a:extLst>
            <a:ext uri="{FF2B5EF4-FFF2-40B4-BE49-F238E27FC236}">
              <a16:creationId xmlns:a16="http://schemas.microsoft.com/office/drawing/2014/main" xmlns="" id="{00000000-0008-0000-0100-00002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343775" y="2409215"/>
          <a:ext cx="304800" cy="304800"/>
        </a:xfrm>
        <a:prstGeom prst="rect">
          <a:avLst/>
        </a:prstGeom>
      </xdr:spPr>
    </xdr:pic>
    <xdr:clientData/>
  </xdr:oneCellAnchor>
  <xdr:oneCellAnchor>
    <xdr:from>
      <xdr:col>25</xdr:col>
      <xdr:colOff>104775</xdr:colOff>
      <xdr:row>25</xdr:row>
      <xdr:rowOff>113690</xdr:rowOff>
    </xdr:from>
    <xdr:ext cx="342900" cy="342900"/>
    <xdr:pic>
      <xdr:nvPicPr>
        <xdr:cNvPr id="38" name="Imagen 37">
          <a:extLst>
            <a:ext uri="{FF2B5EF4-FFF2-40B4-BE49-F238E27FC236}">
              <a16:creationId xmlns:a16="http://schemas.microsoft.com/office/drawing/2014/main" xmlns="" id="{00000000-0008-0000-0100-00002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200650" y="3990365"/>
          <a:ext cx="342900" cy="342900"/>
        </a:xfrm>
        <a:prstGeom prst="rect">
          <a:avLst/>
        </a:prstGeom>
      </xdr:spPr>
    </xdr:pic>
    <xdr:clientData/>
  </xdr:oneCellAnchor>
  <xdr:oneCellAnchor>
    <xdr:from>
      <xdr:col>5</xdr:col>
      <xdr:colOff>219075</xdr:colOff>
      <xdr:row>18</xdr:row>
      <xdr:rowOff>104165</xdr:rowOff>
    </xdr:from>
    <xdr:ext cx="419711" cy="419711"/>
    <xdr:pic>
      <xdr:nvPicPr>
        <xdr:cNvPr id="39" name="Imagen 38">
          <a:extLst>
            <a:ext uri="{FF2B5EF4-FFF2-40B4-BE49-F238E27FC236}">
              <a16:creationId xmlns:a16="http://schemas.microsoft.com/office/drawing/2014/main" xmlns="" id="{00000000-0008-0000-0100-00002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10500" y="2971190"/>
          <a:ext cx="419711" cy="419711"/>
        </a:xfrm>
        <a:prstGeom prst="rect">
          <a:avLst/>
        </a:prstGeom>
      </xdr:spPr>
    </xdr:pic>
    <xdr:clientData/>
  </xdr:oneCellAnchor>
  <xdr:twoCellAnchor editAs="oneCell">
    <xdr:from>
      <xdr:col>3</xdr:col>
      <xdr:colOff>114301</xdr:colOff>
      <xdr:row>11</xdr:row>
      <xdr:rowOff>123214</xdr:rowOff>
    </xdr:from>
    <xdr:to>
      <xdr:col>4</xdr:col>
      <xdr:colOff>209551</xdr:colOff>
      <xdr:row>13</xdr:row>
      <xdr:rowOff>123214</xdr:rowOff>
    </xdr:to>
    <xdr:pic>
      <xdr:nvPicPr>
        <xdr:cNvPr id="27" name="Imagen 26">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43001" y="1609114"/>
          <a:ext cx="323850" cy="323850"/>
        </a:xfrm>
        <a:prstGeom prst="rect">
          <a:avLst/>
        </a:prstGeom>
      </xdr:spPr>
    </xdr:pic>
    <xdr:clientData/>
  </xdr:twoCellAnchor>
  <xdr:twoCellAnchor editAs="oneCell">
    <xdr:from>
      <xdr:col>20</xdr:col>
      <xdr:colOff>95250</xdr:colOff>
      <xdr:row>11</xdr:row>
      <xdr:rowOff>104165</xdr:rowOff>
    </xdr:from>
    <xdr:to>
      <xdr:col>21</xdr:col>
      <xdr:colOff>209549</xdr:colOff>
      <xdr:row>13</xdr:row>
      <xdr:rowOff>132739</xdr:rowOff>
    </xdr:to>
    <xdr:pic>
      <xdr:nvPicPr>
        <xdr:cNvPr id="45" name="Imagen 44">
          <a:extLst>
            <a:ext uri="{FF2B5EF4-FFF2-40B4-BE49-F238E27FC236}">
              <a16:creationId xmlns:a16="http://schemas.microsoft.com/office/drawing/2014/main" xmlns="" id="{00000000-0008-0000-0100-00002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4552950" y="1590065"/>
          <a:ext cx="342899" cy="342899"/>
        </a:xfrm>
        <a:prstGeom prst="rect">
          <a:avLst/>
        </a:prstGeom>
      </xdr:spPr>
    </xdr:pic>
    <xdr:clientData/>
  </xdr:twoCellAnchor>
  <xdr:oneCellAnchor>
    <xdr:from>
      <xdr:col>20</xdr:col>
      <xdr:colOff>133350</xdr:colOff>
      <xdr:row>14</xdr:row>
      <xdr:rowOff>132740</xdr:rowOff>
    </xdr:from>
    <xdr:ext cx="304800" cy="304800"/>
    <xdr:pic>
      <xdr:nvPicPr>
        <xdr:cNvPr id="46" name="Imagen 45">
          <a:extLst>
            <a:ext uri="{FF2B5EF4-FFF2-40B4-BE49-F238E27FC236}">
              <a16:creationId xmlns:a16="http://schemas.microsoft.com/office/drawing/2014/main" xmlns="" id="{00000000-0008-0000-0100-00002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696575" y="2399690"/>
          <a:ext cx="304800" cy="304800"/>
        </a:xfrm>
        <a:prstGeom prst="rect">
          <a:avLst/>
        </a:prstGeom>
      </xdr:spPr>
    </xdr:pic>
    <xdr:clientData/>
  </xdr:oneCellAnchor>
  <xdr:oneCellAnchor>
    <xdr:from>
      <xdr:col>12</xdr:col>
      <xdr:colOff>152400</xdr:colOff>
      <xdr:row>11</xdr:row>
      <xdr:rowOff>104775</xdr:rowOff>
    </xdr:from>
    <xdr:ext cx="335676" cy="335676"/>
    <xdr:pic>
      <xdr:nvPicPr>
        <xdr:cNvPr id="47" name="Imagen 46">
          <a:extLst>
            <a:ext uri="{FF2B5EF4-FFF2-40B4-BE49-F238E27FC236}">
              <a16:creationId xmlns:a16="http://schemas.microsoft.com/office/drawing/2014/main" xmlns="" id="{00000000-0008-0000-0100-00002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29775" y="1771650"/>
          <a:ext cx="335676" cy="335676"/>
        </a:xfrm>
        <a:prstGeom prst="rect">
          <a:avLst/>
        </a:prstGeom>
      </xdr:spPr>
    </xdr:pic>
    <xdr:clientData/>
  </xdr:oneCellAnchor>
  <xdr:oneCellAnchor>
    <xdr:from>
      <xdr:col>12</xdr:col>
      <xdr:colOff>152400</xdr:colOff>
      <xdr:row>14</xdr:row>
      <xdr:rowOff>104775</xdr:rowOff>
    </xdr:from>
    <xdr:ext cx="335676" cy="335676"/>
    <xdr:pic>
      <xdr:nvPicPr>
        <xdr:cNvPr id="48" name="Imagen 47">
          <a:extLst>
            <a:ext uri="{FF2B5EF4-FFF2-40B4-BE49-F238E27FC236}">
              <a16:creationId xmlns:a16="http://schemas.microsoft.com/office/drawing/2014/main" xmlns="" id="{00000000-0008-0000-01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29775" y="2371725"/>
          <a:ext cx="335676" cy="335676"/>
        </a:xfrm>
        <a:prstGeom prst="rect">
          <a:avLst/>
        </a:prstGeom>
      </xdr:spPr>
    </xdr:pic>
    <xdr:clientData/>
  </xdr:oneCellAnchor>
  <xdr:oneCellAnchor>
    <xdr:from>
      <xdr:col>30</xdr:col>
      <xdr:colOff>133350</xdr:colOff>
      <xdr:row>8</xdr:row>
      <xdr:rowOff>9525</xdr:rowOff>
    </xdr:from>
    <xdr:ext cx="335676" cy="335676"/>
    <xdr:pic>
      <xdr:nvPicPr>
        <xdr:cNvPr id="49" name="Imagen 48">
          <a:extLst>
            <a:ext uri="{FF2B5EF4-FFF2-40B4-BE49-F238E27FC236}">
              <a16:creationId xmlns:a16="http://schemas.microsoft.com/office/drawing/2014/main" xmlns="" id="{00000000-0008-0000-0100-00003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72225" y="990600"/>
          <a:ext cx="335676" cy="335676"/>
        </a:xfrm>
        <a:prstGeom prst="rect">
          <a:avLst/>
        </a:prstGeom>
      </xdr:spPr>
    </xdr:pic>
    <xdr:clientData/>
  </xdr:oneCellAnchor>
  <xdr:oneCellAnchor>
    <xdr:from>
      <xdr:col>30</xdr:col>
      <xdr:colOff>133350</xdr:colOff>
      <xdr:row>11</xdr:row>
      <xdr:rowOff>104775</xdr:rowOff>
    </xdr:from>
    <xdr:ext cx="335676" cy="335676"/>
    <xdr:pic>
      <xdr:nvPicPr>
        <xdr:cNvPr id="50" name="Imagen 49">
          <a:extLst>
            <a:ext uri="{FF2B5EF4-FFF2-40B4-BE49-F238E27FC236}">
              <a16:creationId xmlns:a16="http://schemas.microsoft.com/office/drawing/2014/main" xmlns="" id="{00000000-0008-0000-01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72225" y="1590675"/>
          <a:ext cx="335676" cy="335676"/>
        </a:xfrm>
        <a:prstGeom prst="rect">
          <a:avLst/>
        </a:prstGeom>
      </xdr:spPr>
    </xdr:pic>
    <xdr:clientData/>
  </xdr:oneCellAnchor>
  <xdr:oneCellAnchor>
    <xdr:from>
      <xdr:col>30</xdr:col>
      <xdr:colOff>123825</xdr:colOff>
      <xdr:row>14</xdr:row>
      <xdr:rowOff>95250</xdr:rowOff>
    </xdr:from>
    <xdr:ext cx="335676" cy="335676"/>
    <xdr:pic>
      <xdr:nvPicPr>
        <xdr:cNvPr id="51" name="Imagen 50">
          <a:extLst>
            <a:ext uri="{FF2B5EF4-FFF2-40B4-BE49-F238E27FC236}">
              <a16:creationId xmlns:a16="http://schemas.microsoft.com/office/drawing/2014/main" xmlns="" id="{00000000-0008-0000-0100-00003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62700" y="2181225"/>
          <a:ext cx="335676" cy="335676"/>
        </a:xfrm>
        <a:prstGeom prst="rect">
          <a:avLst/>
        </a:prstGeom>
      </xdr:spPr>
    </xdr:pic>
    <xdr:clientData/>
  </xdr:oneCellAnchor>
  <xdr:twoCellAnchor editAs="oneCell">
    <xdr:from>
      <xdr:col>21</xdr:col>
      <xdr:colOff>123825</xdr:colOff>
      <xdr:row>18</xdr:row>
      <xdr:rowOff>180364</xdr:rowOff>
    </xdr:from>
    <xdr:to>
      <xdr:col>22</xdr:col>
      <xdr:colOff>209550</xdr:colOff>
      <xdr:row>20</xdr:row>
      <xdr:rowOff>94639</xdr:rowOff>
    </xdr:to>
    <xdr:pic>
      <xdr:nvPicPr>
        <xdr:cNvPr id="29" name="Imagen 28">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715250" y="3047389"/>
          <a:ext cx="314325" cy="314325"/>
        </a:xfrm>
        <a:prstGeom prst="rect">
          <a:avLst/>
        </a:prstGeom>
      </xdr:spPr>
    </xdr:pic>
    <xdr:clientData/>
  </xdr:twoCellAnchor>
  <xdr:twoCellAnchor editAs="oneCell">
    <xdr:from>
      <xdr:col>13</xdr:col>
      <xdr:colOff>85725</xdr:colOff>
      <xdr:row>25</xdr:row>
      <xdr:rowOff>123825</xdr:rowOff>
    </xdr:from>
    <xdr:to>
      <xdr:col>14</xdr:col>
      <xdr:colOff>199415</xdr:colOff>
      <xdr:row>27</xdr:row>
      <xdr:rowOff>66065</xdr:rowOff>
    </xdr:to>
    <xdr:pic>
      <xdr:nvPicPr>
        <xdr:cNvPr id="62" name="Imagen 61">
          <a:extLst>
            <a:ext uri="{FF2B5EF4-FFF2-40B4-BE49-F238E27FC236}">
              <a16:creationId xmlns:a16="http://schemas.microsoft.com/office/drawing/2014/main" xmlns="" id="{00000000-0008-0000-0100-00003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686050" y="4000500"/>
          <a:ext cx="342290" cy="342290"/>
        </a:xfrm>
        <a:prstGeom prst="rect">
          <a:avLst/>
        </a:prstGeom>
      </xdr:spPr>
    </xdr:pic>
    <xdr:clientData/>
  </xdr:twoCellAnchor>
  <xdr:twoCellAnchor editAs="oneCell">
    <xdr:from>
      <xdr:col>20</xdr:col>
      <xdr:colOff>76201</xdr:colOff>
      <xdr:row>3</xdr:row>
      <xdr:rowOff>132739</xdr:rowOff>
    </xdr:from>
    <xdr:to>
      <xdr:col>21</xdr:col>
      <xdr:colOff>190501</xdr:colOff>
      <xdr:row>7</xdr:row>
      <xdr:rowOff>56539</xdr:rowOff>
    </xdr:to>
    <xdr:pic>
      <xdr:nvPicPr>
        <xdr:cNvPr id="13312" name="Imagen 13311">
          <a:extLst>
            <a:ext uri="{FF2B5EF4-FFF2-40B4-BE49-F238E27FC236}">
              <a16:creationId xmlns:a16="http://schemas.microsoft.com/office/drawing/2014/main" xmlns="" id="{00000000-0008-0000-0100-00000034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639426" y="647089"/>
          <a:ext cx="342900" cy="342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171450</xdr:colOff>
      <xdr:row>2</xdr:row>
      <xdr:rowOff>57150</xdr:rowOff>
    </xdr:from>
    <xdr:to>
      <xdr:col>50</xdr:col>
      <xdr:colOff>180975</xdr:colOff>
      <xdr:row>8</xdr:row>
      <xdr:rowOff>104776</xdr:rowOff>
    </xdr:to>
    <xdr:sp macro="" textlink="">
      <xdr:nvSpPr>
        <xdr:cNvPr id="25630" name="Rectángulo 25629">
          <a:extLst>
            <a:ext uri="{FF2B5EF4-FFF2-40B4-BE49-F238E27FC236}">
              <a16:creationId xmlns:a16="http://schemas.microsoft.com/office/drawing/2014/main" xmlns="" id="{00000000-0008-0000-0200-00001E640000}"/>
            </a:ext>
          </a:extLst>
        </xdr:cNvPr>
        <xdr:cNvSpPr/>
      </xdr:nvSpPr>
      <xdr:spPr>
        <a:xfrm>
          <a:off x="8153400" y="323850"/>
          <a:ext cx="2314575" cy="771526"/>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3</xdr:col>
      <xdr:colOff>209551</xdr:colOff>
      <xdr:row>46</xdr:row>
      <xdr:rowOff>78327</xdr:rowOff>
    </xdr:from>
    <xdr:to>
      <xdr:col>5</xdr:col>
      <xdr:colOff>114301</xdr:colOff>
      <xdr:row>49</xdr:row>
      <xdr:rowOff>28270</xdr:rowOff>
    </xdr:to>
    <xdr:pic>
      <xdr:nvPicPr>
        <xdr:cNvPr id="2" name="Imagen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stretch>
          <a:fillRect/>
        </a:stretch>
      </xdr:blipFill>
      <xdr:spPr>
        <a:xfrm>
          <a:off x="523876" y="9336627"/>
          <a:ext cx="361950" cy="492868"/>
        </a:xfrm>
        <a:prstGeom prst="rect">
          <a:avLst/>
        </a:prstGeom>
      </xdr:spPr>
    </xdr:pic>
    <xdr:clientData/>
  </xdr:twoCellAnchor>
  <xdr:twoCellAnchor editAs="oneCell">
    <xdr:from>
      <xdr:col>23</xdr:col>
      <xdr:colOff>142876</xdr:colOff>
      <xdr:row>12</xdr:row>
      <xdr:rowOff>9485</xdr:rowOff>
    </xdr:from>
    <xdr:to>
      <xdr:col>24</xdr:col>
      <xdr:colOff>180975</xdr:colOff>
      <xdr:row>15</xdr:row>
      <xdr:rowOff>171143</xdr:rowOff>
    </xdr:to>
    <xdr:pic>
      <xdr:nvPicPr>
        <xdr:cNvPr id="26" name="Imagen 25">
          <a:extLst>
            <a:ext uri="{FF2B5EF4-FFF2-40B4-BE49-F238E27FC236}">
              <a16:creationId xmlns:a16="http://schemas.microsoft.com/office/drawing/2014/main" xmlns="" id="{00000000-0008-0000-0200-00001A000000}"/>
            </a:ext>
          </a:extLst>
        </xdr:cNvPr>
        <xdr:cNvPicPr>
          <a:picLocks noChangeAspect="1"/>
        </xdr:cNvPicPr>
      </xdr:nvPicPr>
      <xdr:blipFill>
        <a:blip xmlns:r="http://schemas.openxmlformats.org/officeDocument/2006/relationships" r:embed="rId2"/>
        <a:stretch>
          <a:fillRect/>
        </a:stretch>
      </xdr:blipFill>
      <xdr:spPr>
        <a:xfrm>
          <a:off x="4819651" y="1609685"/>
          <a:ext cx="266699" cy="475983"/>
        </a:xfrm>
        <a:prstGeom prst="rect">
          <a:avLst/>
        </a:prstGeom>
      </xdr:spPr>
    </xdr:pic>
    <xdr:clientData/>
  </xdr:twoCellAnchor>
  <xdr:twoCellAnchor editAs="oneCell">
    <xdr:from>
      <xdr:col>3</xdr:col>
      <xdr:colOff>114301</xdr:colOff>
      <xdr:row>54</xdr:row>
      <xdr:rowOff>152400</xdr:rowOff>
    </xdr:from>
    <xdr:to>
      <xdr:col>5</xdr:col>
      <xdr:colOff>214202</xdr:colOff>
      <xdr:row>56</xdr:row>
      <xdr:rowOff>66006</xdr:rowOff>
    </xdr:to>
    <xdr:pic>
      <xdr:nvPicPr>
        <xdr:cNvPr id="27" name="Imagen 26">
          <a:extLst>
            <a:ext uri="{FF2B5EF4-FFF2-40B4-BE49-F238E27FC236}">
              <a16:creationId xmlns:a16="http://schemas.microsoft.com/office/drawing/2014/main" xmlns="" id="{00000000-0008-0000-0200-00001B000000}"/>
            </a:ext>
          </a:extLst>
        </xdr:cNvPr>
        <xdr:cNvPicPr>
          <a:picLocks noChangeAspect="1"/>
        </xdr:cNvPicPr>
      </xdr:nvPicPr>
      <xdr:blipFill>
        <a:blip xmlns:r="http://schemas.openxmlformats.org/officeDocument/2006/relationships" r:embed="rId3"/>
        <a:stretch>
          <a:fillRect/>
        </a:stretch>
      </xdr:blipFill>
      <xdr:spPr>
        <a:xfrm>
          <a:off x="428626" y="10620375"/>
          <a:ext cx="557101" cy="275556"/>
        </a:xfrm>
        <a:prstGeom prst="rect">
          <a:avLst/>
        </a:prstGeom>
      </xdr:spPr>
    </xdr:pic>
    <xdr:clientData/>
  </xdr:twoCellAnchor>
  <xdr:twoCellAnchor editAs="oneCell">
    <xdr:from>
      <xdr:col>3</xdr:col>
      <xdr:colOff>152401</xdr:colOff>
      <xdr:row>62</xdr:row>
      <xdr:rowOff>9525</xdr:rowOff>
    </xdr:from>
    <xdr:to>
      <xdr:col>5</xdr:col>
      <xdr:colOff>158952</xdr:colOff>
      <xdr:row>64</xdr:row>
      <xdr:rowOff>133071</xdr:rowOff>
    </xdr:to>
    <xdr:pic>
      <xdr:nvPicPr>
        <xdr:cNvPr id="28" name="Imagen 27">
          <a:extLst>
            <a:ext uri="{FF2B5EF4-FFF2-40B4-BE49-F238E27FC236}">
              <a16:creationId xmlns:a16="http://schemas.microsoft.com/office/drawing/2014/main" xmlns="" id="{00000000-0008-0000-0200-00001C000000}"/>
            </a:ext>
          </a:extLst>
        </xdr:cNvPr>
        <xdr:cNvPicPr>
          <a:picLocks noChangeAspect="1"/>
        </xdr:cNvPicPr>
      </xdr:nvPicPr>
      <xdr:blipFill>
        <a:blip xmlns:r="http://schemas.openxmlformats.org/officeDocument/2006/relationships" r:embed="rId4"/>
        <a:stretch>
          <a:fillRect/>
        </a:stretch>
      </xdr:blipFill>
      <xdr:spPr>
        <a:xfrm>
          <a:off x="466726" y="11744325"/>
          <a:ext cx="463751" cy="409296"/>
        </a:xfrm>
        <a:prstGeom prst="rect">
          <a:avLst/>
        </a:prstGeom>
      </xdr:spPr>
    </xdr:pic>
    <xdr:clientData/>
  </xdr:twoCellAnchor>
  <xdr:twoCellAnchor editAs="oneCell">
    <xdr:from>
      <xdr:col>3</xdr:col>
      <xdr:colOff>142876</xdr:colOff>
      <xdr:row>50</xdr:row>
      <xdr:rowOff>75693</xdr:rowOff>
    </xdr:from>
    <xdr:to>
      <xdr:col>5</xdr:col>
      <xdr:colOff>161926</xdr:colOff>
      <xdr:row>52</xdr:row>
      <xdr:rowOff>152110</xdr:rowOff>
    </xdr:to>
    <xdr:pic>
      <xdr:nvPicPr>
        <xdr:cNvPr id="30" name="Imagen 29">
          <a:extLst>
            <a:ext uri="{FF2B5EF4-FFF2-40B4-BE49-F238E27FC236}">
              <a16:creationId xmlns:a16="http://schemas.microsoft.com/office/drawing/2014/main" xmlns="" id="{00000000-0008-0000-0200-00001E000000}"/>
            </a:ext>
          </a:extLst>
        </xdr:cNvPr>
        <xdr:cNvPicPr>
          <a:picLocks noChangeAspect="1"/>
        </xdr:cNvPicPr>
      </xdr:nvPicPr>
      <xdr:blipFill>
        <a:blip xmlns:r="http://schemas.openxmlformats.org/officeDocument/2006/relationships" r:embed="rId5"/>
        <a:stretch>
          <a:fillRect/>
        </a:stretch>
      </xdr:blipFill>
      <xdr:spPr>
        <a:xfrm>
          <a:off x="457201" y="9943593"/>
          <a:ext cx="476250" cy="438367"/>
        </a:xfrm>
        <a:prstGeom prst="rect">
          <a:avLst/>
        </a:prstGeom>
      </xdr:spPr>
    </xdr:pic>
    <xdr:clientData/>
  </xdr:twoCellAnchor>
  <xdr:twoCellAnchor editAs="oneCell">
    <xdr:from>
      <xdr:col>3</xdr:col>
      <xdr:colOff>95250</xdr:colOff>
      <xdr:row>25</xdr:row>
      <xdr:rowOff>151789</xdr:rowOff>
    </xdr:from>
    <xdr:to>
      <xdr:col>5</xdr:col>
      <xdr:colOff>47625</xdr:colOff>
      <xdr:row>27</xdr:row>
      <xdr:rowOff>161314</xdr:rowOff>
    </xdr:to>
    <xdr:pic>
      <xdr:nvPicPr>
        <xdr:cNvPr id="25604" name="Imagen 25603">
          <a:extLst>
            <a:ext uri="{FF2B5EF4-FFF2-40B4-BE49-F238E27FC236}">
              <a16:creationId xmlns:a16="http://schemas.microsoft.com/office/drawing/2014/main" xmlns="" id="{00000000-0008-0000-0200-00000464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9575" y="5771539"/>
          <a:ext cx="409575" cy="409575"/>
        </a:xfrm>
        <a:prstGeom prst="rect">
          <a:avLst/>
        </a:prstGeom>
      </xdr:spPr>
    </xdr:pic>
    <xdr:clientData/>
  </xdr:twoCellAnchor>
  <xdr:twoCellAnchor editAs="oneCell">
    <xdr:from>
      <xdr:col>3</xdr:col>
      <xdr:colOff>76199</xdr:colOff>
      <xdr:row>29</xdr:row>
      <xdr:rowOff>85115</xdr:rowOff>
    </xdr:from>
    <xdr:to>
      <xdr:col>5</xdr:col>
      <xdr:colOff>66674</xdr:colOff>
      <xdr:row>31</xdr:row>
      <xdr:rowOff>132740</xdr:rowOff>
    </xdr:to>
    <xdr:pic>
      <xdr:nvPicPr>
        <xdr:cNvPr id="25606" name="Imagen 25605">
          <a:extLst>
            <a:ext uri="{FF2B5EF4-FFF2-40B4-BE49-F238E27FC236}">
              <a16:creationId xmlns:a16="http://schemas.microsoft.com/office/drawing/2014/main" xmlns="" id="{00000000-0008-0000-0200-0000066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0524" y="6638315"/>
          <a:ext cx="447675" cy="447675"/>
        </a:xfrm>
        <a:prstGeom prst="rect">
          <a:avLst/>
        </a:prstGeom>
      </xdr:spPr>
    </xdr:pic>
    <xdr:clientData/>
  </xdr:twoCellAnchor>
  <xdr:twoCellAnchor editAs="oneCell">
    <xdr:from>
      <xdr:col>3</xdr:col>
      <xdr:colOff>161926</xdr:colOff>
      <xdr:row>57</xdr:row>
      <xdr:rowOff>27964</xdr:rowOff>
    </xdr:from>
    <xdr:to>
      <xdr:col>5</xdr:col>
      <xdr:colOff>180976</xdr:colOff>
      <xdr:row>60</xdr:row>
      <xdr:rowOff>66064</xdr:rowOff>
    </xdr:to>
    <xdr:pic>
      <xdr:nvPicPr>
        <xdr:cNvPr id="25610" name="Imagen 25609">
          <a:extLst>
            <a:ext uri="{FF2B5EF4-FFF2-40B4-BE49-F238E27FC236}">
              <a16:creationId xmlns:a16="http://schemas.microsoft.com/office/drawing/2014/main" xmlns="" id="{00000000-0008-0000-0200-00000A6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6251" y="11038864"/>
          <a:ext cx="476250" cy="476250"/>
        </a:xfrm>
        <a:prstGeom prst="rect">
          <a:avLst/>
        </a:prstGeom>
      </xdr:spPr>
    </xdr:pic>
    <xdr:clientData/>
  </xdr:twoCellAnchor>
  <xdr:twoCellAnchor editAs="oneCell">
    <xdr:from>
      <xdr:col>3</xdr:col>
      <xdr:colOff>114301</xdr:colOff>
      <xdr:row>65</xdr:row>
      <xdr:rowOff>20535</xdr:rowOff>
    </xdr:from>
    <xdr:to>
      <xdr:col>5</xdr:col>
      <xdr:colOff>209551</xdr:colOff>
      <xdr:row>68</xdr:row>
      <xdr:rowOff>159882</xdr:rowOff>
    </xdr:to>
    <xdr:pic>
      <xdr:nvPicPr>
        <xdr:cNvPr id="25616" name="Imagen 25615">
          <a:extLst>
            <a:ext uri="{FF2B5EF4-FFF2-40B4-BE49-F238E27FC236}">
              <a16:creationId xmlns:a16="http://schemas.microsoft.com/office/drawing/2014/main" xmlns="" id="{00000000-0008-0000-0200-00001064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28626" y="12260160"/>
          <a:ext cx="552450" cy="501297"/>
        </a:xfrm>
        <a:prstGeom prst="rect">
          <a:avLst/>
        </a:prstGeom>
      </xdr:spPr>
    </xdr:pic>
    <xdr:clientData/>
  </xdr:twoCellAnchor>
  <xdr:twoCellAnchor editAs="oneCell">
    <xdr:from>
      <xdr:col>3</xdr:col>
      <xdr:colOff>57151</xdr:colOff>
      <xdr:row>33</xdr:row>
      <xdr:rowOff>75589</xdr:rowOff>
    </xdr:from>
    <xdr:to>
      <xdr:col>5</xdr:col>
      <xdr:colOff>114300</xdr:colOff>
      <xdr:row>35</xdr:row>
      <xdr:rowOff>189888</xdr:rowOff>
    </xdr:to>
    <xdr:pic>
      <xdr:nvPicPr>
        <xdr:cNvPr id="25618" name="Imagen 25617">
          <a:extLst>
            <a:ext uri="{FF2B5EF4-FFF2-40B4-BE49-F238E27FC236}">
              <a16:creationId xmlns:a16="http://schemas.microsoft.com/office/drawing/2014/main" xmlns="" id="{00000000-0008-0000-0200-00001264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71476" y="7295539"/>
          <a:ext cx="514349" cy="514349"/>
        </a:xfrm>
        <a:prstGeom prst="rect">
          <a:avLst/>
        </a:prstGeom>
      </xdr:spPr>
    </xdr:pic>
    <xdr:clientData/>
  </xdr:twoCellAnchor>
  <xdr:twoCellAnchor editAs="oneCell">
    <xdr:from>
      <xdr:col>2</xdr:col>
      <xdr:colOff>69840</xdr:colOff>
      <xdr:row>37</xdr:row>
      <xdr:rowOff>106703</xdr:rowOff>
    </xdr:from>
    <xdr:to>
      <xdr:col>5</xdr:col>
      <xdr:colOff>152401</xdr:colOff>
      <xdr:row>40</xdr:row>
      <xdr:rowOff>114300</xdr:rowOff>
    </xdr:to>
    <xdr:pic>
      <xdr:nvPicPr>
        <xdr:cNvPr id="25620" name="Imagen 25619">
          <a:extLst>
            <a:ext uri="{FF2B5EF4-FFF2-40B4-BE49-F238E27FC236}">
              <a16:creationId xmlns:a16="http://schemas.microsoft.com/office/drawing/2014/main" xmlns="" id="{00000000-0008-0000-0200-00001464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V="1">
          <a:off x="298440" y="7698128"/>
          <a:ext cx="625486" cy="607672"/>
        </a:xfrm>
        <a:prstGeom prst="rect">
          <a:avLst/>
        </a:prstGeom>
      </xdr:spPr>
    </xdr:pic>
    <xdr:clientData/>
  </xdr:twoCellAnchor>
  <xdr:oneCellAnchor>
    <xdr:from>
      <xdr:col>23</xdr:col>
      <xdr:colOff>85725</xdr:colOff>
      <xdr:row>8</xdr:row>
      <xdr:rowOff>94640</xdr:rowOff>
    </xdr:from>
    <xdr:ext cx="419711" cy="419711"/>
    <xdr:pic>
      <xdr:nvPicPr>
        <xdr:cNvPr id="66" name="Imagen 65">
          <a:extLst>
            <a:ext uri="{FF2B5EF4-FFF2-40B4-BE49-F238E27FC236}">
              <a16:creationId xmlns:a16="http://schemas.microsoft.com/office/drawing/2014/main" xmlns="" id="{00000000-0008-0000-0200-00004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62500" y="1047140"/>
          <a:ext cx="419711" cy="419711"/>
        </a:xfrm>
        <a:prstGeom prst="rect">
          <a:avLst/>
        </a:prstGeom>
      </xdr:spPr>
    </xdr:pic>
    <xdr:clientData/>
  </xdr:oneCellAnchor>
  <xdr:oneCellAnchor>
    <xdr:from>
      <xdr:col>23</xdr:col>
      <xdr:colOff>85725</xdr:colOff>
      <xdr:row>16</xdr:row>
      <xdr:rowOff>104164</xdr:rowOff>
    </xdr:from>
    <xdr:ext cx="390525" cy="390525"/>
    <xdr:pic>
      <xdr:nvPicPr>
        <xdr:cNvPr id="67" name="Imagen 66">
          <a:extLst>
            <a:ext uri="{FF2B5EF4-FFF2-40B4-BE49-F238E27FC236}">
              <a16:creationId xmlns:a16="http://schemas.microsoft.com/office/drawing/2014/main" xmlns="" id="{00000000-0008-0000-0200-00004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762500" y="2209189"/>
          <a:ext cx="390525" cy="390525"/>
        </a:xfrm>
        <a:prstGeom prst="rect">
          <a:avLst/>
        </a:prstGeom>
      </xdr:spPr>
    </xdr:pic>
    <xdr:clientData/>
  </xdr:oneCellAnchor>
  <xdr:twoCellAnchor>
    <xdr:from>
      <xdr:col>39</xdr:col>
      <xdr:colOff>200024</xdr:colOff>
      <xdr:row>2</xdr:row>
      <xdr:rowOff>85724</xdr:rowOff>
    </xdr:from>
    <xdr:to>
      <xdr:col>50</xdr:col>
      <xdr:colOff>114299</xdr:colOff>
      <xdr:row>8</xdr:row>
      <xdr:rowOff>123825</xdr:rowOff>
    </xdr:to>
    <xdr:sp macro="" textlink="">
      <xdr:nvSpPr>
        <xdr:cNvPr id="25623" name="CuadroTexto 25622">
          <a:extLst>
            <a:ext uri="{FF2B5EF4-FFF2-40B4-BE49-F238E27FC236}">
              <a16:creationId xmlns:a16="http://schemas.microsoft.com/office/drawing/2014/main" xmlns="" id="{00000000-0008-0000-0200-000017640000}"/>
            </a:ext>
          </a:extLst>
        </xdr:cNvPr>
        <xdr:cNvSpPr txBox="1"/>
      </xdr:nvSpPr>
      <xdr:spPr>
        <a:xfrm>
          <a:off x="8181974" y="352424"/>
          <a:ext cx="2219325" cy="762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000">
              <a:solidFill>
                <a:schemeClr val="bg1"/>
              </a:solidFill>
            </a:rPr>
            <a:t>Recuerde</a:t>
          </a:r>
          <a:r>
            <a:rPr lang="es-CO" sz="1000" baseline="0">
              <a:solidFill>
                <a:schemeClr val="bg1"/>
              </a:solidFill>
            </a:rPr>
            <a:t> que para toda actividad en alturas, es necesaria la presencia de un Coordinador de alturas  duranta las actividades</a:t>
          </a:r>
          <a:endParaRPr lang="es-CO" sz="1000">
            <a:solidFill>
              <a:schemeClr val="bg1"/>
            </a:solidFill>
          </a:endParaRPr>
        </a:p>
      </xdr:txBody>
    </xdr:sp>
    <xdr:clientData/>
  </xdr:twoCellAnchor>
  <xdr:oneCellAnchor>
    <xdr:from>
      <xdr:col>23</xdr:col>
      <xdr:colOff>161925</xdr:colOff>
      <xdr:row>72</xdr:row>
      <xdr:rowOff>75589</xdr:rowOff>
    </xdr:from>
    <xdr:ext cx="352425" cy="352425"/>
    <xdr:pic>
      <xdr:nvPicPr>
        <xdr:cNvPr id="71" name="Imagen 70">
          <a:extLst>
            <a:ext uri="{FF2B5EF4-FFF2-40B4-BE49-F238E27FC236}">
              <a16:creationId xmlns:a16="http://schemas.microsoft.com/office/drawing/2014/main" xmlns="" id="{00000000-0008-0000-0200-00004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800600" y="13153414"/>
          <a:ext cx="352425" cy="352425"/>
        </a:xfrm>
        <a:prstGeom prst="rect">
          <a:avLst/>
        </a:prstGeom>
      </xdr:spPr>
    </xdr:pic>
    <xdr:clientData/>
  </xdr:oneCellAnchor>
  <xdr:twoCellAnchor editAs="oneCell">
    <xdr:from>
      <xdr:col>3</xdr:col>
      <xdr:colOff>104775</xdr:colOff>
      <xdr:row>8</xdr:row>
      <xdr:rowOff>127955</xdr:rowOff>
    </xdr:from>
    <xdr:to>
      <xdr:col>5</xdr:col>
      <xdr:colOff>171450</xdr:colOff>
      <xdr:row>12</xdr:row>
      <xdr:rowOff>37844</xdr:rowOff>
    </xdr:to>
    <xdr:pic>
      <xdr:nvPicPr>
        <xdr:cNvPr id="25626" name="Imagen 25625">
          <a:extLst>
            <a:ext uri="{FF2B5EF4-FFF2-40B4-BE49-F238E27FC236}">
              <a16:creationId xmlns:a16="http://schemas.microsoft.com/office/drawing/2014/main" xmlns="" id="{00000000-0008-0000-0200-00001A640000}"/>
            </a:ext>
          </a:extLst>
        </xdr:cNvPr>
        <xdr:cNvPicPr>
          <a:picLocks noChangeAspect="1"/>
        </xdr:cNvPicPr>
      </xdr:nvPicPr>
      <xdr:blipFill>
        <a:blip xmlns:r="http://schemas.openxmlformats.org/officeDocument/2006/relationships" r:embed="rId15"/>
        <a:stretch>
          <a:fillRect/>
        </a:stretch>
      </xdr:blipFill>
      <xdr:spPr>
        <a:xfrm>
          <a:off x="419100" y="1318580"/>
          <a:ext cx="523875" cy="557589"/>
        </a:xfrm>
        <a:prstGeom prst="rect">
          <a:avLst/>
        </a:prstGeom>
      </xdr:spPr>
    </xdr:pic>
    <xdr:clientData/>
  </xdr:twoCellAnchor>
  <xdr:oneCellAnchor>
    <xdr:from>
      <xdr:col>3</xdr:col>
      <xdr:colOff>114300</xdr:colOff>
      <xdr:row>16</xdr:row>
      <xdr:rowOff>76198</xdr:rowOff>
    </xdr:from>
    <xdr:ext cx="419100" cy="419100"/>
    <xdr:pic>
      <xdr:nvPicPr>
        <xdr:cNvPr id="76" name="Imagen 75">
          <a:extLst>
            <a:ext uri="{FF2B5EF4-FFF2-40B4-BE49-F238E27FC236}">
              <a16:creationId xmlns:a16="http://schemas.microsoft.com/office/drawing/2014/main" xmlns="" id="{00000000-0008-0000-0200-00004C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8625" y="2419348"/>
          <a:ext cx="419100" cy="419100"/>
        </a:xfrm>
        <a:prstGeom prst="rect">
          <a:avLst/>
        </a:prstGeom>
      </xdr:spPr>
    </xdr:pic>
    <xdr:clientData/>
  </xdr:oneCellAnchor>
  <xdr:twoCellAnchor editAs="oneCell">
    <xdr:from>
      <xdr:col>25</xdr:col>
      <xdr:colOff>76200</xdr:colOff>
      <xdr:row>1</xdr:row>
      <xdr:rowOff>69792</xdr:rowOff>
    </xdr:from>
    <xdr:to>
      <xdr:col>27</xdr:col>
      <xdr:colOff>142876</xdr:colOff>
      <xdr:row>6</xdr:row>
      <xdr:rowOff>43939</xdr:rowOff>
    </xdr:to>
    <xdr:pic>
      <xdr:nvPicPr>
        <xdr:cNvPr id="25628" name="Imagen 25627">
          <a:extLst>
            <a:ext uri="{FF2B5EF4-FFF2-40B4-BE49-F238E27FC236}">
              <a16:creationId xmlns:a16="http://schemas.microsoft.com/office/drawing/2014/main" xmlns="" id="{00000000-0008-0000-0200-00001C640000}"/>
            </a:ext>
          </a:extLst>
        </xdr:cNvPr>
        <xdr:cNvPicPr>
          <a:picLocks noChangeAspect="1"/>
        </xdr:cNvPicPr>
      </xdr:nvPicPr>
      <xdr:blipFill>
        <a:blip xmlns:r="http://schemas.openxmlformats.org/officeDocument/2006/relationships" r:embed="rId17"/>
        <a:stretch>
          <a:fillRect/>
        </a:stretch>
      </xdr:blipFill>
      <xdr:spPr>
        <a:xfrm>
          <a:off x="5210175" y="260292"/>
          <a:ext cx="523876" cy="612322"/>
        </a:xfrm>
        <a:prstGeom prst="rect">
          <a:avLst/>
        </a:prstGeom>
      </xdr:spPr>
    </xdr:pic>
    <xdr:clientData/>
  </xdr:twoCellAnchor>
  <xdr:twoCellAnchor>
    <xdr:from>
      <xdr:col>34</xdr:col>
      <xdr:colOff>180975</xdr:colOff>
      <xdr:row>2</xdr:row>
      <xdr:rowOff>38100</xdr:rowOff>
    </xdr:from>
    <xdr:to>
      <xdr:col>40</xdr:col>
      <xdr:colOff>28575</xdr:colOff>
      <xdr:row>5</xdr:row>
      <xdr:rowOff>123825</xdr:rowOff>
    </xdr:to>
    <xdr:cxnSp macro="">
      <xdr:nvCxnSpPr>
        <xdr:cNvPr id="32" name="Conector: angular 31">
          <a:extLst>
            <a:ext uri="{FF2B5EF4-FFF2-40B4-BE49-F238E27FC236}">
              <a16:creationId xmlns:a16="http://schemas.microsoft.com/office/drawing/2014/main" xmlns="" id="{00000000-0008-0000-0200-000020000000}"/>
            </a:ext>
          </a:extLst>
        </xdr:cNvPr>
        <xdr:cNvCxnSpPr/>
      </xdr:nvCxnSpPr>
      <xdr:spPr>
        <a:xfrm>
          <a:off x="7372350" y="304800"/>
          <a:ext cx="847725" cy="504825"/>
        </a:xfrm>
        <a:prstGeom prst="bent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3" name="Imagen 2">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33051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5" name="Imagen 4">
          <a:extLst>
            <a:ext uri="{FF2B5EF4-FFF2-40B4-BE49-F238E27FC236}">
              <a16:creationId xmlns:a16="http://schemas.microsoft.com/office/drawing/2014/main" xmlns=""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39701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7" name="Imagen 6">
          <a:extLst>
            <a:ext uri="{FF2B5EF4-FFF2-40B4-BE49-F238E27FC236}">
              <a16:creationId xmlns:a16="http://schemas.microsoft.com/office/drawing/2014/main" xmlns="" id="{00000000-0008-0000-04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26479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9" name="Imagen 8">
          <a:extLst>
            <a:ext uri="{FF2B5EF4-FFF2-40B4-BE49-F238E27FC236}">
              <a16:creationId xmlns:a16="http://schemas.microsoft.com/office/drawing/2014/main" xmlns="" id="{00000000-0008-0000-04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11" name="Imagen 10">
          <a:extLst>
            <a:ext uri="{FF2B5EF4-FFF2-40B4-BE49-F238E27FC236}">
              <a16:creationId xmlns:a16="http://schemas.microsoft.com/office/drawing/2014/main" xmlns="" id="{00000000-0008-0000-04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53143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13" name="Imagen 12">
          <a:extLst>
            <a:ext uri="{FF2B5EF4-FFF2-40B4-BE49-F238E27FC236}">
              <a16:creationId xmlns:a16="http://schemas.microsoft.com/office/drawing/2014/main" xmlns="" id="{00000000-0008-0000-04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38125" y="4247540"/>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20" name="Imagen 19">
          <a:extLst>
            <a:ext uri="{FF2B5EF4-FFF2-40B4-BE49-F238E27FC236}">
              <a16:creationId xmlns:a16="http://schemas.microsoft.com/office/drawing/2014/main" xmlns="" id="{00000000-0008-0000-0400-00001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2028215"/>
          <a:ext cx="353035" cy="353035"/>
        </a:xfrm>
        <a:prstGeom prst="rect">
          <a:avLst/>
        </a:prstGeom>
      </xdr:spPr>
    </xdr:pic>
    <xdr:clientData/>
  </xdr:twoCellAnchor>
  <xdr:twoCellAnchor editAs="oneCell">
    <xdr:from>
      <xdr:col>2</xdr:col>
      <xdr:colOff>66675</xdr:colOff>
      <xdr:row>4</xdr:row>
      <xdr:rowOff>95249</xdr:rowOff>
    </xdr:from>
    <xdr:to>
      <xdr:col>4</xdr:col>
      <xdr:colOff>38101</xdr:colOff>
      <xdr:row>8</xdr:row>
      <xdr:rowOff>133350</xdr:rowOff>
    </xdr:to>
    <xdr:pic>
      <xdr:nvPicPr>
        <xdr:cNvPr id="22" name="Imagen 21">
          <a:extLst>
            <a:ext uri="{FF2B5EF4-FFF2-40B4-BE49-F238E27FC236}">
              <a16:creationId xmlns:a16="http://schemas.microsoft.com/office/drawing/2014/main" xmlns="" id="{00000000-0008-0000-0400-00001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6095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26" name="Conector: angular 25">
          <a:extLst>
            <a:ext uri="{FF2B5EF4-FFF2-40B4-BE49-F238E27FC236}">
              <a16:creationId xmlns:a16="http://schemas.microsoft.com/office/drawing/2014/main" xmlns="" id="{00000000-0008-0000-0400-00001A000000}"/>
            </a:ext>
          </a:extLst>
        </xdr:cNvPr>
        <xdr:cNvCxnSpPr/>
      </xdr:nvCxnSpPr>
      <xdr:spPr>
        <a:xfrm rot="10800000" flipV="1">
          <a:off x="3800475"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2" name="Imagen 11">
          <a:extLst>
            <a:ext uri="{FF2B5EF4-FFF2-40B4-BE49-F238E27FC236}">
              <a16:creationId xmlns:a16="http://schemas.microsoft.com/office/drawing/2014/main" xmlns=""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4" name="Imagen 13">
          <a:extLst>
            <a:ext uri="{FF2B5EF4-FFF2-40B4-BE49-F238E27FC236}">
              <a16:creationId xmlns:a16="http://schemas.microsoft.com/office/drawing/2014/main" xmlns="" id="{00000000-0008-0000-0400-00000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5" name="Imagen 14">
          <a:extLst>
            <a:ext uri="{FF2B5EF4-FFF2-40B4-BE49-F238E27FC236}">
              <a16:creationId xmlns:a16="http://schemas.microsoft.com/office/drawing/2014/main" xmlns="" id="{00000000-0008-0000-04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6" name="Imagen 15">
          <a:extLst>
            <a:ext uri="{FF2B5EF4-FFF2-40B4-BE49-F238E27FC236}">
              <a16:creationId xmlns:a16="http://schemas.microsoft.com/office/drawing/2014/main" xmlns="" id="{00000000-0008-0000-0400-00001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7" name="Imagen 16">
          <a:extLst>
            <a:ext uri="{FF2B5EF4-FFF2-40B4-BE49-F238E27FC236}">
              <a16:creationId xmlns:a16="http://schemas.microsoft.com/office/drawing/2014/main" xmlns="" id="{00000000-0008-0000-04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8" name="Imagen 17">
          <a:extLst>
            <a:ext uri="{FF2B5EF4-FFF2-40B4-BE49-F238E27FC236}">
              <a16:creationId xmlns:a16="http://schemas.microsoft.com/office/drawing/2014/main" xmlns="" id="{00000000-0008-0000-0400-00001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2900"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9" name="Imagen 18">
          <a:extLst>
            <a:ext uri="{FF2B5EF4-FFF2-40B4-BE49-F238E27FC236}">
              <a16:creationId xmlns:a16="http://schemas.microsoft.com/office/drawing/2014/main" xmlns="" id="{00000000-0008-0000-04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21" name="Imagen 20">
          <a:extLst>
            <a:ext uri="{FF2B5EF4-FFF2-40B4-BE49-F238E27FC236}">
              <a16:creationId xmlns:a16="http://schemas.microsoft.com/office/drawing/2014/main" xmlns="" id="{00000000-0008-0000-04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23" name="Conector: angular 22">
          <a:extLst>
            <a:ext uri="{FF2B5EF4-FFF2-40B4-BE49-F238E27FC236}">
              <a16:creationId xmlns:a16="http://schemas.microsoft.com/office/drawing/2014/main" xmlns="" id="{00000000-0008-0000-0400-000017000000}"/>
            </a:ext>
          </a:extLst>
        </xdr:cNvPr>
        <xdr:cNvCxnSpPr/>
      </xdr:nvCxnSpPr>
      <xdr:spPr>
        <a:xfrm rot="10800000" flipV="1">
          <a:off x="3800475"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4" name="Imagen 23">
          <a:extLst>
            <a:ext uri="{FF2B5EF4-FFF2-40B4-BE49-F238E27FC236}">
              <a16:creationId xmlns:a16="http://schemas.microsoft.com/office/drawing/2014/main" xmlns="" id="{00000000-0008-0000-0400-00001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5" name="Imagen 24">
          <a:extLst>
            <a:ext uri="{FF2B5EF4-FFF2-40B4-BE49-F238E27FC236}">
              <a16:creationId xmlns:a16="http://schemas.microsoft.com/office/drawing/2014/main" xmlns="" id="{00000000-0008-0000-04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03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7" name="Imagen 26">
          <a:extLst>
            <a:ext uri="{FF2B5EF4-FFF2-40B4-BE49-F238E27FC236}">
              <a16:creationId xmlns:a16="http://schemas.microsoft.com/office/drawing/2014/main" xmlns="" id="{00000000-0008-0000-04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88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8" name="Imagen 27">
          <a:extLst>
            <a:ext uri="{FF2B5EF4-FFF2-40B4-BE49-F238E27FC236}">
              <a16:creationId xmlns:a16="http://schemas.microsoft.com/office/drawing/2014/main" xmlns="" id="{00000000-0008-0000-0400-00001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198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9" name="Imagen 28">
          <a:extLst>
            <a:ext uri="{FF2B5EF4-FFF2-40B4-BE49-F238E27FC236}">
              <a16:creationId xmlns:a16="http://schemas.microsoft.com/office/drawing/2014/main" xmlns="" id="{00000000-0008-0000-0400-00001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84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30" name="Imagen 29">
          <a:extLst>
            <a:ext uri="{FF2B5EF4-FFF2-40B4-BE49-F238E27FC236}">
              <a16:creationId xmlns:a16="http://schemas.microsoft.com/office/drawing/2014/main" xmlns="" id="{00000000-0008-0000-0400-00001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198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31" name="Imagen 30">
          <a:extLst>
            <a:ext uri="{FF2B5EF4-FFF2-40B4-BE49-F238E27FC236}">
              <a16:creationId xmlns:a16="http://schemas.microsoft.com/office/drawing/2014/main" xmlns="" id="{00000000-0008-0000-0400-00001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103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32" name="Imagen 31">
          <a:extLst>
            <a:ext uri="{FF2B5EF4-FFF2-40B4-BE49-F238E27FC236}">
              <a16:creationId xmlns:a16="http://schemas.microsoft.com/office/drawing/2014/main" xmlns="" id="{00000000-0008-0000-04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2103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33" name="Conector: angular 32">
          <a:extLst>
            <a:ext uri="{FF2B5EF4-FFF2-40B4-BE49-F238E27FC236}">
              <a16:creationId xmlns:a16="http://schemas.microsoft.com/office/drawing/2014/main" xmlns="" id="{00000000-0008-0000-0400-000021000000}"/>
            </a:ext>
          </a:extLst>
        </xdr:cNvPr>
        <xdr:cNvCxnSpPr/>
      </xdr:nvCxnSpPr>
      <xdr:spPr>
        <a:xfrm rot="10800000" flipV="1">
          <a:off x="984885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61" name="Imagen 60">
          <a:extLst>
            <a:ext uri="{FF2B5EF4-FFF2-40B4-BE49-F238E27FC236}">
              <a16:creationId xmlns:a16="http://schemas.microsoft.com/office/drawing/2014/main" xmlns="" id="{00000000-0008-0000-0400-00003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3190875"/>
          <a:ext cx="293532" cy="293532"/>
        </a:xfrm>
        <a:prstGeom prst="rect">
          <a:avLst/>
        </a:prstGeom>
      </xdr:spPr>
    </xdr:pic>
    <xdr:clientData/>
  </xdr:oneCellAnchor>
  <xdr:oneCellAnchor>
    <xdr:from>
      <xdr:col>2</xdr:col>
      <xdr:colOff>66675</xdr:colOff>
      <xdr:row>73</xdr:row>
      <xdr:rowOff>169706</xdr:rowOff>
    </xdr:from>
    <xdr:ext cx="333375" cy="333375"/>
    <xdr:pic>
      <xdr:nvPicPr>
        <xdr:cNvPr id="62" name="Imagen 61">
          <a:extLst>
            <a:ext uri="{FF2B5EF4-FFF2-40B4-BE49-F238E27FC236}">
              <a16:creationId xmlns:a16="http://schemas.microsoft.com/office/drawing/2014/main" xmlns="" id="{00000000-0008-0000-04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3855881"/>
          <a:ext cx="333375" cy="333375"/>
        </a:xfrm>
        <a:prstGeom prst="rect">
          <a:avLst/>
        </a:prstGeom>
      </xdr:spPr>
    </xdr:pic>
    <xdr:clientData/>
  </xdr:oneCellAnchor>
  <xdr:oneCellAnchor>
    <xdr:from>
      <xdr:col>2</xdr:col>
      <xdr:colOff>95250</xdr:colOff>
      <xdr:row>65</xdr:row>
      <xdr:rowOff>104775</xdr:rowOff>
    </xdr:from>
    <xdr:ext cx="335676" cy="335676"/>
    <xdr:pic>
      <xdr:nvPicPr>
        <xdr:cNvPr id="63" name="Imagen 62">
          <a:extLst>
            <a:ext uri="{FF2B5EF4-FFF2-40B4-BE49-F238E27FC236}">
              <a16:creationId xmlns:a16="http://schemas.microsoft.com/office/drawing/2014/main" xmlns="" id="{00000000-0008-0000-0400-00003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2533650"/>
          <a:ext cx="335676" cy="335676"/>
        </a:xfrm>
        <a:prstGeom prst="rect">
          <a:avLst/>
        </a:prstGeom>
      </xdr:spPr>
    </xdr:pic>
    <xdr:clientData/>
  </xdr:oneCellAnchor>
  <xdr:oneCellAnchor>
    <xdr:from>
      <xdr:col>2</xdr:col>
      <xdr:colOff>76200</xdr:colOff>
      <xdr:row>57</xdr:row>
      <xdr:rowOff>47014</xdr:rowOff>
    </xdr:from>
    <xdr:ext cx="352425" cy="352425"/>
    <xdr:pic>
      <xdr:nvPicPr>
        <xdr:cNvPr id="64" name="Imagen 63">
          <a:extLst>
            <a:ext uri="{FF2B5EF4-FFF2-40B4-BE49-F238E27FC236}">
              <a16:creationId xmlns:a16="http://schemas.microsoft.com/office/drawing/2014/main" xmlns="" id="{00000000-0008-0000-0400-00004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1409089"/>
          <a:ext cx="352425" cy="352425"/>
        </a:xfrm>
        <a:prstGeom prst="rect">
          <a:avLst/>
        </a:prstGeom>
      </xdr:spPr>
    </xdr:pic>
    <xdr:clientData/>
  </xdr:oneCellAnchor>
  <xdr:oneCellAnchor>
    <xdr:from>
      <xdr:col>2</xdr:col>
      <xdr:colOff>104775</xdr:colOff>
      <xdr:row>82</xdr:row>
      <xdr:rowOff>75590</xdr:rowOff>
    </xdr:from>
    <xdr:ext cx="304800" cy="304800"/>
    <xdr:pic>
      <xdr:nvPicPr>
        <xdr:cNvPr id="65" name="Imagen 64">
          <a:extLst>
            <a:ext uri="{FF2B5EF4-FFF2-40B4-BE49-F238E27FC236}">
              <a16:creationId xmlns:a16="http://schemas.microsoft.com/office/drawing/2014/main" xmlns="" id="{00000000-0008-0000-0400-00004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5200040"/>
          <a:ext cx="304800" cy="304800"/>
        </a:xfrm>
        <a:prstGeom prst="rect">
          <a:avLst/>
        </a:prstGeom>
      </xdr:spPr>
    </xdr:pic>
    <xdr:clientData/>
  </xdr:oneCellAnchor>
  <xdr:oneCellAnchor>
    <xdr:from>
      <xdr:col>2</xdr:col>
      <xdr:colOff>76200</xdr:colOff>
      <xdr:row>77</xdr:row>
      <xdr:rowOff>123215</xdr:rowOff>
    </xdr:from>
    <xdr:ext cx="342900" cy="342900"/>
    <xdr:pic>
      <xdr:nvPicPr>
        <xdr:cNvPr id="66" name="Imagen 65">
          <a:extLst>
            <a:ext uri="{FF2B5EF4-FFF2-40B4-BE49-F238E27FC236}">
              <a16:creationId xmlns:a16="http://schemas.microsoft.com/office/drawing/2014/main" xmlns="" id="{00000000-0008-0000-0400-00004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2900" y="4485665"/>
          <a:ext cx="342900" cy="342900"/>
        </a:xfrm>
        <a:prstGeom prst="rect">
          <a:avLst/>
        </a:prstGeom>
      </xdr:spPr>
    </xdr:pic>
    <xdr:clientData/>
  </xdr:oneCellAnchor>
  <xdr:oneCellAnchor>
    <xdr:from>
      <xdr:col>2</xdr:col>
      <xdr:colOff>66676</xdr:colOff>
      <xdr:row>61</xdr:row>
      <xdr:rowOff>47015</xdr:rowOff>
    </xdr:from>
    <xdr:ext cx="353035" cy="353035"/>
    <xdr:pic>
      <xdr:nvPicPr>
        <xdr:cNvPr id="67" name="Imagen 66">
          <a:extLst>
            <a:ext uri="{FF2B5EF4-FFF2-40B4-BE49-F238E27FC236}">
              <a16:creationId xmlns:a16="http://schemas.microsoft.com/office/drawing/2014/main" xmlns="" id="{00000000-0008-0000-0400-00004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1913915"/>
          <a:ext cx="353035" cy="353035"/>
        </a:xfrm>
        <a:prstGeom prst="rect">
          <a:avLst/>
        </a:prstGeom>
      </xdr:spPr>
    </xdr:pic>
    <xdr:clientData/>
  </xdr:oneCellAnchor>
  <xdr:oneCellAnchor>
    <xdr:from>
      <xdr:col>2</xdr:col>
      <xdr:colOff>66675</xdr:colOff>
      <xdr:row>50</xdr:row>
      <xdr:rowOff>95249</xdr:rowOff>
    </xdr:from>
    <xdr:ext cx="504826" cy="504826"/>
    <xdr:pic>
      <xdr:nvPicPr>
        <xdr:cNvPr id="68" name="Imagen 67">
          <a:extLst>
            <a:ext uri="{FF2B5EF4-FFF2-40B4-BE49-F238E27FC236}">
              <a16:creationId xmlns:a16="http://schemas.microsoft.com/office/drawing/2014/main" xmlns="" id="{00000000-0008-0000-0400-00004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60959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69" name="Conector: angular 68">
          <a:extLst>
            <a:ext uri="{FF2B5EF4-FFF2-40B4-BE49-F238E27FC236}">
              <a16:creationId xmlns:a16="http://schemas.microsoft.com/office/drawing/2014/main" xmlns="" id="{00000000-0008-0000-0400-000045000000}"/>
            </a:ext>
          </a:extLst>
        </xdr:cNvPr>
        <xdr:cNvCxnSpPr/>
      </xdr:nvCxnSpPr>
      <xdr:spPr>
        <a:xfrm rot="10800000" flipV="1">
          <a:off x="3800475"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70" name="Imagen 69">
          <a:extLst>
            <a:ext uri="{FF2B5EF4-FFF2-40B4-BE49-F238E27FC236}">
              <a16:creationId xmlns:a16="http://schemas.microsoft.com/office/drawing/2014/main" xmlns="" id="{00000000-0008-0000-0400-00004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400" y="3190875"/>
          <a:ext cx="293532" cy="293532"/>
        </a:xfrm>
        <a:prstGeom prst="rect">
          <a:avLst/>
        </a:prstGeom>
      </xdr:spPr>
    </xdr:pic>
    <xdr:clientData/>
  </xdr:oneCellAnchor>
  <xdr:oneCellAnchor>
    <xdr:from>
      <xdr:col>25</xdr:col>
      <xdr:colOff>66675</xdr:colOff>
      <xdr:row>73</xdr:row>
      <xdr:rowOff>169706</xdr:rowOff>
    </xdr:from>
    <xdr:ext cx="333375" cy="333375"/>
    <xdr:pic>
      <xdr:nvPicPr>
        <xdr:cNvPr id="71" name="Imagen 70">
          <a:extLst>
            <a:ext uri="{FF2B5EF4-FFF2-40B4-BE49-F238E27FC236}">
              <a16:creationId xmlns:a16="http://schemas.microsoft.com/office/drawing/2014/main" xmlns="" id="{00000000-0008-0000-04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0300" y="3855881"/>
          <a:ext cx="333375" cy="333375"/>
        </a:xfrm>
        <a:prstGeom prst="rect">
          <a:avLst/>
        </a:prstGeom>
      </xdr:spPr>
    </xdr:pic>
    <xdr:clientData/>
  </xdr:oneCellAnchor>
  <xdr:oneCellAnchor>
    <xdr:from>
      <xdr:col>25</xdr:col>
      <xdr:colOff>95250</xdr:colOff>
      <xdr:row>65</xdr:row>
      <xdr:rowOff>104775</xdr:rowOff>
    </xdr:from>
    <xdr:ext cx="335676" cy="335676"/>
    <xdr:pic>
      <xdr:nvPicPr>
        <xdr:cNvPr id="72" name="Imagen 71">
          <a:extLst>
            <a:ext uri="{FF2B5EF4-FFF2-40B4-BE49-F238E27FC236}">
              <a16:creationId xmlns:a16="http://schemas.microsoft.com/office/drawing/2014/main" xmlns="" id="{00000000-0008-0000-0400-00004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8875" y="2533650"/>
          <a:ext cx="335676" cy="335676"/>
        </a:xfrm>
        <a:prstGeom prst="rect">
          <a:avLst/>
        </a:prstGeom>
      </xdr:spPr>
    </xdr:pic>
    <xdr:clientData/>
  </xdr:oneCellAnchor>
  <xdr:oneCellAnchor>
    <xdr:from>
      <xdr:col>25</xdr:col>
      <xdr:colOff>76200</xdr:colOff>
      <xdr:row>57</xdr:row>
      <xdr:rowOff>47014</xdr:rowOff>
    </xdr:from>
    <xdr:ext cx="352425" cy="352425"/>
    <xdr:pic>
      <xdr:nvPicPr>
        <xdr:cNvPr id="73" name="Imagen 72">
          <a:extLst>
            <a:ext uri="{FF2B5EF4-FFF2-40B4-BE49-F238E27FC236}">
              <a16:creationId xmlns:a16="http://schemas.microsoft.com/office/drawing/2014/main" xmlns="" id="{00000000-0008-0000-0400-00004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19825" y="1409089"/>
          <a:ext cx="352425" cy="352425"/>
        </a:xfrm>
        <a:prstGeom prst="rect">
          <a:avLst/>
        </a:prstGeom>
      </xdr:spPr>
    </xdr:pic>
    <xdr:clientData/>
  </xdr:oneCellAnchor>
  <xdr:oneCellAnchor>
    <xdr:from>
      <xdr:col>25</xdr:col>
      <xdr:colOff>104775</xdr:colOff>
      <xdr:row>82</xdr:row>
      <xdr:rowOff>75590</xdr:rowOff>
    </xdr:from>
    <xdr:ext cx="304800" cy="304800"/>
    <xdr:pic>
      <xdr:nvPicPr>
        <xdr:cNvPr id="74" name="Imagen 73">
          <a:extLst>
            <a:ext uri="{FF2B5EF4-FFF2-40B4-BE49-F238E27FC236}">
              <a16:creationId xmlns:a16="http://schemas.microsoft.com/office/drawing/2014/main" xmlns="" id="{00000000-0008-0000-0400-00004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8400" y="5200040"/>
          <a:ext cx="304800" cy="304800"/>
        </a:xfrm>
        <a:prstGeom prst="rect">
          <a:avLst/>
        </a:prstGeom>
      </xdr:spPr>
    </xdr:pic>
    <xdr:clientData/>
  </xdr:oneCellAnchor>
  <xdr:oneCellAnchor>
    <xdr:from>
      <xdr:col>25</xdr:col>
      <xdr:colOff>76200</xdr:colOff>
      <xdr:row>77</xdr:row>
      <xdr:rowOff>123215</xdr:rowOff>
    </xdr:from>
    <xdr:ext cx="342900" cy="342900"/>
    <xdr:pic>
      <xdr:nvPicPr>
        <xdr:cNvPr id="75" name="Imagen 74">
          <a:extLst>
            <a:ext uri="{FF2B5EF4-FFF2-40B4-BE49-F238E27FC236}">
              <a16:creationId xmlns:a16="http://schemas.microsoft.com/office/drawing/2014/main" xmlns="" id="{00000000-0008-0000-0400-00004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219825" y="4485665"/>
          <a:ext cx="342900" cy="342900"/>
        </a:xfrm>
        <a:prstGeom prst="rect">
          <a:avLst/>
        </a:prstGeom>
      </xdr:spPr>
    </xdr:pic>
    <xdr:clientData/>
  </xdr:oneCellAnchor>
  <xdr:oneCellAnchor>
    <xdr:from>
      <xdr:col>25</xdr:col>
      <xdr:colOff>66676</xdr:colOff>
      <xdr:row>61</xdr:row>
      <xdr:rowOff>47015</xdr:rowOff>
    </xdr:from>
    <xdr:ext cx="353035" cy="353035"/>
    <xdr:pic>
      <xdr:nvPicPr>
        <xdr:cNvPr id="76" name="Imagen 75">
          <a:extLst>
            <a:ext uri="{FF2B5EF4-FFF2-40B4-BE49-F238E27FC236}">
              <a16:creationId xmlns:a16="http://schemas.microsoft.com/office/drawing/2014/main" xmlns="" id="{00000000-0008-0000-0400-00004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10301" y="1913915"/>
          <a:ext cx="353035" cy="353035"/>
        </a:xfrm>
        <a:prstGeom prst="rect">
          <a:avLst/>
        </a:prstGeom>
      </xdr:spPr>
    </xdr:pic>
    <xdr:clientData/>
  </xdr:oneCellAnchor>
  <xdr:oneCellAnchor>
    <xdr:from>
      <xdr:col>25</xdr:col>
      <xdr:colOff>66675</xdr:colOff>
      <xdr:row>50</xdr:row>
      <xdr:rowOff>95249</xdr:rowOff>
    </xdr:from>
    <xdr:ext cx="504826" cy="504826"/>
    <xdr:pic>
      <xdr:nvPicPr>
        <xdr:cNvPr id="77" name="Imagen 76">
          <a:extLst>
            <a:ext uri="{FF2B5EF4-FFF2-40B4-BE49-F238E27FC236}">
              <a16:creationId xmlns:a16="http://schemas.microsoft.com/office/drawing/2014/main" xmlns="" id="{00000000-0008-0000-0400-00004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210300" y="60959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78" name="Conector: angular 77">
          <a:extLst>
            <a:ext uri="{FF2B5EF4-FFF2-40B4-BE49-F238E27FC236}">
              <a16:creationId xmlns:a16="http://schemas.microsoft.com/office/drawing/2014/main" xmlns="" id="{00000000-0008-0000-0400-00004E000000}"/>
            </a:ext>
          </a:extLst>
        </xdr:cNvPr>
        <xdr:cNvCxnSpPr/>
      </xdr:nvCxnSpPr>
      <xdr:spPr>
        <a:xfrm rot="10800000" flipV="1">
          <a:off x="984885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79" name="Imagen 78">
          <a:extLst>
            <a:ext uri="{FF2B5EF4-FFF2-40B4-BE49-F238E27FC236}">
              <a16:creationId xmlns:a16="http://schemas.microsoft.com/office/drawing/2014/main" xmlns="" id="{00000000-0008-0000-04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82500" y="3190875"/>
          <a:ext cx="293532" cy="293532"/>
        </a:xfrm>
        <a:prstGeom prst="rect">
          <a:avLst/>
        </a:prstGeom>
      </xdr:spPr>
    </xdr:pic>
    <xdr:clientData/>
  </xdr:oneCellAnchor>
  <xdr:oneCellAnchor>
    <xdr:from>
      <xdr:col>48</xdr:col>
      <xdr:colOff>66675</xdr:colOff>
      <xdr:row>73</xdr:row>
      <xdr:rowOff>169706</xdr:rowOff>
    </xdr:from>
    <xdr:ext cx="333375" cy="333375"/>
    <xdr:pic>
      <xdr:nvPicPr>
        <xdr:cNvPr id="80" name="Imagen 79">
          <a:extLst>
            <a:ext uri="{FF2B5EF4-FFF2-40B4-BE49-F238E27FC236}">
              <a16:creationId xmlns:a16="http://schemas.microsoft.com/office/drawing/2014/main" xmlns="" id="{00000000-0008-0000-04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344400" y="3855881"/>
          <a:ext cx="333375" cy="333375"/>
        </a:xfrm>
        <a:prstGeom prst="rect">
          <a:avLst/>
        </a:prstGeom>
      </xdr:spPr>
    </xdr:pic>
    <xdr:clientData/>
  </xdr:oneCellAnchor>
  <xdr:oneCellAnchor>
    <xdr:from>
      <xdr:col>48</xdr:col>
      <xdr:colOff>95250</xdr:colOff>
      <xdr:row>65</xdr:row>
      <xdr:rowOff>104775</xdr:rowOff>
    </xdr:from>
    <xdr:ext cx="335676" cy="335676"/>
    <xdr:pic>
      <xdr:nvPicPr>
        <xdr:cNvPr id="81" name="Imagen 80">
          <a:extLst>
            <a:ext uri="{FF2B5EF4-FFF2-40B4-BE49-F238E27FC236}">
              <a16:creationId xmlns:a16="http://schemas.microsoft.com/office/drawing/2014/main" xmlns="" id="{00000000-0008-0000-0400-00005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372975" y="2533650"/>
          <a:ext cx="335676" cy="335676"/>
        </a:xfrm>
        <a:prstGeom prst="rect">
          <a:avLst/>
        </a:prstGeom>
      </xdr:spPr>
    </xdr:pic>
    <xdr:clientData/>
  </xdr:oneCellAnchor>
  <xdr:oneCellAnchor>
    <xdr:from>
      <xdr:col>48</xdr:col>
      <xdr:colOff>76200</xdr:colOff>
      <xdr:row>57</xdr:row>
      <xdr:rowOff>47014</xdr:rowOff>
    </xdr:from>
    <xdr:ext cx="352425" cy="352425"/>
    <xdr:pic>
      <xdr:nvPicPr>
        <xdr:cNvPr id="82" name="Imagen 81">
          <a:extLst>
            <a:ext uri="{FF2B5EF4-FFF2-40B4-BE49-F238E27FC236}">
              <a16:creationId xmlns:a16="http://schemas.microsoft.com/office/drawing/2014/main" xmlns="" id="{00000000-0008-0000-0400-00005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353925" y="1409089"/>
          <a:ext cx="352425" cy="352425"/>
        </a:xfrm>
        <a:prstGeom prst="rect">
          <a:avLst/>
        </a:prstGeom>
      </xdr:spPr>
    </xdr:pic>
    <xdr:clientData/>
  </xdr:oneCellAnchor>
  <xdr:oneCellAnchor>
    <xdr:from>
      <xdr:col>48</xdr:col>
      <xdr:colOff>104775</xdr:colOff>
      <xdr:row>82</xdr:row>
      <xdr:rowOff>75590</xdr:rowOff>
    </xdr:from>
    <xdr:ext cx="304800" cy="304800"/>
    <xdr:pic>
      <xdr:nvPicPr>
        <xdr:cNvPr id="83" name="Imagen 82">
          <a:extLst>
            <a:ext uri="{FF2B5EF4-FFF2-40B4-BE49-F238E27FC236}">
              <a16:creationId xmlns:a16="http://schemas.microsoft.com/office/drawing/2014/main" xmlns="" id="{00000000-0008-0000-0400-00005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382500" y="5200040"/>
          <a:ext cx="304800" cy="304800"/>
        </a:xfrm>
        <a:prstGeom prst="rect">
          <a:avLst/>
        </a:prstGeom>
      </xdr:spPr>
    </xdr:pic>
    <xdr:clientData/>
  </xdr:oneCellAnchor>
  <xdr:oneCellAnchor>
    <xdr:from>
      <xdr:col>48</xdr:col>
      <xdr:colOff>76200</xdr:colOff>
      <xdr:row>77</xdr:row>
      <xdr:rowOff>123215</xdr:rowOff>
    </xdr:from>
    <xdr:ext cx="342900" cy="342900"/>
    <xdr:pic>
      <xdr:nvPicPr>
        <xdr:cNvPr id="84" name="Imagen 83">
          <a:extLst>
            <a:ext uri="{FF2B5EF4-FFF2-40B4-BE49-F238E27FC236}">
              <a16:creationId xmlns:a16="http://schemas.microsoft.com/office/drawing/2014/main" xmlns="" id="{00000000-0008-0000-0400-00005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353925" y="4485665"/>
          <a:ext cx="342900" cy="342900"/>
        </a:xfrm>
        <a:prstGeom prst="rect">
          <a:avLst/>
        </a:prstGeom>
      </xdr:spPr>
    </xdr:pic>
    <xdr:clientData/>
  </xdr:oneCellAnchor>
  <xdr:oneCellAnchor>
    <xdr:from>
      <xdr:col>48</xdr:col>
      <xdr:colOff>66676</xdr:colOff>
      <xdr:row>61</xdr:row>
      <xdr:rowOff>47015</xdr:rowOff>
    </xdr:from>
    <xdr:ext cx="353035" cy="353035"/>
    <xdr:pic>
      <xdr:nvPicPr>
        <xdr:cNvPr id="85" name="Imagen 84">
          <a:extLst>
            <a:ext uri="{FF2B5EF4-FFF2-40B4-BE49-F238E27FC236}">
              <a16:creationId xmlns:a16="http://schemas.microsoft.com/office/drawing/2014/main" xmlns="" id="{00000000-0008-0000-0400-00005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344401" y="1913915"/>
          <a:ext cx="353035" cy="353035"/>
        </a:xfrm>
        <a:prstGeom prst="rect">
          <a:avLst/>
        </a:prstGeom>
      </xdr:spPr>
    </xdr:pic>
    <xdr:clientData/>
  </xdr:oneCellAnchor>
  <xdr:oneCellAnchor>
    <xdr:from>
      <xdr:col>48</xdr:col>
      <xdr:colOff>66675</xdr:colOff>
      <xdr:row>50</xdr:row>
      <xdr:rowOff>95249</xdr:rowOff>
    </xdr:from>
    <xdr:ext cx="504826" cy="504826"/>
    <xdr:pic>
      <xdr:nvPicPr>
        <xdr:cNvPr id="86" name="Imagen 85">
          <a:extLst>
            <a:ext uri="{FF2B5EF4-FFF2-40B4-BE49-F238E27FC236}">
              <a16:creationId xmlns:a16="http://schemas.microsoft.com/office/drawing/2014/main" xmlns="" id="{00000000-0008-0000-0400-00005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344400" y="60959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87" name="Conector: angular 86">
          <a:extLst>
            <a:ext uri="{FF2B5EF4-FFF2-40B4-BE49-F238E27FC236}">
              <a16:creationId xmlns:a16="http://schemas.microsoft.com/office/drawing/2014/main" xmlns="" id="{00000000-0008-0000-0400-000057000000}"/>
            </a:ext>
          </a:extLst>
        </xdr:cNvPr>
        <xdr:cNvCxnSpPr/>
      </xdr:nvCxnSpPr>
      <xdr:spPr>
        <a:xfrm rot="10800000" flipV="1">
          <a:off x="158115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88" name="Imagen 87">
          <a:extLst>
            <a:ext uri="{FF2B5EF4-FFF2-40B4-BE49-F238E27FC236}">
              <a16:creationId xmlns:a16="http://schemas.microsoft.com/office/drawing/2014/main" xmlns="" id="{00000000-0008-0000-04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9934575"/>
          <a:ext cx="293532" cy="293532"/>
        </a:xfrm>
        <a:prstGeom prst="rect">
          <a:avLst/>
        </a:prstGeom>
      </xdr:spPr>
    </xdr:pic>
    <xdr:clientData/>
  </xdr:oneCellAnchor>
  <xdr:oneCellAnchor>
    <xdr:from>
      <xdr:col>2</xdr:col>
      <xdr:colOff>66675</xdr:colOff>
      <xdr:row>119</xdr:row>
      <xdr:rowOff>169706</xdr:rowOff>
    </xdr:from>
    <xdr:ext cx="333375" cy="333375"/>
    <xdr:pic>
      <xdr:nvPicPr>
        <xdr:cNvPr id="89" name="Imagen 88">
          <a:extLst>
            <a:ext uri="{FF2B5EF4-FFF2-40B4-BE49-F238E27FC236}">
              <a16:creationId xmlns:a16="http://schemas.microsoft.com/office/drawing/2014/main" xmlns="" id="{00000000-0008-0000-0400-00005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10609106"/>
          <a:ext cx="333375" cy="333375"/>
        </a:xfrm>
        <a:prstGeom prst="rect">
          <a:avLst/>
        </a:prstGeom>
      </xdr:spPr>
    </xdr:pic>
    <xdr:clientData/>
  </xdr:oneCellAnchor>
  <xdr:oneCellAnchor>
    <xdr:from>
      <xdr:col>2</xdr:col>
      <xdr:colOff>95250</xdr:colOff>
      <xdr:row>111</xdr:row>
      <xdr:rowOff>104775</xdr:rowOff>
    </xdr:from>
    <xdr:ext cx="335676" cy="335676"/>
    <xdr:pic>
      <xdr:nvPicPr>
        <xdr:cNvPr id="90" name="Imagen 89">
          <a:extLst>
            <a:ext uri="{FF2B5EF4-FFF2-40B4-BE49-F238E27FC236}">
              <a16:creationId xmlns:a16="http://schemas.microsoft.com/office/drawing/2014/main" xmlns="" id="{00000000-0008-0000-0400-00005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9258300"/>
          <a:ext cx="335676" cy="335676"/>
        </a:xfrm>
        <a:prstGeom prst="rect">
          <a:avLst/>
        </a:prstGeom>
      </xdr:spPr>
    </xdr:pic>
    <xdr:clientData/>
  </xdr:oneCellAnchor>
  <xdr:oneCellAnchor>
    <xdr:from>
      <xdr:col>2</xdr:col>
      <xdr:colOff>76200</xdr:colOff>
      <xdr:row>103</xdr:row>
      <xdr:rowOff>47014</xdr:rowOff>
    </xdr:from>
    <xdr:ext cx="352425" cy="352425"/>
    <xdr:pic>
      <xdr:nvPicPr>
        <xdr:cNvPr id="91" name="Imagen 90">
          <a:extLst>
            <a:ext uri="{FF2B5EF4-FFF2-40B4-BE49-F238E27FC236}">
              <a16:creationId xmlns:a16="http://schemas.microsoft.com/office/drawing/2014/main" xmlns="" id="{00000000-0008-0000-0400-00005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7905139"/>
          <a:ext cx="352425" cy="352425"/>
        </a:xfrm>
        <a:prstGeom prst="rect">
          <a:avLst/>
        </a:prstGeom>
      </xdr:spPr>
    </xdr:pic>
    <xdr:clientData/>
  </xdr:oneCellAnchor>
  <xdr:oneCellAnchor>
    <xdr:from>
      <xdr:col>2</xdr:col>
      <xdr:colOff>104775</xdr:colOff>
      <xdr:row>128</xdr:row>
      <xdr:rowOff>75590</xdr:rowOff>
    </xdr:from>
    <xdr:ext cx="304800" cy="304800"/>
    <xdr:pic>
      <xdr:nvPicPr>
        <xdr:cNvPr id="92" name="Imagen 91">
          <a:extLst>
            <a:ext uri="{FF2B5EF4-FFF2-40B4-BE49-F238E27FC236}">
              <a16:creationId xmlns:a16="http://schemas.microsoft.com/office/drawing/2014/main" xmlns="" id="{00000000-0008-0000-0400-00005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119818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93" name="Imagen 92">
          <a:extLst>
            <a:ext uri="{FF2B5EF4-FFF2-40B4-BE49-F238E27FC236}">
              <a16:creationId xmlns:a16="http://schemas.microsoft.com/office/drawing/2014/main" xmlns="" id="{00000000-0008-0000-0400-00005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2900" y="11219840"/>
          <a:ext cx="342900" cy="342900"/>
        </a:xfrm>
        <a:prstGeom prst="rect">
          <a:avLst/>
        </a:prstGeom>
      </xdr:spPr>
    </xdr:pic>
    <xdr:clientData/>
  </xdr:oneCellAnchor>
  <xdr:oneCellAnchor>
    <xdr:from>
      <xdr:col>2</xdr:col>
      <xdr:colOff>66676</xdr:colOff>
      <xdr:row>107</xdr:row>
      <xdr:rowOff>47015</xdr:rowOff>
    </xdr:from>
    <xdr:ext cx="353035" cy="353035"/>
    <xdr:pic>
      <xdr:nvPicPr>
        <xdr:cNvPr id="94" name="Imagen 93">
          <a:extLst>
            <a:ext uri="{FF2B5EF4-FFF2-40B4-BE49-F238E27FC236}">
              <a16:creationId xmlns:a16="http://schemas.microsoft.com/office/drawing/2014/main" xmlns="" id="{00000000-0008-0000-0400-00005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8543315"/>
          <a:ext cx="353035" cy="353035"/>
        </a:xfrm>
        <a:prstGeom prst="rect">
          <a:avLst/>
        </a:prstGeom>
      </xdr:spPr>
    </xdr:pic>
    <xdr:clientData/>
  </xdr:oneCellAnchor>
  <xdr:oneCellAnchor>
    <xdr:from>
      <xdr:col>2</xdr:col>
      <xdr:colOff>66675</xdr:colOff>
      <xdr:row>96</xdr:row>
      <xdr:rowOff>95249</xdr:rowOff>
    </xdr:from>
    <xdr:ext cx="504826" cy="504826"/>
    <xdr:pic>
      <xdr:nvPicPr>
        <xdr:cNvPr id="95" name="Imagen 94">
          <a:extLst>
            <a:ext uri="{FF2B5EF4-FFF2-40B4-BE49-F238E27FC236}">
              <a16:creationId xmlns:a16="http://schemas.microsoft.com/office/drawing/2014/main" xmlns="" id="{00000000-0008-0000-0400-00005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70961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96" name="Conector: angular 95">
          <a:extLst>
            <a:ext uri="{FF2B5EF4-FFF2-40B4-BE49-F238E27FC236}">
              <a16:creationId xmlns:a16="http://schemas.microsoft.com/office/drawing/2014/main" xmlns="" id="{00000000-0008-0000-0400-000060000000}"/>
            </a:ext>
          </a:extLst>
        </xdr:cNvPr>
        <xdr:cNvCxnSpPr/>
      </xdr:nvCxnSpPr>
      <xdr:spPr>
        <a:xfrm rot="10800000" flipV="1">
          <a:off x="3800475" y="7753349"/>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97" name="Imagen 96">
          <a:extLst>
            <a:ext uri="{FF2B5EF4-FFF2-40B4-BE49-F238E27FC236}">
              <a16:creationId xmlns:a16="http://schemas.microsoft.com/office/drawing/2014/main" xmlns="" id="{00000000-0008-0000-0400-00006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05525" y="9934575"/>
          <a:ext cx="293532" cy="293532"/>
        </a:xfrm>
        <a:prstGeom prst="rect">
          <a:avLst/>
        </a:prstGeom>
      </xdr:spPr>
    </xdr:pic>
    <xdr:clientData/>
  </xdr:oneCellAnchor>
  <xdr:oneCellAnchor>
    <xdr:from>
      <xdr:col>25</xdr:col>
      <xdr:colOff>66675</xdr:colOff>
      <xdr:row>119</xdr:row>
      <xdr:rowOff>169706</xdr:rowOff>
    </xdr:from>
    <xdr:ext cx="333375" cy="333375"/>
    <xdr:pic>
      <xdr:nvPicPr>
        <xdr:cNvPr id="98" name="Imagen 97">
          <a:extLst>
            <a:ext uri="{FF2B5EF4-FFF2-40B4-BE49-F238E27FC236}">
              <a16:creationId xmlns:a16="http://schemas.microsoft.com/office/drawing/2014/main" xmlns="" id="{00000000-0008-0000-0400-00006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67425" y="1060910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99" name="Imagen 98">
          <a:extLst>
            <a:ext uri="{FF2B5EF4-FFF2-40B4-BE49-F238E27FC236}">
              <a16:creationId xmlns:a16="http://schemas.microsoft.com/office/drawing/2014/main" xmlns="" id="{00000000-0008-0000-0400-00006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0" y="92583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100" name="Imagen 99">
          <a:extLst>
            <a:ext uri="{FF2B5EF4-FFF2-40B4-BE49-F238E27FC236}">
              <a16:creationId xmlns:a16="http://schemas.microsoft.com/office/drawing/2014/main" xmlns="" id="{00000000-0008-0000-0400-00006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76950" y="7905139"/>
          <a:ext cx="352425" cy="352425"/>
        </a:xfrm>
        <a:prstGeom prst="rect">
          <a:avLst/>
        </a:prstGeom>
      </xdr:spPr>
    </xdr:pic>
    <xdr:clientData/>
  </xdr:oneCellAnchor>
  <xdr:oneCellAnchor>
    <xdr:from>
      <xdr:col>25</xdr:col>
      <xdr:colOff>104775</xdr:colOff>
      <xdr:row>128</xdr:row>
      <xdr:rowOff>75590</xdr:rowOff>
    </xdr:from>
    <xdr:ext cx="304800" cy="304800"/>
    <xdr:pic>
      <xdr:nvPicPr>
        <xdr:cNvPr id="101" name="Imagen 100">
          <a:extLst>
            <a:ext uri="{FF2B5EF4-FFF2-40B4-BE49-F238E27FC236}">
              <a16:creationId xmlns:a16="http://schemas.microsoft.com/office/drawing/2014/main" xmlns="" id="{00000000-0008-0000-0400-00006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05525" y="119818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102" name="Imagen 101">
          <a:extLst>
            <a:ext uri="{FF2B5EF4-FFF2-40B4-BE49-F238E27FC236}">
              <a16:creationId xmlns:a16="http://schemas.microsoft.com/office/drawing/2014/main" xmlns="" id="{00000000-0008-0000-0400-00006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76950" y="11219840"/>
          <a:ext cx="342900" cy="342900"/>
        </a:xfrm>
        <a:prstGeom prst="rect">
          <a:avLst/>
        </a:prstGeom>
      </xdr:spPr>
    </xdr:pic>
    <xdr:clientData/>
  </xdr:oneCellAnchor>
  <xdr:oneCellAnchor>
    <xdr:from>
      <xdr:col>25</xdr:col>
      <xdr:colOff>66676</xdr:colOff>
      <xdr:row>107</xdr:row>
      <xdr:rowOff>47015</xdr:rowOff>
    </xdr:from>
    <xdr:ext cx="353035" cy="353035"/>
    <xdr:pic>
      <xdr:nvPicPr>
        <xdr:cNvPr id="103" name="Imagen 102">
          <a:extLst>
            <a:ext uri="{FF2B5EF4-FFF2-40B4-BE49-F238E27FC236}">
              <a16:creationId xmlns:a16="http://schemas.microsoft.com/office/drawing/2014/main" xmlns="" id="{00000000-0008-0000-0400-00006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67426" y="8543315"/>
          <a:ext cx="353035" cy="353035"/>
        </a:xfrm>
        <a:prstGeom prst="rect">
          <a:avLst/>
        </a:prstGeom>
      </xdr:spPr>
    </xdr:pic>
    <xdr:clientData/>
  </xdr:oneCellAnchor>
  <xdr:oneCellAnchor>
    <xdr:from>
      <xdr:col>25</xdr:col>
      <xdr:colOff>66675</xdr:colOff>
      <xdr:row>96</xdr:row>
      <xdr:rowOff>95249</xdr:rowOff>
    </xdr:from>
    <xdr:ext cx="504826" cy="504826"/>
    <xdr:pic>
      <xdr:nvPicPr>
        <xdr:cNvPr id="104" name="Imagen 103">
          <a:extLst>
            <a:ext uri="{FF2B5EF4-FFF2-40B4-BE49-F238E27FC236}">
              <a16:creationId xmlns:a16="http://schemas.microsoft.com/office/drawing/2014/main" xmlns="" id="{00000000-0008-0000-0400-00006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67425" y="70961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105" name="Conector: angular 104">
          <a:extLst>
            <a:ext uri="{FF2B5EF4-FFF2-40B4-BE49-F238E27FC236}">
              <a16:creationId xmlns:a16="http://schemas.microsoft.com/office/drawing/2014/main" xmlns="" id="{00000000-0008-0000-0400-000069000000}"/>
            </a:ext>
          </a:extLst>
        </xdr:cNvPr>
        <xdr:cNvCxnSpPr/>
      </xdr:nvCxnSpPr>
      <xdr:spPr>
        <a:xfrm rot="10800000" flipV="1">
          <a:off x="9705975" y="7753349"/>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106" name="Imagen 105">
          <a:extLst>
            <a:ext uri="{FF2B5EF4-FFF2-40B4-BE49-F238E27FC236}">
              <a16:creationId xmlns:a16="http://schemas.microsoft.com/office/drawing/2014/main" xmlns="" id="{00000000-0008-0000-0400-00006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72925" y="9934575"/>
          <a:ext cx="293532" cy="293532"/>
        </a:xfrm>
        <a:prstGeom prst="rect">
          <a:avLst/>
        </a:prstGeom>
      </xdr:spPr>
    </xdr:pic>
    <xdr:clientData/>
  </xdr:oneCellAnchor>
  <xdr:oneCellAnchor>
    <xdr:from>
      <xdr:col>48</xdr:col>
      <xdr:colOff>66675</xdr:colOff>
      <xdr:row>119</xdr:row>
      <xdr:rowOff>169706</xdr:rowOff>
    </xdr:from>
    <xdr:ext cx="333375" cy="333375"/>
    <xdr:pic>
      <xdr:nvPicPr>
        <xdr:cNvPr id="107" name="Imagen 106">
          <a:extLst>
            <a:ext uri="{FF2B5EF4-FFF2-40B4-BE49-F238E27FC236}">
              <a16:creationId xmlns:a16="http://schemas.microsoft.com/office/drawing/2014/main" xmlns="" id="{00000000-0008-0000-0400-00006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34825" y="1060910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108" name="Imagen 107">
          <a:extLst>
            <a:ext uri="{FF2B5EF4-FFF2-40B4-BE49-F238E27FC236}">
              <a16:creationId xmlns:a16="http://schemas.microsoft.com/office/drawing/2014/main" xmlns="" id="{00000000-0008-0000-0400-00006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3400" y="92583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109" name="Imagen 108">
          <a:extLst>
            <a:ext uri="{FF2B5EF4-FFF2-40B4-BE49-F238E27FC236}">
              <a16:creationId xmlns:a16="http://schemas.microsoft.com/office/drawing/2014/main" xmlns="" id="{00000000-0008-0000-0400-00006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944350" y="7905139"/>
          <a:ext cx="352425" cy="352425"/>
        </a:xfrm>
        <a:prstGeom prst="rect">
          <a:avLst/>
        </a:prstGeom>
      </xdr:spPr>
    </xdr:pic>
    <xdr:clientData/>
  </xdr:oneCellAnchor>
  <xdr:oneCellAnchor>
    <xdr:from>
      <xdr:col>48</xdr:col>
      <xdr:colOff>104775</xdr:colOff>
      <xdr:row>128</xdr:row>
      <xdr:rowOff>75590</xdr:rowOff>
    </xdr:from>
    <xdr:ext cx="304800" cy="304800"/>
    <xdr:pic>
      <xdr:nvPicPr>
        <xdr:cNvPr id="110" name="Imagen 109">
          <a:extLst>
            <a:ext uri="{FF2B5EF4-FFF2-40B4-BE49-F238E27FC236}">
              <a16:creationId xmlns:a16="http://schemas.microsoft.com/office/drawing/2014/main" xmlns="" id="{00000000-0008-0000-0400-00006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972925" y="119818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111" name="Imagen 110">
          <a:extLst>
            <a:ext uri="{FF2B5EF4-FFF2-40B4-BE49-F238E27FC236}">
              <a16:creationId xmlns:a16="http://schemas.microsoft.com/office/drawing/2014/main" xmlns="" id="{00000000-0008-0000-0400-00006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44350" y="11219840"/>
          <a:ext cx="342900" cy="342900"/>
        </a:xfrm>
        <a:prstGeom prst="rect">
          <a:avLst/>
        </a:prstGeom>
      </xdr:spPr>
    </xdr:pic>
    <xdr:clientData/>
  </xdr:oneCellAnchor>
  <xdr:oneCellAnchor>
    <xdr:from>
      <xdr:col>48</xdr:col>
      <xdr:colOff>66676</xdr:colOff>
      <xdr:row>107</xdr:row>
      <xdr:rowOff>47015</xdr:rowOff>
    </xdr:from>
    <xdr:ext cx="353035" cy="353035"/>
    <xdr:pic>
      <xdr:nvPicPr>
        <xdr:cNvPr id="112" name="Imagen 111">
          <a:extLst>
            <a:ext uri="{FF2B5EF4-FFF2-40B4-BE49-F238E27FC236}">
              <a16:creationId xmlns:a16="http://schemas.microsoft.com/office/drawing/2014/main" xmlns="" id="{00000000-0008-0000-0400-00007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934826" y="8543315"/>
          <a:ext cx="353035" cy="353035"/>
        </a:xfrm>
        <a:prstGeom prst="rect">
          <a:avLst/>
        </a:prstGeom>
      </xdr:spPr>
    </xdr:pic>
    <xdr:clientData/>
  </xdr:oneCellAnchor>
  <xdr:oneCellAnchor>
    <xdr:from>
      <xdr:col>48</xdr:col>
      <xdr:colOff>66675</xdr:colOff>
      <xdr:row>96</xdr:row>
      <xdr:rowOff>95249</xdr:rowOff>
    </xdr:from>
    <xdr:ext cx="504826" cy="504826"/>
    <xdr:pic>
      <xdr:nvPicPr>
        <xdr:cNvPr id="113" name="Imagen 112">
          <a:extLst>
            <a:ext uri="{FF2B5EF4-FFF2-40B4-BE49-F238E27FC236}">
              <a16:creationId xmlns:a16="http://schemas.microsoft.com/office/drawing/2014/main" xmlns="" id="{00000000-0008-0000-0400-00007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4825" y="70961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114" name="Conector: angular 113">
          <a:extLst>
            <a:ext uri="{FF2B5EF4-FFF2-40B4-BE49-F238E27FC236}">
              <a16:creationId xmlns:a16="http://schemas.microsoft.com/office/drawing/2014/main" xmlns="" id="{00000000-0008-0000-0400-000072000000}"/>
            </a:ext>
          </a:extLst>
        </xdr:cNvPr>
        <xdr:cNvCxnSpPr/>
      </xdr:nvCxnSpPr>
      <xdr:spPr>
        <a:xfrm rot="10800000" flipV="1">
          <a:off x="15401925" y="7753349"/>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115" name="Imagen 114">
          <a:extLst>
            <a:ext uri="{FF2B5EF4-FFF2-40B4-BE49-F238E27FC236}">
              <a16:creationId xmlns:a16="http://schemas.microsoft.com/office/drawing/2014/main" xmlns="" id="{00000000-0008-0000-0400-00007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1475" y="16592550"/>
          <a:ext cx="293532" cy="293532"/>
        </a:xfrm>
        <a:prstGeom prst="rect">
          <a:avLst/>
        </a:prstGeom>
      </xdr:spPr>
    </xdr:pic>
    <xdr:clientData/>
  </xdr:oneCellAnchor>
  <xdr:oneCellAnchor>
    <xdr:from>
      <xdr:col>2</xdr:col>
      <xdr:colOff>66675</xdr:colOff>
      <xdr:row>165</xdr:row>
      <xdr:rowOff>169706</xdr:rowOff>
    </xdr:from>
    <xdr:ext cx="333375" cy="333375"/>
    <xdr:pic>
      <xdr:nvPicPr>
        <xdr:cNvPr id="116" name="Imagen 115">
          <a:extLst>
            <a:ext uri="{FF2B5EF4-FFF2-40B4-BE49-F238E27FC236}">
              <a16:creationId xmlns:a16="http://schemas.microsoft.com/office/drawing/2014/main" xmlns="" id="{00000000-0008-0000-0400-00007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3375" y="17257556"/>
          <a:ext cx="333375" cy="333375"/>
        </a:xfrm>
        <a:prstGeom prst="rect">
          <a:avLst/>
        </a:prstGeom>
      </xdr:spPr>
    </xdr:pic>
    <xdr:clientData/>
  </xdr:oneCellAnchor>
  <xdr:oneCellAnchor>
    <xdr:from>
      <xdr:col>2</xdr:col>
      <xdr:colOff>95250</xdr:colOff>
      <xdr:row>157</xdr:row>
      <xdr:rowOff>104775</xdr:rowOff>
    </xdr:from>
    <xdr:ext cx="335676" cy="335676"/>
    <xdr:pic>
      <xdr:nvPicPr>
        <xdr:cNvPr id="117" name="Imagen 116">
          <a:extLst>
            <a:ext uri="{FF2B5EF4-FFF2-40B4-BE49-F238E27FC236}">
              <a16:creationId xmlns:a16="http://schemas.microsoft.com/office/drawing/2014/main" xmlns="" id="{00000000-0008-0000-0400-00007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1950" y="15925800"/>
          <a:ext cx="335676" cy="335676"/>
        </a:xfrm>
        <a:prstGeom prst="rect">
          <a:avLst/>
        </a:prstGeom>
      </xdr:spPr>
    </xdr:pic>
    <xdr:clientData/>
  </xdr:oneCellAnchor>
  <xdr:oneCellAnchor>
    <xdr:from>
      <xdr:col>2</xdr:col>
      <xdr:colOff>76200</xdr:colOff>
      <xdr:row>149</xdr:row>
      <xdr:rowOff>47014</xdr:rowOff>
    </xdr:from>
    <xdr:ext cx="352425" cy="352425"/>
    <xdr:pic>
      <xdr:nvPicPr>
        <xdr:cNvPr id="118" name="Imagen 117">
          <a:extLst>
            <a:ext uri="{FF2B5EF4-FFF2-40B4-BE49-F238E27FC236}">
              <a16:creationId xmlns:a16="http://schemas.microsoft.com/office/drawing/2014/main" xmlns="" id="{00000000-0008-0000-0400-00007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42900" y="14601214"/>
          <a:ext cx="352425" cy="352425"/>
        </a:xfrm>
        <a:prstGeom prst="rect">
          <a:avLst/>
        </a:prstGeom>
      </xdr:spPr>
    </xdr:pic>
    <xdr:clientData/>
  </xdr:oneCellAnchor>
  <xdr:oneCellAnchor>
    <xdr:from>
      <xdr:col>2</xdr:col>
      <xdr:colOff>104775</xdr:colOff>
      <xdr:row>174</xdr:row>
      <xdr:rowOff>75590</xdr:rowOff>
    </xdr:from>
    <xdr:ext cx="304800" cy="304800"/>
    <xdr:pic>
      <xdr:nvPicPr>
        <xdr:cNvPr id="119" name="Imagen 118">
          <a:extLst>
            <a:ext uri="{FF2B5EF4-FFF2-40B4-BE49-F238E27FC236}">
              <a16:creationId xmlns:a16="http://schemas.microsoft.com/office/drawing/2014/main" xmlns="" id="{00000000-0008-0000-0400-00007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71475" y="18573140"/>
          <a:ext cx="304800" cy="304800"/>
        </a:xfrm>
        <a:prstGeom prst="rect">
          <a:avLst/>
        </a:prstGeom>
      </xdr:spPr>
    </xdr:pic>
    <xdr:clientData/>
  </xdr:oneCellAnchor>
  <xdr:oneCellAnchor>
    <xdr:from>
      <xdr:col>2</xdr:col>
      <xdr:colOff>76200</xdr:colOff>
      <xdr:row>169</xdr:row>
      <xdr:rowOff>123215</xdr:rowOff>
    </xdr:from>
    <xdr:ext cx="342900" cy="342900"/>
    <xdr:pic>
      <xdr:nvPicPr>
        <xdr:cNvPr id="120" name="Imagen 119">
          <a:extLst>
            <a:ext uri="{FF2B5EF4-FFF2-40B4-BE49-F238E27FC236}">
              <a16:creationId xmlns:a16="http://schemas.microsoft.com/office/drawing/2014/main" xmlns="" id="{00000000-0008-0000-0400-00007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2900" y="17868290"/>
          <a:ext cx="342900" cy="342900"/>
        </a:xfrm>
        <a:prstGeom prst="rect">
          <a:avLst/>
        </a:prstGeom>
      </xdr:spPr>
    </xdr:pic>
    <xdr:clientData/>
  </xdr:oneCellAnchor>
  <xdr:oneCellAnchor>
    <xdr:from>
      <xdr:col>2</xdr:col>
      <xdr:colOff>66676</xdr:colOff>
      <xdr:row>153</xdr:row>
      <xdr:rowOff>47015</xdr:rowOff>
    </xdr:from>
    <xdr:ext cx="353035" cy="353035"/>
    <xdr:pic>
      <xdr:nvPicPr>
        <xdr:cNvPr id="121" name="Imagen 120">
          <a:extLst>
            <a:ext uri="{FF2B5EF4-FFF2-40B4-BE49-F238E27FC236}">
              <a16:creationId xmlns:a16="http://schemas.microsoft.com/office/drawing/2014/main" xmlns="" id="{00000000-0008-0000-0400-00007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376" y="15229865"/>
          <a:ext cx="353035" cy="353035"/>
        </a:xfrm>
        <a:prstGeom prst="rect">
          <a:avLst/>
        </a:prstGeom>
      </xdr:spPr>
    </xdr:pic>
    <xdr:clientData/>
  </xdr:oneCellAnchor>
  <xdr:oneCellAnchor>
    <xdr:from>
      <xdr:col>2</xdr:col>
      <xdr:colOff>66675</xdr:colOff>
      <xdr:row>142</xdr:row>
      <xdr:rowOff>95249</xdr:rowOff>
    </xdr:from>
    <xdr:ext cx="504826" cy="504826"/>
    <xdr:pic>
      <xdr:nvPicPr>
        <xdr:cNvPr id="122" name="Imagen 121">
          <a:extLst>
            <a:ext uri="{FF2B5EF4-FFF2-40B4-BE49-F238E27FC236}">
              <a16:creationId xmlns:a16="http://schemas.microsoft.com/office/drawing/2014/main" xmlns="" id="{00000000-0008-0000-0400-00007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3375" y="138017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123" name="Conector: angular 122">
          <a:extLst>
            <a:ext uri="{FF2B5EF4-FFF2-40B4-BE49-F238E27FC236}">
              <a16:creationId xmlns:a16="http://schemas.microsoft.com/office/drawing/2014/main" xmlns="" id="{00000000-0008-0000-0400-00007B000000}"/>
            </a:ext>
          </a:extLst>
        </xdr:cNvPr>
        <xdr:cNvCxnSpPr/>
      </xdr:nvCxnSpPr>
      <xdr:spPr>
        <a:xfrm rot="10800000" flipV="1">
          <a:off x="3800475"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124" name="Imagen 123">
          <a:extLst>
            <a:ext uri="{FF2B5EF4-FFF2-40B4-BE49-F238E27FC236}">
              <a16:creationId xmlns:a16="http://schemas.microsoft.com/office/drawing/2014/main" xmlns="" id="{00000000-0008-0000-0400-00007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05525" y="16592550"/>
          <a:ext cx="293532" cy="293532"/>
        </a:xfrm>
        <a:prstGeom prst="rect">
          <a:avLst/>
        </a:prstGeom>
      </xdr:spPr>
    </xdr:pic>
    <xdr:clientData/>
  </xdr:oneCellAnchor>
  <xdr:oneCellAnchor>
    <xdr:from>
      <xdr:col>25</xdr:col>
      <xdr:colOff>66675</xdr:colOff>
      <xdr:row>165</xdr:row>
      <xdr:rowOff>169706</xdr:rowOff>
    </xdr:from>
    <xdr:ext cx="333375" cy="333375"/>
    <xdr:pic>
      <xdr:nvPicPr>
        <xdr:cNvPr id="125" name="Imagen 124">
          <a:extLst>
            <a:ext uri="{FF2B5EF4-FFF2-40B4-BE49-F238E27FC236}">
              <a16:creationId xmlns:a16="http://schemas.microsoft.com/office/drawing/2014/main" xmlns="" id="{00000000-0008-0000-0400-00007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67425" y="17257556"/>
          <a:ext cx="333375" cy="333375"/>
        </a:xfrm>
        <a:prstGeom prst="rect">
          <a:avLst/>
        </a:prstGeom>
      </xdr:spPr>
    </xdr:pic>
    <xdr:clientData/>
  </xdr:oneCellAnchor>
  <xdr:oneCellAnchor>
    <xdr:from>
      <xdr:col>25</xdr:col>
      <xdr:colOff>95250</xdr:colOff>
      <xdr:row>157</xdr:row>
      <xdr:rowOff>104775</xdr:rowOff>
    </xdr:from>
    <xdr:ext cx="335676" cy="335676"/>
    <xdr:pic>
      <xdr:nvPicPr>
        <xdr:cNvPr id="126" name="Imagen 125">
          <a:extLst>
            <a:ext uri="{FF2B5EF4-FFF2-40B4-BE49-F238E27FC236}">
              <a16:creationId xmlns:a16="http://schemas.microsoft.com/office/drawing/2014/main" xmlns="" id="{00000000-0008-0000-0400-00007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0" y="15925800"/>
          <a:ext cx="335676" cy="335676"/>
        </a:xfrm>
        <a:prstGeom prst="rect">
          <a:avLst/>
        </a:prstGeom>
      </xdr:spPr>
    </xdr:pic>
    <xdr:clientData/>
  </xdr:oneCellAnchor>
  <xdr:oneCellAnchor>
    <xdr:from>
      <xdr:col>25</xdr:col>
      <xdr:colOff>76200</xdr:colOff>
      <xdr:row>149</xdr:row>
      <xdr:rowOff>47014</xdr:rowOff>
    </xdr:from>
    <xdr:ext cx="352425" cy="352425"/>
    <xdr:pic>
      <xdr:nvPicPr>
        <xdr:cNvPr id="127" name="Imagen 126">
          <a:extLst>
            <a:ext uri="{FF2B5EF4-FFF2-40B4-BE49-F238E27FC236}">
              <a16:creationId xmlns:a16="http://schemas.microsoft.com/office/drawing/2014/main" xmlns="" id="{00000000-0008-0000-0400-00007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76950" y="1460121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128" name="Imagen 127">
          <a:extLst>
            <a:ext uri="{FF2B5EF4-FFF2-40B4-BE49-F238E27FC236}">
              <a16:creationId xmlns:a16="http://schemas.microsoft.com/office/drawing/2014/main" xmlns="" id="{00000000-0008-0000-0400-00008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05525" y="1857314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129" name="Imagen 128">
          <a:extLst>
            <a:ext uri="{FF2B5EF4-FFF2-40B4-BE49-F238E27FC236}">
              <a16:creationId xmlns:a16="http://schemas.microsoft.com/office/drawing/2014/main" xmlns="" id="{00000000-0008-0000-0400-00008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076950" y="17868290"/>
          <a:ext cx="342900" cy="342900"/>
        </a:xfrm>
        <a:prstGeom prst="rect">
          <a:avLst/>
        </a:prstGeom>
      </xdr:spPr>
    </xdr:pic>
    <xdr:clientData/>
  </xdr:oneCellAnchor>
  <xdr:oneCellAnchor>
    <xdr:from>
      <xdr:col>25</xdr:col>
      <xdr:colOff>66676</xdr:colOff>
      <xdr:row>153</xdr:row>
      <xdr:rowOff>47015</xdr:rowOff>
    </xdr:from>
    <xdr:ext cx="353035" cy="353035"/>
    <xdr:pic>
      <xdr:nvPicPr>
        <xdr:cNvPr id="130" name="Imagen 129">
          <a:extLst>
            <a:ext uri="{FF2B5EF4-FFF2-40B4-BE49-F238E27FC236}">
              <a16:creationId xmlns:a16="http://schemas.microsoft.com/office/drawing/2014/main" xmlns="" id="{00000000-0008-0000-0400-00008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67426" y="152298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131" name="Imagen 130">
          <a:extLst>
            <a:ext uri="{FF2B5EF4-FFF2-40B4-BE49-F238E27FC236}">
              <a16:creationId xmlns:a16="http://schemas.microsoft.com/office/drawing/2014/main" xmlns="" id="{00000000-0008-0000-0400-00008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67425" y="138017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32" name="Conector: angular 131">
          <a:extLst>
            <a:ext uri="{FF2B5EF4-FFF2-40B4-BE49-F238E27FC236}">
              <a16:creationId xmlns:a16="http://schemas.microsoft.com/office/drawing/2014/main" xmlns="" id="{00000000-0008-0000-0400-000084000000}"/>
            </a:ext>
          </a:extLst>
        </xdr:cNvPr>
        <xdr:cNvCxnSpPr/>
      </xdr:nvCxnSpPr>
      <xdr:spPr>
        <a:xfrm rot="10800000" flipV="1">
          <a:off x="9705975"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33" name="Imagen 132">
          <a:extLst>
            <a:ext uri="{FF2B5EF4-FFF2-40B4-BE49-F238E27FC236}">
              <a16:creationId xmlns:a16="http://schemas.microsoft.com/office/drawing/2014/main" xmlns="" id="{00000000-0008-0000-0400-00008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72925" y="16592550"/>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34" name="Imagen 133">
          <a:extLst>
            <a:ext uri="{FF2B5EF4-FFF2-40B4-BE49-F238E27FC236}">
              <a16:creationId xmlns:a16="http://schemas.microsoft.com/office/drawing/2014/main" xmlns="" id="{00000000-0008-0000-0400-00008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934825" y="17257556"/>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35" name="Imagen 134">
          <a:extLst>
            <a:ext uri="{FF2B5EF4-FFF2-40B4-BE49-F238E27FC236}">
              <a16:creationId xmlns:a16="http://schemas.microsoft.com/office/drawing/2014/main" xmlns="" id="{00000000-0008-0000-0400-00008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3400" y="1592580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36" name="Imagen 135">
          <a:extLst>
            <a:ext uri="{FF2B5EF4-FFF2-40B4-BE49-F238E27FC236}">
              <a16:creationId xmlns:a16="http://schemas.microsoft.com/office/drawing/2014/main" xmlns="" id="{00000000-0008-0000-0400-00008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944350" y="1460121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37" name="Imagen 136">
          <a:extLst>
            <a:ext uri="{FF2B5EF4-FFF2-40B4-BE49-F238E27FC236}">
              <a16:creationId xmlns:a16="http://schemas.microsoft.com/office/drawing/2014/main" xmlns="" id="{00000000-0008-0000-0400-00008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972925" y="1857314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38" name="Imagen 137">
          <a:extLst>
            <a:ext uri="{FF2B5EF4-FFF2-40B4-BE49-F238E27FC236}">
              <a16:creationId xmlns:a16="http://schemas.microsoft.com/office/drawing/2014/main" xmlns="" id="{00000000-0008-0000-0400-00008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44350" y="17868290"/>
          <a:ext cx="342900" cy="342900"/>
        </a:xfrm>
        <a:prstGeom prst="rect">
          <a:avLst/>
        </a:prstGeom>
      </xdr:spPr>
    </xdr:pic>
    <xdr:clientData/>
  </xdr:oneCellAnchor>
  <xdr:oneCellAnchor>
    <xdr:from>
      <xdr:col>48</xdr:col>
      <xdr:colOff>66676</xdr:colOff>
      <xdr:row>153</xdr:row>
      <xdr:rowOff>47015</xdr:rowOff>
    </xdr:from>
    <xdr:ext cx="353035" cy="353035"/>
    <xdr:pic>
      <xdr:nvPicPr>
        <xdr:cNvPr id="139" name="Imagen 138">
          <a:extLst>
            <a:ext uri="{FF2B5EF4-FFF2-40B4-BE49-F238E27FC236}">
              <a16:creationId xmlns:a16="http://schemas.microsoft.com/office/drawing/2014/main" xmlns="" id="{00000000-0008-0000-0400-00008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934826" y="152298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40" name="Imagen 139">
          <a:extLst>
            <a:ext uri="{FF2B5EF4-FFF2-40B4-BE49-F238E27FC236}">
              <a16:creationId xmlns:a16="http://schemas.microsoft.com/office/drawing/2014/main" xmlns="" id="{00000000-0008-0000-0400-00008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4825" y="138017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41" name="Conector: angular 140">
          <a:extLst>
            <a:ext uri="{FF2B5EF4-FFF2-40B4-BE49-F238E27FC236}">
              <a16:creationId xmlns:a16="http://schemas.microsoft.com/office/drawing/2014/main" xmlns="" id="{00000000-0008-0000-0400-00008D000000}"/>
            </a:ext>
          </a:extLst>
        </xdr:cNvPr>
        <xdr:cNvCxnSpPr/>
      </xdr:nvCxnSpPr>
      <xdr:spPr>
        <a:xfrm rot="10800000" flipV="1">
          <a:off x="15401925"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2" name="Imagen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31908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3" name="Imagen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38558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4" name="Imagen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5336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5" name="Imagen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6" name="Imagen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52000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7" name="Imagen 6">
          <a:extLst>
            <a:ext uri="{FF2B5EF4-FFF2-40B4-BE49-F238E27FC236}">
              <a16:creationId xmlns:a16="http://schemas.microsoft.com/office/drawing/2014/main" xmlns="" id="{00000000-0008-0000-05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4485665"/>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8" name="Imagen 7">
          <a:extLst>
            <a:ext uri="{FF2B5EF4-FFF2-40B4-BE49-F238E27FC236}">
              <a16:creationId xmlns:a16="http://schemas.microsoft.com/office/drawing/2014/main" xmlns="" id="{00000000-0008-0000-05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913915"/>
          <a:ext cx="353035" cy="353035"/>
        </a:xfrm>
        <a:prstGeom prst="rect">
          <a:avLst/>
        </a:prstGeom>
      </xdr:spPr>
    </xdr:pic>
    <xdr:clientData/>
  </xdr:twoCellAnchor>
  <xdr:twoCellAnchor editAs="oneCell">
    <xdr:from>
      <xdr:col>2</xdr:col>
      <xdr:colOff>66675</xdr:colOff>
      <xdr:row>4</xdr:row>
      <xdr:rowOff>95249</xdr:rowOff>
    </xdr:from>
    <xdr:to>
      <xdr:col>4</xdr:col>
      <xdr:colOff>38101</xdr:colOff>
      <xdr:row>8</xdr:row>
      <xdr:rowOff>133350</xdr:rowOff>
    </xdr:to>
    <xdr:pic>
      <xdr:nvPicPr>
        <xdr:cNvPr id="9" name="Imagen 8">
          <a:extLst>
            <a:ext uri="{FF2B5EF4-FFF2-40B4-BE49-F238E27FC236}">
              <a16:creationId xmlns:a16="http://schemas.microsoft.com/office/drawing/2014/main" xmlns="" id="{00000000-0008-0000-05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6095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10" name="Conector: angular 9">
          <a:extLst>
            <a:ext uri="{FF2B5EF4-FFF2-40B4-BE49-F238E27FC236}">
              <a16:creationId xmlns:a16="http://schemas.microsoft.com/office/drawing/2014/main" xmlns="" id="{00000000-0008-0000-0500-00000A000000}"/>
            </a:ext>
          </a:extLst>
        </xdr:cNvPr>
        <xdr:cNvCxnSpPr/>
      </xdr:nvCxnSpPr>
      <xdr:spPr>
        <a:xfrm rot="10800000" flipV="1">
          <a:off x="37719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1" name="Imagen 10">
          <a:extLst>
            <a:ext uri="{FF2B5EF4-FFF2-40B4-BE49-F238E27FC236}">
              <a16:creationId xmlns:a16="http://schemas.microsoft.com/office/drawing/2014/main" xmlns="" id="{00000000-0008-0000-05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2" name="Imagen 11">
          <a:extLst>
            <a:ext uri="{FF2B5EF4-FFF2-40B4-BE49-F238E27FC236}">
              <a16:creationId xmlns:a16="http://schemas.microsoft.com/office/drawing/2014/main" xmlns="" id="{00000000-0008-0000-05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3" name="Imagen 12">
          <a:extLst>
            <a:ext uri="{FF2B5EF4-FFF2-40B4-BE49-F238E27FC236}">
              <a16:creationId xmlns:a16="http://schemas.microsoft.com/office/drawing/2014/main" xmlns="" id="{00000000-0008-0000-05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4" name="Imagen 13">
          <a:extLst>
            <a:ext uri="{FF2B5EF4-FFF2-40B4-BE49-F238E27FC236}">
              <a16:creationId xmlns:a16="http://schemas.microsoft.com/office/drawing/2014/main" xmlns="" id="{00000000-0008-0000-05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5" name="Imagen 14">
          <a:extLst>
            <a:ext uri="{FF2B5EF4-FFF2-40B4-BE49-F238E27FC236}">
              <a16:creationId xmlns:a16="http://schemas.microsoft.com/office/drawing/2014/main" xmlns="" id="{00000000-0008-0000-05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6" name="Imagen 15">
          <a:extLst>
            <a:ext uri="{FF2B5EF4-FFF2-40B4-BE49-F238E27FC236}">
              <a16:creationId xmlns:a16="http://schemas.microsoft.com/office/drawing/2014/main" xmlns="" id="{00000000-0008-0000-05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7" name="Imagen 16">
          <a:extLst>
            <a:ext uri="{FF2B5EF4-FFF2-40B4-BE49-F238E27FC236}">
              <a16:creationId xmlns:a16="http://schemas.microsoft.com/office/drawing/2014/main" xmlns="" id="{00000000-0008-0000-05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18" name="Imagen 17">
          <a:extLst>
            <a:ext uri="{FF2B5EF4-FFF2-40B4-BE49-F238E27FC236}">
              <a16:creationId xmlns:a16="http://schemas.microsoft.com/office/drawing/2014/main" xmlns="" id="{00000000-0008-0000-05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19" name="Conector: angular 18">
          <a:extLst>
            <a:ext uri="{FF2B5EF4-FFF2-40B4-BE49-F238E27FC236}">
              <a16:creationId xmlns:a16="http://schemas.microsoft.com/office/drawing/2014/main" xmlns="" id="{00000000-0008-0000-0500-000013000000}"/>
            </a:ext>
          </a:extLst>
        </xdr:cNvPr>
        <xdr:cNvCxnSpPr/>
      </xdr:nvCxnSpPr>
      <xdr:spPr>
        <a:xfrm rot="10800000" flipV="1">
          <a:off x="956310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0" name="Imagen 19">
          <a:extLst>
            <a:ext uri="{FF2B5EF4-FFF2-40B4-BE49-F238E27FC236}">
              <a16:creationId xmlns:a16="http://schemas.microsoft.com/office/drawing/2014/main" xmlns="" id="{00000000-0008-0000-05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1" name="Imagen 20">
          <a:extLst>
            <a:ext uri="{FF2B5EF4-FFF2-40B4-BE49-F238E27FC236}">
              <a16:creationId xmlns:a16="http://schemas.microsoft.com/office/drawing/2014/main" xmlns="" id="{00000000-0008-0000-05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2" name="Imagen 21">
          <a:extLst>
            <a:ext uri="{FF2B5EF4-FFF2-40B4-BE49-F238E27FC236}">
              <a16:creationId xmlns:a16="http://schemas.microsoft.com/office/drawing/2014/main" xmlns="" id="{00000000-0008-0000-05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3" name="Imagen 22">
          <a:extLst>
            <a:ext uri="{FF2B5EF4-FFF2-40B4-BE49-F238E27FC236}">
              <a16:creationId xmlns:a16="http://schemas.microsoft.com/office/drawing/2014/main" xmlns="" id="{00000000-0008-0000-05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4" name="Imagen 23">
          <a:extLst>
            <a:ext uri="{FF2B5EF4-FFF2-40B4-BE49-F238E27FC236}">
              <a16:creationId xmlns:a16="http://schemas.microsoft.com/office/drawing/2014/main" xmlns="" id="{00000000-0008-0000-05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25" name="Imagen 24">
          <a:extLst>
            <a:ext uri="{FF2B5EF4-FFF2-40B4-BE49-F238E27FC236}">
              <a16:creationId xmlns:a16="http://schemas.microsoft.com/office/drawing/2014/main" xmlns="" id="{00000000-0008-0000-05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26" name="Imagen 25">
          <a:extLst>
            <a:ext uri="{FF2B5EF4-FFF2-40B4-BE49-F238E27FC236}">
              <a16:creationId xmlns:a16="http://schemas.microsoft.com/office/drawing/2014/main" xmlns="" id="{00000000-0008-0000-0500-00001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27" name="Imagen 26">
          <a:extLst>
            <a:ext uri="{FF2B5EF4-FFF2-40B4-BE49-F238E27FC236}">
              <a16:creationId xmlns:a16="http://schemas.microsoft.com/office/drawing/2014/main" xmlns="" id="{00000000-0008-0000-05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28" name="Conector: angular 27">
          <a:extLst>
            <a:ext uri="{FF2B5EF4-FFF2-40B4-BE49-F238E27FC236}">
              <a16:creationId xmlns:a16="http://schemas.microsoft.com/office/drawing/2014/main" xmlns="" id="{00000000-0008-0000-0500-00001C000000}"/>
            </a:ext>
          </a:extLst>
        </xdr:cNvPr>
        <xdr:cNvCxnSpPr/>
      </xdr:nvCxnSpPr>
      <xdr:spPr>
        <a:xfrm rot="10800000" flipV="1">
          <a:off x="151638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29" name="Imagen 28">
          <a:extLst>
            <a:ext uri="{FF2B5EF4-FFF2-40B4-BE49-F238E27FC236}">
              <a16:creationId xmlns:a16="http://schemas.microsoft.com/office/drawing/2014/main" xmlns="" id="{00000000-0008-0000-05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9906000"/>
          <a:ext cx="293532" cy="293532"/>
        </a:xfrm>
        <a:prstGeom prst="rect">
          <a:avLst/>
        </a:prstGeom>
      </xdr:spPr>
    </xdr:pic>
    <xdr:clientData/>
  </xdr:oneCellAnchor>
  <xdr:oneCellAnchor>
    <xdr:from>
      <xdr:col>2</xdr:col>
      <xdr:colOff>66675</xdr:colOff>
      <xdr:row>73</xdr:row>
      <xdr:rowOff>169706</xdr:rowOff>
    </xdr:from>
    <xdr:ext cx="333375" cy="333375"/>
    <xdr:pic>
      <xdr:nvPicPr>
        <xdr:cNvPr id="30" name="Imagen 29">
          <a:extLst>
            <a:ext uri="{FF2B5EF4-FFF2-40B4-BE49-F238E27FC236}">
              <a16:creationId xmlns:a16="http://schemas.microsoft.com/office/drawing/2014/main" xmlns="" id="{00000000-0008-0000-05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0580531"/>
          <a:ext cx="333375" cy="333375"/>
        </a:xfrm>
        <a:prstGeom prst="rect">
          <a:avLst/>
        </a:prstGeom>
      </xdr:spPr>
    </xdr:pic>
    <xdr:clientData/>
  </xdr:oneCellAnchor>
  <xdr:oneCellAnchor>
    <xdr:from>
      <xdr:col>2</xdr:col>
      <xdr:colOff>95250</xdr:colOff>
      <xdr:row>65</xdr:row>
      <xdr:rowOff>104775</xdr:rowOff>
    </xdr:from>
    <xdr:ext cx="335676" cy="335676"/>
    <xdr:pic>
      <xdr:nvPicPr>
        <xdr:cNvPr id="31" name="Imagen 30">
          <a:extLst>
            <a:ext uri="{FF2B5EF4-FFF2-40B4-BE49-F238E27FC236}">
              <a16:creationId xmlns:a16="http://schemas.microsoft.com/office/drawing/2014/main" xmlns="" id="{00000000-0008-0000-05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9229725"/>
          <a:ext cx="335676" cy="335676"/>
        </a:xfrm>
        <a:prstGeom prst="rect">
          <a:avLst/>
        </a:prstGeom>
      </xdr:spPr>
    </xdr:pic>
    <xdr:clientData/>
  </xdr:oneCellAnchor>
  <xdr:oneCellAnchor>
    <xdr:from>
      <xdr:col>2</xdr:col>
      <xdr:colOff>76200</xdr:colOff>
      <xdr:row>57</xdr:row>
      <xdr:rowOff>47014</xdr:rowOff>
    </xdr:from>
    <xdr:ext cx="352425" cy="352425"/>
    <xdr:pic>
      <xdr:nvPicPr>
        <xdr:cNvPr id="32" name="Imagen 31">
          <a:extLst>
            <a:ext uri="{FF2B5EF4-FFF2-40B4-BE49-F238E27FC236}">
              <a16:creationId xmlns:a16="http://schemas.microsoft.com/office/drawing/2014/main" xmlns="" id="{00000000-0008-0000-05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7876564"/>
          <a:ext cx="352425" cy="352425"/>
        </a:xfrm>
        <a:prstGeom prst="rect">
          <a:avLst/>
        </a:prstGeom>
      </xdr:spPr>
    </xdr:pic>
    <xdr:clientData/>
  </xdr:oneCellAnchor>
  <xdr:oneCellAnchor>
    <xdr:from>
      <xdr:col>2</xdr:col>
      <xdr:colOff>104775</xdr:colOff>
      <xdr:row>82</xdr:row>
      <xdr:rowOff>75590</xdr:rowOff>
    </xdr:from>
    <xdr:ext cx="304800" cy="304800"/>
    <xdr:pic>
      <xdr:nvPicPr>
        <xdr:cNvPr id="33" name="Imagen 32">
          <a:extLst>
            <a:ext uri="{FF2B5EF4-FFF2-40B4-BE49-F238E27FC236}">
              <a16:creationId xmlns:a16="http://schemas.microsoft.com/office/drawing/2014/main" xmlns="" id="{00000000-0008-0000-05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1953265"/>
          <a:ext cx="304800" cy="304800"/>
        </a:xfrm>
        <a:prstGeom prst="rect">
          <a:avLst/>
        </a:prstGeom>
      </xdr:spPr>
    </xdr:pic>
    <xdr:clientData/>
  </xdr:oneCellAnchor>
  <xdr:oneCellAnchor>
    <xdr:from>
      <xdr:col>2</xdr:col>
      <xdr:colOff>76200</xdr:colOff>
      <xdr:row>77</xdr:row>
      <xdr:rowOff>123215</xdr:rowOff>
    </xdr:from>
    <xdr:ext cx="342900" cy="342900"/>
    <xdr:pic>
      <xdr:nvPicPr>
        <xdr:cNvPr id="34" name="Imagen 33">
          <a:extLst>
            <a:ext uri="{FF2B5EF4-FFF2-40B4-BE49-F238E27FC236}">
              <a16:creationId xmlns:a16="http://schemas.microsoft.com/office/drawing/2014/main" xmlns="" id="{00000000-0008-0000-05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1191265"/>
          <a:ext cx="342900" cy="342900"/>
        </a:xfrm>
        <a:prstGeom prst="rect">
          <a:avLst/>
        </a:prstGeom>
      </xdr:spPr>
    </xdr:pic>
    <xdr:clientData/>
  </xdr:oneCellAnchor>
  <xdr:oneCellAnchor>
    <xdr:from>
      <xdr:col>2</xdr:col>
      <xdr:colOff>66676</xdr:colOff>
      <xdr:row>61</xdr:row>
      <xdr:rowOff>47015</xdr:rowOff>
    </xdr:from>
    <xdr:ext cx="353035" cy="353035"/>
    <xdr:pic>
      <xdr:nvPicPr>
        <xdr:cNvPr id="35" name="Imagen 34">
          <a:extLst>
            <a:ext uri="{FF2B5EF4-FFF2-40B4-BE49-F238E27FC236}">
              <a16:creationId xmlns:a16="http://schemas.microsoft.com/office/drawing/2014/main" xmlns="" id="{00000000-0008-0000-05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8514740"/>
          <a:ext cx="353035" cy="353035"/>
        </a:xfrm>
        <a:prstGeom prst="rect">
          <a:avLst/>
        </a:prstGeom>
      </xdr:spPr>
    </xdr:pic>
    <xdr:clientData/>
  </xdr:oneCellAnchor>
  <xdr:oneCellAnchor>
    <xdr:from>
      <xdr:col>2</xdr:col>
      <xdr:colOff>66675</xdr:colOff>
      <xdr:row>50</xdr:row>
      <xdr:rowOff>95249</xdr:rowOff>
    </xdr:from>
    <xdr:ext cx="504826" cy="504826"/>
    <xdr:pic>
      <xdr:nvPicPr>
        <xdr:cNvPr id="36" name="Imagen 35">
          <a:extLst>
            <a:ext uri="{FF2B5EF4-FFF2-40B4-BE49-F238E27FC236}">
              <a16:creationId xmlns:a16="http://schemas.microsoft.com/office/drawing/2014/main" xmlns="" id="{00000000-0008-0000-05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706754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37" name="Conector: angular 36">
          <a:extLst>
            <a:ext uri="{FF2B5EF4-FFF2-40B4-BE49-F238E27FC236}">
              <a16:creationId xmlns:a16="http://schemas.microsoft.com/office/drawing/2014/main" xmlns="" id="{00000000-0008-0000-0500-000025000000}"/>
            </a:ext>
          </a:extLst>
        </xdr:cNvPr>
        <xdr:cNvCxnSpPr/>
      </xdr:nvCxnSpPr>
      <xdr:spPr>
        <a:xfrm rot="10800000" flipV="1">
          <a:off x="37719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38" name="Imagen 37">
          <a:extLst>
            <a:ext uri="{FF2B5EF4-FFF2-40B4-BE49-F238E27FC236}">
              <a16:creationId xmlns:a16="http://schemas.microsoft.com/office/drawing/2014/main" xmlns="" id="{00000000-0008-0000-05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9906000"/>
          <a:ext cx="293532" cy="293532"/>
        </a:xfrm>
        <a:prstGeom prst="rect">
          <a:avLst/>
        </a:prstGeom>
      </xdr:spPr>
    </xdr:pic>
    <xdr:clientData/>
  </xdr:oneCellAnchor>
  <xdr:oneCellAnchor>
    <xdr:from>
      <xdr:col>25</xdr:col>
      <xdr:colOff>66675</xdr:colOff>
      <xdr:row>73</xdr:row>
      <xdr:rowOff>169706</xdr:rowOff>
    </xdr:from>
    <xdr:ext cx="333375" cy="333375"/>
    <xdr:pic>
      <xdr:nvPicPr>
        <xdr:cNvPr id="39" name="Imagen 38">
          <a:extLst>
            <a:ext uri="{FF2B5EF4-FFF2-40B4-BE49-F238E27FC236}">
              <a16:creationId xmlns:a16="http://schemas.microsoft.com/office/drawing/2014/main" xmlns="" id="{00000000-0008-0000-05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0580531"/>
          <a:ext cx="333375" cy="333375"/>
        </a:xfrm>
        <a:prstGeom prst="rect">
          <a:avLst/>
        </a:prstGeom>
      </xdr:spPr>
    </xdr:pic>
    <xdr:clientData/>
  </xdr:oneCellAnchor>
  <xdr:oneCellAnchor>
    <xdr:from>
      <xdr:col>25</xdr:col>
      <xdr:colOff>95250</xdr:colOff>
      <xdr:row>65</xdr:row>
      <xdr:rowOff>104775</xdr:rowOff>
    </xdr:from>
    <xdr:ext cx="335676" cy="335676"/>
    <xdr:pic>
      <xdr:nvPicPr>
        <xdr:cNvPr id="40" name="Imagen 39">
          <a:extLst>
            <a:ext uri="{FF2B5EF4-FFF2-40B4-BE49-F238E27FC236}">
              <a16:creationId xmlns:a16="http://schemas.microsoft.com/office/drawing/2014/main" xmlns="" id="{00000000-0008-0000-0500-00002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9229725"/>
          <a:ext cx="335676" cy="335676"/>
        </a:xfrm>
        <a:prstGeom prst="rect">
          <a:avLst/>
        </a:prstGeom>
      </xdr:spPr>
    </xdr:pic>
    <xdr:clientData/>
  </xdr:oneCellAnchor>
  <xdr:oneCellAnchor>
    <xdr:from>
      <xdr:col>25</xdr:col>
      <xdr:colOff>76200</xdr:colOff>
      <xdr:row>57</xdr:row>
      <xdr:rowOff>47014</xdr:rowOff>
    </xdr:from>
    <xdr:ext cx="352425" cy="352425"/>
    <xdr:pic>
      <xdr:nvPicPr>
        <xdr:cNvPr id="41" name="Imagen 40">
          <a:extLst>
            <a:ext uri="{FF2B5EF4-FFF2-40B4-BE49-F238E27FC236}">
              <a16:creationId xmlns:a16="http://schemas.microsoft.com/office/drawing/2014/main" xmlns="" id="{00000000-0008-0000-0500-00002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7876564"/>
          <a:ext cx="352425" cy="352425"/>
        </a:xfrm>
        <a:prstGeom prst="rect">
          <a:avLst/>
        </a:prstGeom>
      </xdr:spPr>
    </xdr:pic>
    <xdr:clientData/>
  </xdr:oneCellAnchor>
  <xdr:oneCellAnchor>
    <xdr:from>
      <xdr:col>25</xdr:col>
      <xdr:colOff>104775</xdr:colOff>
      <xdr:row>82</xdr:row>
      <xdr:rowOff>75590</xdr:rowOff>
    </xdr:from>
    <xdr:ext cx="304800" cy="304800"/>
    <xdr:pic>
      <xdr:nvPicPr>
        <xdr:cNvPr id="42" name="Imagen 41">
          <a:extLst>
            <a:ext uri="{FF2B5EF4-FFF2-40B4-BE49-F238E27FC236}">
              <a16:creationId xmlns:a16="http://schemas.microsoft.com/office/drawing/2014/main" xmlns="" id="{00000000-0008-0000-05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1953265"/>
          <a:ext cx="304800" cy="304800"/>
        </a:xfrm>
        <a:prstGeom prst="rect">
          <a:avLst/>
        </a:prstGeom>
      </xdr:spPr>
    </xdr:pic>
    <xdr:clientData/>
  </xdr:oneCellAnchor>
  <xdr:oneCellAnchor>
    <xdr:from>
      <xdr:col>25</xdr:col>
      <xdr:colOff>76200</xdr:colOff>
      <xdr:row>77</xdr:row>
      <xdr:rowOff>123215</xdr:rowOff>
    </xdr:from>
    <xdr:ext cx="342900" cy="342900"/>
    <xdr:pic>
      <xdr:nvPicPr>
        <xdr:cNvPr id="43" name="Imagen 42">
          <a:extLst>
            <a:ext uri="{FF2B5EF4-FFF2-40B4-BE49-F238E27FC236}">
              <a16:creationId xmlns:a16="http://schemas.microsoft.com/office/drawing/2014/main" xmlns="" id="{00000000-0008-0000-0500-00002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1191265"/>
          <a:ext cx="342900" cy="342900"/>
        </a:xfrm>
        <a:prstGeom prst="rect">
          <a:avLst/>
        </a:prstGeom>
      </xdr:spPr>
    </xdr:pic>
    <xdr:clientData/>
  </xdr:oneCellAnchor>
  <xdr:oneCellAnchor>
    <xdr:from>
      <xdr:col>25</xdr:col>
      <xdr:colOff>66676</xdr:colOff>
      <xdr:row>61</xdr:row>
      <xdr:rowOff>47015</xdr:rowOff>
    </xdr:from>
    <xdr:ext cx="353035" cy="353035"/>
    <xdr:pic>
      <xdr:nvPicPr>
        <xdr:cNvPr id="44" name="Imagen 43">
          <a:extLst>
            <a:ext uri="{FF2B5EF4-FFF2-40B4-BE49-F238E27FC236}">
              <a16:creationId xmlns:a16="http://schemas.microsoft.com/office/drawing/2014/main" xmlns="" id="{00000000-0008-0000-0500-00002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8514740"/>
          <a:ext cx="353035" cy="353035"/>
        </a:xfrm>
        <a:prstGeom prst="rect">
          <a:avLst/>
        </a:prstGeom>
      </xdr:spPr>
    </xdr:pic>
    <xdr:clientData/>
  </xdr:oneCellAnchor>
  <xdr:oneCellAnchor>
    <xdr:from>
      <xdr:col>25</xdr:col>
      <xdr:colOff>66675</xdr:colOff>
      <xdr:row>50</xdr:row>
      <xdr:rowOff>95249</xdr:rowOff>
    </xdr:from>
    <xdr:ext cx="504826" cy="504826"/>
    <xdr:pic>
      <xdr:nvPicPr>
        <xdr:cNvPr id="45" name="Imagen 44">
          <a:extLst>
            <a:ext uri="{FF2B5EF4-FFF2-40B4-BE49-F238E27FC236}">
              <a16:creationId xmlns:a16="http://schemas.microsoft.com/office/drawing/2014/main" xmlns="" id="{00000000-0008-0000-0500-00002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706754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46" name="Conector: angular 45">
          <a:extLst>
            <a:ext uri="{FF2B5EF4-FFF2-40B4-BE49-F238E27FC236}">
              <a16:creationId xmlns:a16="http://schemas.microsoft.com/office/drawing/2014/main" xmlns="" id="{00000000-0008-0000-0500-00002E000000}"/>
            </a:ext>
          </a:extLst>
        </xdr:cNvPr>
        <xdr:cNvCxnSpPr/>
      </xdr:nvCxnSpPr>
      <xdr:spPr>
        <a:xfrm rot="10800000" flipV="1">
          <a:off x="9563100" y="772477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47" name="Imagen 46">
          <a:extLst>
            <a:ext uri="{FF2B5EF4-FFF2-40B4-BE49-F238E27FC236}">
              <a16:creationId xmlns:a16="http://schemas.microsoft.com/office/drawing/2014/main" xmlns="" id="{00000000-0008-0000-0500-00002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9906000"/>
          <a:ext cx="293532" cy="293532"/>
        </a:xfrm>
        <a:prstGeom prst="rect">
          <a:avLst/>
        </a:prstGeom>
      </xdr:spPr>
    </xdr:pic>
    <xdr:clientData/>
  </xdr:oneCellAnchor>
  <xdr:oneCellAnchor>
    <xdr:from>
      <xdr:col>48</xdr:col>
      <xdr:colOff>66675</xdr:colOff>
      <xdr:row>73</xdr:row>
      <xdr:rowOff>169706</xdr:rowOff>
    </xdr:from>
    <xdr:ext cx="333375" cy="333375"/>
    <xdr:pic>
      <xdr:nvPicPr>
        <xdr:cNvPr id="48" name="Imagen 47">
          <a:extLst>
            <a:ext uri="{FF2B5EF4-FFF2-40B4-BE49-F238E27FC236}">
              <a16:creationId xmlns:a16="http://schemas.microsoft.com/office/drawing/2014/main" xmlns="" id="{00000000-0008-0000-05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0580531"/>
          <a:ext cx="333375" cy="333375"/>
        </a:xfrm>
        <a:prstGeom prst="rect">
          <a:avLst/>
        </a:prstGeom>
      </xdr:spPr>
    </xdr:pic>
    <xdr:clientData/>
  </xdr:oneCellAnchor>
  <xdr:oneCellAnchor>
    <xdr:from>
      <xdr:col>48</xdr:col>
      <xdr:colOff>95250</xdr:colOff>
      <xdr:row>65</xdr:row>
      <xdr:rowOff>104775</xdr:rowOff>
    </xdr:from>
    <xdr:ext cx="335676" cy="335676"/>
    <xdr:pic>
      <xdr:nvPicPr>
        <xdr:cNvPr id="49" name="Imagen 48">
          <a:extLst>
            <a:ext uri="{FF2B5EF4-FFF2-40B4-BE49-F238E27FC236}">
              <a16:creationId xmlns:a16="http://schemas.microsoft.com/office/drawing/2014/main" xmlns="" id="{00000000-0008-0000-05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9229725"/>
          <a:ext cx="335676" cy="335676"/>
        </a:xfrm>
        <a:prstGeom prst="rect">
          <a:avLst/>
        </a:prstGeom>
      </xdr:spPr>
    </xdr:pic>
    <xdr:clientData/>
  </xdr:oneCellAnchor>
  <xdr:oneCellAnchor>
    <xdr:from>
      <xdr:col>48</xdr:col>
      <xdr:colOff>76200</xdr:colOff>
      <xdr:row>57</xdr:row>
      <xdr:rowOff>47014</xdr:rowOff>
    </xdr:from>
    <xdr:ext cx="352425" cy="352425"/>
    <xdr:pic>
      <xdr:nvPicPr>
        <xdr:cNvPr id="50" name="Imagen 49">
          <a:extLst>
            <a:ext uri="{FF2B5EF4-FFF2-40B4-BE49-F238E27FC236}">
              <a16:creationId xmlns:a16="http://schemas.microsoft.com/office/drawing/2014/main" xmlns="" id="{00000000-0008-0000-05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7876564"/>
          <a:ext cx="352425" cy="352425"/>
        </a:xfrm>
        <a:prstGeom prst="rect">
          <a:avLst/>
        </a:prstGeom>
      </xdr:spPr>
    </xdr:pic>
    <xdr:clientData/>
  </xdr:oneCellAnchor>
  <xdr:oneCellAnchor>
    <xdr:from>
      <xdr:col>48</xdr:col>
      <xdr:colOff>104775</xdr:colOff>
      <xdr:row>82</xdr:row>
      <xdr:rowOff>75590</xdr:rowOff>
    </xdr:from>
    <xdr:ext cx="304800" cy="304800"/>
    <xdr:pic>
      <xdr:nvPicPr>
        <xdr:cNvPr id="51" name="Imagen 50">
          <a:extLst>
            <a:ext uri="{FF2B5EF4-FFF2-40B4-BE49-F238E27FC236}">
              <a16:creationId xmlns:a16="http://schemas.microsoft.com/office/drawing/2014/main" xmlns="" id="{00000000-0008-0000-05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1953265"/>
          <a:ext cx="304800" cy="304800"/>
        </a:xfrm>
        <a:prstGeom prst="rect">
          <a:avLst/>
        </a:prstGeom>
      </xdr:spPr>
    </xdr:pic>
    <xdr:clientData/>
  </xdr:oneCellAnchor>
  <xdr:oneCellAnchor>
    <xdr:from>
      <xdr:col>48</xdr:col>
      <xdr:colOff>76200</xdr:colOff>
      <xdr:row>77</xdr:row>
      <xdr:rowOff>123215</xdr:rowOff>
    </xdr:from>
    <xdr:ext cx="342900" cy="342900"/>
    <xdr:pic>
      <xdr:nvPicPr>
        <xdr:cNvPr id="52" name="Imagen 51">
          <a:extLst>
            <a:ext uri="{FF2B5EF4-FFF2-40B4-BE49-F238E27FC236}">
              <a16:creationId xmlns:a16="http://schemas.microsoft.com/office/drawing/2014/main" xmlns="" id="{00000000-0008-0000-05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1191265"/>
          <a:ext cx="342900" cy="342900"/>
        </a:xfrm>
        <a:prstGeom prst="rect">
          <a:avLst/>
        </a:prstGeom>
      </xdr:spPr>
    </xdr:pic>
    <xdr:clientData/>
  </xdr:oneCellAnchor>
  <xdr:oneCellAnchor>
    <xdr:from>
      <xdr:col>48</xdr:col>
      <xdr:colOff>66676</xdr:colOff>
      <xdr:row>61</xdr:row>
      <xdr:rowOff>47015</xdr:rowOff>
    </xdr:from>
    <xdr:ext cx="353035" cy="353035"/>
    <xdr:pic>
      <xdr:nvPicPr>
        <xdr:cNvPr id="53" name="Imagen 52">
          <a:extLst>
            <a:ext uri="{FF2B5EF4-FFF2-40B4-BE49-F238E27FC236}">
              <a16:creationId xmlns:a16="http://schemas.microsoft.com/office/drawing/2014/main" xmlns="" id="{00000000-0008-0000-05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8514740"/>
          <a:ext cx="353035" cy="353035"/>
        </a:xfrm>
        <a:prstGeom prst="rect">
          <a:avLst/>
        </a:prstGeom>
      </xdr:spPr>
    </xdr:pic>
    <xdr:clientData/>
  </xdr:oneCellAnchor>
  <xdr:oneCellAnchor>
    <xdr:from>
      <xdr:col>48</xdr:col>
      <xdr:colOff>66675</xdr:colOff>
      <xdr:row>50</xdr:row>
      <xdr:rowOff>95249</xdr:rowOff>
    </xdr:from>
    <xdr:ext cx="504826" cy="504826"/>
    <xdr:pic>
      <xdr:nvPicPr>
        <xdr:cNvPr id="54" name="Imagen 53">
          <a:extLst>
            <a:ext uri="{FF2B5EF4-FFF2-40B4-BE49-F238E27FC236}">
              <a16:creationId xmlns:a16="http://schemas.microsoft.com/office/drawing/2014/main" xmlns="" id="{00000000-0008-0000-05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706754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55" name="Conector: angular 54">
          <a:extLst>
            <a:ext uri="{FF2B5EF4-FFF2-40B4-BE49-F238E27FC236}">
              <a16:creationId xmlns:a16="http://schemas.microsoft.com/office/drawing/2014/main" xmlns="" id="{00000000-0008-0000-0500-000037000000}"/>
            </a:ext>
          </a:extLst>
        </xdr:cNvPr>
        <xdr:cNvCxnSpPr/>
      </xdr:nvCxnSpPr>
      <xdr:spPr>
        <a:xfrm rot="10800000" flipV="1">
          <a:off x="151638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56" name="Imagen 55">
          <a:extLst>
            <a:ext uri="{FF2B5EF4-FFF2-40B4-BE49-F238E27FC236}">
              <a16:creationId xmlns:a16="http://schemas.microsoft.com/office/drawing/2014/main" xmlns="" id="{00000000-0008-0000-05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592550"/>
          <a:ext cx="293532" cy="293532"/>
        </a:xfrm>
        <a:prstGeom prst="rect">
          <a:avLst/>
        </a:prstGeom>
      </xdr:spPr>
    </xdr:pic>
    <xdr:clientData/>
  </xdr:oneCellAnchor>
  <xdr:oneCellAnchor>
    <xdr:from>
      <xdr:col>2</xdr:col>
      <xdr:colOff>66675</xdr:colOff>
      <xdr:row>119</xdr:row>
      <xdr:rowOff>169706</xdr:rowOff>
    </xdr:from>
    <xdr:ext cx="333375" cy="333375"/>
    <xdr:pic>
      <xdr:nvPicPr>
        <xdr:cNvPr id="57" name="Imagen 56">
          <a:extLst>
            <a:ext uri="{FF2B5EF4-FFF2-40B4-BE49-F238E27FC236}">
              <a16:creationId xmlns:a16="http://schemas.microsoft.com/office/drawing/2014/main" xmlns="" id="{00000000-0008-0000-05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257556"/>
          <a:ext cx="333375" cy="333375"/>
        </a:xfrm>
        <a:prstGeom prst="rect">
          <a:avLst/>
        </a:prstGeom>
      </xdr:spPr>
    </xdr:pic>
    <xdr:clientData/>
  </xdr:oneCellAnchor>
  <xdr:oneCellAnchor>
    <xdr:from>
      <xdr:col>2</xdr:col>
      <xdr:colOff>95250</xdr:colOff>
      <xdr:row>111</xdr:row>
      <xdr:rowOff>104775</xdr:rowOff>
    </xdr:from>
    <xdr:ext cx="335676" cy="335676"/>
    <xdr:pic>
      <xdr:nvPicPr>
        <xdr:cNvPr id="58" name="Imagen 57">
          <a:extLst>
            <a:ext uri="{FF2B5EF4-FFF2-40B4-BE49-F238E27FC236}">
              <a16:creationId xmlns:a16="http://schemas.microsoft.com/office/drawing/2014/main" xmlns="" id="{00000000-0008-0000-05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5925800"/>
          <a:ext cx="335676" cy="335676"/>
        </a:xfrm>
        <a:prstGeom prst="rect">
          <a:avLst/>
        </a:prstGeom>
      </xdr:spPr>
    </xdr:pic>
    <xdr:clientData/>
  </xdr:oneCellAnchor>
  <xdr:oneCellAnchor>
    <xdr:from>
      <xdr:col>2</xdr:col>
      <xdr:colOff>76200</xdr:colOff>
      <xdr:row>103</xdr:row>
      <xdr:rowOff>47014</xdr:rowOff>
    </xdr:from>
    <xdr:ext cx="352425" cy="352425"/>
    <xdr:pic>
      <xdr:nvPicPr>
        <xdr:cNvPr id="59" name="Imagen 58">
          <a:extLst>
            <a:ext uri="{FF2B5EF4-FFF2-40B4-BE49-F238E27FC236}">
              <a16:creationId xmlns:a16="http://schemas.microsoft.com/office/drawing/2014/main" xmlns="" id="{00000000-0008-0000-0500-00003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601214"/>
          <a:ext cx="352425" cy="352425"/>
        </a:xfrm>
        <a:prstGeom prst="rect">
          <a:avLst/>
        </a:prstGeom>
      </xdr:spPr>
    </xdr:pic>
    <xdr:clientData/>
  </xdr:oneCellAnchor>
  <xdr:oneCellAnchor>
    <xdr:from>
      <xdr:col>2</xdr:col>
      <xdr:colOff>104775</xdr:colOff>
      <xdr:row>128</xdr:row>
      <xdr:rowOff>75590</xdr:rowOff>
    </xdr:from>
    <xdr:ext cx="304800" cy="304800"/>
    <xdr:pic>
      <xdr:nvPicPr>
        <xdr:cNvPr id="60" name="Imagen 59">
          <a:extLst>
            <a:ext uri="{FF2B5EF4-FFF2-40B4-BE49-F238E27FC236}">
              <a16:creationId xmlns:a16="http://schemas.microsoft.com/office/drawing/2014/main" xmlns="" id="{00000000-0008-0000-0500-00003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85731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61" name="Imagen 60">
          <a:extLst>
            <a:ext uri="{FF2B5EF4-FFF2-40B4-BE49-F238E27FC236}">
              <a16:creationId xmlns:a16="http://schemas.microsoft.com/office/drawing/2014/main" xmlns="" id="{00000000-0008-0000-0500-00003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7868290"/>
          <a:ext cx="342900" cy="342900"/>
        </a:xfrm>
        <a:prstGeom prst="rect">
          <a:avLst/>
        </a:prstGeom>
      </xdr:spPr>
    </xdr:pic>
    <xdr:clientData/>
  </xdr:oneCellAnchor>
  <xdr:oneCellAnchor>
    <xdr:from>
      <xdr:col>2</xdr:col>
      <xdr:colOff>66676</xdr:colOff>
      <xdr:row>107</xdr:row>
      <xdr:rowOff>47015</xdr:rowOff>
    </xdr:from>
    <xdr:ext cx="353035" cy="353035"/>
    <xdr:pic>
      <xdr:nvPicPr>
        <xdr:cNvPr id="62" name="Imagen 61">
          <a:extLst>
            <a:ext uri="{FF2B5EF4-FFF2-40B4-BE49-F238E27FC236}">
              <a16:creationId xmlns:a16="http://schemas.microsoft.com/office/drawing/2014/main" xmlns="" id="{00000000-0008-0000-0500-00003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5229865"/>
          <a:ext cx="353035" cy="353035"/>
        </a:xfrm>
        <a:prstGeom prst="rect">
          <a:avLst/>
        </a:prstGeom>
      </xdr:spPr>
    </xdr:pic>
    <xdr:clientData/>
  </xdr:oneCellAnchor>
  <xdr:oneCellAnchor>
    <xdr:from>
      <xdr:col>2</xdr:col>
      <xdr:colOff>66675</xdr:colOff>
      <xdr:row>96</xdr:row>
      <xdr:rowOff>95249</xdr:rowOff>
    </xdr:from>
    <xdr:ext cx="504826" cy="504826"/>
    <xdr:pic>
      <xdr:nvPicPr>
        <xdr:cNvPr id="63" name="Imagen 62">
          <a:extLst>
            <a:ext uri="{FF2B5EF4-FFF2-40B4-BE49-F238E27FC236}">
              <a16:creationId xmlns:a16="http://schemas.microsoft.com/office/drawing/2014/main" xmlns="" id="{00000000-0008-0000-05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138017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64" name="Conector: angular 63">
          <a:extLst>
            <a:ext uri="{FF2B5EF4-FFF2-40B4-BE49-F238E27FC236}">
              <a16:creationId xmlns:a16="http://schemas.microsoft.com/office/drawing/2014/main" xmlns="" id="{00000000-0008-0000-0500-000040000000}"/>
            </a:ext>
          </a:extLst>
        </xdr:cNvPr>
        <xdr:cNvCxnSpPr/>
      </xdr:nvCxnSpPr>
      <xdr:spPr>
        <a:xfrm rot="10800000" flipV="1">
          <a:off x="37719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65" name="Imagen 64">
          <a:extLst>
            <a:ext uri="{FF2B5EF4-FFF2-40B4-BE49-F238E27FC236}">
              <a16:creationId xmlns:a16="http://schemas.microsoft.com/office/drawing/2014/main" xmlns="" id="{00000000-0008-0000-05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16592550"/>
          <a:ext cx="293532" cy="293532"/>
        </a:xfrm>
        <a:prstGeom prst="rect">
          <a:avLst/>
        </a:prstGeom>
      </xdr:spPr>
    </xdr:pic>
    <xdr:clientData/>
  </xdr:oneCellAnchor>
  <xdr:oneCellAnchor>
    <xdr:from>
      <xdr:col>25</xdr:col>
      <xdr:colOff>66675</xdr:colOff>
      <xdr:row>119</xdr:row>
      <xdr:rowOff>169706</xdr:rowOff>
    </xdr:from>
    <xdr:ext cx="333375" cy="333375"/>
    <xdr:pic>
      <xdr:nvPicPr>
        <xdr:cNvPr id="66" name="Imagen 65">
          <a:extLst>
            <a:ext uri="{FF2B5EF4-FFF2-40B4-BE49-F238E27FC236}">
              <a16:creationId xmlns:a16="http://schemas.microsoft.com/office/drawing/2014/main" xmlns="" id="{00000000-0008-0000-05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725755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67" name="Imagen 66">
          <a:extLst>
            <a:ext uri="{FF2B5EF4-FFF2-40B4-BE49-F238E27FC236}">
              <a16:creationId xmlns:a16="http://schemas.microsoft.com/office/drawing/2014/main" xmlns="" id="{00000000-0008-0000-05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59258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68" name="Imagen 67">
          <a:extLst>
            <a:ext uri="{FF2B5EF4-FFF2-40B4-BE49-F238E27FC236}">
              <a16:creationId xmlns:a16="http://schemas.microsoft.com/office/drawing/2014/main" xmlns="" id="{00000000-0008-0000-05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601214"/>
          <a:ext cx="352425" cy="352425"/>
        </a:xfrm>
        <a:prstGeom prst="rect">
          <a:avLst/>
        </a:prstGeom>
      </xdr:spPr>
    </xdr:pic>
    <xdr:clientData/>
  </xdr:oneCellAnchor>
  <xdr:oneCellAnchor>
    <xdr:from>
      <xdr:col>25</xdr:col>
      <xdr:colOff>104775</xdr:colOff>
      <xdr:row>128</xdr:row>
      <xdr:rowOff>75590</xdr:rowOff>
    </xdr:from>
    <xdr:ext cx="304800" cy="304800"/>
    <xdr:pic>
      <xdr:nvPicPr>
        <xdr:cNvPr id="69" name="Imagen 68">
          <a:extLst>
            <a:ext uri="{FF2B5EF4-FFF2-40B4-BE49-F238E27FC236}">
              <a16:creationId xmlns:a16="http://schemas.microsoft.com/office/drawing/2014/main" xmlns="" id="{00000000-0008-0000-0500-00004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85731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70" name="Imagen 69">
          <a:extLst>
            <a:ext uri="{FF2B5EF4-FFF2-40B4-BE49-F238E27FC236}">
              <a16:creationId xmlns:a16="http://schemas.microsoft.com/office/drawing/2014/main" xmlns="" id="{00000000-0008-0000-05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7868290"/>
          <a:ext cx="342900" cy="342900"/>
        </a:xfrm>
        <a:prstGeom prst="rect">
          <a:avLst/>
        </a:prstGeom>
      </xdr:spPr>
    </xdr:pic>
    <xdr:clientData/>
  </xdr:oneCellAnchor>
  <xdr:oneCellAnchor>
    <xdr:from>
      <xdr:col>25</xdr:col>
      <xdr:colOff>66676</xdr:colOff>
      <xdr:row>107</xdr:row>
      <xdr:rowOff>47015</xdr:rowOff>
    </xdr:from>
    <xdr:ext cx="353035" cy="353035"/>
    <xdr:pic>
      <xdr:nvPicPr>
        <xdr:cNvPr id="71" name="Imagen 70">
          <a:extLst>
            <a:ext uri="{FF2B5EF4-FFF2-40B4-BE49-F238E27FC236}">
              <a16:creationId xmlns:a16="http://schemas.microsoft.com/office/drawing/2014/main" xmlns="" id="{00000000-0008-0000-0500-00004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5229865"/>
          <a:ext cx="353035" cy="353035"/>
        </a:xfrm>
        <a:prstGeom prst="rect">
          <a:avLst/>
        </a:prstGeom>
      </xdr:spPr>
    </xdr:pic>
    <xdr:clientData/>
  </xdr:oneCellAnchor>
  <xdr:oneCellAnchor>
    <xdr:from>
      <xdr:col>25</xdr:col>
      <xdr:colOff>66675</xdr:colOff>
      <xdr:row>96</xdr:row>
      <xdr:rowOff>95249</xdr:rowOff>
    </xdr:from>
    <xdr:ext cx="504826" cy="504826"/>
    <xdr:pic>
      <xdr:nvPicPr>
        <xdr:cNvPr id="72" name="Imagen 71">
          <a:extLst>
            <a:ext uri="{FF2B5EF4-FFF2-40B4-BE49-F238E27FC236}">
              <a16:creationId xmlns:a16="http://schemas.microsoft.com/office/drawing/2014/main" xmlns="" id="{00000000-0008-0000-05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138017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73" name="Conector: angular 72">
          <a:extLst>
            <a:ext uri="{FF2B5EF4-FFF2-40B4-BE49-F238E27FC236}">
              <a16:creationId xmlns:a16="http://schemas.microsoft.com/office/drawing/2014/main" xmlns="" id="{00000000-0008-0000-0500-000049000000}"/>
            </a:ext>
          </a:extLst>
        </xdr:cNvPr>
        <xdr:cNvCxnSpPr/>
      </xdr:nvCxnSpPr>
      <xdr:spPr>
        <a:xfrm rot="10800000" flipV="1">
          <a:off x="9563100"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74" name="Imagen 73">
          <a:extLst>
            <a:ext uri="{FF2B5EF4-FFF2-40B4-BE49-F238E27FC236}">
              <a16:creationId xmlns:a16="http://schemas.microsoft.com/office/drawing/2014/main" xmlns="" id="{00000000-0008-0000-05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6592550"/>
          <a:ext cx="293532" cy="293532"/>
        </a:xfrm>
        <a:prstGeom prst="rect">
          <a:avLst/>
        </a:prstGeom>
      </xdr:spPr>
    </xdr:pic>
    <xdr:clientData/>
  </xdr:oneCellAnchor>
  <xdr:oneCellAnchor>
    <xdr:from>
      <xdr:col>48</xdr:col>
      <xdr:colOff>66675</xdr:colOff>
      <xdr:row>119</xdr:row>
      <xdr:rowOff>169706</xdr:rowOff>
    </xdr:from>
    <xdr:ext cx="333375" cy="333375"/>
    <xdr:pic>
      <xdr:nvPicPr>
        <xdr:cNvPr id="75" name="Imagen 74">
          <a:extLst>
            <a:ext uri="{FF2B5EF4-FFF2-40B4-BE49-F238E27FC236}">
              <a16:creationId xmlns:a16="http://schemas.microsoft.com/office/drawing/2014/main" xmlns="" id="{00000000-0008-0000-05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725755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76" name="Imagen 75">
          <a:extLst>
            <a:ext uri="{FF2B5EF4-FFF2-40B4-BE49-F238E27FC236}">
              <a16:creationId xmlns:a16="http://schemas.microsoft.com/office/drawing/2014/main" xmlns="" id="{00000000-0008-0000-05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159258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77" name="Imagen 76">
          <a:extLst>
            <a:ext uri="{FF2B5EF4-FFF2-40B4-BE49-F238E27FC236}">
              <a16:creationId xmlns:a16="http://schemas.microsoft.com/office/drawing/2014/main" xmlns="" id="{00000000-0008-0000-05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601214"/>
          <a:ext cx="352425" cy="352425"/>
        </a:xfrm>
        <a:prstGeom prst="rect">
          <a:avLst/>
        </a:prstGeom>
      </xdr:spPr>
    </xdr:pic>
    <xdr:clientData/>
  </xdr:oneCellAnchor>
  <xdr:oneCellAnchor>
    <xdr:from>
      <xdr:col>48</xdr:col>
      <xdr:colOff>104775</xdr:colOff>
      <xdr:row>128</xdr:row>
      <xdr:rowOff>75590</xdr:rowOff>
    </xdr:from>
    <xdr:ext cx="304800" cy="304800"/>
    <xdr:pic>
      <xdr:nvPicPr>
        <xdr:cNvPr id="78" name="Imagen 77">
          <a:extLst>
            <a:ext uri="{FF2B5EF4-FFF2-40B4-BE49-F238E27FC236}">
              <a16:creationId xmlns:a16="http://schemas.microsoft.com/office/drawing/2014/main" xmlns="" id="{00000000-0008-0000-05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85731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79" name="Imagen 78">
          <a:extLst>
            <a:ext uri="{FF2B5EF4-FFF2-40B4-BE49-F238E27FC236}">
              <a16:creationId xmlns:a16="http://schemas.microsoft.com/office/drawing/2014/main" xmlns="" id="{00000000-0008-0000-05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7868290"/>
          <a:ext cx="342900" cy="342900"/>
        </a:xfrm>
        <a:prstGeom prst="rect">
          <a:avLst/>
        </a:prstGeom>
      </xdr:spPr>
    </xdr:pic>
    <xdr:clientData/>
  </xdr:oneCellAnchor>
  <xdr:oneCellAnchor>
    <xdr:from>
      <xdr:col>48</xdr:col>
      <xdr:colOff>66676</xdr:colOff>
      <xdr:row>107</xdr:row>
      <xdr:rowOff>47015</xdr:rowOff>
    </xdr:from>
    <xdr:ext cx="353035" cy="353035"/>
    <xdr:pic>
      <xdr:nvPicPr>
        <xdr:cNvPr id="80" name="Imagen 79">
          <a:extLst>
            <a:ext uri="{FF2B5EF4-FFF2-40B4-BE49-F238E27FC236}">
              <a16:creationId xmlns:a16="http://schemas.microsoft.com/office/drawing/2014/main" xmlns="" id="{00000000-0008-0000-05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5229865"/>
          <a:ext cx="353035" cy="353035"/>
        </a:xfrm>
        <a:prstGeom prst="rect">
          <a:avLst/>
        </a:prstGeom>
      </xdr:spPr>
    </xdr:pic>
    <xdr:clientData/>
  </xdr:oneCellAnchor>
  <xdr:oneCellAnchor>
    <xdr:from>
      <xdr:col>48</xdr:col>
      <xdr:colOff>66675</xdr:colOff>
      <xdr:row>96</xdr:row>
      <xdr:rowOff>95249</xdr:rowOff>
    </xdr:from>
    <xdr:ext cx="504826" cy="504826"/>
    <xdr:pic>
      <xdr:nvPicPr>
        <xdr:cNvPr id="81" name="Imagen 80">
          <a:extLst>
            <a:ext uri="{FF2B5EF4-FFF2-40B4-BE49-F238E27FC236}">
              <a16:creationId xmlns:a16="http://schemas.microsoft.com/office/drawing/2014/main" xmlns="" id="{00000000-0008-0000-0500-00005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138017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82" name="Conector: angular 81">
          <a:extLst>
            <a:ext uri="{FF2B5EF4-FFF2-40B4-BE49-F238E27FC236}">
              <a16:creationId xmlns:a16="http://schemas.microsoft.com/office/drawing/2014/main" xmlns="" id="{00000000-0008-0000-0500-000052000000}"/>
            </a:ext>
          </a:extLst>
        </xdr:cNvPr>
        <xdr:cNvCxnSpPr/>
      </xdr:nvCxnSpPr>
      <xdr:spPr>
        <a:xfrm rot="10800000" flipV="1">
          <a:off x="151638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83" name="Imagen 82">
          <a:extLst>
            <a:ext uri="{FF2B5EF4-FFF2-40B4-BE49-F238E27FC236}">
              <a16:creationId xmlns:a16="http://schemas.microsoft.com/office/drawing/2014/main" xmlns="" id="{00000000-0008-0000-05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3288625"/>
          <a:ext cx="293532" cy="293532"/>
        </a:xfrm>
        <a:prstGeom prst="rect">
          <a:avLst/>
        </a:prstGeom>
      </xdr:spPr>
    </xdr:pic>
    <xdr:clientData/>
  </xdr:oneCellAnchor>
  <xdr:oneCellAnchor>
    <xdr:from>
      <xdr:col>2</xdr:col>
      <xdr:colOff>66675</xdr:colOff>
      <xdr:row>165</xdr:row>
      <xdr:rowOff>169706</xdr:rowOff>
    </xdr:from>
    <xdr:ext cx="333375" cy="333375"/>
    <xdr:pic>
      <xdr:nvPicPr>
        <xdr:cNvPr id="84" name="Imagen 83">
          <a:extLst>
            <a:ext uri="{FF2B5EF4-FFF2-40B4-BE49-F238E27FC236}">
              <a16:creationId xmlns:a16="http://schemas.microsoft.com/office/drawing/2014/main" xmlns="" id="{00000000-0008-0000-05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23972681"/>
          <a:ext cx="333375" cy="333375"/>
        </a:xfrm>
        <a:prstGeom prst="rect">
          <a:avLst/>
        </a:prstGeom>
      </xdr:spPr>
    </xdr:pic>
    <xdr:clientData/>
  </xdr:oneCellAnchor>
  <xdr:oneCellAnchor>
    <xdr:from>
      <xdr:col>2</xdr:col>
      <xdr:colOff>95250</xdr:colOff>
      <xdr:row>157</xdr:row>
      <xdr:rowOff>104775</xdr:rowOff>
    </xdr:from>
    <xdr:ext cx="335676" cy="335676"/>
    <xdr:pic>
      <xdr:nvPicPr>
        <xdr:cNvPr id="85" name="Imagen 84">
          <a:extLst>
            <a:ext uri="{FF2B5EF4-FFF2-40B4-BE49-F238E27FC236}">
              <a16:creationId xmlns:a16="http://schemas.microsoft.com/office/drawing/2014/main" xmlns="" id="{00000000-0008-0000-0500-00005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612350"/>
          <a:ext cx="335676" cy="335676"/>
        </a:xfrm>
        <a:prstGeom prst="rect">
          <a:avLst/>
        </a:prstGeom>
      </xdr:spPr>
    </xdr:pic>
    <xdr:clientData/>
  </xdr:oneCellAnchor>
  <xdr:oneCellAnchor>
    <xdr:from>
      <xdr:col>2</xdr:col>
      <xdr:colOff>76200</xdr:colOff>
      <xdr:row>149</xdr:row>
      <xdr:rowOff>47014</xdr:rowOff>
    </xdr:from>
    <xdr:ext cx="352425" cy="352425"/>
    <xdr:pic>
      <xdr:nvPicPr>
        <xdr:cNvPr id="86" name="Imagen 85">
          <a:extLst>
            <a:ext uri="{FF2B5EF4-FFF2-40B4-BE49-F238E27FC236}">
              <a16:creationId xmlns:a16="http://schemas.microsoft.com/office/drawing/2014/main" xmlns="" id="{00000000-0008-0000-0500-00005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21249664"/>
          <a:ext cx="352425" cy="352425"/>
        </a:xfrm>
        <a:prstGeom prst="rect">
          <a:avLst/>
        </a:prstGeom>
      </xdr:spPr>
    </xdr:pic>
    <xdr:clientData/>
  </xdr:oneCellAnchor>
  <xdr:oneCellAnchor>
    <xdr:from>
      <xdr:col>2</xdr:col>
      <xdr:colOff>104775</xdr:colOff>
      <xdr:row>174</xdr:row>
      <xdr:rowOff>75590</xdr:rowOff>
    </xdr:from>
    <xdr:ext cx="304800" cy="304800"/>
    <xdr:pic>
      <xdr:nvPicPr>
        <xdr:cNvPr id="87" name="Imagen 86">
          <a:extLst>
            <a:ext uri="{FF2B5EF4-FFF2-40B4-BE49-F238E27FC236}">
              <a16:creationId xmlns:a16="http://schemas.microsoft.com/office/drawing/2014/main" xmlns="" id="{00000000-0008-0000-0500-00005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25259690"/>
          <a:ext cx="304800" cy="304800"/>
        </a:xfrm>
        <a:prstGeom prst="rect">
          <a:avLst/>
        </a:prstGeom>
      </xdr:spPr>
    </xdr:pic>
    <xdr:clientData/>
  </xdr:oneCellAnchor>
  <xdr:oneCellAnchor>
    <xdr:from>
      <xdr:col>2</xdr:col>
      <xdr:colOff>76200</xdr:colOff>
      <xdr:row>169</xdr:row>
      <xdr:rowOff>123215</xdr:rowOff>
    </xdr:from>
    <xdr:ext cx="342900" cy="342900"/>
    <xdr:pic>
      <xdr:nvPicPr>
        <xdr:cNvPr id="88" name="Imagen 87">
          <a:extLst>
            <a:ext uri="{FF2B5EF4-FFF2-40B4-BE49-F238E27FC236}">
              <a16:creationId xmlns:a16="http://schemas.microsoft.com/office/drawing/2014/main" xmlns="" id="{00000000-0008-0000-0500-00005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24583415"/>
          <a:ext cx="342900" cy="342900"/>
        </a:xfrm>
        <a:prstGeom prst="rect">
          <a:avLst/>
        </a:prstGeom>
      </xdr:spPr>
    </xdr:pic>
    <xdr:clientData/>
  </xdr:oneCellAnchor>
  <xdr:oneCellAnchor>
    <xdr:from>
      <xdr:col>2</xdr:col>
      <xdr:colOff>66676</xdr:colOff>
      <xdr:row>153</xdr:row>
      <xdr:rowOff>47015</xdr:rowOff>
    </xdr:from>
    <xdr:ext cx="353035" cy="353035"/>
    <xdr:pic>
      <xdr:nvPicPr>
        <xdr:cNvPr id="89" name="Imagen 88">
          <a:extLst>
            <a:ext uri="{FF2B5EF4-FFF2-40B4-BE49-F238E27FC236}">
              <a16:creationId xmlns:a16="http://schemas.microsoft.com/office/drawing/2014/main" xmlns="" id="{00000000-0008-0000-05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21897365"/>
          <a:ext cx="353035" cy="353035"/>
        </a:xfrm>
        <a:prstGeom prst="rect">
          <a:avLst/>
        </a:prstGeom>
      </xdr:spPr>
    </xdr:pic>
    <xdr:clientData/>
  </xdr:oneCellAnchor>
  <xdr:oneCellAnchor>
    <xdr:from>
      <xdr:col>2</xdr:col>
      <xdr:colOff>66675</xdr:colOff>
      <xdr:row>142</xdr:row>
      <xdr:rowOff>95249</xdr:rowOff>
    </xdr:from>
    <xdr:ext cx="504826" cy="504826"/>
    <xdr:pic>
      <xdr:nvPicPr>
        <xdr:cNvPr id="90" name="Imagen 89">
          <a:extLst>
            <a:ext uri="{FF2B5EF4-FFF2-40B4-BE49-F238E27FC236}">
              <a16:creationId xmlns:a16="http://schemas.microsoft.com/office/drawing/2014/main" xmlns="" id="{00000000-0008-0000-0500-00005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204311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91" name="Conector: angular 90">
          <a:extLst>
            <a:ext uri="{FF2B5EF4-FFF2-40B4-BE49-F238E27FC236}">
              <a16:creationId xmlns:a16="http://schemas.microsoft.com/office/drawing/2014/main" xmlns="" id="{00000000-0008-0000-0500-00005B000000}"/>
            </a:ext>
          </a:extLst>
        </xdr:cNvPr>
        <xdr:cNvCxnSpPr/>
      </xdr:nvCxnSpPr>
      <xdr:spPr>
        <a:xfrm rot="10800000" flipV="1">
          <a:off x="37719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92" name="Imagen 91">
          <a:extLst>
            <a:ext uri="{FF2B5EF4-FFF2-40B4-BE49-F238E27FC236}">
              <a16:creationId xmlns:a16="http://schemas.microsoft.com/office/drawing/2014/main" xmlns="" id="{00000000-0008-0000-0500-00005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23288625"/>
          <a:ext cx="293532" cy="293532"/>
        </a:xfrm>
        <a:prstGeom prst="rect">
          <a:avLst/>
        </a:prstGeom>
      </xdr:spPr>
    </xdr:pic>
    <xdr:clientData/>
  </xdr:oneCellAnchor>
  <xdr:oneCellAnchor>
    <xdr:from>
      <xdr:col>25</xdr:col>
      <xdr:colOff>66675</xdr:colOff>
      <xdr:row>165</xdr:row>
      <xdr:rowOff>169706</xdr:rowOff>
    </xdr:from>
    <xdr:ext cx="333375" cy="333375"/>
    <xdr:pic>
      <xdr:nvPicPr>
        <xdr:cNvPr id="93" name="Imagen 92">
          <a:extLst>
            <a:ext uri="{FF2B5EF4-FFF2-40B4-BE49-F238E27FC236}">
              <a16:creationId xmlns:a16="http://schemas.microsoft.com/office/drawing/2014/main" xmlns="" id="{00000000-0008-0000-0500-00005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23972681"/>
          <a:ext cx="333375" cy="333375"/>
        </a:xfrm>
        <a:prstGeom prst="rect">
          <a:avLst/>
        </a:prstGeom>
      </xdr:spPr>
    </xdr:pic>
    <xdr:clientData/>
  </xdr:oneCellAnchor>
  <xdr:oneCellAnchor>
    <xdr:from>
      <xdr:col>25</xdr:col>
      <xdr:colOff>95250</xdr:colOff>
      <xdr:row>157</xdr:row>
      <xdr:rowOff>104775</xdr:rowOff>
    </xdr:from>
    <xdr:ext cx="335676" cy="335676"/>
    <xdr:pic>
      <xdr:nvPicPr>
        <xdr:cNvPr id="94" name="Imagen 93">
          <a:extLst>
            <a:ext uri="{FF2B5EF4-FFF2-40B4-BE49-F238E27FC236}">
              <a16:creationId xmlns:a16="http://schemas.microsoft.com/office/drawing/2014/main" xmlns="" id="{00000000-0008-0000-0500-00005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2612350"/>
          <a:ext cx="335676" cy="335676"/>
        </a:xfrm>
        <a:prstGeom prst="rect">
          <a:avLst/>
        </a:prstGeom>
      </xdr:spPr>
    </xdr:pic>
    <xdr:clientData/>
  </xdr:oneCellAnchor>
  <xdr:oneCellAnchor>
    <xdr:from>
      <xdr:col>25</xdr:col>
      <xdr:colOff>76200</xdr:colOff>
      <xdr:row>149</xdr:row>
      <xdr:rowOff>47014</xdr:rowOff>
    </xdr:from>
    <xdr:ext cx="352425" cy="352425"/>
    <xdr:pic>
      <xdr:nvPicPr>
        <xdr:cNvPr id="95" name="Imagen 94">
          <a:extLst>
            <a:ext uri="{FF2B5EF4-FFF2-40B4-BE49-F238E27FC236}">
              <a16:creationId xmlns:a16="http://schemas.microsoft.com/office/drawing/2014/main" xmlns="" id="{00000000-0008-0000-0500-00005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2124966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96" name="Imagen 95">
          <a:extLst>
            <a:ext uri="{FF2B5EF4-FFF2-40B4-BE49-F238E27FC236}">
              <a16:creationId xmlns:a16="http://schemas.microsoft.com/office/drawing/2014/main" xmlns="" id="{00000000-0008-0000-0500-00006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2525969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97" name="Imagen 96">
          <a:extLst>
            <a:ext uri="{FF2B5EF4-FFF2-40B4-BE49-F238E27FC236}">
              <a16:creationId xmlns:a16="http://schemas.microsoft.com/office/drawing/2014/main" xmlns="" id="{00000000-0008-0000-0500-00006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24583415"/>
          <a:ext cx="342900" cy="342900"/>
        </a:xfrm>
        <a:prstGeom prst="rect">
          <a:avLst/>
        </a:prstGeom>
      </xdr:spPr>
    </xdr:pic>
    <xdr:clientData/>
  </xdr:oneCellAnchor>
  <xdr:oneCellAnchor>
    <xdr:from>
      <xdr:col>25</xdr:col>
      <xdr:colOff>66676</xdr:colOff>
      <xdr:row>153</xdr:row>
      <xdr:rowOff>47015</xdr:rowOff>
    </xdr:from>
    <xdr:ext cx="353035" cy="353035"/>
    <xdr:pic>
      <xdr:nvPicPr>
        <xdr:cNvPr id="98" name="Imagen 97">
          <a:extLst>
            <a:ext uri="{FF2B5EF4-FFF2-40B4-BE49-F238E27FC236}">
              <a16:creationId xmlns:a16="http://schemas.microsoft.com/office/drawing/2014/main" xmlns="" id="{00000000-0008-0000-0500-00006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218973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99" name="Imagen 98">
          <a:extLst>
            <a:ext uri="{FF2B5EF4-FFF2-40B4-BE49-F238E27FC236}">
              <a16:creationId xmlns:a16="http://schemas.microsoft.com/office/drawing/2014/main" xmlns="" id="{00000000-0008-0000-05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204311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00" name="Conector: angular 99">
          <a:extLst>
            <a:ext uri="{FF2B5EF4-FFF2-40B4-BE49-F238E27FC236}">
              <a16:creationId xmlns:a16="http://schemas.microsoft.com/office/drawing/2014/main" xmlns="" id="{00000000-0008-0000-0500-000064000000}"/>
            </a:ext>
          </a:extLst>
        </xdr:cNvPr>
        <xdr:cNvCxnSpPr/>
      </xdr:nvCxnSpPr>
      <xdr:spPr>
        <a:xfrm rot="10800000" flipV="1">
          <a:off x="9563100" y="21059774"/>
          <a:ext cx="85725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01" name="Imagen 100">
          <a:extLst>
            <a:ext uri="{FF2B5EF4-FFF2-40B4-BE49-F238E27FC236}">
              <a16:creationId xmlns:a16="http://schemas.microsoft.com/office/drawing/2014/main" xmlns="" id="{00000000-0008-0000-05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23288625"/>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02" name="Imagen 101">
          <a:extLst>
            <a:ext uri="{FF2B5EF4-FFF2-40B4-BE49-F238E27FC236}">
              <a16:creationId xmlns:a16="http://schemas.microsoft.com/office/drawing/2014/main" xmlns="" id="{00000000-0008-0000-0500-00006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23972681"/>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03" name="Imagen 102">
          <a:extLst>
            <a:ext uri="{FF2B5EF4-FFF2-40B4-BE49-F238E27FC236}">
              <a16:creationId xmlns:a16="http://schemas.microsoft.com/office/drawing/2014/main" xmlns="" id="{00000000-0008-0000-0500-00006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261235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04" name="Imagen 103">
          <a:extLst>
            <a:ext uri="{FF2B5EF4-FFF2-40B4-BE49-F238E27FC236}">
              <a16:creationId xmlns:a16="http://schemas.microsoft.com/office/drawing/2014/main" xmlns="" id="{00000000-0008-0000-0500-00006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2124966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05" name="Imagen 104">
          <a:extLst>
            <a:ext uri="{FF2B5EF4-FFF2-40B4-BE49-F238E27FC236}">
              <a16:creationId xmlns:a16="http://schemas.microsoft.com/office/drawing/2014/main" xmlns="" id="{00000000-0008-0000-0500-00006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2525969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06" name="Imagen 105">
          <a:extLst>
            <a:ext uri="{FF2B5EF4-FFF2-40B4-BE49-F238E27FC236}">
              <a16:creationId xmlns:a16="http://schemas.microsoft.com/office/drawing/2014/main" xmlns="" id="{00000000-0008-0000-05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24583415"/>
          <a:ext cx="342900" cy="342900"/>
        </a:xfrm>
        <a:prstGeom prst="rect">
          <a:avLst/>
        </a:prstGeom>
      </xdr:spPr>
    </xdr:pic>
    <xdr:clientData/>
  </xdr:oneCellAnchor>
  <xdr:oneCellAnchor>
    <xdr:from>
      <xdr:col>48</xdr:col>
      <xdr:colOff>66676</xdr:colOff>
      <xdr:row>153</xdr:row>
      <xdr:rowOff>47015</xdr:rowOff>
    </xdr:from>
    <xdr:ext cx="353035" cy="353035"/>
    <xdr:pic>
      <xdr:nvPicPr>
        <xdr:cNvPr id="107" name="Imagen 106">
          <a:extLst>
            <a:ext uri="{FF2B5EF4-FFF2-40B4-BE49-F238E27FC236}">
              <a16:creationId xmlns:a16="http://schemas.microsoft.com/office/drawing/2014/main" xmlns="" id="{00000000-0008-0000-0500-00006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218973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08" name="Imagen 107">
          <a:extLst>
            <a:ext uri="{FF2B5EF4-FFF2-40B4-BE49-F238E27FC236}">
              <a16:creationId xmlns:a16="http://schemas.microsoft.com/office/drawing/2014/main" xmlns="" id="{00000000-0008-0000-0500-00006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204311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09" name="Conector: angular 108">
          <a:extLst>
            <a:ext uri="{FF2B5EF4-FFF2-40B4-BE49-F238E27FC236}">
              <a16:creationId xmlns:a16="http://schemas.microsoft.com/office/drawing/2014/main" xmlns="" id="{00000000-0008-0000-0500-00006D000000}"/>
            </a:ext>
          </a:extLst>
        </xdr:cNvPr>
        <xdr:cNvCxnSpPr/>
      </xdr:nvCxnSpPr>
      <xdr:spPr>
        <a:xfrm rot="10800000" flipV="1">
          <a:off x="151638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2" name="Imagen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31908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3" name="Imagen 2">
          <a:extLst>
            <a:ext uri="{FF2B5EF4-FFF2-40B4-BE49-F238E27FC236}">
              <a16:creationId xmlns:a16="http://schemas.microsoft.com/office/drawing/2014/main" xmlns="" id="{00000000-0008-0000-06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38558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4" name="Imagen 3">
          <a:extLst>
            <a:ext uri="{FF2B5EF4-FFF2-40B4-BE49-F238E27FC236}">
              <a16:creationId xmlns:a16="http://schemas.microsoft.com/office/drawing/2014/main" xmlns="" id="{00000000-0008-0000-06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5336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5" name="Imagen 4">
          <a:extLst>
            <a:ext uri="{FF2B5EF4-FFF2-40B4-BE49-F238E27FC236}">
              <a16:creationId xmlns:a16="http://schemas.microsoft.com/office/drawing/2014/main" xmlns="" id="{00000000-0008-0000-06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6" name="Imagen 5">
          <a:extLst>
            <a:ext uri="{FF2B5EF4-FFF2-40B4-BE49-F238E27FC236}">
              <a16:creationId xmlns:a16="http://schemas.microsoft.com/office/drawing/2014/main" xmlns="" id="{00000000-0008-0000-06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52000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7" name="Imagen 6">
          <a:extLst>
            <a:ext uri="{FF2B5EF4-FFF2-40B4-BE49-F238E27FC236}">
              <a16:creationId xmlns:a16="http://schemas.microsoft.com/office/drawing/2014/main" xmlns="" id="{00000000-0008-0000-06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4485665"/>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8" name="Imagen 7">
          <a:extLst>
            <a:ext uri="{FF2B5EF4-FFF2-40B4-BE49-F238E27FC236}">
              <a16:creationId xmlns:a16="http://schemas.microsoft.com/office/drawing/2014/main" xmlns="" id="{00000000-0008-0000-06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913915"/>
          <a:ext cx="353035" cy="353035"/>
        </a:xfrm>
        <a:prstGeom prst="rect">
          <a:avLst/>
        </a:prstGeom>
      </xdr:spPr>
    </xdr:pic>
    <xdr:clientData/>
  </xdr:twoCellAnchor>
  <xdr:twoCellAnchor editAs="oneCell">
    <xdr:from>
      <xdr:col>2</xdr:col>
      <xdr:colOff>19050</xdr:colOff>
      <xdr:row>4</xdr:row>
      <xdr:rowOff>57149</xdr:rowOff>
    </xdr:from>
    <xdr:to>
      <xdr:col>3</xdr:col>
      <xdr:colOff>257176</xdr:colOff>
      <xdr:row>8</xdr:row>
      <xdr:rowOff>95250</xdr:rowOff>
    </xdr:to>
    <xdr:pic>
      <xdr:nvPicPr>
        <xdr:cNvPr id="9" name="Imagen 8">
          <a:extLst>
            <a:ext uri="{FF2B5EF4-FFF2-40B4-BE49-F238E27FC236}">
              <a16:creationId xmlns:a16="http://schemas.microsoft.com/office/drawing/2014/main" xmlns="" id="{00000000-0008-0000-06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7175" y="5714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10" name="Conector: angular 9">
          <a:extLst>
            <a:ext uri="{FF2B5EF4-FFF2-40B4-BE49-F238E27FC236}">
              <a16:creationId xmlns:a16="http://schemas.microsoft.com/office/drawing/2014/main" xmlns="" id="{00000000-0008-0000-0600-00000A000000}"/>
            </a:ext>
          </a:extLst>
        </xdr:cNvPr>
        <xdr:cNvCxnSpPr/>
      </xdr:nvCxnSpPr>
      <xdr:spPr>
        <a:xfrm rot="10800000" flipV="1">
          <a:off x="37719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1" name="Imagen 10">
          <a:extLst>
            <a:ext uri="{FF2B5EF4-FFF2-40B4-BE49-F238E27FC236}">
              <a16:creationId xmlns:a16="http://schemas.microsoft.com/office/drawing/2014/main" xmlns=""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2" name="Imagen 11">
          <a:extLst>
            <a:ext uri="{FF2B5EF4-FFF2-40B4-BE49-F238E27FC236}">
              <a16:creationId xmlns:a16="http://schemas.microsoft.com/office/drawing/2014/main" xmlns="" id="{00000000-0008-0000-06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3" name="Imagen 12">
          <a:extLst>
            <a:ext uri="{FF2B5EF4-FFF2-40B4-BE49-F238E27FC236}">
              <a16:creationId xmlns:a16="http://schemas.microsoft.com/office/drawing/2014/main" xmlns="" id="{00000000-0008-0000-06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4" name="Imagen 13">
          <a:extLst>
            <a:ext uri="{FF2B5EF4-FFF2-40B4-BE49-F238E27FC236}">
              <a16:creationId xmlns:a16="http://schemas.microsoft.com/office/drawing/2014/main" xmlns="" id="{00000000-0008-0000-06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5" name="Imagen 14">
          <a:extLst>
            <a:ext uri="{FF2B5EF4-FFF2-40B4-BE49-F238E27FC236}">
              <a16:creationId xmlns:a16="http://schemas.microsoft.com/office/drawing/2014/main" xmlns="" id="{00000000-0008-0000-06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6" name="Imagen 15">
          <a:extLst>
            <a:ext uri="{FF2B5EF4-FFF2-40B4-BE49-F238E27FC236}">
              <a16:creationId xmlns:a16="http://schemas.microsoft.com/office/drawing/2014/main" xmlns="" id="{00000000-0008-0000-06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7" name="Imagen 16">
          <a:extLst>
            <a:ext uri="{FF2B5EF4-FFF2-40B4-BE49-F238E27FC236}">
              <a16:creationId xmlns:a16="http://schemas.microsoft.com/office/drawing/2014/main" xmlns="" id="{00000000-0008-0000-06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18" name="Imagen 17">
          <a:extLst>
            <a:ext uri="{FF2B5EF4-FFF2-40B4-BE49-F238E27FC236}">
              <a16:creationId xmlns:a16="http://schemas.microsoft.com/office/drawing/2014/main" xmlns="" id="{00000000-0008-0000-06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19" name="Conector: angular 18">
          <a:extLst>
            <a:ext uri="{FF2B5EF4-FFF2-40B4-BE49-F238E27FC236}">
              <a16:creationId xmlns:a16="http://schemas.microsoft.com/office/drawing/2014/main" xmlns="" id="{00000000-0008-0000-0600-000013000000}"/>
            </a:ext>
          </a:extLst>
        </xdr:cNvPr>
        <xdr:cNvCxnSpPr/>
      </xdr:nvCxnSpPr>
      <xdr:spPr>
        <a:xfrm rot="10800000" flipV="1">
          <a:off x="956310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0" name="Imagen 19">
          <a:extLst>
            <a:ext uri="{FF2B5EF4-FFF2-40B4-BE49-F238E27FC236}">
              <a16:creationId xmlns:a16="http://schemas.microsoft.com/office/drawing/2014/main" xmlns="" id="{00000000-0008-0000-06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1" name="Imagen 20">
          <a:extLst>
            <a:ext uri="{FF2B5EF4-FFF2-40B4-BE49-F238E27FC236}">
              <a16:creationId xmlns:a16="http://schemas.microsoft.com/office/drawing/2014/main" xmlns="" id="{00000000-0008-0000-06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2" name="Imagen 21">
          <a:extLst>
            <a:ext uri="{FF2B5EF4-FFF2-40B4-BE49-F238E27FC236}">
              <a16:creationId xmlns:a16="http://schemas.microsoft.com/office/drawing/2014/main" xmlns="" id="{00000000-0008-0000-06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3" name="Imagen 22">
          <a:extLst>
            <a:ext uri="{FF2B5EF4-FFF2-40B4-BE49-F238E27FC236}">
              <a16:creationId xmlns:a16="http://schemas.microsoft.com/office/drawing/2014/main" xmlns="" id="{00000000-0008-0000-06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4" name="Imagen 23">
          <a:extLst>
            <a:ext uri="{FF2B5EF4-FFF2-40B4-BE49-F238E27FC236}">
              <a16:creationId xmlns:a16="http://schemas.microsoft.com/office/drawing/2014/main" xmlns="" id="{00000000-0008-0000-06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25" name="Imagen 24">
          <a:extLst>
            <a:ext uri="{FF2B5EF4-FFF2-40B4-BE49-F238E27FC236}">
              <a16:creationId xmlns:a16="http://schemas.microsoft.com/office/drawing/2014/main" xmlns=""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26" name="Imagen 25">
          <a:extLst>
            <a:ext uri="{FF2B5EF4-FFF2-40B4-BE49-F238E27FC236}">
              <a16:creationId xmlns:a16="http://schemas.microsoft.com/office/drawing/2014/main" xmlns="" id="{00000000-0008-0000-0600-00001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27" name="Imagen 26">
          <a:extLst>
            <a:ext uri="{FF2B5EF4-FFF2-40B4-BE49-F238E27FC236}">
              <a16:creationId xmlns:a16="http://schemas.microsoft.com/office/drawing/2014/main" xmlns="" id="{00000000-0008-0000-06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28" name="Conector: angular 27">
          <a:extLst>
            <a:ext uri="{FF2B5EF4-FFF2-40B4-BE49-F238E27FC236}">
              <a16:creationId xmlns:a16="http://schemas.microsoft.com/office/drawing/2014/main" xmlns="" id="{00000000-0008-0000-0600-00001C000000}"/>
            </a:ext>
          </a:extLst>
        </xdr:cNvPr>
        <xdr:cNvCxnSpPr/>
      </xdr:nvCxnSpPr>
      <xdr:spPr>
        <a:xfrm rot="10800000" flipV="1">
          <a:off x="151638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29" name="Imagen 28">
          <a:extLst>
            <a:ext uri="{FF2B5EF4-FFF2-40B4-BE49-F238E27FC236}">
              <a16:creationId xmlns:a16="http://schemas.microsoft.com/office/drawing/2014/main" xmlns=""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9906000"/>
          <a:ext cx="293532" cy="293532"/>
        </a:xfrm>
        <a:prstGeom prst="rect">
          <a:avLst/>
        </a:prstGeom>
      </xdr:spPr>
    </xdr:pic>
    <xdr:clientData/>
  </xdr:oneCellAnchor>
  <xdr:oneCellAnchor>
    <xdr:from>
      <xdr:col>2</xdr:col>
      <xdr:colOff>66675</xdr:colOff>
      <xdr:row>73</xdr:row>
      <xdr:rowOff>169706</xdr:rowOff>
    </xdr:from>
    <xdr:ext cx="333375" cy="333375"/>
    <xdr:pic>
      <xdr:nvPicPr>
        <xdr:cNvPr id="30" name="Imagen 29">
          <a:extLst>
            <a:ext uri="{FF2B5EF4-FFF2-40B4-BE49-F238E27FC236}">
              <a16:creationId xmlns:a16="http://schemas.microsoft.com/office/drawing/2014/main" xmlns="" id="{00000000-0008-0000-06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0580531"/>
          <a:ext cx="333375" cy="333375"/>
        </a:xfrm>
        <a:prstGeom prst="rect">
          <a:avLst/>
        </a:prstGeom>
      </xdr:spPr>
    </xdr:pic>
    <xdr:clientData/>
  </xdr:oneCellAnchor>
  <xdr:oneCellAnchor>
    <xdr:from>
      <xdr:col>2</xdr:col>
      <xdr:colOff>95250</xdr:colOff>
      <xdr:row>65</xdr:row>
      <xdr:rowOff>104775</xdr:rowOff>
    </xdr:from>
    <xdr:ext cx="335676" cy="335676"/>
    <xdr:pic>
      <xdr:nvPicPr>
        <xdr:cNvPr id="31" name="Imagen 30">
          <a:extLst>
            <a:ext uri="{FF2B5EF4-FFF2-40B4-BE49-F238E27FC236}">
              <a16:creationId xmlns:a16="http://schemas.microsoft.com/office/drawing/2014/main" xmlns="" id="{00000000-0008-0000-06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9229725"/>
          <a:ext cx="335676" cy="335676"/>
        </a:xfrm>
        <a:prstGeom prst="rect">
          <a:avLst/>
        </a:prstGeom>
      </xdr:spPr>
    </xdr:pic>
    <xdr:clientData/>
  </xdr:oneCellAnchor>
  <xdr:oneCellAnchor>
    <xdr:from>
      <xdr:col>2</xdr:col>
      <xdr:colOff>76200</xdr:colOff>
      <xdr:row>57</xdr:row>
      <xdr:rowOff>47014</xdr:rowOff>
    </xdr:from>
    <xdr:ext cx="352425" cy="352425"/>
    <xdr:pic>
      <xdr:nvPicPr>
        <xdr:cNvPr id="32" name="Imagen 31">
          <a:extLst>
            <a:ext uri="{FF2B5EF4-FFF2-40B4-BE49-F238E27FC236}">
              <a16:creationId xmlns:a16="http://schemas.microsoft.com/office/drawing/2014/main" xmlns="" id="{00000000-0008-0000-06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7876564"/>
          <a:ext cx="352425" cy="352425"/>
        </a:xfrm>
        <a:prstGeom prst="rect">
          <a:avLst/>
        </a:prstGeom>
      </xdr:spPr>
    </xdr:pic>
    <xdr:clientData/>
  </xdr:oneCellAnchor>
  <xdr:oneCellAnchor>
    <xdr:from>
      <xdr:col>2</xdr:col>
      <xdr:colOff>104775</xdr:colOff>
      <xdr:row>82</xdr:row>
      <xdr:rowOff>75590</xdr:rowOff>
    </xdr:from>
    <xdr:ext cx="304800" cy="304800"/>
    <xdr:pic>
      <xdr:nvPicPr>
        <xdr:cNvPr id="33" name="Imagen 32">
          <a:extLst>
            <a:ext uri="{FF2B5EF4-FFF2-40B4-BE49-F238E27FC236}">
              <a16:creationId xmlns:a16="http://schemas.microsoft.com/office/drawing/2014/main" xmlns="" id="{00000000-0008-0000-06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1953265"/>
          <a:ext cx="304800" cy="304800"/>
        </a:xfrm>
        <a:prstGeom prst="rect">
          <a:avLst/>
        </a:prstGeom>
      </xdr:spPr>
    </xdr:pic>
    <xdr:clientData/>
  </xdr:oneCellAnchor>
  <xdr:oneCellAnchor>
    <xdr:from>
      <xdr:col>2</xdr:col>
      <xdr:colOff>76200</xdr:colOff>
      <xdr:row>77</xdr:row>
      <xdr:rowOff>123215</xdr:rowOff>
    </xdr:from>
    <xdr:ext cx="342900" cy="342900"/>
    <xdr:pic>
      <xdr:nvPicPr>
        <xdr:cNvPr id="34" name="Imagen 33">
          <a:extLst>
            <a:ext uri="{FF2B5EF4-FFF2-40B4-BE49-F238E27FC236}">
              <a16:creationId xmlns:a16="http://schemas.microsoft.com/office/drawing/2014/main" xmlns="" id="{00000000-0008-0000-06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1191265"/>
          <a:ext cx="342900" cy="342900"/>
        </a:xfrm>
        <a:prstGeom prst="rect">
          <a:avLst/>
        </a:prstGeom>
      </xdr:spPr>
    </xdr:pic>
    <xdr:clientData/>
  </xdr:oneCellAnchor>
  <xdr:oneCellAnchor>
    <xdr:from>
      <xdr:col>2</xdr:col>
      <xdr:colOff>66676</xdr:colOff>
      <xdr:row>61</xdr:row>
      <xdr:rowOff>47015</xdr:rowOff>
    </xdr:from>
    <xdr:ext cx="353035" cy="353035"/>
    <xdr:pic>
      <xdr:nvPicPr>
        <xdr:cNvPr id="35" name="Imagen 34">
          <a:extLst>
            <a:ext uri="{FF2B5EF4-FFF2-40B4-BE49-F238E27FC236}">
              <a16:creationId xmlns:a16="http://schemas.microsoft.com/office/drawing/2014/main" xmlns="" id="{00000000-0008-0000-06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8514740"/>
          <a:ext cx="353035" cy="353035"/>
        </a:xfrm>
        <a:prstGeom prst="rect">
          <a:avLst/>
        </a:prstGeom>
      </xdr:spPr>
    </xdr:pic>
    <xdr:clientData/>
  </xdr:oneCellAnchor>
  <xdr:oneCellAnchor>
    <xdr:from>
      <xdr:col>2</xdr:col>
      <xdr:colOff>66675</xdr:colOff>
      <xdr:row>50</xdr:row>
      <xdr:rowOff>95249</xdr:rowOff>
    </xdr:from>
    <xdr:ext cx="504826" cy="504826"/>
    <xdr:pic>
      <xdr:nvPicPr>
        <xdr:cNvPr id="36" name="Imagen 35">
          <a:extLst>
            <a:ext uri="{FF2B5EF4-FFF2-40B4-BE49-F238E27FC236}">
              <a16:creationId xmlns:a16="http://schemas.microsoft.com/office/drawing/2014/main" xmlns="" id="{00000000-0008-0000-06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706754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37" name="Conector: angular 36">
          <a:extLst>
            <a:ext uri="{FF2B5EF4-FFF2-40B4-BE49-F238E27FC236}">
              <a16:creationId xmlns:a16="http://schemas.microsoft.com/office/drawing/2014/main" xmlns="" id="{00000000-0008-0000-0600-000025000000}"/>
            </a:ext>
          </a:extLst>
        </xdr:cNvPr>
        <xdr:cNvCxnSpPr/>
      </xdr:nvCxnSpPr>
      <xdr:spPr>
        <a:xfrm rot="10800000" flipV="1">
          <a:off x="37719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38" name="Imagen 37">
          <a:extLst>
            <a:ext uri="{FF2B5EF4-FFF2-40B4-BE49-F238E27FC236}">
              <a16:creationId xmlns:a16="http://schemas.microsoft.com/office/drawing/2014/main" xmlns="" id="{00000000-0008-0000-06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9906000"/>
          <a:ext cx="293532" cy="293532"/>
        </a:xfrm>
        <a:prstGeom prst="rect">
          <a:avLst/>
        </a:prstGeom>
      </xdr:spPr>
    </xdr:pic>
    <xdr:clientData/>
  </xdr:oneCellAnchor>
  <xdr:oneCellAnchor>
    <xdr:from>
      <xdr:col>25</xdr:col>
      <xdr:colOff>66675</xdr:colOff>
      <xdr:row>73</xdr:row>
      <xdr:rowOff>169706</xdr:rowOff>
    </xdr:from>
    <xdr:ext cx="333375" cy="333375"/>
    <xdr:pic>
      <xdr:nvPicPr>
        <xdr:cNvPr id="39" name="Imagen 38">
          <a:extLst>
            <a:ext uri="{FF2B5EF4-FFF2-40B4-BE49-F238E27FC236}">
              <a16:creationId xmlns:a16="http://schemas.microsoft.com/office/drawing/2014/main" xmlns="" id="{00000000-0008-0000-06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0580531"/>
          <a:ext cx="333375" cy="333375"/>
        </a:xfrm>
        <a:prstGeom prst="rect">
          <a:avLst/>
        </a:prstGeom>
      </xdr:spPr>
    </xdr:pic>
    <xdr:clientData/>
  </xdr:oneCellAnchor>
  <xdr:oneCellAnchor>
    <xdr:from>
      <xdr:col>25</xdr:col>
      <xdr:colOff>95250</xdr:colOff>
      <xdr:row>65</xdr:row>
      <xdr:rowOff>104775</xdr:rowOff>
    </xdr:from>
    <xdr:ext cx="335676" cy="335676"/>
    <xdr:pic>
      <xdr:nvPicPr>
        <xdr:cNvPr id="40" name="Imagen 39">
          <a:extLst>
            <a:ext uri="{FF2B5EF4-FFF2-40B4-BE49-F238E27FC236}">
              <a16:creationId xmlns:a16="http://schemas.microsoft.com/office/drawing/2014/main" xmlns="" id="{00000000-0008-0000-0600-00002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9229725"/>
          <a:ext cx="335676" cy="335676"/>
        </a:xfrm>
        <a:prstGeom prst="rect">
          <a:avLst/>
        </a:prstGeom>
      </xdr:spPr>
    </xdr:pic>
    <xdr:clientData/>
  </xdr:oneCellAnchor>
  <xdr:oneCellAnchor>
    <xdr:from>
      <xdr:col>25</xdr:col>
      <xdr:colOff>76200</xdr:colOff>
      <xdr:row>57</xdr:row>
      <xdr:rowOff>47014</xdr:rowOff>
    </xdr:from>
    <xdr:ext cx="352425" cy="352425"/>
    <xdr:pic>
      <xdr:nvPicPr>
        <xdr:cNvPr id="41" name="Imagen 40">
          <a:extLst>
            <a:ext uri="{FF2B5EF4-FFF2-40B4-BE49-F238E27FC236}">
              <a16:creationId xmlns:a16="http://schemas.microsoft.com/office/drawing/2014/main" xmlns="" id="{00000000-0008-0000-0600-00002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7876564"/>
          <a:ext cx="352425" cy="352425"/>
        </a:xfrm>
        <a:prstGeom prst="rect">
          <a:avLst/>
        </a:prstGeom>
      </xdr:spPr>
    </xdr:pic>
    <xdr:clientData/>
  </xdr:oneCellAnchor>
  <xdr:oneCellAnchor>
    <xdr:from>
      <xdr:col>25</xdr:col>
      <xdr:colOff>104775</xdr:colOff>
      <xdr:row>82</xdr:row>
      <xdr:rowOff>75590</xdr:rowOff>
    </xdr:from>
    <xdr:ext cx="304800" cy="304800"/>
    <xdr:pic>
      <xdr:nvPicPr>
        <xdr:cNvPr id="42" name="Imagen 41">
          <a:extLst>
            <a:ext uri="{FF2B5EF4-FFF2-40B4-BE49-F238E27FC236}">
              <a16:creationId xmlns:a16="http://schemas.microsoft.com/office/drawing/2014/main" xmlns="" id="{00000000-0008-0000-06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1953265"/>
          <a:ext cx="304800" cy="304800"/>
        </a:xfrm>
        <a:prstGeom prst="rect">
          <a:avLst/>
        </a:prstGeom>
      </xdr:spPr>
    </xdr:pic>
    <xdr:clientData/>
  </xdr:oneCellAnchor>
  <xdr:oneCellAnchor>
    <xdr:from>
      <xdr:col>25</xdr:col>
      <xdr:colOff>76200</xdr:colOff>
      <xdr:row>77</xdr:row>
      <xdr:rowOff>123215</xdr:rowOff>
    </xdr:from>
    <xdr:ext cx="342900" cy="342900"/>
    <xdr:pic>
      <xdr:nvPicPr>
        <xdr:cNvPr id="43" name="Imagen 42">
          <a:extLst>
            <a:ext uri="{FF2B5EF4-FFF2-40B4-BE49-F238E27FC236}">
              <a16:creationId xmlns:a16="http://schemas.microsoft.com/office/drawing/2014/main" xmlns="" id="{00000000-0008-0000-0600-00002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1191265"/>
          <a:ext cx="342900" cy="342900"/>
        </a:xfrm>
        <a:prstGeom prst="rect">
          <a:avLst/>
        </a:prstGeom>
      </xdr:spPr>
    </xdr:pic>
    <xdr:clientData/>
  </xdr:oneCellAnchor>
  <xdr:oneCellAnchor>
    <xdr:from>
      <xdr:col>25</xdr:col>
      <xdr:colOff>66676</xdr:colOff>
      <xdr:row>61</xdr:row>
      <xdr:rowOff>47015</xdr:rowOff>
    </xdr:from>
    <xdr:ext cx="353035" cy="353035"/>
    <xdr:pic>
      <xdr:nvPicPr>
        <xdr:cNvPr id="44" name="Imagen 43">
          <a:extLst>
            <a:ext uri="{FF2B5EF4-FFF2-40B4-BE49-F238E27FC236}">
              <a16:creationId xmlns:a16="http://schemas.microsoft.com/office/drawing/2014/main" xmlns="" id="{00000000-0008-0000-0600-00002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8514740"/>
          <a:ext cx="353035" cy="353035"/>
        </a:xfrm>
        <a:prstGeom prst="rect">
          <a:avLst/>
        </a:prstGeom>
      </xdr:spPr>
    </xdr:pic>
    <xdr:clientData/>
  </xdr:oneCellAnchor>
  <xdr:oneCellAnchor>
    <xdr:from>
      <xdr:col>25</xdr:col>
      <xdr:colOff>66675</xdr:colOff>
      <xdr:row>50</xdr:row>
      <xdr:rowOff>95249</xdr:rowOff>
    </xdr:from>
    <xdr:ext cx="504826" cy="504826"/>
    <xdr:pic>
      <xdr:nvPicPr>
        <xdr:cNvPr id="45" name="Imagen 44">
          <a:extLst>
            <a:ext uri="{FF2B5EF4-FFF2-40B4-BE49-F238E27FC236}">
              <a16:creationId xmlns:a16="http://schemas.microsoft.com/office/drawing/2014/main" xmlns="" id="{00000000-0008-0000-0600-00002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706754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46" name="Conector: angular 45">
          <a:extLst>
            <a:ext uri="{FF2B5EF4-FFF2-40B4-BE49-F238E27FC236}">
              <a16:creationId xmlns:a16="http://schemas.microsoft.com/office/drawing/2014/main" xmlns="" id="{00000000-0008-0000-0600-00002E000000}"/>
            </a:ext>
          </a:extLst>
        </xdr:cNvPr>
        <xdr:cNvCxnSpPr/>
      </xdr:nvCxnSpPr>
      <xdr:spPr>
        <a:xfrm rot="10800000" flipV="1">
          <a:off x="9563100" y="772477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47" name="Imagen 46">
          <a:extLst>
            <a:ext uri="{FF2B5EF4-FFF2-40B4-BE49-F238E27FC236}">
              <a16:creationId xmlns:a16="http://schemas.microsoft.com/office/drawing/2014/main" xmlns="" id="{00000000-0008-0000-0600-00002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9906000"/>
          <a:ext cx="293532" cy="293532"/>
        </a:xfrm>
        <a:prstGeom prst="rect">
          <a:avLst/>
        </a:prstGeom>
      </xdr:spPr>
    </xdr:pic>
    <xdr:clientData/>
  </xdr:oneCellAnchor>
  <xdr:oneCellAnchor>
    <xdr:from>
      <xdr:col>48</xdr:col>
      <xdr:colOff>66675</xdr:colOff>
      <xdr:row>73</xdr:row>
      <xdr:rowOff>169706</xdr:rowOff>
    </xdr:from>
    <xdr:ext cx="333375" cy="333375"/>
    <xdr:pic>
      <xdr:nvPicPr>
        <xdr:cNvPr id="48" name="Imagen 47">
          <a:extLst>
            <a:ext uri="{FF2B5EF4-FFF2-40B4-BE49-F238E27FC236}">
              <a16:creationId xmlns:a16="http://schemas.microsoft.com/office/drawing/2014/main" xmlns="" id="{00000000-0008-0000-06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0580531"/>
          <a:ext cx="333375" cy="333375"/>
        </a:xfrm>
        <a:prstGeom prst="rect">
          <a:avLst/>
        </a:prstGeom>
      </xdr:spPr>
    </xdr:pic>
    <xdr:clientData/>
  </xdr:oneCellAnchor>
  <xdr:oneCellAnchor>
    <xdr:from>
      <xdr:col>48</xdr:col>
      <xdr:colOff>95250</xdr:colOff>
      <xdr:row>65</xdr:row>
      <xdr:rowOff>104775</xdr:rowOff>
    </xdr:from>
    <xdr:ext cx="335676" cy="335676"/>
    <xdr:pic>
      <xdr:nvPicPr>
        <xdr:cNvPr id="49" name="Imagen 48">
          <a:extLst>
            <a:ext uri="{FF2B5EF4-FFF2-40B4-BE49-F238E27FC236}">
              <a16:creationId xmlns:a16="http://schemas.microsoft.com/office/drawing/2014/main" xmlns="" id="{00000000-0008-0000-06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9229725"/>
          <a:ext cx="335676" cy="335676"/>
        </a:xfrm>
        <a:prstGeom prst="rect">
          <a:avLst/>
        </a:prstGeom>
      </xdr:spPr>
    </xdr:pic>
    <xdr:clientData/>
  </xdr:oneCellAnchor>
  <xdr:oneCellAnchor>
    <xdr:from>
      <xdr:col>48</xdr:col>
      <xdr:colOff>76200</xdr:colOff>
      <xdr:row>57</xdr:row>
      <xdr:rowOff>47014</xdr:rowOff>
    </xdr:from>
    <xdr:ext cx="352425" cy="352425"/>
    <xdr:pic>
      <xdr:nvPicPr>
        <xdr:cNvPr id="50" name="Imagen 49">
          <a:extLst>
            <a:ext uri="{FF2B5EF4-FFF2-40B4-BE49-F238E27FC236}">
              <a16:creationId xmlns:a16="http://schemas.microsoft.com/office/drawing/2014/main" xmlns="" id="{00000000-0008-0000-06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7876564"/>
          <a:ext cx="352425" cy="352425"/>
        </a:xfrm>
        <a:prstGeom prst="rect">
          <a:avLst/>
        </a:prstGeom>
      </xdr:spPr>
    </xdr:pic>
    <xdr:clientData/>
  </xdr:oneCellAnchor>
  <xdr:oneCellAnchor>
    <xdr:from>
      <xdr:col>48</xdr:col>
      <xdr:colOff>104775</xdr:colOff>
      <xdr:row>82</xdr:row>
      <xdr:rowOff>75590</xdr:rowOff>
    </xdr:from>
    <xdr:ext cx="304800" cy="304800"/>
    <xdr:pic>
      <xdr:nvPicPr>
        <xdr:cNvPr id="51" name="Imagen 50">
          <a:extLst>
            <a:ext uri="{FF2B5EF4-FFF2-40B4-BE49-F238E27FC236}">
              <a16:creationId xmlns:a16="http://schemas.microsoft.com/office/drawing/2014/main" xmlns="" id="{00000000-0008-0000-06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1953265"/>
          <a:ext cx="304800" cy="304800"/>
        </a:xfrm>
        <a:prstGeom prst="rect">
          <a:avLst/>
        </a:prstGeom>
      </xdr:spPr>
    </xdr:pic>
    <xdr:clientData/>
  </xdr:oneCellAnchor>
  <xdr:oneCellAnchor>
    <xdr:from>
      <xdr:col>48</xdr:col>
      <xdr:colOff>76200</xdr:colOff>
      <xdr:row>77</xdr:row>
      <xdr:rowOff>123215</xdr:rowOff>
    </xdr:from>
    <xdr:ext cx="342900" cy="342900"/>
    <xdr:pic>
      <xdr:nvPicPr>
        <xdr:cNvPr id="52" name="Imagen 51">
          <a:extLst>
            <a:ext uri="{FF2B5EF4-FFF2-40B4-BE49-F238E27FC236}">
              <a16:creationId xmlns:a16="http://schemas.microsoft.com/office/drawing/2014/main" xmlns="" id="{00000000-0008-0000-06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1191265"/>
          <a:ext cx="342900" cy="342900"/>
        </a:xfrm>
        <a:prstGeom prst="rect">
          <a:avLst/>
        </a:prstGeom>
      </xdr:spPr>
    </xdr:pic>
    <xdr:clientData/>
  </xdr:oneCellAnchor>
  <xdr:oneCellAnchor>
    <xdr:from>
      <xdr:col>48</xdr:col>
      <xdr:colOff>66676</xdr:colOff>
      <xdr:row>61</xdr:row>
      <xdr:rowOff>47015</xdr:rowOff>
    </xdr:from>
    <xdr:ext cx="353035" cy="353035"/>
    <xdr:pic>
      <xdr:nvPicPr>
        <xdr:cNvPr id="53" name="Imagen 52">
          <a:extLst>
            <a:ext uri="{FF2B5EF4-FFF2-40B4-BE49-F238E27FC236}">
              <a16:creationId xmlns:a16="http://schemas.microsoft.com/office/drawing/2014/main" xmlns="" id="{00000000-0008-0000-06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8514740"/>
          <a:ext cx="353035" cy="353035"/>
        </a:xfrm>
        <a:prstGeom prst="rect">
          <a:avLst/>
        </a:prstGeom>
      </xdr:spPr>
    </xdr:pic>
    <xdr:clientData/>
  </xdr:oneCellAnchor>
  <xdr:oneCellAnchor>
    <xdr:from>
      <xdr:col>48</xdr:col>
      <xdr:colOff>66675</xdr:colOff>
      <xdr:row>50</xdr:row>
      <xdr:rowOff>95249</xdr:rowOff>
    </xdr:from>
    <xdr:ext cx="504826" cy="504826"/>
    <xdr:pic>
      <xdr:nvPicPr>
        <xdr:cNvPr id="54" name="Imagen 53">
          <a:extLst>
            <a:ext uri="{FF2B5EF4-FFF2-40B4-BE49-F238E27FC236}">
              <a16:creationId xmlns:a16="http://schemas.microsoft.com/office/drawing/2014/main" xmlns="" id="{00000000-0008-0000-06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706754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55" name="Conector: angular 54">
          <a:extLst>
            <a:ext uri="{FF2B5EF4-FFF2-40B4-BE49-F238E27FC236}">
              <a16:creationId xmlns:a16="http://schemas.microsoft.com/office/drawing/2014/main" xmlns="" id="{00000000-0008-0000-0600-000037000000}"/>
            </a:ext>
          </a:extLst>
        </xdr:cNvPr>
        <xdr:cNvCxnSpPr/>
      </xdr:nvCxnSpPr>
      <xdr:spPr>
        <a:xfrm rot="10800000" flipV="1">
          <a:off x="151638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56" name="Imagen 55">
          <a:extLst>
            <a:ext uri="{FF2B5EF4-FFF2-40B4-BE49-F238E27FC236}">
              <a16:creationId xmlns:a16="http://schemas.microsoft.com/office/drawing/2014/main" xmlns=""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592550"/>
          <a:ext cx="293532" cy="293532"/>
        </a:xfrm>
        <a:prstGeom prst="rect">
          <a:avLst/>
        </a:prstGeom>
      </xdr:spPr>
    </xdr:pic>
    <xdr:clientData/>
  </xdr:oneCellAnchor>
  <xdr:oneCellAnchor>
    <xdr:from>
      <xdr:col>2</xdr:col>
      <xdr:colOff>66675</xdr:colOff>
      <xdr:row>119</xdr:row>
      <xdr:rowOff>169706</xdr:rowOff>
    </xdr:from>
    <xdr:ext cx="333375" cy="333375"/>
    <xdr:pic>
      <xdr:nvPicPr>
        <xdr:cNvPr id="57" name="Imagen 56">
          <a:extLst>
            <a:ext uri="{FF2B5EF4-FFF2-40B4-BE49-F238E27FC236}">
              <a16:creationId xmlns:a16="http://schemas.microsoft.com/office/drawing/2014/main" xmlns="" id="{00000000-0008-0000-06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257556"/>
          <a:ext cx="333375" cy="333375"/>
        </a:xfrm>
        <a:prstGeom prst="rect">
          <a:avLst/>
        </a:prstGeom>
      </xdr:spPr>
    </xdr:pic>
    <xdr:clientData/>
  </xdr:oneCellAnchor>
  <xdr:oneCellAnchor>
    <xdr:from>
      <xdr:col>2</xdr:col>
      <xdr:colOff>95250</xdr:colOff>
      <xdr:row>111</xdr:row>
      <xdr:rowOff>104775</xdr:rowOff>
    </xdr:from>
    <xdr:ext cx="335676" cy="335676"/>
    <xdr:pic>
      <xdr:nvPicPr>
        <xdr:cNvPr id="58" name="Imagen 57">
          <a:extLst>
            <a:ext uri="{FF2B5EF4-FFF2-40B4-BE49-F238E27FC236}">
              <a16:creationId xmlns:a16="http://schemas.microsoft.com/office/drawing/2014/main" xmlns="" id="{00000000-0008-0000-06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5925800"/>
          <a:ext cx="335676" cy="335676"/>
        </a:xfrm>
        <a:prstGeom prst="rect">
          <a:avLst/>
        </a:prstGeom>
      </xdr:spPr>
    </xdr:pic>
    <xdr:clientData/>
  </xdr:oneCellAnchor>
  <xdr:oneCellAnchor>
    <xdr:from>
      <xdr:col>2</xdr:col>
      <xdr:colOff>76200</xdr:colOff>
      <xdr:row>103</xdr:row>
      <xdr:rowOff>47014</xdr:rowOff>
    </xdr:from>
    <xdr:ext cx="352425" cy="352425"/>
    <xdr:pic>
      <xdr:nvPicPr>
        <xdr:cNvPr id="59" name="Imagen 58">
          <a:extLst>
            <a:ext uri="{FF2B5EF4-FFF2-40B4-BE49-F238E27FC236}">
              <a16:creationId xmlns:a16="http://schemas.microsoft.com/office/drawing/2014/main" xmlns="" id="{00000000-0008-0000-0600-00003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601214"/>
          <a:ext cx="352425" cy="352425"/>
        </a:xfrm>
        <a:prstGeom prst="rect">
          <a:avLst/>
        </a:prstGeom>
      </xdr:spPr>
    </xdr:pic>
    <xdr:clientData/>
  </xdr:oneCellAnchor>
  <xdr:oneCellAnchor>
    <xdr:from>
      <xdr:col>2</xdr:col>
      <xdr:colOff>104775</xdr:colOff>
      <xdr:row>128</xdr:row>
      <xdr:rowOff>75590</xdr:rowOff>
    </xdr:from>
    <xdr:ext cx="304800" cy="304800"/>
    <xdr:pic>
      <xdr:nvPicPr>
        <xdr:cNvPr id="60" name="Imagen 59">
          <a:extLst>
            <a:ext uri="{FF2B5EF4-FFF2-40B4-BE49-F238E27FC236}">
              <a16:creationId xmlns:a16="http://schemas.microsoft.com/office/drawing/2014/main" xmlns="" id="{00000000-0008-0000-0600-00003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85731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61" name="Imagen 60">
          <a:extLst>
            <a:ext uri="{FF2B5EF4-FFF2-40B4-BE49-F238E27FC236}">
              <a16:creationId xmlns:a16="http://schemas.microsoft.com/office/drawing/2014/main" xmlns="" id="{00000000-0008-0000-0600-00003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7868290"/>
          <a:ext cx="342900" cy="342900"/>
        </a:xfrm>
        <a:prstGeom prst="rect">
          <a:avLst/>
        </a:prstGeom>
      </xdr:spPr>
    </xdr:pic>
    <xdr:clientData/>
  </xdr:oneCellAnchor>
  <xdr:oneCellAnchor>
    <xdr:from>
      <xdr:col>2</xdr:col>
      <xdr:colOff>66676</xdr:colOff>
      <xdr:row>107</xdr:row>
      <xdr:rowOff>47015</xdr:rowOff>
    </xdr:from>
    <xdr:ext cx="353035" cy="353035"/>
    <xdr:pic>
      <xdr:nvPicPr>
        <xdr:cNvPr id="62" name="Imagen 61">
          <a:extLst>
            <a:ext uri="{FF2B5EF4-FFF2-40B4-BE49-F238E27FC236}">
              <a16:creationId xmlns:a16="http://schemas.microsoft.com/office/drawing/2014/main" xmlns="" id="{00000000-0008-0000-0600-00003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5229865"/>
          <a:ext cx="353035" cy="353035"/>
        </a:xfrm>
        <a:prstGeom prst="rect">
          <a:avLst/>
        </a:prstGeom>
      </xdr:spPr>
    </xdr:pic>
    <xdr:clientData/>
  </xdr:oneCellAnchor>
  <xdr:oneCellAnchor>
    <xdr:from>
      <xdr:col>2</xdr:col>
      <xdr:colOff>66675</xdr:colOff>
      <xdr:row>96</xdr:row>
      <xdr:rowOff>95249</xdr:rowOff>
    </xdr:from>
    <xdr:ext cx="504826" cy="504826"/>
    <xdr:pic>
      <xdr:nvPicPr>
        <xdr:cNvPr id="63" name="Imagen 62">
          <a:extLst>
            <a:ext uri="{FF2B5EF4-FFF2-40B4-BE49-F238E27FC236}">
              <a16:creationId xmlns:a16="http://schemas.microsoft.com/office/drawing/2014/main" xmlns="" id="{00000000-0008-0000-06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138017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64" name="Conector: angular 63">
          <a:extLst>
            <a:ext uri="{FF2B5EF4-FFF2-40B4-BE49-F238E27FC236}">
              <a16:creationId xmlns:a16="http://schemas.microsoft.com/office/drawing/2014/main" xmlns="" id="{00000000-0008-0000-0600-000040000000}"/>
            </a:ext>
          </a:extLst>
        </xdr:cNvPr>
        <xdr:cNvCxnSpPr/>
      </xdr:nvCxnSpPr>
      <xdr:spPr>
        <a:xfrm rot="10800000" flipV="1">
          <a:off x="37719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65" name="Imagen 64">
          <a:extLst>
            <a:ext uri="{FF2B5EF4-FFF2-40B4-BE49-F238E27FC236}">
              <a16:creationId xmlns:a16="http://schemas.microsoft.com/office/drawing/2014/main" xmlns="" id="{00000000-0008-0000-06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16592550"/>
          <a:ext cx="293532" cy="293532"/>
        </a:xfrm>
        <a:prstGeom prst="rect">
          <a:avLst/>
        </a:prstGeom>
      </xdr:spPr>
    </xdr:pic>
    <xdr:clientData/>
  </xdr:oneCellAnchor>
  <xdr:oneCellAnchor>
    <xdr:from>
      <xdr:col>25</xdr:col>
      <xdr:colOff>66675</xdr:colOff>
      <xdr:row>119</xdr:row>
      <xdr:rowOff>169706</xdr:rowOff>
    </xdr:from>
    <xdr:ext cx="333375" cy="333375"/>
    <xdr:pic>
      <xdr:nvPicPr>
        <xdr:cNvPr id="66" name="Imagen 65">
          <a:extLst>
            <a:ext uri="{FF2B5EF4-FFF2-40B4-BE49-F238E27FC236}">
              <a16:creationId xmlns:a16="http://schemas.microsoft.com/office/drawing/2014/main" xmlns="" id="{00000000-0008-0000-06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725755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67" name="Imagen 66">
          <a:extLst>
            <a:ext uri="{FF2B5EF4-FFF2-40B4-BE49-F238E27FC236}">
              <a16:creationId xmlns:a16="http://schemas.microsoft.com/office/drawing/2014/main" xmlns="" id="{00000000-0008-0000-06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59258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68" name="Imagen 67">
          <a:extLst>
            <a:ext uri="{FF2B5EF4-FFF2-40B4-BE49-F238E27FC236}">
              <a16:creationId xmlns:a16="http://schemas.microsoft.com/office/drawing/2014/main" xmlns="" id="{00000000-0008-0000-06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601214"/>
          <a:ext cx="352425" cy="352425"/>
        </a:xfrm>
        <a:prstGeom prst="rect">
          <a:avLst/>
        </a:prstGeom>
      </xdr:spPr>
    </xdr:pic>
    <xdr:clientData/>
  </xdr:oneCellAnchor>
  <xdr:oneCellAnchor>
    <xdr:from>
      <xdr:col>25</xdr:col>
      <xdr:colOff>104775</xdr:colOff>
      <xdr:row>128</xdr:row>
      <xdr:rowOff>75590</xdr:rowOff>
    </xdr:from>
    <xdr:ext cx="304800" cy="304800"/>
    <xdr:pic>
      <xdr:nvPicPr>
        <xdr:cNvPr id="69" name="Imagen 68">
          <a:extLst>
            <a:ext uri="{FF2B5EF4-FFF2-40B4-BE49-F238E27FC236}">
              <a16:creationId xmlns:a16="http://schemas.microsoft.com/office/drawing/2014/main" xmlns="" id="{00000000-0008-0000-0600-00004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85731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70" name="Imagen 69">
          <a:extLst>
            <a:ext uri="{FF2B5EF4-FFF2-40B4-BE49-F238E27FC236}">
              <a16:creationId xmlns:a16="http://schemas.microsoft.com/office/drawing/2014/main" xmlns="" id="{00000000-0008-0000-06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7868290"/>
          <a:ext cx="342900" cy="342900"/>
        </a:xfrm>
        <a:prstGeom prst="rect">
          <a:avLst/>
        </a:prstGeom>
      </xdr:spPr>
    </xdr:pic>
    <xdr:clientData/>
  </xdr:oneCellAnchor>
  <xdr:oneCellAnchor>
    <xdr:from>
      <xdr:col>25</xdr:col>
      <xdr:colOff>66676</xdr:colOff>
      <xdr:row>107</xdr:row>
      <xdr:rowOff>47015</xdr:rowOff>
    </xdr:from>
    <xdr:ext cx="353035" cy="353035"/>
    <xdr:pic>
      <xdr:nvPicPr>
        <xdr:cNvPr id="71" name="Imagen 70">
          <a:extLst>
            <a:ext uri="{FF2B5EF4-FFF2-40B4-BE49-F238E27FC236}">
              <a16:creationId xmlns:a16="http://schemas.microsoft.com/office/drawing/2014/main" xmlns="" id="{00000000-0008-0000-0600-00004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5229865"/>
          <a:ext cx="353035" cy="353035"/>
        </a:xfrm>
        <a:prstGeom prst="rect">
          <a:avLst/>
        </a:prstGeom>
      </xdr:spPr>
    </xdr:pic>
    <xdr:clientData/>
  </xdr:oneCellAnchor>
  <xdr:oneCellAnchor>
    <xdr:from>
      <xdr:col>25</xdr:col>
      <xdr:colOff>66675</xdr:colOff>
      <xdr:row>96</xdr:row>
      <xdr:rowOff>95249</xdr:rowOff>
    </xdr:from>
    <xdr:ext cx="504826" cy="504826"/>
    <xdr:pic>
      <xdr:nvPicPr>
        <xdr:cNvPr id="72" name="Imagen 71">
          <a:extLst>
            <a:ext uri="{FF2B5EF4-FFF2-40B4-BE49-F238E27FC236}">
              <a16:creationId xmlns:a16="http://schemas.microsoft.com/office/drawing/2014/main" xmlns="" id="{00000000-0008-0000-06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138017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73" name="Conector: angular 72">
          <a:extLst>
            <a:ext uri="{FF2B5EF4-FFF2-40B4-BE49-F238E27FC236}">
              <a16:creationId xmlns:a16="http://schemas.microsoft.com/office/drawing/2014/main" xmlns="" id="{00000000-0008-0000-0600-000049000000}"/>
            </a:ext>
          </a:extLst>
        </xdr:cNvPr>
        <xdr:cNvCxnSpPr/>
      </xdr:nvCxnSpPr>
      <xdr:spPr>
        <a:xfrm rot="10800000" flipV="1">
          <a:off x="9563100"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74" name="Imagen 73">
          <a:extLst>
            <a:ext uri="{FF2B5EF4-FFF2-40B4-BE49-F238E27FC236}">
              <a16:creationId xmlns:a16="http://schemas.microsoft.com/office/drawing/2014/main" xmlns="" id="{00000000-0008-0000-06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6592550"/>
          <a:ext cx="293532" cy="293532"/>
        </a:xfrm>
        <a:prstGeom prst="rect">
          <a:avLst/>
        </a:prstGeom>
      </xdr:spPr>
    </xdr:pic>
    <xdr:clientData/>
  </xdr:oneCellAnchor>
  <xdr:oneCellAnchor>
    <xdr:from>
      <xdr:col>48</xdr:col>
      <xdr:colOff>66675</xdr:colOff>
      <xdr:row>119</xdr:row>
      <xdr:rowOff>169706</xdr:rowOff>
    </xdr:from>
    <xdr:ext cx="333375" cy="333375"/>
    <xdr:pic>
      <xdr:nvPicPr>
        <xdr:cNvPr id="75" name="Imagen 74">
          <a:extLst>
            <a:ext uri="{FF2B5EF4-FFF2-40B4-BE49-F238E27FC236}">
              <a16:creationId xmlns:a16="http://schemas.microsoft.com/office/drawing/2014/main" xmlns="" id="{00000000-0008-0000-06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725755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76" name="Imagen 75">
          <a:extLst>
            <a:ext uri="{FF2B5EF4-FFF2-40B4-BE49-F238E27FC236}">
              <a16:creationId xmlns:a16="http://schemas.microsoft.com/office/drawing/2014/main" xmlns="" id="{00000000-0008-0000-06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159258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77" name="Imagen 76">
          <a:extLst>
            <a:ext uri="{FF2B5EF4-FFF2-40B4-BE49-F238E27FC236}">
              <a16:creationId xmlns:a16="http://schemas.microsoft.com/office/drawing/2014/main" xmlns="" id="{00000000-0008-0000-06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601214"/>
          <a:ext cx="352425" cy="352425"/>
        </a:xfrm>
        <a:prstGeom prst="rect">
          <a:avLst/>
        </a:prstGeom>
      </xdr:spPr>
    </xdr:pic>
    <xdr:clientData/>
  </xdr:oneCellAnchor>
  <xdr:oneCellAnchor>
    <xdr:from>
      <xdr:col>48</xdr:col>
      <xdr:colOff>104775</xdr:colOff>
      <xdr:row>128</xdr:row>
      <xdr:rowOff>75590</xdr:rowOff>
    </xdr:from>
    <xdr:ext cx="304800" cy="304800"/>
    <xdr:pic>
      <xdr:nvPicPr>
        <xdr:cNvPr id="78" name="Imagen 77">
          <a:extLst>
            <a:ext uri="{FF2B5EF4-FFF2-40B4-BE49-F238E27FC236}">
              <a16:creationId xmlns:a16="http://schemas.microsoft.com/office/drawing/2014/main" xmlns="" id="{00000000-0008-0000-06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85731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79" name="Imagen 78">
          <a:extLst>
            <a:ext uri="{FF2B5EF4-FFF2-40B4-BE49-F238E27FC236}">
              <a16:creationId xmlns:a16="http://schemas.microsoft.com/office/drawing/2014/main" xmlns="" id="{00000000-0008-0000-06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7868290"/>
          <a:ext cx="342900" cy="342900"/>
        </a:xfrm>
        <a:prstGeom prst="rect">
          <a:avLst/>
        </a:prstGeom>
      </xdr:spPr>
    </xdr:pic>
    <xdr:clientData/>
  </xdr:oneCellAnchor>
  <xdr:oneCellAnchor>
    <xdr:from>
      <xdr:col>48</xdr:col>
      <xdr:colOff>66676</xdr:colOff>
      <xdr:row>107</xdr:row>
      <xdr:rowOff>47015</xdr:rowOff>
    </xdr:from>
    <xdr:ext cx="353035" cy="353035"/>
    <xdr:pic>
      <xdr:nvPicPr>
        <xdr:cNvPr id="80" name="Imagen 79">
          <a:extLst>
            <a:ext uri="{FF2B5EF4-FFF2-40B4-BE49-F238E27FC236}">
              <a16:creationId xmlns:a16="http://schemas.microsoft.com/office/drawing/2014/main" xmlns="" id="{00000000-0008-0000-06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5229865"/>
          <a:ext cx="353035" cy="353035"/>
        </a:xfrm>
        <a:prstGeom prst="rect">
          <a:avLst/>
        </a:prstGeom>
      </xdr:spPr>
    </xdr:pic>
    <xdr:clientData/>
  </xdr:oneCellAnchor>
  <xdr:oneCellAnchor>
    <xdr:from>
      <xdr:col>48</xdr:col>
      <xdr:colOff>66675</xdr:colOff>
      <xdr:row>96</xdr:row>
      <xdr:rowOff>95249</xdr:rowOff>
    </xdr:from>
    <xdr:ext cx="504826" cy="504826"/>
    <xdr:pic>
      <xdr:nvPicPr>
        <xdr:cNvPr id="81" name="Imagen 80">
          <a:extLst>
            <a:ext uri="{FF2B5EF4-FFF2-40B4-BE49-F238E27FC236}">
              <a16:creationId xmlns:a16="http://schemas.microsoft.com/office/drawing/2014/main" xmlns="" id="{00000000-0008-0000-0600-00005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138017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82" name="Conector: angular 81">
          <a:extLst>
            <a:ext uri="{FF2B5EF4-FFF2-40B4-BE49-F238E27FC236}">
              <a16:creationId xmlns:a16="http://schemas.microsoft.com/office/drawing/2014/main" xmlns="" id="{00000000-0008-0000-0600-000052000000}"/>
            </a:ext>
          </a:extLst>
        </xdr:cNvPr>
        <xdr:cNvCxnSpPr/>
      </xdr:nvCxnSpPr>
      <xdr:spPr>
        <a:xfrm rot="10800000" flipV="1">
          <a:off x="151638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83" name="Imagen 82">
          <a:extLst>
            <a:ext uri="{FF2B5EF4-FFF2-40B4-BE49-F238E27FC236}">
              <a16:creationId xmlns:a16="http://schemas.microsoft.com/office/drawing/2014/main" xmlns="" id="{00000000-0008-0000-06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3288625"/>
          <a:ext cx="293532" cy="293532"/>
        </a:xfrm>
        <a:prstGeom prst="rect">
          <a:avLst/>
        </a:prstGeom>
      </xdr:spPr>
    </xdr:pic>
    <xdr:clientData/>
  </xdr:oneCellAnchor>
  <xdr:oneCellAnchor>
    <xdr:from>
      <xdr:col>2</xdr:col>
      <xdr:colOff>66675</xdr:colOff>
      <xdr:row>165</xdr:row>
      <xdr:rowOff>169706</xdr:rowOff>
    </xdr:from>
    <xdr:ext cx="333375" cy="333375"/>
    <xdr:pic>
      <xdr:nvPicPr>
        <xdr:cNvPr id="84" name="Imagen 83">
          <a:extLst>
            <a:ext uri="{FF2B5EF4-FFF2-40B4-BE49-F238E27FC236}">
              <a16:creationId xmlns:a16="http://schemas.microsoft.com/office/drawing/2014/main" xmlns="" id="{00000000-0008-0000-06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23972681"/>
          <a:ext cx="333375" cy="333375"/>
        </a:xfrm>
        <a:prstGeom prst="rect">
          <a:avLst/>
        </a:prstGeom>
      </xdr:spPr>
    </xdr:pic>
    <xdr:clientData/>
  </xdr:oneCellAnchor>
  <xdr:oneCellAnchor>
    <xdr:from>
      <xdr:col>2</xdr:col>
      <xdr:colOff>95250</xdr:colOff>
      <xdr:row>157</xdr:row>
      <xdr:rowOff>104775</xdr:rowOff>
    </xdr:from>
    <xdr:ext cx="335676" cy="335676"/>
    <xdr:pic>
      <xdr:nvPicPr>
        <xdr:cNvPr id="85" name="Imagen 84">
          <a:extLst>
            <a:ext uri="{FF2B5EF4-FFF2-40B4-BE49-F238E27FC236}">
              <a16:creationId xmlns:a16="http://schemas.microsoft.com/office/drawing/2014/main" xmlns="" id="{00000000-0008-0000-0600-00005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612350"/>
          <a:ext cx="335676" cy="335676"/>
        </a:xfrm>
        <a:prstGeom prst="rect">
          <a:avLst/>
        </a:prstGeom>
      </xdr:spPr>
    </xdr:pic>
    <xdr:clientData/>
  </xdr:oneCellAnchor>
  <xdr:oneCellAnchor>
    <xdr:from>
      <xdr:col>2</xdr:col>
      <xdr:colOff>76200</xdr:colOff>
      <xdr:row>149</xdr:row>
      <xdr:rowOff>47014</xdr:rowOff>
    </xdr:from>
    <xdr:ext cx="352425" cy="352425"/>
    <xdr:pic>
      <xdr:nvPicPr>
        <xdr:cNvPr id="86" name="Imagen 85">
          <a:extLst>
            <a:ext uri="{FF2B5EF4-FFF2-40B4-BE49-F238E27FC236}">
              <a16:creationId xmlns:a16="http://schemas.microsoft.com/office/drawing/2014/main" xmlns="" id="{00000000-0008-0000-0600-00005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21249664"/>
          <a:ext cx="352425" cy="352425"/>
        </a:xfrm>
        <a:prstGeom prst="rect">
          <a:avLst/>
        </a:prstGeom>
      </xdr:spPr>
    </xdr:pic>
    <xdr:clientData/>
  </xdr:oneCellAnchor>
  <xdr:oneCellAnchor>
    <xdr:from>
      <xdr:col>2</xdr:col>
      <xdr:colOff>104775</xdr:colOff>
      <xdr:row>174</xdr:row>
      <xdr:rowOff>75590</xdr:rowOff>
    </xdr:from>
    <xdr:ext cx="304800" cy="304800"/>
    <xdr:pic>
      <xdr:nvPicPr>
        <xdr:cNvPr id="87" name="Imagen 86">
          <a:extLst>
            <a:ext uri="{FF2B5EF4-FFF2-40B4-BE49-F238E27FC236}">
              <a16:creationId xmlns:a16="http://schemas.microsoft.com/office/drawing/2014/main" xmlns="" id="{00000000-0008-0000-0600-00005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25259690"/>
          <a:ext cx="304800" cy="304800"/>
        </a:xfrm>
        <a:prstGeom prst="rect">
          <a:avLst/>
        </a:prstGeom>
      </xdr:spPr>
    </xdr:pic>
    <xdr:clientData/>
  </xdr:oneCellAnchor>
  <xdr:oneCellAnchor>
    <xdr:from>
      <xdr:col>2</xdr:col>
      <xdr:colOff>76200</xdr:colOff>
      <xdr:row>169</xdr:row>
      <xdr:rowOff>123215</xdr:rowOff>
    </xdr:from>
    <xdr:ext cx="342900" cy="342900"/>
    <xdr:pic>
      <xdr:nvPicPr>
        <xdr:cNvPr id="88" name="Imagen 87">
          <a:extLst>
            <a:ext uri="{FF2B5EF4-FFF2-40B4-BE49-F238E27FC236}">
              <a16:creationId xmlns:a16="http://schemas.microsoft.com/office/drawing/2014/main" xmlns="" id="{00000000-0008-0000-0600-00005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24583415"/>
          <a:ext cx="342900" cy="342900"/>
        </a:xfrm>
        <a:prstGeom prst="rect">
          <a:avLst/>
        </a:prstGeom>
      </xdr:spPr>
    </xdr:pic>
    <xdr:clientData/>
  </xdr:oneCellAnchor>
  <xdr:oneCellAnchor>
    <xdr:from>
      <xdr:col>2</xdr:col>
      <xdr:colOff>66676</xdr:colOff>
      <xdr:row>153</xdr:row>
      <xdr:rowOff>47015</xdr:rowOff>
    </xdr:from>
    <xdr:ext cx="353035" cy="353035"/>
    <xdr:pic>
      <xdr:nvPicPr>
        <xdr:cNvPr id="89" name="Imagen 88">
          <a:extLst>
            <a:ext uri="{FF2B5EF4-FFF2-40B4-BE49-F238E27FC236}">
              <a16:creationId xmlns:a16="http://schemas.microsoft.com/office/drawing/2014/main" xmlns="" id="{00000000-0008-0000-06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21897365"/>
          <a:ext cx="353035" cy="353035"/>
        </a:xfrm>
        <a:prstGeom prst="rect">
          <a:avLst/>
        </a:prstGeom>
      </xdr:spPr>
    </xdr:pic>
    <xdr:clientData/>
  </xdr:oneCellAnchor>
  <xdr:oneCellAnchor>
    <xdr:from>
      <xdr:col>2</xdr:col>
      <xdr:colOff>66675</xdr:colOff>
      <xdr:row>142</xdr:row>
      <xdr:rowOff>95249</xdr:rowOff>
    </xdr:from>
    <xdr:ext cx="504826" cy="504826"/>
    <xdr:pic>
      <xdr:nvPicPr>
        <xdr:cNvPr id="90" name="Imagen 89">
          <a:extLst>
            <a:ext uri="{FF2B5EF4-FFF2-40B4-BE49-F238E27FC236}">
              <a16:creationId xmlns:a16="http://schemas.microsoft.com/office/drawing/2014/main" xmlns="" id="{00000000-0008-0000-0600-00005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204311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91" name="Conector: angular 90">
          <a:extLst>
            <a:ext uri="{FF2B5EF4-FFF2-40B4-BE49-F238E27FC236}">
              <a16:creationId xmlns:a16="http://schemas.microsoft.com/office/drawing/2014/main" xmlns="" id="{00000000-0008-0000-0600-00005B000000}"/>
            </a:ext>
          </a:extLst>
        </xdr:cNvPr>
        <xdr:cNvCxnSpPr/>
      </xdr:nvCxnSpPr>
      <xdr:spPr>
        <a:xfrm rot="10800000" flipV="1">
          <a:off x="37719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92" name="Imagen 91">
          <a:extLst>
            <a:ext uri="{FF2B5EF4-FFF2-40B4-BE49-F238E27FC236}">
              <a16:creationId xmlns:a16="http://schemas.microsoft.com/office/drawing/2014/main" xmlns="" id="{00000000-0008-0000-0600-00005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23288625"/>
          <a:ext cx="293532" cy="293532"/>
        </a:xfrm>
        <a:prstGeom prst="rect">
          <a:avLst/>
        </a:prstGeom>
      </xdr:spPr>
    </xdr:pic>
    <xdr:clientData/>
  </xdr:oneCellAnchor>
  <xdr:oneCellAnchor>
    <xdr:from>
      <xdr:col>25</xdr:col>
      <xdr:colOff>66675</xdr:colOff>
      <xdr:row>165</xdr:row>
      <xdr:rowOff>169706</xdr:rowOff>
    </xdr:from>
    <xdr:ext cx="333375" cy="333375"/>
    <xdr:pic>
      <xdr:nvPicPr>
        <xdr:cNvPr id="93" name="Imagen 92">
          <a:extLst>
            <a:ext uri="{FF2B5EF4-FFF2-40B4-BE49-F238E27FC236}">
              <a16:creationId xmlns:a16="http://schemas.microsoft.com/office/drawing/2014/main" xmlns="" id="{00000000-0008-0000-0600-00005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23972681"/>
          <a:ext cx="333375" cy="333375"/>
        </a:xfrm>
        <a:prstGeom prst="rect">
          <a:avLst/>
        </a:prstGeom>
      </xdr:spPr>
    </xdr:pic>
    <xdr:clientData/>
  </xdr:oneCellAnchor>
  <xdr:oneCellAnchor>
    <xdr:from>
      <xdr:col>25</xdr:col>
      <xdr:colOff>95250</xdr:colOff>
      <xdr:row>157</xdr:row>
      <xdr:rowOff>104775</xdr:rowOff>
    </xdr:from>
    <xdr:ext cx="335676" cy="335676"/>
    <xdr:pic>
      <xdr:nvPicPr>
        <xdr:cNvPr id="94" name="Imagen 93">
          <a:extLst>
            <a:ext uri="{FF2B5EF4-FFF2-40B4-BE49-F238E27FC236}">
              <a16:creationId xmlns:a16="http://schemas.microsoft.com/office/drawing/2014/main" xmlns="" id="{00000000-0008-0000-0600-00005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2612350"/>
          <a:ext cx="335676" cy="335676"/>
        </a:xfrm>
        <a:prstGeom prst="rect">
          <a:avLst/>
        </a:prstGeom>
      </xdr:spPr>
    </xdr:pic>
    <xdr:clientData/>
  </xdr:oneCellAnchor>
  <xdr:oneCellAnchor>
    <xdr:from>
      <xdr:col>25</xdr:col>
      <xdr:colOff>76200</xdr:colOff>
      <xdr:row>149</xdr:row>
      <xdr:rowOff>47014</xdr:rowOff>
    </xdr:from>
    <xdr:ext cx="352425" cy="352425"/>
    <xdr:pic>
      <xdr:nvPicPr>
        <xdr:cNvPr id="95" name="Imagen 94">
          <a:extLst>
            <a:ext uri="{FF2B5EF4-FFF2-40B4-BE49-F238E27FC236}">
              <a16:creationId xmlns:a16="http://schemas.microsoft.com/office/drawing/2014/main" xmlns="" id="{00000000-0008-0000-0600-00005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2124966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96" name="Imagen 95">
          <a:extLst>
            <a:ext uri="{FF2B5EF4-FFF2-40B4-BE49-F238E27FC236}">
              <a16:creationId xmlns:a16="http://schemas.microsoft.com/office/drawing/2014/main" xmlns="" id="{00000000-0008-0000-0600-00006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2525969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97" name="Imagen 96">
          <a:extLst>
            <a:ext uri="{FF2B5EF4-FFF2-40B4-BE49-F238E27FC236}">
              <a16:creationId xmlns:a16="http://schemas.microsoft.com/office/drawing/2014/main" xmlns="" id="{00000000-0008-0000-0600-00006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24583415"/>
          <a:ext cx="342900" cy="342900"/>
        </a:xfrm>
        <a:prstGeom prst="rect">
          <a:avLst/>
        </a:prstGeom>
      </xdr:spPr>
    </xdr:pic>
    <xdr:clientData/>
  </xdr:oneCellAnchor>
  <xdr:oneCellAnchor>
    <xdr:from>
      <xdr:col>25</xdr:col>
      <xdr:colOff>66676</xdr:colOff>
      <xdr:row>153</xdr:row>
      <xdr:rowOff>47015</xdr:rowOff>
    </xdr:from>
    <xdr:ext cx="353035" cy="353035"/>
    <xdr:pic>
      <xdr:nvPicPr>
        <xdr:cNvPr id="98" name="Imagen 97">
          <a:extLst>
            <a:ext uri="{FF2B5EF4-FFF2-40B4-BE49-F238E27FC236}">
              <a16:creationId xmlns:a16="http://schemas.microsoft.com/office/drawing/2014/main" xmlns="" id="{00000000-0008-0000-0600-00006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218973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99" name="Imagen 98">
          <a:extLst>
            <a:ext uri="{FF2B5EF4-FFF2-40B4-BE49-F238E27FC236}">
              <a16:creationId xmlns:a16="http://schemas.microsoft.com/office/drawing/2014/main" xmlns="" id="{00000000-0008-0000-06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204311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00" name="Conector: angular 99">
          <a:extLst>
            <a:ext uri="{FF2B5EF4-FFF2-40B4-BE49-F238E27FC236}">
              <a16:creationId xmlns:a16="http://schemas.microsoft.com/office/drawing/2014/main" xmlns="" id="{00000000-0008-0000-0600-000064000000}"/>
            </a:ext>
          </a:extLst>
        </xdr:cNvPr>
        <xdr:cNvCxnSpPr/>
      </xdr:nvCxnSpPr>
      <xdr:spPr>
        <a:xfrm rot="10800000" flipV="1">
          <a:off x="9563100" y="21059774"/>
          <a:ext cx="85725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01" name="Imagen 100">
          <a:extLst>
            <a:ext uri="{FF2B5EF4-FFF2-40B4-BE49-F238E27FC236}">
              <a16:creationId xmlns:a16="http://schemas.microsoft.com/office/drawing/2014/main" xmlns="" id="{00000000-0008-0000-06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23288625"/>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02" name="Imagen 101">
          <a:extLst>
            <a:ext uri="{FF2B5EF4-FFF2-40B4-BE49-F238E27FC236}">
              <a16:creationId xmlns:a16="http://schemas.microsoft.com/office/drawing/2014/main" xmlns="" id="{00000000-0008-0000-0600-00006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23972681"/>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03" name="Imagen 102">
          <a:extLst>
            <a:ext uri="{FF2B5EF4-FFF2-40B4-BE49-F238E27FC236}">
              <a16:creationId xmlns:a16="http://schemas.microsoft.com/office/drawing/2014/main" xmlns="" id="{00000000-0008-0000-0600-00006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261235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04" name="Imagen 103">
          <a:extLst>
            <a:ext uri="{FF2B5EF4-FFF2-40B4-BE49-F238E27FC236}">
              <a16:creationId xmlns:a16="http://schemas.microsoft.com/office/drawing/2014/main" xmlns="" id="{00000000-0008-0000-0600-00006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2124966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05" name="Imagen 104">
          <a:extLst>
            <a:ext uri="{FF2B5EF4-FFF2-40B4-BE49-F238E27FC236}">
              <a16:creationId xmlns:a16="http://schemas.microsoft.com/office/drawing/2014/main" xmlns="" id="{00000000-0008-0000-0600-00006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2525969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06" name="Imagen 105">
          <a:extLst>
            <a:ext uri="{FF2B5EF4-FFF2-40B4-BE49-F238E27FC236}">
              <a16:creationId xmlns:a16="http://schemas.microsoft.com/office/drawing/2014/main" xmlns="" id="{00000000-0008-0000-06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24583415"/>
          <a:ext cx="342900" cy="342900"/>
        </a:xfrm>
        <a:prstGeom prst="rect">
          <a:avLst/>
        </a:prstGeom>
      </xdr:spPr>
    </xdr:pic>
    <xdr:clientData/>
  </xdr:oneCellAnchor>
  <xdr:oneCellAnchor>
    <xdr:from>
      <xdr:col>48</xdr:col>
      <xdr:colOff>66676</xdr:colOff>
      <xdr:row>153</xdr:row>
      <xdr:rowOff>47015</xdr:rowOff>
    </xdr:from>
    <xdr:ext cx="353035" cy="353035"/>
    <xdr:pic>
      <xdr:nvPicPr>
        <xdr:cNvPr id="107" name="Imagen 106">
          <a:extLst>
            <a:ext uri="{FF2B5EF4-FFF2-40B4-BE49-F238E27FC236}">
              <a16:creationId xmlns:a16="http://schemas.microsoft.com/office/drawing/2014/main" xmlns="" id="{00000000-0008-0000-0600-00006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218973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08" name="Imagen 107">
          <a:extLst>
            <a:ext uri="{FF2B5EF4-FFF2-40B4-BE49-F238E27FC236}">
              <a16:creationId xmlns:a16="http://schemas.microsoft.com/office/drawing/2014/main" xmlns="" id="{00000000-0008-0000-0600-00006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204311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09" name="Conector: angular 108">
          <a:extLst>
            <a:ext uri="{FF2B5EF4-FFF2-40B4-BE49-F238E27FC236}">
              <a16:creationId xmlns:a16="http://schemas.microsoft.com/office/drawing/2014/main" xmlns="" id="{00000000-0008-0000-0600-00006D000000}"/>
            </a:ext>
          </a:extLst>
        </xdr:cNvPr>
        <xdr:cNvCxnSpPr/>
      </xdr:nvCxnSpPr>
      <xdr:spPr>
        <a:xfrm rot="10800000" flipV="1">
          <a:off x="151638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2" name="Imagen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31908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3" name="Imagen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38558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4" name="Imagen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5336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5" name="Imagen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6" name="Imagen 5">
          <a:extLst>
            <a:ext uri="{FF2B5EF4-FFF2-40B4-BE49-F238E27FC236}">
              <a16:creationId xmlns:a16="http://schemas.microsoft.com/office/drawing/2014/main" xmlns="" id="{00000000-0008-0000-07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52000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7" name="Imagen 6">
          <a:extLst>
            <a:ext uri="{FF2B5EF4-FFF2-40B4-BE49-F238E27FC236}">
              <a16:creationId xmlns:a16="http://schemas.microsoft.com/office/drawing/2014/main" xmlns="" id="{00000000-0008-0000-07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4485665"/>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8" name="Imagen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913915"/>
          <a:ext cx="353035" cy="353035"/>
        </a:xfrm>
        <a:prstGeom prst="rect">
          <a:avLst/>
        </a:prstGeom>
      </xdr:spPr>
    </xdr:pic>
    <xdr:clientData/>
  </xdr:twoCellAnchor>
  <xdr:twoCellAnchor editAs="oneCell">
    <xdr:from>
      <xdr:col>2</xdr:col>
      <xdr:colOff>19050</xdr:colOff>
      <xdr:row>4</xdr:row>
      <xdr:rowOff>57149</xdr:rowOff>
    </xdr:from>
    <xdr:to>
      <xdr:col>3</xdr:col>
      <xdr:colOff>257176</xdr:colOff>
      <xdr:row>8</xdr:row>
      <xdr:rowOff>95250</xdr:rowOff>
    </xdr:to>
    <xdr:pic>
      <xdr:nvPicPr>
        <xdr:cNvPr id="9" name="Imagen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7175" y="5714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10" name="Conector: angular 9">
          <a:extLst>
            <a:ext uri="{FF2B5EF4-FFF2-40B4-BE49-F238E27FC236}">
              <a16:creationId xmlns:a16="http://schemas.microsoft.com/office/drawing/2014/main" xmlns="" id="{00000000-0008-0000-0700-00000A000000}"/>
            </a:ext>
          </a:extLst>
        </xdr:cNvPr>
        <xdr:cNvCxnSpPr/>
      </xdr:nvCxnSpPr>
      <xdr:spPr>
        <a:xfrm rot="10800000" flipV="1">
          <a:off x="37719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1" name="Imagen 10">
          <a:extLst>
            <a:ext uri="{FF2B5EF4-FFF2-40B4-BE49-F238E27FC236}">
              <a16:creationId xmlns:a16="http://schemas.microsoft.com/office/drawing/2014/main" xmlns=""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2" name="Imagen 11">
          <a:extLst>
            <a:ext uri="{FF2B5EF4-FFF2-40B4-BE49-F238E27FC236}">
              <a16:creationId xmlns:a16="http://schemas.microsoft.com/office/drawing/2014/main" xmlns="" id="{00000000-0008-0000-07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3" name="Imagen 12">
          <a:extLst>
            <a:ext uri="{FF2B5EF4-FFF2-40B4-BE49-F238E27FC236}">
              <a16:creationId xmlns:a16="http://schemas.microsoft.com/office/drawing/2014/main" xmlns="" id="{00000000-0008-0000-07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4" name="Imagen 13">
          <a:extLst>
            <a:ext uri="{FF2B5EF4-FFF2-40B4-BE49-F238E27FC236}">
              <a16:creationId xmlns:a16="http://schemas.microsoft.com/office/drawing/2014/main" xmlns="" id="{00000000-0008-0000-07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5" name="Imagen 14">
          <a:extLst>
            <a:ext uri="{FF2B5EF4-FFF2-40B4-BE49-F238E27FC236}">
              <a16:creationId xmlns:a16="http://schemas.microsoft.com/office/drawing/2014/main" xmlns="" id="{00000000-0008-0000-07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6" name="Imagen 15">
          <a:extLst>
            <a:ext uri="{FF2B5EF4-FFF2-40B4-BE49-F238E27FC236}">
              <a16:creationId xmlns:a16="http://schemas.microsoft.com/office/drawing/2014/main" xmlns="" id="{00000000-0008-0000-07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7" name="Imagen 16">
          <a:extLst>
            <a:ext uri="{FF2B5EF4-FFF2-40B4-BE49-F238E27FC236}">
              <a16:creationId xmlns:a16="http://schemas.microsoft.com/office/drawing/2014/main" xmlns="" id="{00000000-0008-0000-07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18" name="Imagen 17">
          <a:extLst>
            <a:ext uri="{FF2B5EF4-FFF2-40B4-BE49-F238E27FC236}">
              <a16:creationId xmlns:a16="http://schemas.microsoft.com/office/drawing/2014/main" xmlns="" id="{00000000-0008-0000-07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19" name="Conector: angular 18">
          <a:extLst>
            <a:ext uri="{FF2B5EF4-FFF2-40B4-BE49-F238E27FC236}">
              <a16:creationId xmlns:a16="http://schemas.microsoft.com/office/drawing/2014/main" xmlns="" id="{00000000-0008-0000-0700-000013000000}"/>
            </a:ext>
          </a:extLst>
        </xdr:cNvPr>
        <xdr:cNvCxnSpPr/>
      </xdr:nvCxnSpPr>
      <xdr:spPr>
        <a:xfrm rot="10800000" flipV="1">
          <a:off x="956310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0" name="Imagen 19">
          <a:extLst>
            <a:ext uri="{FF2B5EF4-FFF2-40B4-BE49-F238E27FC236}">
              <a16:creationId xmlns:a16="http://schemas.microsoft.com/office/drawing/2014/main" xmlns="" id="{00000000-0008-0000-07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1" name="Imagen 20">
          <a:extLst>
            <a:ext uri="{FF2B5EF4-FFF2-40B4-BE49-F238E27FC236}">
              <a16:creationId xmlns:a16="http://schemas.microsoft.com/office/drawing/2014/main" xmlns="" id="{00000000-0008-0000-07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2" name="Imagen 21">
          <a:extLst>
            <a:ext uri="{FF2B5EF4-FFF2-40B4-BE49-F238E27FC236}">
              <a16:creationId xmlns:a16="http://schemas.microsoft.com/office/drawing/2014/main" xmlns="" id="{00000000-0008-0000-07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3" name="Imagen 22">
          <a:extLst>
            <a:ext uri="{FF2B5EF4-FFF2-40B4-BE49-F238E27FC236}">
              <a16:creationId xmlns:a16="http://schemas.microsoft.com/office/drawing/2014/main" xmlns="" id="{00000000-0008-0000-07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4" name="Imagen 23">
          <a:extLst>
            <a:ext uri="{FF2B5EF4-FFF2-40B4-BE49-F238E27FC236}">
              <a16:creationId xmlns:a16="http://schemas.microsoft.com/office/drawing/2014/main" xmlns="" id="{00000000-0008-0000-07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25" name="Imagen 24">
          <a:extLst>
            <a:ext uri="{FF2B5EF4-FFF2-40B4-BE49-F238E27FC236}">
              <a16:creationId xmlns:a16="http://schemas.microsoft.com/office/drawing/2014/main" xmlns=""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26" name="Imagen 25">
          <a:extLst>
            <a:ext uri="{FF2B5EF4-FFF2-40B4-BE49-F238E27FC236}">
              <a16:creationId xmlns:a16="http://schemas.microsoft.com/office/drawing/2014/main" xmlns="" id="{00000000-0008-0000-0700-00001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27" name="Imagen 26">
          <a:extLst>
            <a:ext uri="{FF2B5EF4-FFF2-40B4-BE49-F238E27FC236}">
              <a16:creationId xmlns:a16="http://schemas.microsoft.com/office/drawing/2014/main" xmlns="" id="{00000000-0008-0000-07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28" name="Conector: angular 27">
          <a:extLst>
            <a:ext uri="{FF2B5EF4-FFF2-40B4-BE49-F238E27FC236}">
              <a16:creationId xmlns:a16="http://schemas.microsoft.com/office/drawing/2014/main" xmlns="" id="{00000000-0008-0000-0700-00001C000000}"/>
            </a:ext>
          </a:extLst>
        </xdr:cNvPr>
        <xdr:cNvCxnSpPr/>
      </xdr:nvCxnSpPr>
      <xdr:spPr>
        <a:xfrm rot="10800000" flipV="1">
          <a:off x="151638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29" name="Imagen 28">
          <a:extLst>
            <a:ext uri="{FF2B5EF4-FFF2-40B4-BE49-F238E27FC236}">
              <a16:creationId xmlns:a16="http://schemas.microsoft.com/office/drawing/2014/main" xmlns=""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9906000"/>
          <a:ext cx="293532" cy="293532"/>
        </a:xfrm>
        <a:prstGeom prst="rect">
          <a:avLst/>
        </a:prstGeom>
      </xdr:spPr>
    </xdr:pic>
    <xdr:clientData/>
  </xdr:oneCellAnchor>
  <xdr:oneCellAnchor>
    <xdr:from>
      <xdr:col>2</xdr:col>
      <xdr:colOff>66675</xdr:colOff>
      <xdr:row>73</xdr:row>
      <xdr:rowOff>169706</xdr:rowOff>
    </xdr:from>
    <xdr:ext cx="333375" cy="333375"/>
    <xdr:pic>
      <xdr:nvPicPr>
        <xdr:cNvPr id="30" name="Imagen 29">
          <a:extLst>
            <a:ext uri="{FF2B5EF4-FFF2-40B4-BE49-F238E27FC236}">
              <a16:creationId xmlns:a16="http://schemas.microsoft.com/office/drawing/2014/main" xmlns="" id="{00000000-0008-0000-07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0580531"/>
          <a:ext cx="333375" cy="333375"/>
        </a:xfrm>
        <a:prstGeom prst="rect">
          <a:avLst/>
        </a:prstGeom>
      </xdr:spPr>
    </xdr:pic>
    <xdr:clientData/>
  </xdr:oneCellAnchor>
  <xdr:oneCellAnchor>
    <xdr:from>
      <xdr:col>2</xdr:col>
      <xdr:colOff>95250</xdr:colOff>
      <xdr:row>65</xdr:row>
      <xdr:rowOff>104775</xdr:rowOff>
    </xdr:from>
    <xdr:ext cx="335676" cy="335676"/>
    <xdr:pic>
      <xdr:nvPicPr>
        <xdr:cNvPr id="31" name="Imagen 30">
          <a:extLst>
            <a:ext uri="{FF2B5EF4-FFF2-40B4-BE49-F238E27FC236}">
              <a16:creationId xmlns:a16="http://schemas.microsoft.com/office/drawing/2014/main" xmlns="" id="{00000000-0008-0000-07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9229725"/>
          <a:ext cx="335676" cy="335676"/>
        </a:xfrm>
        <a:prstGeom prst="rect">
          <a:avLst/>
        </a:prstGeom>
      </xdr:spPr>
    </xdr:pic>
    <xdr:clientData/>
  </xdr:oneCellAnchor>
  <xdr:oneCellAnchor>
    <xdr:from>
      <xdr:col>2</xdr:col>
      <xdr:colOff>76200</xdr:colOff>
      <xdr:row>57</xdr:row>
      <xdr:rowOff>47014</xdr:rowOff>
    </xdr:from>
    <xdr:ext cx="352425" cy="352425"/>
    <xdr:pic>
      <xdr:nvPicPr>
        <xdr:cNvPr id="32" name="Imagen 31">
          <a:extLst>
            <a:ext uri="{FF2B5EF4-FFF2-40B4-BE49-F238E27FC236}">
              <a16:creationId xmlns:a16="http://schemas.microsoft.com/office/drawing/2014/main" xmlns="" id="{00000000-0008-0000-07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7876564"/>
          <a:ext cx="352425" cy="352425"/>
        </a:xfrm>
        <a:prstGeom prst="rect">
          <a:avLst/>
        </a:prstGeom>
      </xdr:spPr>
    </xdr:pic>
    <xdr:clientData/>
  </xdr:oneCellAnchor>
  <xdr:oneCellAnchor>
    <xdr:from>
      <xdr:col>2</xdr:col>
      <xdr:colOff>104775</xdr:colOff>
      <xdr:row>82</xdr:row>
      <xdr:rowOff>75590</xdr:rowOff>
    </xdr:from>
    <xdr:ext cx="304800" cy="304800"/>
    <xdr:pic>
      <xdr:nvPicPr>
        <xdr:cNvPr id="33" name="Imagen 32">
          <a:extLst>
            <a:ext uri="{FF2B5EF4-FFF2-40B4-BE49-F238E27FC236}">
              <a16:creationId xmlns:a16="http://schemas.microsoft.com/office/drawing/2014/main" xmlns="" id="{00000000-0008-0000-07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1953265"/>
          <a:ext cx="304800" cy="304800"/>
        </a:xfrm>
        <a:prstGeom prst="rect">
          <a:avLst/>
        </a:prstGeom>
      </xdr:spPr>
    </xdr:pic>
    <xdr:clientData/>
  </xdr:oneCellAnchor>
  <xdr:oneCellAnchor>
    <xdr:from>
      <xdr:col>2</xdr:col>
      <xdr:colOff>76200</xdr:colOff>
      <xdr:row>77</xdr:row>
      <xdr:rowOff>123215</xdr:rowOff>
    </xdr:from>
    <xdr:ext cx="342900" cy="342900"/>
    <xdr:pic>
      <xdr:nvPicPr>
        <xdr:cNvPr id="34" name="Imagen 33">
          <a:extLst>
            <a:ext uri="{FF2B5EF4-FFF2-40B4-BE49-F238E27FC236}">
              <a16:creationId xmlns:a16="http://schemas.microsoft.com/office/drawing/2014/main" xmlns="" id="{00000000-0008-0000-07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1191265"/>
          <a:ext cx="342900" cy="342900"/>
        </a:xfrm>
        <a:prstGeom prst="rect">
          <a:avLst/>
        </a:prstGeom>
      </xdr:spPr>
    </xdr:pic>
    <xdr:clientData/>
  </xdr:oneCellAnchor>
  <xdr:oneCellAnchor>
    <xdr:from>
      <xdr:col>2</xdr:col>
      <xdr:colOff>66676</xdr:colOff>
      <xdr:row>61</xdr:row>
      <xdr:rowOff>47015</xdr:rowOff>
    </xdr:from>
    <xdr:ext cx="353035" cy="353035"/>
    <xdr:pic>
      <xdr:nvPicPr>
        <xdr:cNvPr id="35" name="Imagen 34">
          <a:extLst>
            <a:ext uri="{FF2B5EF4-FFF2-40B4-BE49-F238E27FC236}">
              <a16:creationId xmlns:a16="http://schemas.microsoft.com/office/drawing/2014/main" xmlns="" id="{00000000-0008-0000-07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8514740"/>
          <a:ext cx="353035" cy="353035"/>
        </a:xfrm>
        <a:prstGeom prst="rect">
          <a:avLst/>
        </a:prstGeom>
      </xdr:spPr>
    </xdr:pic>
    <xdr:clientData/>
  </xdr:oneCellAnchor>
  <xdr:oneCellAnchor>
    <xdr:from>
      <xdr:col>2</xdr:col>
      <xdr:colOff>66675</xdr:colOff>
      <xdr:row>50</xdr:row>
      <xdr:rowOff>95249</xdr:rowOff>
    </xdr:from>
    <xdr:ext cx="504826" cy="504826"/>
    <xdr:pic>
      <xdr:nvPicPr>
        <xdr:cNvPr id="36" name="Imagen 35">
          <a:extLst>
            <a:ext uri="{FF2B5EF4-FFF2-40B4-BE49-F238E27FC236}">
              <a16:creationId xmlns:a16="http://schemas.microsoft.com/office/drawing/2014/main" xmlns="" id="{00000000-0008-0000-07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706754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37" name="Conector: angular 36">
          <a:extLst>
            <a:ext uri="{FF2B5EF4-FFF2-40B4-BE49-F238E27FC236}">
              <a16:creationId xmlns:a16="http://schemas.microsoft.com/office/drawing/2014/main" xmlns="" id="{00000000-0008-0000-0700-000025000000}"/>
            </a:ext>
          </a:extLst>
        </xdr:cNvPr>
        <xdr:cNvCxnSpPr/>
      </xdr:nvCxnSpPr>
      <xdr:spPr>
        <a:xfrm rot="10800000" flipV="1">
          <a:off x="37719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38" name="Imagen 37">
          <a:extLst>
            <a:ext uri="{FF2B5EF4-FFF2-40B4-BE49-F238E27FC236}">
              <a16:creationId xmlns:a16="http://schemas.microsoft.com/office/drawing/2014/main" xmlns="" id="{00000000-0008-0000-07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9906000"/>
          <a:ext cx="293532" cy="293532"/>
        </a:xfrm>
        <a:prstGeom prst="rect">
          <a:avLst/>
        </a:prstGeom>
      </xdr:spPr>
    </xdr:pic>
    <xdr:clientData/>
  </xdr:oneCellAnchor>
  <xdr:oneCellAnchor>
    <xdr:from>
      <xdr:col>25</xdr:col>
      <xdr:colOff>66675</xdr:colOff>
      <xdr:row>73</xdr:row>
      <xdr:rowOff>169706</xdr:rowOff>
    </xdr:from>
    <xdr:ext cx="333375" cy="333375"/>
    <xdr:pic>
      <xdr:nvPicPr>
        <xdr:cNvPr id="39" name="Imagen 38">
          <a:extLst>
            <a:ext uri="{FF2B5EF4-FFF2-40B4-BE49-F238E27FC236}">
              <a16:creationId xmlns:a16="http://schemas.microsoft.com/office/drawing/2014/main" xmlns="" id="{00000000-0008-0000-07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0580531"/>
          <a:ext cx="333375" cy="333375"/>
        </a:xfrm>
        <a:prstGeom prst="rect">
          <a:avLst/>
        </a:prstGeom>
      </xdr:spPr>
    </xdr:pic>
    <xdr:clientData/>
  </xdr:oneCellAnchor>
  <xdr:oneCellAnchor>
    <xdr:from>
      <xdr:col>25</xdr:col>
      <xdr:colOff>95250</xdr:colOff>
      <xdr:row>65</xdr:row>
      <xdr:rowOff>104775</xdr:rowOff>
    </xdr:from>
    <xdr:ext cx="335676" cy="335676"/>
    <xdr:pic>
      <xdr:nvPicPr>
        <xdr:cNvPr id="40" name="Imagen 39">
          <a:extLst>
            <a:ext uri="{FF2B5EF4-FFF2-40B4-BE49-F238E27FC236}">
              <a16:creationId xmlns:a16="http://schemas.microsoft.com/office/drawing/2014/main" xmlns="" id="{00000000-0008-0000-0700-00002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9229725"/>
          <a:ext cx="335676" cy="335676"/>
        </a:xfrm>
        <a:prstGeom prst="rect">
          <a:avLst/>
        </a:prstGeom>
      </xdr:spPr>
    </xdr:pic>
    <xdr:clientData/>
  </xdr:oneCellAnchor>
  <xdr:oneCellAnchor>
    <xdr:from>
      <xdr:col>25</xdr:col>
      <xdr:colOff>76200</xdr:colOff>
      <xdr:row>57</xdr:row>
      <xdr:rowOff>47014</xdr:rowOff>
    </xdr:from>
    <xdr:ext cx="352425" cy="352425"/>
    <xdr:pic>
      <xdr:nvPicPr>
        <xdr:cNvPr id="41" name="Imagen 40">
          <a:extLst>
            <a:ext uri="{FF2B5EF4-FFF2-40B4-BE49-F238E27FC236}">
              <a16:creationId xmlns:a16="http://schemas.microsoft.com/office/drawing/2014/main" xmlns="" id="{00000000-0008-0000-0700-00002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7876564"/>
          <a:ext cx="352425" cy="352425"/>
        </a:xfrm>
        <a:prstGeom prst="rect">
          <a:avLst/>
        </a:prstGeom>
      </xdr:spPr>
    </xdr:pic>
    <xdr:clientData/>
  </xdr:oneCellAnchor>
  <xdr:oneCellAnchor>
    <xdr:from>
      <xdr:col>25</xdr:col>
      <xdr:colOff>104775</xdr:colOff>
      <xdr:row>82</xdr:row>
      <xdr:rowOff>75590</xdr:rowOff>
    </xdr:from>
    <xdr:ext cx="304800" cy="304800"/>
    <xdr:pic>
      <xdr:nvPicPr>
        <xdr:cNvPr id="42" name="Imagen 41">
          <a:extLst>
            <a:ext uri="{FF2B5EF4-FFF2-40B4-BE49-F238E27FC236}">
              <a16:creationId xmlns:a16="http://schemas.microsoft.com/office/drawing/2014/main" xmlns="" id="{00000000-0008-0000-07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1953265"/>
          <a:ext cx="304800" cy="304800"/>
        </a:xfrm>
        <a:prstGeom prst="rect">
          <a:avLst/>
        </a:prstGeom>
      </xdr:spPr>
    </xdr:pic>
    <xdr:clientData/>
  </xdr:oneCellAnchor>
  <xdr:oneCellAnchor>
    <xdr:from>
      <xdr:col>25</xdr:col>
      <xdr:colOff>76200</xdr:colOff>
      <xdr:row>77</xdr:row>
      <xdr:rowOff>123215</xdr:rowOff>
    </xdr:from>
    <xdr:ext cx="342900" cy="342900"/>
    <xdr:pic>
      <xdr:nvPicPr>
        <xdr:cNvPr id="43" name="Imagen 42">
          <a:extLst>
            <a:ext uri="{FF2B5EF4-FFF2-40B4-BE49-F238E27FC236}">
              <a16:creationId xmlns:a16="http://schemas.microsoft.com/office/drawing/2014/main" xmlns="" id="{00000000-0008-0000-0700-00002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1191265"/>
          <a:ext cx="342900" cy="342900"/>
        </a:xfrm>
        <a:prstGeom prst="rect">
          <a:avLst/>
        </a:prstGeom>
      </xdr:spPr>
    </xdr:pic>
    <xdr:clientData/>
  </xdr:oneCellAnchor>
  <xdr:oneCellAnchor>
    <xdr:from>
      <xdr:col>25</xdr:col>
      <xdr:colOff>66676</xdr:colOff>
      <xdr:row>61</xdr:row>
      <xdr:rowOff>47015</xdr:rowOff>
    </xdr:from>
    <xdr:ext cx="353035" cy="353035"/>
    <xdr:pic>
      <xdr:nvPicPr>
        <xdr:cNvPr id="44" name="Imagen 43">
          <a:extLst>
            <a:ext uri="{FF2B5EF4-FFF2-40B4-BE49-F238E27FC236}">
              <a16:creationId xmlns:a16="http://schemas.microsoft.com/office/drawing/2014/main" xmlns="" id="{00000000-0008-0000-0700-00002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8514740"/>
          <a:ext cx="353035" cy="353035"/>
        </a:xfrm>
        <a:prstGeom prst="rect">
          <a:avLst/>
        </a:prstGeom>
      </xdr:spPr>
    </xdr:pic>
    <xdr:clientData/>
  </xdr:oneCellAnchor>
  <xdr:oneCellAnchor>
    <xdr:from>
      <xdr:col>25</xdr:col>
      <xdr:colOff>66675</xdr:colOff>
      <xdr:row>50</xdr:row>
      <xdr:rowOff>95249</xdr:rowOff>
    </xdr:from>
    <xdr:ext cx="504826" cy="504826"/>
    <xdr:pic>
      <xdr:nvPicPr>
        <xdr:cNvPr id="45" name="Imagen 44">
          <a:extLst>
            <a:ext uri="{FF2B5EF4-FFF2-40B4-BE49-F238E27FC236}">
              <a16:creationId xmlns:a16="http://schemas.microsoft.com/office/drawing/2014/main" xmlns="" id="{00000000-0008-0000-0700-00002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706754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46" name="Conector: angular 45">
          <a:extLst>
            <a:ext uri="{FF2B5EF4-FFF2-40B4-BE49-F238E27FC236}">
              <a16:creationId xmlns:a16="http://schemas.microsoft.com/office/drawing/2014/main" xmlns="" id="{00000000-0008-0000-0700-00002E000000}"/>
            </a:ext>
          </a:extLst>
        </xdr:cNvPr>
        <xdr:cNvCxnSpPr/>
      </xdr:nvCxnSpPr>
      <xdr:spPr>
        <a:xfrm rot="10800000" flipV="1">
          <a:off x="9563100" y="772477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47" name="Imagen 46">
          <a:extLst>
            <a:ext uri="{FF2B5EF4-FFF2-40B4-BE49-F238E27FC236}">
              <a16:creationId xmlns:a16="http://schemas.microsoft.com/office/drawing/2014/main" xmlns="" id="{00000000-0008-0000-0700-00002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9906000"/>
          <a:ext cx="293532" cy="293532"/>
        </a:xfrm>
        <a:prstGeom prst="rect">
          <a:avLst/>
        </a:prstGeom>
      </xdr:spPr>
    </xdr:pic>
    <xdr:clientData/>
  </xdr:oneCellAnchor>
  <xdr:oneCellAnchor>
    <xdr:from>
      <xdr:col>48</xdr:col>
      <xdr:colOff>66675</xdr:colOff>
      <xdr:row>73</xdr:row>
      <xdr:rowOff>169706</xdr:rowOff>
    </xdr:from>
    <xdr:ext cx="333375" cy="333375"/>
    <xdr:pic>
      <xdr:nvPicPr>
        <xdr:cNvPr id="48" name="Imagen 47">
          <a:extLst>
            <a:ext uri="{FF2B5EF4-FFF2-40B4-BE49-F238E27FC236}">
              <a16:creationId xmlns:a16="http://schemas.microsoft.com/office/drawing/2014/main" xmlns="" id="{00000000-0008-0000-07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0580531"/>
          <a:ext cx="333375" cy="333375"/>
        </a:xfrm>
        <a:prstGeom prst="rect">
          <a:avLst/>
        </a:prstGeom>
      </xdr:spPr>
    </xdr:pic>
    <xdr:clientData/>
  </xdr:oneCellAnchor>
  <xdr:oneCellAnchor>
    <xdr:from>
      <xdr:col>48</xdr:col>
      <xdr:colOff>95250</xdr:colOff>
      <xdr:row>65</xdr:row>
      <xdr:rowOff>104775</xdr:rowOff>
    </xdr:from>
    <xdr:ext cx="335676" cy="335676"/>
    <xdr:pic>
      <xdr:nvPicPr>
        <xdr:cNvPr id="49" name="Imagen 48">
          <a:extLst>
            <a:ext uri="{FF2B5EF4-FFF2-40B4-BE49-F238E27FC236}">
              <a16:creationId xmlns:a16="http://schemas.microsoft.com/office/drawing/2014/main" xmlns="" id="{00000000-0008-0000-07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9229725"/>
          <a:ext cx="335676" cy="335676"/>
        </a:xfrm>
        <a:prstGeom prst="rect">
          <a:avLst/>
        </a:prstGeom>
      </xdr:spPr>
    </xdr:pic>
    <xdr:clientData/>
  </xdr:oneCellAnchor>
  <xdr:oneCellAnchor>
    <xdr:from>
      <xdr:col>48</xdr:col>
      <xdr:colOff>76200</xdr:colOff>
      <xdr:row>57</xdr:row>
      <xdr:rowOff>47014</xdr:rowOff>
    </xdr:from>
    <xdr:ext cx="352425" cy="352425"/>
    <xdr:pic>
      <xdr:nvPicPr>
        <xdr:cNvPr id="50" name="Imagen 49">
          <a:extLst>
            <a:ext uri="{FF2B5EF4-FFF2-40B4-BE49-F238E27FC236}">
              <a16:creationId xmlns:a16="http://schemas.microsoft.com/office/drawing/2014/main" xmlns="" id="{00000000-0008-0000-07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7876564"/>
          <a:ext cx="352425" cy="352425"/>
        </a:xfrm>
        <a:prstGeom prst="rect">
          <a:avLst/>
        </a:prstGeom>
      </xdr:spPr>
    </xdr:pic>
    <xdr:clientData/>
  </xdr:oneCellAnchor>
  <xdr:oneCellAnchor>
    <xdr:from>
      <xdr:col>48</xdr:col>
      <xdr:colOff>104775</xdr:colOff>
      <xdr:row>82</xdr:row>
      <xdr:rowOff>75590</xdr:rowOff>
    </xdr:from>
    <xdr:ext cx="304800" cy="304800"/>
    <xdr:pic>
      <xdr:nvPicPr>
        <xdr:cNvPr id="51" name="Imagen 50">
          <a:extLst>
            <a:ext uri="{FF2B5EF4-FFF2-40B4-BE49-F238E27FC236}">
              <a16:creationId xmlns:a16="http://schemas.microsoft.com/office/drawing/2014/main" xmlns="" id="{00000000-0008-0000-07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1953265"/>
          <a:ext cx="304800" cy="304800"/>
        </a:xfrm>
        <a:prstGeom prst="rect">
          <a:avLst/>
        </a:prstGeom>
      </xdr:spPr>
    </xdr:pic>
    <xdr:clientData/>
  </xdr:oneCellAnchor>
  <xdr:oneCellAnchor>
    <xdr:from>
      <xdr:col>48</xdr:col>
      <xdr:colOff>76200</xdr:colOff>
      <xdr:row>77</xdr:row>
      <xdr:rowOff>123215</xdr:rowOff>
    </xdr:from>
    <xdr:ext cx="342900" cy="342900"/>
    <xdr:pic>
      <xdr:nvPicPr>
        <xdr:cNvPr id="52" name="Imagen 51">
          <a:extLst>
            <a:ext uri="{FF2B5EF4-FFF2-40B4-BE49-F238E27FC236}">
              <a16:creationId xmlns:a16="http://schemas.microsoft.com/office/drawing/2014/main" xmlns="" id="{00000000-0008-0000-07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1191265"/>
          <a:ext cx="342900" cy="342900"/>
        </a:xfrm>
        <a:prstGeom prst="rect">
          <a:avLst/>
        </a:prstGeom>
      </xdr:spPr>
    </xdr:pic>
    <xdr:clientData/>
  </xdr:oneCellAnchor>
  <xdr:oneCellAnchor>
    <xdr:from>
      <xdr:col>48</xdr:col>
      <xdr:colOff>66676</xdr:colOff>
      <xdr:row>61</xdr:row>
      <xdr:rowOff>47015</xdr:rowOff>
    </xdr:from>
    <xdr:ext cx="353035" cy="353035"/>
    <xdr:pic>
      <xdr:nvPicPr>
        <xdr:cNvPr id="53" name="Imagen 52">
          <a:extLst>
            <a:ext uri="{FF2B5EF4-FFF2-40B4-BE49-F238E27FC236}">
              <a16:creationId xmlns:a16="http://schemas.microsoft.com/office/drawing/2014/main" xmlns="" id="{00000000-0008-0000-07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8514740"/>
          <a:ext cx="353035" cy="353035"/>
        </a:xfrm>
        <a:prstGeom prst="rect">
          <a:avLst/>
        </a:prstGeom>
      </xdr:spPr>
    </xdr:pic>
    <xdr:clientData/>
  </xdr:oneCellAnchor>
  <xdr:oneCellAnchor>
    <xdr:from>
      <xdr:col>48</xdr:col>
      <xdr:colOff>66675</xdr:colOff>
      <xdr:row>50</xdr:row>
      <xdr:rowOff>95249</xdr:rowOff>
    </xdr:from>
    <xdr:ext cx="504826" cy="504826"/>
    <xdr:pic>
      <xdr:nvPicPr>
        <xdr:cNvPr id="54" name="Imagen 53">
          <a:extLst>
            <a:ext uri="{FF2B5EF4-FFF2-40B4-BE49-F238E27FC236}">
              <a16:creationId xmlns:a16="http://schemas.microsoft.com/office/drawing/2014/main" xmlns="" id="{00000000-0008-0000-07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706754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55" name="Conector: angular 54">
          <a:extLst>
            <a:ext uri="{FF2B5EF4-FFF2-40B4-BE49-F238E27FC236}">
              <a16:creationId xmlns:a16="http://schemas.microsoft.com/office/drawing/2014/main" xmlns="" id="{00000000-0008-0000-0700-000037000000}"/>
            </a:ext>
          </a:extLst>
        </xdr:cNvPr>
        <xdr:cNvCxnSpPr/>
      </xdr:nvCxnSpPr>
      <xdr:spPr>
        <a:xfrm rot="10800000" flipV="1">
          <a:off x="151638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56" name="Imagen 55">
          <a:extLst>
            <a:ext uri="{FF2B5EF4-FFF2-40B4-BE49-F238E27FC236}">
              <a16:creationId xmlns:a16="http://schemas.microsoft.com/office/drawing/2014/main" xmlns=""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592550"/>
          <a:ext cx="293532" cy="293532"/>
        </a:xfrm>
        <a:prstGeom prst="rect">
          <a:avLst/>
        </a:prstGeom>
      </xdr:spPr>
    </xdr:pic>
    <xdr:clientData/>
  </xdr:oneCellAnchor>
  <xdr:oneCellAnchor>
    <xdr:from>
      <xdr:col>2</xdr:col>
      <xdr:colOff>66675</xdr:colOff>
      <xdr:row>119</xdr:row>
      <xdr:rowOff>169706</xdr:rowOff>
    </xdr:from>
    <xdr:ext cx="333375" cy="333375"/>
    <xdr:pic>
      <xdr:nvPicPr>
        <xdr:cNvPr id="57" name="Imagen 56">
          <a:extLst>
            <a:ext uri="{FF2B5EF4-FFF2-40B4-BE49-F238E27FC236}">
              <a16:creationId xmlns:a16="http://schemas.microsoft.com/office/drawing/2014/main" xmlns="" id="{00000000-0008-0000-07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257556"/>
          <a:ext cx="333375" cy="333375"/>
        </a:xfrm>
        <a:prstGeom prst="rect">
          <a:avLst/>
        </a:prstGeom>
      </xdr:spPr>
    </xdr:pic>
    <xdr:clientData/>
  </xdr:oneCellAnchor>
  <xdr:oneCellAnchor>
    <xdr:from>
      <xdr:col>2</xdr:col>
      <xdr:colOff>95250</xdr:colOff>
      <xdr:row>111</xdr:row>
      <xdr:rowOff>104775</xdr:rowOff>
    </xdr:from>
    <xdr:ext cx="335676" cy="335676"/>
    <xdr:pic>
      <xdr:nvPicPr>
        <xdr:cNvPr id="58" name="Imagen 57">
          <a:extLst>
            <a:ext uri="{FF2B5EF4-FFF2-40B4-BE49-F238E27FC236}">
              <a16:creationId xmlns:a16="http://schemas.microsoft.com/office/drawing/2014/main" xmlns="" id="{00000000-0008-0000-07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5925800"/>
          <a:ext cx="335676" cy="335676"/>
        </a:xfrm>
        <a:prstGeom prst="rect">
          <a:avLst/>
        </a:prstGeom>
      </xdr:spPr>
    </xdr:pic>
    <xdr:clientData/>
  </xdr:oneCellAnchor>
  <xdr:oneCellAnchor>
    <xdr:from>
      <xdr:col>2</xdr:col>
      <xdr:colOff>76200</xdr:colOff>
      <xdr:row>103</xdr:row>
      <xdr:rowOff>47014</xdr:rowOff>
    </xdr:from>
    <xdr:ext cx="352425" cy="352425"/>
    <xdr:pic>
      <xdr:nvPicPr>
        <xdr:cNvPr id="59" name="Imagen 58">
          <a:extLst>
            <a:ext uri="{FF2B5EF4-FFF2-40B4-BE49-F238E27FC236}">
              <a16:creationId xmlns:a16="http://schemas.microsoft.com/office/drawing/2014/main" xmlns="" id="{00000000-0008-0000-0700-00003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601214"/>
          <a:ext cx="352425" cy="352425"/>
        </a:xfrm>
        <a:prstGeom prst="rect">
          <a:avLst/>
        </a:prstGeom>
      </xdr:spPr>
    </xdr:pic>
    <xdr:clientData/>
  </xdr:oneCellAnchor>
  <xdr:oneCellAnchor>
    <xdr:from>
      <xdr:col>2</xdr:col>
      <xdr:colOff>104775</xdr:colOff>
      <xdr:row>128</xdr:row>
      <xdr:rowOff>75590</xdr:rowOff>
    </xdr:from>
    <xdr:ext cx="304800" cy="304800"/>
    <xdr:pic>
      <xdr:nvPicPr>
        <xdr:cNvPr id="60" name="Imagen 59">
          <a:extLst>
            <a:ext uri="{FF2B5EF4-FFF2-40B4-BE49-F238E27FC236}">
              <a16:creationId xmlns:a16="http://schemas.microsoft.com/office/drawing/2014/main" xmlns="" id="{00000000-0008-0000-0700-00003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85731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61" name="Imagen 60">
          <a:extLst>
            <a:ext uri="{FF2B5EF4-FFF2-40B4-BE49-F238E27FC236}">
              <a16:creationId xmlns:a16="http://schemas.microsoft.com/office/drawing/2014/main" xmlns="" id="{00000000-0008-0000-0700-00003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7868290"/>
          <a:ext cx="342900" cy="342900"/>
        </a:xfrm>
        <a:prstGeom prst="rect">
          <a:avLst/>
        </a:prstGeom>
      </xdr:spPr>
    </xdr:pic>
    <xdr:clientData/>
  </xdr:oneCellAnchor>
  <xdr:oneCellAnchor>
    <xdr:from>
      <xdr:col>2</xdr:col>
      <xdr:colOff>66676</xdr:colOff>
      <xdr:row>107</xdr:row>
      <xdr:rowOff>47015</xdr:rowOff>
    </xdr:from>
    <xdr:ext cx="353035" cy="353035"/>
    <xdr:pic>
      <xdr:nvPicPr>
        <xdr:cNvPr id="62" name="Imagen 61">
          <a:extLst>
            <a:ext uri="{FF2B5EF4-FFF2-40B4-BE49-F238E27FC236}">
              <a16:creationId xmlns:a16="http://schemas.microsoft.com/office/drawing/2014/main" xmlns="" id="{00000000-0008-0000-0700-00003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5229865"/>
          <a:ext cx="353035" cy="353035"/>
        </a:xfrm>
        <a:prstGeom prst="rect">
          <a:avLst/>
        </a:prstGeom>
      </xdr:spPr>
    </xdr:pic>
    <xdr:clientData/>
  </xdr:oneCellAnchor>
  <xdr:oneCellAnchor>
    <xdr:from>
      <xdr:col>2</xdr:col>
      <xdr:colOff>66675</xdr:colOff>
      <xdr:row>96</xdr:row>
      <xdr:rowOff>95249</xdr:rowOff>
    </xdr:from>
    <xdr:ext cx="504826" cy="504826"/>
    <xdr:pic>
      <xdr:nvPicPr>
        <xdr:cNvPr id="63" name="Imagen 62">
          <a:extLst>
            <a:ext uri="{FF2B5EF4-FFF2-40B4-BE49-F238E27FC236}">
              <a16:creationId xmlns:a16="http://schemas.microsoft.com/office/drawing/2014/main" xmlns="" id="{00000000-0008-0000-07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138017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64" name="Conector: angular 63">
          <a:extLst>
            <a:ext uri="{FF2B5EF4-FFF2-40B4-BE49-F238E27FC236}">
              <a16:creationId xmlns:a16="http://schemas.microsoft.com/office/drawing/2014/main" xmlns="" id="{00000000-0008-0000-0700-000040000000}"/>
            </a:ext>
          </a:extLst>
        </xdr:cNvPr>
        <xdr:cNvCxnSpPr/>
      </xdr:nvCxnSpPr>
      <xdr:spPr>
        <a:xfrm rot="10800000" flipV="1">
          <a:off x="37719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65" name="Imagen 64">
          <a:extLst>
            <a:ext uri="{FF2B5EF4-FFF2-40B4-BE49-F238E27FC236}">
              <a16:creationId xmlns:a16="http://schemas.microsoft.com/office/drawing/2014/main" xmlns="" id="{00000000-0008-0000-07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16592550"/>
          <a:ext cx="293532" cy="293532"/>
        </a:xfrm>
        <a:prstGeom prst="rect">
          <a:avLst/>
        </a:prstGeom>
      </xdr:spPr>
    </xdr:pic>
    <xdr:clientData/>
  </xdr:oneCellAnchor>
  <xdr:oneCellAnchor>
    <xdr:from>
      <xdr:col>25</xdr:col>
      <xdr:colOff>66675</xdr:colOff>
      <xdr:row>119</xdr:row>
      <xdr:rowOff>169706</xdr:rowOff>
    </xdr:from>
    <xdr:ext cx="333375" cy="333375"/>
    <xdr:pic>
      <xdr:nvPicPr>
        <xdr:cNvPr id="66" name="Imagen 65">
          <a:extLst>
            <a:ext uri="{FF2B5EF4-FFF2-40B4-BE49-F238E27FC236}">
              <a16:creationId xmlns:a16="http://schemas.microsoft.com/office/drawing/2014/main" xmlns="" id="{00000000-0008-0000-07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725755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67" name="Imagen 66">
          <a:extLst>
            <a:ext uri="{FF2B5EF4-FFF2-40B4-BE49-F238E27FC236}">
              <a16:creationId xmlns:a16="http://schemas.microsoft.com/office/drawing/2014/main" xmlns="" id="{00000000-0008-0000-07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59258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68" name="Imagen 67">
          <a:extLst>
            <a:ext uri="{FF2B5EF4-FFF2-40B4-BE49-F238E27FC236}">
              <a16:creationId xmlns:a16="http://schemas.microsoft.com/office/drawing/2014/main" xmlns="" id="{00000000-0008-0000-07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601214"/>
          <a:ext cx="352425" cy="352425"/>
        </a:xfrm>
        <a:prstGeom prst="rect">
          <a:avLst/>
        </a:prstGeom>
      </xdr:spPr>
    </xdr:pic>
    <xdr:clientData/>
  </xdr:oneCellAnchor>
  <xdr:oneCellAnchor>
    <xdr:from>
      <xdr:col>25</xdr:col>
      <xdr:colOff>104775</xdr:colOff>
      <xdr:row>128</xdr:row>
      <xdr:rowOff>75590</xdr:rowOff>
    </xdr:from>
    <xdr:ext cx="304800" cy="304800"/>
    <xdr:pic>
      <xdr:nvPicPr>
        <xdr:cNvPr id="69" name="Imagen 68">
          <a:extLst>
            <a:ext uri="{FF2B5EF4-FFF2-40B4-BE49-F238E27FC236}">
              <a16:creationId xmlns:a16="http://schemas.microsoft.com/office/drawing/2014/main" xmlns="" id="{00000000-0008-0000-0700-00004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85731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70" name="Imagen 69">
          <a:extLst>
            <a:ext uri="{FF2B5EF4-FFF2-40B4-BE49-F238E27FC236}">
              <a16:creationId xmlns:a16="http://schemas.microsoft.com/office/drawing/2014/main" xmlns="" id="{00000000-0008-0000-07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7868290"/>
          <a:ext cx="342900" cy="342900"/>
        </a:xfrm>
        <a:prstGeom prst="rect">
          <a:avLst/>
        </a:prstGeom>
      </xdr:spPr>
    </xdr:pic>
    <xdr:clientData/>
  </xdr:oneCellAnchor>
  <xdr:oneCellAnchor>
    <xdr:from>
      <xdr:col>25</xdr:col>
      <xdr:colOff>66676</xdr:colOff>
      <xdr:row>107</xdr:row>
      <xdr:rowOff>47015</xdr:rowOff>
    </xdr:from>
    <xdr:ext cx="353035" cy="353035"/>
    <xdr:pic>
      <xdr:nvPicPr>
        <xdr:cNvPr id="71" name="Imagen 70">
          <a:extLst>
            <a:ext uri="{FF2B5EF4-FFF2-40B4-BE49-F238E27FC236}">
              <a16:creationId xmlns:a16="http://schemas.microsoft.com/office/drawing/2014/main" xmlns="" id="{00000000-0008-0000-0700-00004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5229865"/>
          <a:ext cx="353035" cy="353035"/>
        </a:xfrm>
        <a:prstGeom prst="rect">
          <a:avLst/>
        </a:prstGeom>
      </xdr:spPr>
    </xdr:pic>
    <xdr:clientData/>
  </xdr:oneCellAnchor>
  <xdr:oneCellAnchor>
    <xdr:from>
      <xdr:col>25</xdr:col>
      <xdr:colOff>66675</xdr:colOff>
      <xdr:row>96</xdr:row>
      <xdr:rowOff>95249</xdr:rowOff>
    </xdr:from>
    <xdr:ext cx="504826" cy="504826"/>
    <xdr:pic>
      <xdr:nvPicPr>
        <xdr:cNvPr id="72" name="Imagen 71">
          <a:extLst>
            <a:ext uri="{FF2B5EF4-FFF2-40B4-BE49-F238E27FC236}">
              <a16:creationId xmlns:a16="http://schemas.microsoft.com/office/drawing/2014/main" xmlns="" id="{00000000-0008-0000-07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138017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73" name="Conector: angular 72">
          <a:extLst>
            <a:ext uri="{FF2B5EF4-FFF2-40B4-BE49-F238E27FC236}">
              <a16:creationId xmlns:a16="http://schemas.microsoft.com/office/drawing/2014/main" xmlns="" id="{00000000-0008-0000-0700-000049000000}"/>
            </a:ext>
          </a:extLst>
        </xdr:cNvPr>
        <xdr:cNvCxnSpPr/>
      </xdr:nvCxnSpPr>
      <xdr:spPr>
        <a:xfrm rot="10800000" flipV="1">
          <a:off x="9563100"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74" name="Imagen 73">
          <a:extLst>
            <a:ext uri="{FF2B5EF4-FFF2-40B4-BE49-F238E27FC236}">
              <a16:creationId xmlns:a16="http://schemas.microsoft.com/office/drawing/2014/main" xmlns="" id="{00000000-0008-0000-07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6592550"/>
          <a:ext cx="293532" cy="293532"/>
        </a:xfrm>
        <a:prstGeom prst="rect">
          <a:avLst/>
        </a:prstGeom>
      </xdr:spPr>
    </xdr:pic>
    <xdr:clientData/>
  </xdr:oneCellAnchor>
  <xdr:oneCellAnchor>
    <xdr:from>
      <xdr:col>48</xdr:col>
      <xdr:colOff>66675</xdr:colOff>
      <xdr:row>119</xdr:row>
      <xdr:rowOff>169706</xdr:rowOff>
    </xdr:from>
    <xdr:ext cx="333375" cy="333375"/>
    <xdr:pic>
      <xdr:nvPicPr>
        <xdr:cNvPr id="75" name="Imagen 74">
          <a:extLst>
            <a:ext uri="{FF2B5EF4-FFF2-40B4-BE49-F238E27FC236}">
              <a16:creationId xmlns:a16="http://schemas.microsoft.com/office/drawing/2014/main" xmlns="" id="{00000000-0008-0000-07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725755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76" name="Imagen 75">
          <a:extLst>
            <a:ext uri="{FF2B5EF4-FFF2-40B4-BE49-F238E27FC236}">
              <a16:creationId xmlns:a16="http://schemas.microsoft.com/office/drawing/2014/main" xmlns="" id="{00000000-0008-0000-07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159258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77" name="Imagen 76">
          <a:extLst>
            <a:ext uri="{FF2B5EF4-FFF2-40B4-BE49-F238E27FC236}">
              <a16:creationId xmlns:a16="http://schemas.microsoft.com/office/drawing/2014/main" xmlns="" id="{00000000-0008-0000-07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601214"/>
          <a:ext cx="352425" cy="352425"/>
        </a:xfrm>
        <a:prstGeom prst="rect">
          <a:avLst/>
        </a:prstGeom>
      </xdr:spPr>
    </xdr:pic>
    <xdr:clientData/>
  </xdr:oneCellAnchor>
  <xdr:oneCellAnchor>
    <xdr:from>
      <xdr:col>48</xdr:col>
      <xdr:colOff>104775</xdr:colOff>
      <xdr:row>128</xdr:row>
      <xdr:rowOff>75590</xdr:rowOff>
    </xdr:from>
    <xdr:ext cx="304800" cy="304800"/>
    <xdr:pic>
      <xdr:nvPicPr>
        <xdr:cNvPr id="78" name="Imagen 77">
          <a:extLst>
            <a:ext uri="{FF2B5EF4-FFF2-40B4-BE49-F238E27FC236}">
              <a16:creationId xmlns:a16="http://schemas.microsoft.com/office/drawing/2014/main" xmlns="" id="{00000000-0008-0000-07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85731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79" name="Imagen 78">
          <a:extLst>
            <a:ext uri="{FF2B5EF4-FFF2-40B4-BE49-F238E27FC236}">
              <a16:creationId xmlns:a16="http://schemas.microsoft.com/office/drawing/2014/main" xmlns="" id="{00000000-0008-0000-07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7868290"/>
          <a:ext cx="342900" cy="342900"/>
        </a:xfrm>
        <a:prstGeom prst="rect">
          <a:avLst/>
        </a:prstGeom>
      </xdr:spPr>
    </xdr:pic>
    <xdr:clientData/>
  </xdr:oneCellAnchor>
  <xdr:oneCellAnchor>
    <xdr:from>
      <xdr:col>48</xdr:col>
      <xdr:colOff>66676</xdr:colOff>
      <xdr:row>107</xdr:row>
      <xdr:rowOff>47015</xdr:rowOff>
    </xdr:from>
    <xdr:ext cx="353035" cy="353035"/>
    <xdr:pic>
      <xdr:nvPicPr>
        <xdr:cNvPr id="80" name="Imagen 79">
          <a:extLst>
            <a:ext uri="{FF2B5EF4-FFF2-40B4-BE49-F238E27FC236}">
              <a16:creationId xmlns:a16="http://schemas.microsoft.com/office/drawing/2014/main" xmlns="" id="{00000000-0008-0000-07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5229865"/>
          <a:ext cx="353035" cy="353035"/>
        </a:xfrm>
        <a:prstGeom prst="rect">
          <a:avLst/>
        </a:prstGeom>
      </xdr:spPr>
    </xdr:pic>
    <xdr:clientData/>
  </xdr:oneCellAnchor>
  <xdr:oneCellAnchor>
    <xdr:from>
      <xdr:col>48</xdr:col>
      <xdr:colOff>66675</xdr:colOff>
      <xdr:row>96</xdr:row>
      <xdr:rowOff>95249</xdr:rowOff>
    </xdr:from>
    <xdr:ext cx="504826" cy="504826"/>
    <xdr:pic>
      <xdr:nvPicPr>
        <xdr:cNvPr id="81" name="Imagen 80">
          <a:extLst>
            <a:ext uri="{FF2B5EF4-FFF2-40B4-BE49-F238E27FC236}">
              <a16:creationId xmlns:a16="http://schemas.microsoft.com/office/drawing/2014/main" xmlns="" id="{00000000-0008-0000-0700-00005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138017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82" name="Conector: angular 81">
          <a:extLst>
            <a:ext uri="{FF2B5EF4-FFF2-40B4-BE49-F238E27FC236}">
              <a16:creationId xmlns:a16="http://schemas.microsoft.com/office/drawing/2014/main" xmlns="" id="{00000000-0008-0000-0700-000052000000}"/>
            </a:ext>
          </a:extLst>
        </xdr:cNvPr>
        <xdr:cNvCxnSpPr/>
      </xdr:nvCxnSpPr>
      <xdr:spPr>
        <a:xfrm rot="10800000" flipV="1">
          <a:off x="151638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83" name="Imagen 82">
          <a:extLst>
            <a:ext uri="{FF2B5EF4-FFF2-40B4-BE49-F238E27FC236}">
              <a16:creationId xmlns:a16="http://schemas.microsoft.com/office/drawing/2014/main" xmlns="" id="{00000000-0008-0000-07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3288625"/>
          <a:ext cx="293532" cy="293532"/>
        </a:xfrm>
        <a:prstGeom prst="rect">
          <a:avLst/>
        </a:prstGeom>
      </xdr:spPr>
    </xdr:pic>
    <xdr:clientData/>
  </xdr:oneCellAnchor>
  <xdr:oneCellAnchor>
    <xdr:from>
      <xdr:col>2</xdr:col>
      <xdr:colOff>66675</xdr:colOff>
      <xdr:row>165</xdr:row>
      <xdr:rowOff>169706</xdr:rowOff>
    </xdr:from>
    <xdr:ext cx="333375" cy="333375"/>
    <xdr:pic>
      <xdr:nvPicPr>
        <xdr:cNvPr id="84" name="Imagen 83">
          <a:extLst>
            <a:ext uri="{FF2B5EF4-FFF2-40B4-BE49-F238E27FC236}">
              <a16:creationId xmlns:a16="http://schemas.microsoft.com/office/drawing/2014/main" xmlns="" id="{00000000-0008-0000-07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23972681"/>
          <a:ext cx="333375" cy="333375"/>
        </a:xfrm>
        <a:prstGeom prst="rect">
          <a:avLst/>
        </a:prstGeom>
      </xdr:spPr>
    </xdr:pic>
    <xdr:clientData/>
  </xdr:oneCellAnchor>
  <xdr:oneCellAnchor>
    <xdr:from>
      <xdr:col>2</xdr:col>
      <xdr:colOff>95250</xdr:colOff>
      <xdr:row>157</xdr:row>
      <xdr:rowOff>104775</xdr:rowOff>
    </xdr:from>
    <xdr:ext cx="335676" cy="335676"/>
    <xdr:pic>
      <xdr:nvPicPr>
        <xdr:cNvPr id="85" name="Imagen 84">
          <a:extLst>
            <a:ext uri="{FF2B5EF4-FFF2-40B4-BE49-F238E27FC236}">
              <a16:creationId xmlns:a16="http://schemas.microsoft.com/office/drawing/2014/main" xmlns="" id="{00000000-0008-0000-0700-00005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612350"/>
          <a:ext cx="335676" cy="335676"/>
        </a:xfrm>
        <a:prstGeom prst="rect">
          <a:avLst/>
        </a:prstGeom>
      </xdr:spPr>
    </xdr:pic>
    <xdr:clientData/>
  </xdr:oneCellAnchor>
  <xdr:oneCellAnchor>
    <xdr:from>
      <xdr:col>2</xdr:col>
      <xdr:colOff>76200</xdr:colOff>
      <xdr:row>149</xdr:row>
      <xdr:rowOff>47014</xdr:rowOff>
    </xdr:from>
    <xdr:ext cx="352425" cy="352425"/>
    <xdr:pic>
      <xdr:nvPicPr>
        <xdr:cNvPr id="86" name="Imagen 85">
          <a:extLst>
            <a:ext uri="{FF2B5EF4-FFF2-40B4-BE49-F238E27FC236}">
              <a16:creationId xmlns:a16="http://schemas.microsoft.com/office/drawing/2014/main" xmlns="" id="{00000000-0008-0000-0700-00005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21249664"/>
          <a:ext cx="352425" cy="352425"/>
        </a:xfrm>
        <a:prstGeom prst="rect">
          <a:avLst/>
        </a:prstGeom>
      </xdr:spPr>
    </xdr:pic>
    <xdr:clientData/>
  </xdr:oneCellAnchor>
  <xdr:oneCellAnchor>
    <xdr:from>
      <xdr:col>2</xdr:col>
      <xdr:colOff>104775</xdr:colOff>
      <xdr:row>174</xdr:row>
      <xdr:rowOff>75590</xdr:rowOff>
    </xdr:from>
    <xdr:ext cx="304800" cy="304800"/>
    <xdr:pic>
      <xdr:nvPicPr>
        <xdr:cNvPr id="87" name="Imagen 86">
          <a:extLst>
            <a:ext uri="{FF2B5EF4-FFF2-40B4-BE49-F238E27FC236}">
              <a16:creationId xmlns:a16="http://schemas.microsoft.com/office/drawing/2014/main" xmlns="" id="{00000000-0008-0000-0700-00005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25259690"/>
          <a:ext cx="304800" cy="304800"/>
        </a:xfrm>
        <a:prstGeom prst="rect">
          <a:avLst/>
        </a:prstGeom>
      </xdr:spPr>
    </xdr:pic>
    <xdr:clientData/>
  </xdr:oneCellAnchor>
  <xdr:oneCellAnchor>
    <xdr:from>
      <xdr:col>2</xdr:col>
      <xdr:colOff>76200</xdr:colOff>
      <xdr:row>169</xdr:row>
      <xdr:rowOff>123215</xdr:rowOff>
    </xdr:from>
    <xdr:ext cx="342900" cy="342900"/>
    <xdr:pic>
      <xdr:nvPicPr>
        <xdr:cNvPr id="88" name="Imagen 87">
          <a:extLst>
            <a:ext uri="{FF2B5EF4-FFF2-40B4-BE49-F238E27FC236}">
              <a16:creationId xmlns:a16="http://schemas.microsoft.com/office/drawing/2014/main" xmlns="" id="{00000000-0008-0000-0700-00005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24583415"/>
          <a:ext cx="342900" cy="342900"/>
        </a:xfrm>
        <a:prstGeom prst="rect">
          <a:avLst/>
        </a:prstGeom>
      </xdr:spPr>
    </xdr:pic>
    <xdr:clientData/>
  </xdr:oneCellAnchor>
  <xdr:oneCellAnchor>
    <xdr:from>
      <xdr:col>2</xdr:col>
      <xdr:colOff>66676</xdr:colOff>
      <xdr:row>153</xdr:row>
      <xdr:rowOff>47015</xdr:rowOff>
    </xdr:from>
    <xdr:ext cx="353035" cy="353035"/>
    <xdr:pic>
      <xdr:nvPicPr>
        <xdr:cNvPr id="89" name="Imagen 88">
          <a:extLst>
            <a:ext uri="{FF2B5EF4-FFF2-40B4-BE49-F238E27FC236}">
              <a16:creationId xmlns:a16="http://schemas.microsoft.com/office/drawing/2014/main" xmlns="" id="{00000000-0008-0000-07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21897365"/>
          <a:ext cx="353035" cy="353035"/>
        </a:xfrm>
        <a:prstGeom prst="rect">
          <a:avLst/>
        </a:prstGeom>
      </xdr:spPr>
    </xdr:pic>
    <xdr:clientData/>
  </xdr:oneCellAnchor>
  <xdr:oneCellAnchor>
    <xdr:from>
      <xdr:col>2</xdr:col>
      <xdr:colOff>66675</xdr:colOff>
      <xdr:row>142</xdr:row>
      <xdr:rowOff>95249</xdr:rowOff>
    </xdr:from>
    <xdr:ext cx="504826" cy="504826"/>
    <xdr:pic>
      <xdr:nvPicPr>
        <xdr:cNvPr id="90" name="Imagen 89">
          <a:extLst>
            <a:ext uri="{FF2B5EF4-FFF2-40B4-BE49-F238E27FC236}">
              <a16:creationId xmlns:a16="http://schemas.microsoft.com/office/drawing/2014/main" xmlns="" id="{00000000-0008-0000-0700-00005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204311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91" name="Conector: angular 90">
          <a:extLst>
            <a:ext uri="{FF2B5EF4-FFF2-40B4-BE49-F238E27FC236}">
              <a16:creationId xmlns:a16="http://schemas.microsoft.com/office/drawing/2014/main" xmlns="" id="{00000000-0008-0000-0700-00005B000000}"/>
            </a:ext>
          </a:extLst>
        </xdr:cNvPr>
        <xdr:cNvCxnSpPr/>
      </xdr:nvCxnSpPr>
      <xdr:spPr>
        <a:xfrm rot="10800000" flipV="1">
          <a:off x="37719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92" name="Imagen 91">
          <a:extLst>
            <a:ext uri="{FF2B5EF4-FFF2-40B4-BE49-F238E27FC236}">
              <a16:creationId xmlns:a16="http://schemas.microsoft.com/office/drawing/2014/main" xmlns="" id="{00000000-0008-0000-0700-00005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23288625"/>
          <a:ext cx="293532" cy="293532"/>
        </a:xfrm>
        <a:prstGeom prst="rect">
          <a:avLst/>
        </a:prstGeom>
      </xdr:spPr>
    </xdr:pic>
    <xdr:clientData/>
  </xdr:oneCellAnchor>
  <xdr:oneCellAnchor>
    <xdr:from>
      <xdr:col>25</xdr:col>
      <xdr:colOff>66675</xdr:colOff>
      <xdr:row>165</xdr:row>
      <xdr:rowOff>169706</xdr:rowOff>
    </xdr:from>
    <xdr:ext cx="333375" cy="333375"/>
    <xdr:pic>
      <xdr:nvPicPr>
        <xdr:cNvPr id="93" name="Imagen 92">
          <a:extLst>
            <a:ext uri="{FF2B5EF4-FFF2-40B4-BE49-F238E27FC236}">
              <a16:creationId xmlns:a16="http://schemas.microsoft.com/office/drawing/2014/main" xmlns="" id="{00000000-0008-0000-0700-00005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23972681"/>
          <a:ext cx="333375" cy="333375"/>
        </a:xfrm>
        <a:prstGeom prst="rect">
          <a:avLst/>
        </a:prstGeom>
      </xdr:spPr>
    </xdr:pic>
    <xdr:clientData/>
  </xdr:oneCellAnchor>
  <xdr:oneCellAnchor>
    <xdr:from>
      <xdr:col>25</xdr:col>
      <xdr:colOff>95250</xdr:colOff>
      <xdr:row>157</xdr:row>
      <xdr:rowOff>104775</xdr:rowOff>
    </xdr:from>
    <xdr:ext cx="335676" cy="335676"/>
    <xdr:pic>
      <xdr:nvPicPr>
        <xdr:cNvPr id="94" name="Imagen 93">
          <a:extLst>
            <a:ext uri="{FF2B5EF4-FFF2-40B4-BE49-F238E27FC236}">
              <a16:creationId xmlns:a16="http://schemas.microsoft.com/office/drawing/2014/main" xmlns="" id="{00000000-0008-0000-0700-00005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2612350"/>
          <a:ext cx="335676" cy="335676"/>
        </a:xfrm>
        <a:prstGeom prst="rect">
          <a:avLst/>
        </a:prstGeom>
      </xdr:spPr>
    </xdr:pic>
    <xdr:clientData/>
  </xdr:oneCellAnchor>
  <xdr:oneCellAnchor>
    <xdr:from>
      <xdr:col>25</xdr:col>
      <xdr:colOff>76200</xdr:colOff>
      <xdr:row>149</xdr:row>
      <xdr:rowOff>47014</xdr:rowOff>
    </xdr:from>
    <xdr:ext cx="352425" cy="352425"/>
    <xdr:pic>
      <xdr:nvPicPr>
        <xdr:cNvPr id="95" name="Imagen 94">
          <a:extLst>
            <a:ext uri="{FF2B5EF4-FFF2-40B4-BE49-F238E27FC236}">
              <a16:creationId xmlns:a16="http://schemas.microsoft.com/office/drawing/2014/main" xmlns="" id="{00000000-0008-0000-0700-00005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2124966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96" name="Imagen 95">
          <a:extLst>
            <a:ext uri="{FF2B5EF4-FFF2-40B4-BE49-F238E27FC236}">
              <a16:creationId xmlns:a16="http://schemas.microsoft.com/office/drawing/2014/main" xmlns="" id="{00000000-0008-0000-0700-00006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2525969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97" name="Imagen 96">
          <a:extLst>
            <a:ext uri="{FF2B5EF4-FFF2-40B4-BE49-F238E27FC236}">
              <a16:creationId xmlns:a16="http://schemas.microsoft.com/office/drawing/2014/main" xmlns="" id="{00000000-0008-0000-0700-00006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24583415"/>
          <a:ext cx="342900" cy="342900"/>
        </a:xfrm>
        <a:prstGeom prst="rect">
          <a:avLst/>
        </a:prstGeom>
      </xdr:spPr>
    </xdr:pic>
    <xdr:clientData/>
  </xdr:oneCellAnchor>
  <xdr:oneCellAnchor>
    <xdr:from>
      <xdr:col>25</xdr:col>
      <xdr:colOff>66676</xdr:colOff>
      <xdr:row>153</xdr:row>
      <xdr:rowOff>47015</xdr:rowOff>
    </xdr:from>
    <xdr:ext cx="353035" cy="353035"/>
    <xdr:pic>
      <xdr:nvPicPr>
        <xdr:cNvPr id="98" name="Imagen 97">
          <a:extLst>
            <a:ext uri="{FF2B5EF4-FFF2-40B4-BE49-F238E27FC236}">
              <a16:creationId xmlns:a16="http://schemas.microsoft.com/office/drawing/2014/main" xmlns="" id="{00000000-0008-0000-0700-00006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218973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99" name="Imagen 98">
          <a:extLst>
            <a:ext uri="{FF2B5EF4-FFF2-40B4-BE49-F238E27FC236}">
              <a16:creationId xmlns:a16="http://schemas.microsoft.com/office/drawing/2014/main" xmlns="" id="{00000000-0008-0000-07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204311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00" name="Conector: angular 99">
          <a:extLst>
            <a:ext uri="{FF2B5EF4-FFF2-40B4-BE49-F238E27FC236}">
              <a16:creationId xmlns:a16="http://schemas.microsoft.com/office/drawing/2014/main" xmlns="" id="{00000000-0008-0000-0700-000064000000}"/>
            </a:ext>
          </a:extLst>
        </xdr:cNvPr>
        <xdr:cNvCxnSpPr/>
      </xdr:nvCxnSpPr>
      <xdr:spPr>
        <a:xfrm rot="10800000" flipV="1">
          <a:off x="9563100" y="21059774"/>
          <a:ext cx="85725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01" name="Imagen 100">
          <a:extLst>
            <a:ext uri="{FF2B5EF4-FFF2-40B4-BE49-F238E27FC236}">
              <a16:creationId xmlns:a16="http://schemas.microsoft.com/office/drawing/2014/main" xmlns="" id="{00000000-0008-0000-07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23288625"/>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02" name="Imagen 101">
          <a:extLst>
            <a:ext uri="{FF2B5EF4-FFF2-40B4-BE49-F238E27FC236}">
              <a16:creationId xmlns:a16="http://schemas.microsoft.com/office/drawing/2014/main" xmlns="" id="{00000000-0008-0000-0700-00006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23972681"/>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03" name="Imagen 102">
          <a:extLst>
            <a:ext uri="{FF2B5EF4-FFF2-40B4-BE49-F238E27FC236}">
              <a16:creationId xmlns:a16="http://schemas.microsoft.com/office/drawing/2014/main" xmlns="" id="{00000000-0008-0000-0700-00006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261235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04" name="Imagen 103">
          <a:extLst>
            <a:ext uri="{FF2B5EF4-FFF2-40B4-BE49-F238E27FC236}">
              <a16:creationId xmlns:a16="http://schemas.microsoft.com/office/drawing/2014/main" xmlns="" id="{00000000-0008-0000-0700-00006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2124966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05" name="Imagen 104">
          <a:extLst>
            <a:ext uri="{FF2B5EF4-FFF2-40B4-BE49-F238E27FC236}">
              <a16:creationId xmlns:a16="http://schemas.microsoft.com/office/drawing/2014/main" xmlns="" id="{00000000-0008-0000-0700-00006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2525969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06" name="Imagen 105">
          <a:extLst>
            <a:ext uri="{FF2B5EF4-FFF2-40B4-BE49-F238E27FC236}">
              <a16:creationId xmlns:a16="http://schemas.microsoft.com/office/drawing/2014/main" xmlns="" id="{00000000-0008-0000-07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24583415"/>
          <a:ext cx="342900" cy="342900"/>
        </a:xfrm>
        <a:prstGeom prst="rect">
          <a:avLst/>
        </a:prstGeom>
      </xdr:spPr>
    </xdr:pic>
    <xdr:clientData/>
  </xdr:oneCellAnchor>
  <xdr:oneCellAnchor>
    <xdr:from>
      <xdr:col>48</xdr:col>
      <xdr:colOff>66676</xdr:colOff>
      <xdr:row>153</xdr:row>
      <xdr:rowOff>47015</xdr:rowOff>
    </xdr:from>
    <xdr:ext cx="353035" cy="353035"/>
    <xdr:pic>
      <xdr:nvPicPr>
        <xdr:cNvPr id="107" name="Imagen 106">
          <a:extLst>
            <a:ext uri="{FF2B5EF4-FFF2-40B4-BE49-F238E27FC236}">
              <a16:creationId xmlns:a16="http://schemas.microsoft.com/office/drawing/2014/main" xmlns="" id="{00000000-0008-0000-0700-00006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218973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08" name="Imagen 107">
          <a:extLst>
            <a:ext uri="{FF2B5EF4-FFF2-40B4-BE49-F238E27FC236}">
              <a16:creationId xmlns:a16="http://schemas.microsoft.com/office/drawing/2014/main" xmlns="" id="{00000000-0008-0000-0700-00006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204311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09" name="Conector: angular 108">
          <a:extLst>
            <a:ext uri="{FF2B5EF4-FFF2-40B4-BE49-F238E27FC236}">
              <a16:creationId xmlns:a16="http://schemas.microsoft.com/office/drawing/2014/main" xmlns="" id="{00000000-0008-0000-0700-00006D000000}"/>
            </a:ext>
          </a:extLst>
        </xdr:cNvPr>
        <xdr:cNvCxnSpPr/>
      </xdr:nvCxnSpPr>
      <xdr:spPr>
        <a:xfrm rot="10800000" flipV="1">
          <a:off x="151638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104775</xdr:colOff>
      <xdr:row>23</xdr:row>
      <xdr:rowOff>133350</xdr:rowOff>
    </xdr:from>
    <xdr:to>
      <xdr:col>3</xdr:col>
      <xdr:colOff>131607</xdr:colOff>
      <xdr:row>25</xdr:row>
      <xdr:rowOff>45882</xdr:rowOff>
    </xdr:to>
    <xdr:pic>
      <xdr:nvPicPr>
        <xdr:cNvPr id="2" name="Imagen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3190875"/>
          <a:ext cx="293532" cy="293532"/>
        </a:xfrm>
        <a:prstGeom prst="rect">
          <a:avLst/>
        </a:prstGeom>
      </xdr:spPr>
    </xdr:pic>
    <xdr:clientData/>
  </xdr:twoCellAnchor>
  <xdr:twoCellAnchor editAs="oneCell">
    <xdr:from>
      <xdr:col>2</xdr:col>
      <xdr:colOff>66675</xdr:colOff>
      <xdr:row>27</xdr:row>
      <xdr:rowOff>169706</xdr:rowOff>
    </xdr:from>
    <xdr:to>
      <xdr:col>3</xdr:col>
      <xdr:colOff>133350</xdr:colOff>
      <xdr:row>29</xdr:row>
      <xdr:rowOff>93506</xdr:rowOff>
    </xdr:to>
    <xdr:pic>
      <xdr:nvPicPr>
        <xdr:cNvPr id="3" name="Imagen 2">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3855881"/>
          <a:ext cx="333375" cy="333375"/>
        </a:xfrm>
        <a:prstGeom prst="rect">
          <a:avLst/>
        </a:prstGeom>
      </xdr:spPr>
    </xdr:pic>
    <xdr:clientData/>
  </xdr:twoCellAnchor>
  <xdr:twoCellAnchor editAs="oneCell">
    <xdr:from>
      <xdr:col>2</xdr:col>
      <xdr:colOff>95250</xdr:colOff>
      <xdr:row>19</xdr:row>
      <xdr:rowOff>104775</xdr:rowOff>
    </xdr:from>
    <xdr:to>
      <xdr:col>3</xdr:col>
      <xdr:colOff>164226</xdr:colOff>
      <xdr:row>21</xdr:row>
      <xdr:rowOff>59451</xdr:rowOff>
    </xdr:to>
    <xdr:pic>
      <xdr:nvPicPr>
        <xdr:cNvPr id="4" name="Imagen 3">
          <a:extLst>
            <a:ext uri="{FF2B5EF4-FFF2-40B4-BE49-F238E27FC236}">
              <a16:creationId xmlns:a16="http://schemas.microsoft.com/office/drawing/2014/main" xmlns=""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533650"/>
          <a:ext cx="335676" cy="335676"/>
        </a:xfrm>
        <a:prstGeom prst="rect">
          <a:avLst/>
        </a:prstGeom>
      </xdr:spPr>
    </xdr:pic>
    <xdr:clientData/>
  </xdr:twoCellAnchor>
  <xdr:twoCellAnchor editAs="oneCell">
    <xdr:from>
      <xdr:col>2</xdr:col>
      <xdr:colOff>76200</xdr:colOff>
      <xdr:row>11</xdr:row>
      <xdr:rowOff>47014</xdr:rowOff>
    </xdr:from>
    <xdr:to>
      <xdr:col>3</xdr:col>
      <xdr:colOff>161925</xdr:colOff>
      <xdr:row>13</xdr:row>
      <xdr:rowOff>85114</xdr:rowOff>
    </xdr:to>
    <xdr:pic>
      <xdr:nvPicPr>
        <xdr:cNvPr id="5" name="Imagen 4">
          <a:extLst>
            <a:ext uri="{FF2B5EF4-FFF2-40B4-BE49-F238E27FC236}">
              <a16:creationId xmlns:a16="http://schemas.microsoft.com/office/drawing/2014/main" xmlns="" id="{00000000-0008-0000-08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09089"/>
          <a:ext cx="352425" cy="352425"/>
        </a:xfrm>
        <a:prstGeom prst="rect">
          <a:avLst/>
        </a:prstGeom>
      </xdr:spPr>
    </xdr:pic>
    <xdr:clientData/>
  </xdr:twoCellAnchor>
  <xdr:twoCellAnchor editAs="oneCell">
    <xdr:from>
      <xdr:col>2</xdr:col>
      <xdr:colOff>104775</xdr:colOff>
      <xdr:row>36</xdr:row>
      <xdr:rowOff>75590</xdr:rowOff>
    </xdr:from>
    <xdr:to>
      <xdr:col>3</xdr:col>
      <xdr:colOff>142875</xdr:colOff>
      <xdr:row>38</xdr:row>
      <xdr:rowOff>123215</xdr:rowOff>
    </xdr:to>
    <xdr:pic>
      <xdr:nvPicPr>
        <xdr:cNvPr id="6" name="Imagen 5">
          <a:extLst>
            <a:ext uri="{FF2B5EF4-FFF2-40B4-BE49-F238E27FC236}">
              <a16:creationId xmlns:a16="http://schemas.microsoft.com/office/drawing/2014/main" xmlns="" id="{00000000-0008-0000-08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5200040"/>
          <a:ext cx="304800" cy="304800"/>
        </a:xfrm>
        <a:prstGeom prst="rect">
          <a:avLst/>
        </a:prstGeom>
      </xdr:spPr>
    </xdr:pic>
    <xdr:clientData/>
  </xdr:twoCellAnchor>
  <xdr:twoCellAnchor editAs="oneCell">
    <xdr:from>
      <xdr:col>2</xdr:col>
      <xdr:colOff>76200</xdr:colOff>
      <xdr:row>31</xdr:row>
      <xdr:rowOff>123215</xdr:rowOff>
    </xdr:from>
    <xdr:to>
      <xdr:col>3</xdr:col>
      <xdr:colOff>152400</xdr:colOff>
      <xdr:row>33</xdr:row>
      <xdr:rowOff>85115</xdr:rowOff>
    </xdr:to>
    <xdr:pic>
      <xdr:nvPicPr>
        <xdr:cNvPr id="7" name="Imagen 6">
          <a:extLst>
            <a:ext uri="{FF2B5EF4-FFF2-40B4-BE49-F238E27FC236}">
              <a16:creationId xmlns:a16="http://schemas.microsoft.com/office/drawing/2014/main" xmlns="" id="{00000000-0008-0000-08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4485665"/>
          <a:ext cx="342900" cy="342900"/>
        </a:xfrm>
        <a:prstGeom prst="rect">
          <a:avLst/>
        </a:prstGeom>
      </xdr:spPr>
    </xdr:pic>
    <xdr:clientData/>
  </xdr:twoCellAnchor>
  <xdr:twoCellAnchor editAs="oneCell">
    <xdr:from>
      <xdr:col>2</xdr:col>
      <xdr:colOff>66676</xdr:colOff>
      <xdr:row>15</xdr:row>
      <xdr:rowOff>47015</xdr:rowOff>
    </xdr:from>
    <xdr:to>
      <xdr:col>3</xdr:col>
      <xdr:colOff>153011</xdr:colOff>
      <xdr:row>17</xdr:row>
      <xdr:rowOff>76200</xdr:rowOff>
    </xdr:to>
    <xdr:pic>
      <xdr:nvPicPr>
        <xdr:cNvPr id="8" name="Imagen 7">
          <a:extLst>
            <a:ext uri="{FF2B5EF4-FFF2-40B4-BE49-F238E27FC236}">
              <a16:creationId xmlns:a16="http://schemas.microsoft.com/office/drawing/2014/main" xmlns="" id="{00000000-0008-0000-0800-00000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913915"/>
          <a:ext cx="353035" cy="353035"/>
        </a:xfrm>
        <a:prstGeom prst="rect">
          <a:avLst/>
        </a:prstGeom>
      </xdr:spPr>
    </xdr:pic>
    <xdr:clientData/>
  </xdr:twoCellAnchor>
  <xdr:twoCellAnchor editAs="oneCell">
    <xdr:from>
      <xdr:col>2</xdr:col>
      <xdr:colOff>19050</xdr:colOff>
      <xdr:row>4</xdr:row>
      <xdr:rowOff>57149</xdr:rowOff>
    </xdr:from>
    <xdr:to>
      <xdr:col>3</xdr:col>
      <xdr:colOff>257176</xdr:colOff>
      <xdr:row>8</xdr:row>
      <xdr:rowOff>95250</xdr:rowOff>
    </xdr:to>
    <xdr:pic>
      <xdr:nvPicPr>
        <xdr:cNvPr id="9" name="Imagen 8">
          <a:extLst>
            <a:ext uri="{FF2B5EF4-FFF2-40B4-BE49-F238E27FC236}">
              <a16:creationId xmlns:a16="http://schemas.microsoft.com/office/drawing/2014/main" xmlns="" id="{00000000-0008-0000-0800-00000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7175" y="571499"/>
          <a:ext cx="504826" cy="504826"/>
        </a:xfrm>
        <a:prstGeom prst="rect">
          <a:avLst/>
        </a:prstGeom>
      </xdr:spPr>
    </xdr:pic>
    <xdr:clientData/>
  </xdr:twoCellAnchor>
  <xdr:twoCellAnchor>
    <xdr:from>
      <xdr:col>15</xdr:col>
      <xdr:colOff>66675</xdr:colOff>
      <xdr:row>9</xdr:row>
      <xdr:rowOff>47624</xdr:rowOff>
    </xdr:from>
    <xdr:to>
      <xdr:col>18</xdr:col>
      <xdr:colOff>180975</xdr:colOff>
      <xdr:row>12</xdr:row>
      <xdr:rowOff>104774</xdr:rowOff>
    </xdr:to>
    <xdr:cxnSp macro="">
      <xdr:nvCxnSpPr>
        <xdr:cNvPr id="10" name="Conector: angular 9">
          <a:extLst>
            <a:ext uri="{FF2B5EF4-FFF2-40B4-BE49-F238E27FC236}">
              <a16:creationId xmlns:a16="http://schemas.microsoft.com/office/drawing/2014/main" xmlns="" id="{00000000-0008-0000-0800-00000A000000}"/>
            </a:ext>
          </a:extLst>
        </xdr:cNvPr>
        <xdr:cNvCxnSpPr/>
      </xdr:nvCxnSpPr>
      <xdr:spPr>
        <a:xfrm rot="10800000" flipV="1">
          <a:off x="37719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23</xdr:row>
      <xdr:rowOff>133350</xdr:rowOff>
    </xdr:from>
    <xdr:ext cx="293532" cy="293532"/>
    <xdr:pic>
      <xdr:nvPicPr>
        <xdr:cNvPr id="11" name="Imagen 10">
          <a:extLst>
            <a:ext uri="{FF2B5EF4-FFF2-40B4-BE49-F238E27FC236}">
              <a16:creationId xmlns:a16="http://schemas.microsoft.com/office/drawing/2014/main" xmlns="" id="{00000000-0008-0000-08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3190875"/>
          <a:ext cx="293532" cy="293532"/>
        </a:xfrm>
        <a:prstGeom prst="rect">
          <a:avLst/>
        </a:prstGeom>
      </xdr:spPr>
    </xdr:pic>
    <xdr:clientData/>
  </xdr:oneCellAnchor>
  <xdr:oneCellAnchor>
    <xdr:from>
      <xdr:col>25</xdr:col>
      <xdr:colOff>66675</xdr:colOff>
      <xdr:row>27</xdr:row>
      <xdr:rowOff>169706</xdr:rowOff>
    </xdr:from>
    <xdr:ext cx="333375" cy="333375"/>
    <xdr:pic>
      <xdr:nvPicPr>
        <xdr:cNvPr id="12" name="Imagen 11">
          <a:extLst>
            <a:ext uri="{FF2B5EF4-FFF2-40B4-BE49-F238E27FC236}">
              <a16:creationId xmlns:a16="http://schemas.microsoft.com/office/drawing/2014/main" xmlns="" id="{00000000-0008-0000-08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3855881"/>
          <a:ext cx="333375" cy="333375"/>
        </a:xfrm>
        <a:prstGeom prst="rect">
          <a:avLst/>
        </a:prstGeom>
      </xdr:spPr>
    </xdr:pic>
    <xdr:clientData/>
  </xdr:oneCellAnchor>
  <xdr:oneCellAnchor>
    <xdr:from>
      <xdr:col>25</xdr:col>
      <xdr:colOff>95250</xdr:colOff>
      <xdr:row>19</xdr:row>
      <xdr:rowOff>104775</xdr:rowOff>
    </xdr:from>
    <xdr:ext cx="335676" cy="335676"/>
    <xdr:pic>
      <xdr:nvPicPr>
        <xdr:cNvPr id="13" name="Imagen 12">
          <a:extLst>
            <a:ext uri="{FF2B5EF4-FFF2-40B4-BE49-F238E27FC236}">
              <a16:creationId xmlns:a16="http://schemas.microsoft.com/office/drawing/2014/main" xmlns="" id="{00000000-0008-0000-08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533650"/>
          <a:ext cx="335676" cy="335676"/>
        </a:xfrm>
        <a:prstGeom prst="rect">
          <a:avLst/>
        </a:prstGeom>
      </xdr:spPr>
    </xdr:pic>
    <xdr:clientData/>
  </xdr:oneCellAnchor>
  <xdr:oneCellAnchor>
    <xdr:from>
      <xdr:col>25</xdr:col>
      <xdr:colOff>76200</xdr:colOff>
      <xdr:row>11</xdr:row>
      <xdr:rowOff>47014</xdr:rowOff>
    </xdr:from>
    <xdr:ext cx="352425" cy="352425"/>
    <xdr:pic>
      <xdr:nvPicPr>
        <xdr:cNvPr id="14" name="Imagen 13">
          <a:extLst>
            <a:ext uri="{FF2B5EF4-FFF2-40B4-BE49-F238E27FC236}">
              <a16:creationId xmlns:a16="http://schemas.microsoft.com/office/drawing/2014/main" xmlns="" id="{00000000-0008-0000-08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09089"/>
          <a:ext cx="352425" cy="352425"/>
        </a:xfrm>
        <a:prstGeom prst="rect">
          <a:avLst/>
        </a:prstGeom>
      </xdr:spPr>
    </xdr:pic>
    <xdr:clientData/>
  </xdr:oneCellAnchor>
  <xdr:oneCellAnchor>
    <xdr:from>
      <xdr:col>25</xdr:col>
      <xdr:colOff>104775</xdr:colOff>
      <xdr:row>36</xdr:row>
      <xdr:rowOff>75590</xdr:rowOff>
    </xdr:from>
    <xdr:ext cx="304800" cy="304800"/>
    <xdr:pic>
      <xdr:nvPicPr>
        <xdr:cNvPr id="15" name="Imagen 14">
          <a:extLst>
            <a:ext uri="{FF2B5EF4-FFF2-40B4-BE49-F238E27FC236}">
              <a16:creationId xmlns:a16="http://schemas.microsoft.com/office/drawing/2014/main" xmlns="" id="{00000000-0008-0000-08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5200040"/>
          <a:ext cx="304800" cy="304800"/>
        </a:xfrm>
        <a:prstGeom prst="rect">
          <a:avLst/>
        </a:prstGeom>
      </xdr:spPr>
    </xdr:pic>
    <xdr:clientData/>
  </xdr:oneCellAnchor>
  <xdr:oneCellAnchor>
    <xdr:from>
      <xdr:col>25</xdr:col>
      <xdr:colOff>76200</xdr:colOff>
      <xdr:row>31</xdr:row>
      <xdr:rowOff>123215</xdr:rowOff>
    </xdr:from>
    <xdr:ext cx="342900" cy="342900"/>
    <xdr:pic>
      <xdr:nvPicPr>
        <xdr:cNvPr id="16" name="Imagen 15">
          <a:extLst>
            <a:ext uri="{FF2B5EF4-FFF2-40B4-BE49-F238E27FC236}">
              <a16:creationId xmlns:a16="http://schemas.microsoft.com/office/drawing/2014/main" xmlns="" id="{00000000-0008-0000-08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4485665"/>
          <a:ext cx="342900" cy="342900"/>
        </a:xfrm>
        <a:prstGeom prst="rect">
          <a:avLst/>
        </a:prstGeom>
      </xdr:spPr>
    </xdr:pic>
    <xdr:clientData/>
  </xdr:oneCellAnchor>
  <xdr:oneCellAnchor>
    <xdr:from>
      <xdr:col>25</xdr:col>
      <xdr:colOff>66676</xdr:colOff>
      <xdr:row>15</xdr:row>
      <xdr:rowOff>47015</xdr:rowOff>
    </xdr:from>
    <xdr:ext cx="353035" cy="353035"/>
    <xdr:pic>
      <xdr:nvPicPr>
        <xdr:cNvPr id="17" name="Imagen 16">
          <a:extLst>
            <a:ext uri="{FF2B5EF4-FFF2-40B4-BE49-F238E27FC236}">
              <a16:creationId xmlns:a16="http://schemas.microsoft.com/office/drawing/2014/main" xmlns="" id="{00000000-0008-0000-0800-00001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913915"/>
          <a:ext cx="353035" cy="353035"/>
        </a:xfrm>
        <a:prstGeom prst="rect">
          <a:avLst/>
        </a:prstGeom>
      </xdr:spPr>
    </xdr:pic>
    <xdr:clientData/>
  </xdr:oneCellAnchor>
  <xdr:oneCellAnchor>
    <xdr:from>
      <xdr:col>25</xdr:col>
      <xdr:colOff>66675</xdr:colOff>
      <xdr:row>4</xdr:row>
      <xdr:rowOff>95249</xdr:rowOff>
    </xdr:from>
    <xdr:ext cx="504826" cy="504826"/>
    <xdr:pic>
      <xdr:nvPicPr>
        <xdr:cNvPr id="18" name="Imagen 17">
          <a:extLst>
            <a:ext uri="{FF2B5EF4-FFF2-40B4-BE49-F238E27FC236}">
              <a16:creationId xmlns:a16="http://schemas.microsoft.com/office/drawing/2014/main" xmlns="" id="{00000000-0008-0000-0800-00001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609599"/>
          <a:ext cx="504826" cy="504826"/>
        </a:xfrm>
        <a:prstGeom prst="rect">
          <a:avLst/>
        </a:prstGeom>
      </xdr:spPr>
    </xdr:pic>
    <xdr:clientData/>
  </xdr:oneCellAnchor>
  <xdr:twoCellAnchor>
    <xdr:from>
      <xdr:col>38</xdr:col>
      <xdr:colOff>66675</xdr:colOff>
      <xdr:row>9</xdr:row>
      <xdr:rowOff>47624</xdr:rowOff>
    </xdr:from>
    <xdr:to>
      <xdr:col>41</xdr:col>
      <xdr:colOff>180975</xdr:colOff>
      <xdr:row>12</xdr:row>
      <xdr:rowOff>104774</xdr:rowOff>
    </xdr:to>
    <xdr:cxnSp macro="">
      <xdr:nvCxnSpPr>
        <xdr:cNvPr id="19" name="Conector: angular 18">
          <a:extLst>
            <a:ext uri="{FF2B5EF4-FFF2-40B4-BE49-F238E27FC236}">
              <a16:creationId xmlns:a16="http://schemas.microsoft.com/office/drawing/2014/main" xmlns="" id="{00000000-0008-0000-0800-000013000000}"/>
            </a:ext>
          </a:extLst>
        </xdr:cNvPr>
        <xdr:cNvCxnSpPr/>
      </xdr:nvCxnSpPr>
      <xdr:spPr>
        <a:xfrm rot="10800000" flipV="1">
          <a:off x="9563100" y="1219199"/>
          <a:ext cx="85725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23</xdr:row>
      <xdr:rowOff>133350</xdr:rowOff>
    </xdr:from>
    <xdr:ext cx="293532" cy="293532"/>
    <xdr:pic>
      <xdr:nvPicPr>
        <xdr:cNvPr id="20" name="Imagen 19">
          <a:extLst>
            <a:ext uri="{FF2B5EF4-FFF2-40B4-BE49-F238E27FC236}">
              <a16:creationId xmlns:a16="http://schemas.microsoft.com/office/drawing/2014/main" xmlns="" id="{00000000-0008-0000-08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3190875"/>
          <a:ext cx="293532" cy="293532"/>
        </a:xfrm>
        <a:prstGeom prst="rect">
          <a:avLst/>
        </a:prstGeom>
      </xdr:spPr>
    </xdr:pic>
    <xdr:clientData/>
  </xdr:oneCellAnchor>
  <xdr:oneCellAnchor>
    <xdr:from>
      <xdr:col>48</xdr:col>
      <xdr:colOff>66675</xdr:colOff>
      <xdr:row>27</xdr:row>
      <xdr:rowOff>169706</xdr:rowOff>
    </xdr:from>
    <xdr:ext cx="333375" cy="333375"/>
    <xdr:pic>
      <xdr:nvPicPr>
        <xdr:cNvPr id="21" name="Imagen 20">
          <a:extLst>
            <a:ext uri="{FF2B5EF4-FFF2-40B4-BE49-F238E27FC236}">
              <a16:creationId xmlns:a16="http://schemas.microsoft.com/office/drawing/2014/main" xmlns="" id="{00000000-0008-0000-08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3855881"/>
          <a:ext cx="333375" cy="333375"/>
        </a:xfrm>
        <a:prstGeom prst="rect">
          <a:avLst/>
        </a:prstGeom>
      </xdr:spPr>
    </xdr:pic>
    <xdr:clientData/>
  </xdr:oneCellAnchor>
  <xdr:oneCellAnchor>
    <xdr:from>
      <xdr:col>48</xdr:col>
      <xdr:colOff>95250</xdr:colOff>
      <xdr:row>19</xdr:row>
      <xdr:rowOff>104775</xdr:rowOff>
    </xdr:from>
    <xdr:ext cx="335676" cy="335676"/>
    <xdr:pic>
      <xdr:nvPicPr>
        <xdr:cNvPr id="22" name="Imagen 21">
          <a:extLst>
            <a:ext uri="{FF2B5EF4-FFF2-40B4-BE49-F238E27FC236}">
              <a16:creationId xmlns:a16="http://schemas.microsoft.com/office/drawing/2014/main" xmlns="" id="{00000000-0008-0000-0800-00001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533650"/>
          <a:ext cx="335676" cy="335676"/>
        </a:xfrm>
        <a:prstGeom prst="rect">
          <a:avLst/>
        </a:prstGeom>
      </xdr:spPr>
    </xdr:pic>
    <xdr:clientData/>
  </xdr:oneCellAnchor>
  <xdr:oneCellAnchor>
    <xdr:from>
      <xdr:col>48</xdr:col>
      <xdr:colOff>76200</xdr:colOff>
      <xdr:row>11</xdr:row>
      <xdr:rowOff>47014</xdr:rowOff>
    </xdr:from>
    <xdr:ext cx="352425" cy="352425"/>
    <xdr:pic>
      <xdr:nvPicPr>
        <xdr:cNvPr id="23" name="Imagen 22">
          <a:extLst>
            <a:ext uri="{FF2B5EF4-FFF2-40B4-BE49-F238E27FC236}">
              <a16:creationId xmlns:a16="http://schemas.microsoft.com/office/drawing/2014/main" xmlns="" id="{00000000-0008-0000-08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09089"/>
          <a:ext cx="352425" cy="352425"/>
        </a:xfrm>
        <a:prstGeom prst="rect">
          <a:avLst/>
        </a:prstGeom>
      </xdr:spPr>
    </xdr:pic>
    <xdr:clientData/>
  </xdr:oneCellAnchor>
  <xdr:oneCellAnchor>
    <xdr:from>
      <xdr:col>48</xdr:col>
      <xdr:colOff>104775</xdr:colOff>
      <xdr:row>36</xdr:row>
      <xdr:rowOff>75590</xdr:rowOff>
    </xdr:from>
    <xdr:ext cx="304800" cy="304800"/>
    <xdr:pic>
      <xdr:nvPicPr>
        <xdr:cNvPr id="24" name="Imagen 23">
          <a:extLst>
            <a:ext uri="{FF2B5EF4-FFF2-40B4-BE49-F238E27FC236}">
              <a16:creationId xmlns:a16="http://schemas.microsoft.com/office/drawing/2014/main" xmlns="" id="{00000000-0008-0000-08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5200040"/>
          <a:ext cx="304800" cy="304800"/>
        </a:xfrm>
        <a:prstGeom prst="rect">
          <a:avLst/>
        </a:prstGeom>
      </xdr:spPr>
    </xdr:pic>
    <xdr:clientData/>
  </xdr:oneCellAnchor>
  <xdr:oneCellAnchor>
    <xdr:from>
      <xdr:col>48</xdr:col>
      <xdr:colOff>76200</xdr:colOff>
      <xdr:row>31</xdr:row>
      <xdr:rowOff>123215</xdr:rowOff>
    </xdr:from>
    <xdr:ext cx="342900" cy="342900"/>
    <xdr:pic>
      <xdr:nvPicPr>
        <xdr:cNvPr id="25" name="Imagen 24">
          <a:extLst>
            <a:ext uri="{FF2B5EF4-FFF2-40B4-BE49-F238E27FC236}">
              <a16:creationId xmlns:a16="http://schemas.microsoft.com/office/drawing/2014/main" xmlns="" id="{00000000-0008-0000-08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4485665"/>
          <a:ext cx="342900" cy="342900"/>
        </a:xfrm>
        <a:prstGeom prst="rect">
          <a:avLst/>
        </a:prstGeom>
      </xdr:spPr>
    </xdr:pic>
    <xdr:clientData/>
  </xdr:oneCellAnchor>
  <xdr:oneCellAnchor>
    <xdr:from>
      <xdr:col>48</xdr:col>
      <xdr:colOff>66676</xdr:colOff>
      <xdr:row>15</xdr:row>
      <xdr:rowOff>47015</xdr:rowOff>
    </xdr:from>
    <xdr:ext cx="353035" cy="353035"/>
    <xdr:pic>
      <xdr:nvPicPr>
        <xdr:cNvPr id="26" name="Imagen 25">
          <a:extLst>
            <a:ext uri="{FF2B5EF4-FFF2-40B4-BE49-F238E27FC236}">
              <a16:creationId xmlns:a16="http://schemas.microsoft.com/office/drawing/2014/main" xmlns="" id="{00000000-0008-0000-0800-00001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913915"/>
          <a:ext cx="353035" cy="353035"/>
        </a:xfrm>
        <a:prstGeom prst="rect">
          <a:avLst/>
        </a:prstGeom>
      </xdr:spPr>
    </xdr:pic>
    <xdr:clientData/>
  </xdr:oneCellAnchor>
  <xdr:oneCellAnchor>
    <xdr:from>
      <xdr:col>48</xdr:col>
      <xdr:colOff>66675</xdr:colOff>
      <xdr:row>4</xdr:row>
      <xdr:rowOff>95249</xdr:rowOff>
    </xdr:from>
    <xdr:ext cx="504826" cy="504826"/>
    <xdr:pic>
      <xdr:nvPicPr>
        <xdr:cNvPr id="27" name="Imagen 26">
          <a:extLst>
            <a:ext uri="{FF2B5EF4-FFF2-40B4-BE49-F238E27FC236}">
              <a16:creationId xmlns:a16="http://schemas.microsoft.com/office/drawing/2014/main" xmlns="" id="{00000000-0008-0000-0800-00001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609599"/>
          <a:ext cx="504826" cy="504826"/>
        </a:xfrm>
        <a:prstGeom prst="rect">
          <a:avLst/>
        </a:prstGeom>
      </xdr:spPr>
    </xdr:pic>
    <xdr:clientData/>
  </xdr:oneCellAnchor>
  <xdr:twoCellAnchor>
    <xdr:from>
      <xdr:col>61</xdr:col>
      <xdr:colOff>66675</xdr:colOff>
      <xdr:row>9</xdr:row>
      <xdr:rowOff>47624</xdr:rowOff>
    </xdr:from>
    <xdr:to>
      <xdr:col>64</xdr:col>
      <xdr:colOff>180975</xdr:colOff>
      <xdr:row>12</xdr:row>
      <xdr:rowOff>104774</xdr:rowOff>
    </xdr:to>
    <xdr:cxnSp macro="">
      <xdr:nvCxnSpPr>
        <xdr:cNvPr id="28" name="Conector: angular 27">
          <a:extLst>
            <a:ext uri="{FF2B5EF4-FFF2-40B4-BE49-F238E27FC236}">
              <a16:creationId xmlns:a16="http://schemas.microsoft.com/office/drawing/2014/main" xmlns="" id="{00000000-0008-0000-0800-00001C000000}"/>
            </a:ext>
          </a:extLst>
        </xdr:cNvPr>
        <xdr:cNvCxnSpPr/>
      </xdr:nvCxnSpPr>
      <xdr:spPr>
        <a:xfrm rot="10800000" flipV="1">
          <a:off x="15163800" y="1219199"/>
          <a:ext cx="914400" cy="371475"/>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69</xdr:row>
      <xdr:rowOff>133350</xdr:rowOff>
    </xdr:from>
    <xdr:ext cx="293532" cy="293532"/>
    <xdr:pic>
      <xdr:nvPicPr>
        <xdr:cNvPr id="29" name="Imagen 28">
          <a:extLst>
            <a:ext uri="{FF2B5EF4-FFF2-40B4-BE49-F238E27FC236}">
              <a16:creationId xmlns:a16="http://schemas.microsoft.com/office/drawing/2014/main" xmlns="" id="{00000000-0008-0000-08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9906000"/>
          <a:ext cx="293532" cy="293532"/>
        </a:xfrm>
        <a:prstGeom prst="rect">
          <a:avLst/>
        </a:prstGeom>
      </xdr:spPr>
    </xdr:pic>
    <xdr:clientData/>
  </xdr:oneCellAnchor>
  <xdr:oneCellAnchor>
    <xdr:from>
      <xdr:col>2</xdr:col>
      <xdr:colOff>66675</xdr:colOff>
      <xdr:row>73</xdr:row>
      <xdr:rowOff>169706</xdr:rowOff>
    </xdr:from>
    <xdr:ext cx="333375" cy="333375"/>
    <xdr:pic>
      <xdr:nvPicPr>
        <xdr:cNvPr id="30" name="Imagen 29">
          <a:extLst>
            <a:ext uri="{FF2B5EF4-FFF2-40B4-BE49-F238E27FC236}">
              <a16:creationId xmlns:a16="http://schemas.microsoft.com/office/drawing/2014/main" xmlns="" id="{00000000-0008-0000-08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0580531"/>
          <a:ext cx="333375" cy="333375"/>
        </a:xfrm>
        <a:prstGeom prst="rect">
          <a:avLst/>
        </a:prstGeom>
      </xdr:spPr>
    </xdr:pic>
    <xdr:clientData/>
  </xdr:oneCellAnchor>
  <xdr:oneCellAnchor>
    <xdr:from>
      <xdr:col>2</xdr:col>
      <xdr:colOff>95250</xdr:colOff>
      <xdr:row>65</xdr:row>
      <xdr:rowOff>104775</xdr:rowOff>
    </xdr:from>
    <xdr:ext cx="335676" cy="335676"/>
    <xdr:pic>
      <xdr:nvPicPr>
        <xdr:cNvPr id="31" name="Imagen 30">
          <a:extLst>
            <a:ext uri="{FF2B5EF4-FFF2-40B4-BE49-F238E27FC236}">
              <a16:creationId xmlns:a16="http://schemas.microsoft.com/office/drawing/2014/main" xmlns="" id="{00000000-0008-0000-08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9229725"/>
          <a:ext cx="335676" cy="335676"/>
        </a:xfrm>
        <a:prstGeom prst="rect">
          <a:avLst/>
        </a:prstGeom>
      </xdr:spPr>
    </xdr:pic>
    <xdr:clientData/>
  </xdr:oneCellAnchor>
  <xdr:oneCellAnchor>
    <xdr:from>
      <xdr:col>2</xdr:col>
      <xdr:colOff>76200</xdr:colOff>
      <xdr:row>57</xdr:row>
      <xdr:rowOff>47014</xdr:rowOff>
    </xdr:from>
    <xdr:ext cx="352425" cy="352425"/>
    <xdr:pic>
      <xdr:nvPicPr>
        <xdr:cNvPr id="32" name="Imagen 31">
          <a:extLst>
            <a:ext uri="{FF2B5EF4-FFF2-40B4-BE49-F238E27FC236}">
              <a16:creationId xmlns:a16="http://schemas.microsoft.com/office/drawing/2014/main" xmlns="" id="{00000000-0008-0000-08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7876564"/>
          <a:ext cx="352425" cy="352425"/>
        </a:xfrm>
        <a:prstGeom prst="rect">
          <a:avLst/>
        </a:prstGeom>
      </xdr:spPr>
    </xdr:pic>
    <xdr:clientData/>
  </xdr:oneCellAnchor>
  <xdr:oneCellAnchor>
    <xdr:from>
      <xdr:col>2</xdr:col>
      <xdr:colOff>104775</xdr:colOff>
      <xdr:row>82</xdr:row>
      <xdr:rowOff>75590</xdr:rowOff>
    </xdr:from>
    <xdr:ext cx="304800" cy="304800"/>
    <xdr:pic>
      <xdr:nvPicPr>
        <xdr:cNvPr id="33" name="Imagen 32">
          <a:extLst>
            <a:ext uri="{FF2B5EF4-FFF2-40B4-BE49-F238E27FC236}">
              <a16:creationId xmlns:a16="http://schemas.microsoft.com/office/drawing/2014/main" xmlns="" id="{00000000-0008-0000-08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1953265"/>
          <a:ext cx="304800" cy="304800"/>
        </a:xfrm>
        <a:prstGeom prst="rect">
          <a:avLst/>
        </a:prstGeom>
      </xdr:spPr>
    </xdr:pic>
    <xdr:clientData/>
  </xdr:oneCellAnchor>
  <xdr:oneCellAnchor>
    <xdr:from>
      <xdr:col>2</xdr:col>
      <xdr:colOff>76200</xdr:colOff>
      <xdr:row>77</xdr:row>
      <xdr:rowOff>123215</xdr:rowOff>
    </xdr:from>
    <xdr:ext cx="342900" cy="342900"/>
    <xdr:pic>
      <xdr:nvPicPr>
        <xdr:cNvPr id="34" name="Imagen 33">
          <a:extLst>
            <a:ext uri="{FF2B5EF4-FFF2-40B4-BE49-F238E27FC236}">
              <a16:creationId xmlns:a16="http://schemas.microsoft.com/office/drawing/2014/main" xmlns="" id="{00000000-0008-0000-0800-00002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1191265"/>
          <a:ext cx="342900" cy="342900"/>
        </a:xfrm>
        <a:prstGeom prst="rect">
          <a:avLst/>
        </a:prstGeom>
      </xdr:spPr>
    </xdr:pic>
    <xdr:clientData/>
  </xdr:oneCellAnchor>
  <xdr:oneCellAnchor>
    <xdr:from>
      <xdr:col>2</xdr:col>
      <xdr:colOff>66676</xdr:colOff>
      <xdr:row>61</xdr:row>
      <xdr:rowOff>47015</xdr:rowOff>
    </xdr:from>
    <xdr:ext cx="353035" cy="353035"/>
    <xdr:pic>
      <xdr:nvPicPr>
        <xdr:cNvPr id="35" name="Imagen 34">
          <a:extLst>
            <a:ext uri="{FF2B5EF4-FFF2-40B4-BE49-F238E27FC236}">
              <a16:creationId xmlns:a16="http://schemas.microsoft.com/office/drawing/2014/main" xmlns="" id="{00000000-0008-0000-0800-00002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8514740"/>
          <a:ext cx="353035" cy="353035"/>
        </a:xfrm>
        <a:prstGeom prst="rect">
          <a:avLst/>
        </a:prstGeom>
      </xdr:spPr>
    </xdr:pic>
    <xdr:clientData/>
  </xdr:oneCellAnchor>
  <xdr:oneCellAnchor>
    <xdr:from>
      <xdr:col>2</xdr:col>
      <xdr:colOff>66675</xdr:colOff>
      <xdr:row>50</xdr:row>
      <xdr:rowOff>95249</xdr:rowOff>
    </xdr:from>
    <xdr:ext cx="504826" cy="504826"/>
    <xdr:pic>
      <xdr:nvPicPr>
        <xdr:cNvPr id="36" name="Imagen 35">
          <a:extLst>
            <a:ext uri="{FF2B5EF4-FFF2-40B4-BE49-F238E27FC236}">
              <a16:creationId xmlns:a16="http://schemas.microsoft.com/office/drawing/2014/main" xmlns="" id="{00000000-0008-0000-0800-00002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7067549"/>
          <a:ext cx="504826" cy="504826"/>
        </a:xfrm>
        <a:prstGeom prst="rect">
          <a:avLst/>
        </a:prstGeom>
      </xdr:spPr>
    </xdr:pic>
    <xdr:clientData/>
  </xdr:oneCellAnchor>
  <xdr:twoCellAnchor>
    <xdr:from>
      <xdr:col>15</xdr:col>
      <xdr:colOff>66675</xdr:colOff>
      <xdr:row>55</xdr:row>
      <xdr:rowOff>47624</xdr:rowOff>
    </xdr:from>
    <xdr:to>
      <xdr:col>18</xdr:col>
      <xdr:colOff>180975</xdr:colOff>
      <xdr:row>58</xdr:row>
      <xdr:rowOff>104774</xdr:rowOff>
    </xdr:to>
    <xdr:cxnSp macro="">
      <xdr:nvCxnSpPr>
        <xdr:cNvPr id="37" name="Conector: angular 36">
          <a:extLst>
            <a:ext uri="{FF2B5EF4-FFF2-40B4-BE49-F238E27FC236}">
              <a16:creationId xmlns:a16="http://schemas.microsoft.com/office/drawing/2014/main" xmlns="" id="{00000000-0008-0000-0800-000025000000}"/>
            </a:ext>
          </a:extLst>
        </xdr:cNvPr>
        <xdr:cNvCxnSpPr/>
      </xdr:nvCxnSpPr>
      <xdr:spPr>
        <a:xfrm rot="10800000" flipV="1">
          <a:off x="37719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69</xdr:row>
      <xdr:rowOff>133350</xdr:rowOff>
    </xdr:from>
    <xdr:ext cx="293532" cy="293532"/>
    <xdr:pic>
      <xdr:nvPicPr>
        <xdr:cNvPr id="38" name="Imagen 37">
          <a:extLst>
            <a:ext uri="{FF2B5EF4-FFF2-40B4-BE49-F238E27FC236}">
              <a16:creationId xmlns:a16="http://schemas.microsoft.com/office/drawing/2014/main" xmlns="" id="{00000000-0008-0000-08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9906000"/>
          <a:ext cx="293532" cy="293532"/>
        </a:xfrm>
        <a:prstGeom prst="rect">
          <a:avLst/>
        </a:prstGeom>
      </xdr:spPr>
    </xdr:pic>
    <xdr:clientData/>
  </xdr:oneCellAnchor>
  <xdr:oneCellAnchor>
    <xdr:from>
      <xdr:col>25</xdr:col>
      <xdr:colOff>66675</xdr:colOff>
      <xdr:row>73</xdr:row>
      <xdr:rowOff>169706</xdr:rowOff>
    </xdr:from>
    <xdr:ext cx="333375" cy="333375"/>
    <xdr:pic>
      <xdr:nvPicPr>
        <xdr:cNvPr id="39" name="Imagen 38">
          <a:extLst>
            <a:ext uri="{FF2B5EF4-FFF2-40B4-BE49-F238E27FC236}">
              <a16:creationId xmlns:a16="http://schemas.microsoft.com/office/drawing/2014/main" xmlns="" id="{00000000-0008-0000-08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0580531"/>
          <a:ext cx="333375" cy="333375"/>
        </a:xfrm>
        <a:prstGeom prst="rect">
          <a:avLst/>
        </a:prstGeom>
      </xdr:spPr>
    </xdr:pic>
    <xdr:clientData/>
  </xdr:oneCellAnchor>
  <xdr:oneCellAnchor>
    <xdr:from>
      <xdr:col>25</xdr:col>
      <xdr:colOff>95250</xdr:colOff>
      <xdr:row>65</xdr:row>
      <xdr:rowOff>104775</xdr:rowOff>
    </xdr:from>
    <xdr:ext cx="335676" cy="335676"/>
    <xdr:pic>
      <xdr:nvPicPr>
        <xdr:cNvPr id="40" name="Imagen 39">
          <a:extLst>
            <a:ext uri="{FF2B5EF4-FFF2-40B4-BE49-F238E27FC236}">
              <a16:creationId xmlns:a16="http://schemas.microsoft.com/office/drawing/2014/main" xmlns="" id="{00000000-0008-0000-0800-00002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9229725"/>
          <a:ext cx="335676" cy="335676"/>
        </a:xfrm>
        <a:prstGeom prst="rect">
          <a:avLst/>
        </a:prstGeom>
      </xdr:spPr>
    </xdr:pic>
    <xdr:clientData/>
  </xdr:oneCellAnchor>
  <xdr:oneCellAnchor>
    <xdr:from>
      <xdr:col>25</xdr:col>
      <xdr:colOff>76200</xdr:colOff>
      <xdr:row>57</xdr:row>
      <xdr:rowOff>47014</xdr:rowOff>
    </xdr:from>
    <xdr:ext cx="352425" cy="352425"/>
    <xdr:pic>
      <xdr:nvPicPr>
        <xdr:cNvPr id="41" name="Imagen 40">
          <a:extLst>
            <a:ext uri="{FF2B5EF4-FFF2-40B4-BE49-F238E27FC236}">
              <a16:creationId xmlns:a16="http://schemas.microsoft.com/office/drawing/2014/main" xmlns="" id="{00000000-0008-0000-0800-00002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7876564"/>
          <a:ext cx="352425" cy="352425"/>
        </a:xfrm>
        <a:prstGeom prst="rect">
          <a:avLst/>
        </a:prstGeom>
      </xdr:spPr>
    </xdr:pic>
    <xdr:clientData/>
  </xdr:oneCellAnchor>
  <xdr:oneCellAnchor>
    <xdr:from>
      <xdr:col>25</xdr:col>
      <xdr:colOff>104775</xdr:colOff>
      <xdr:row>82</xdr:row>
      <xdr:rowOff>75590</xdr:rowOff>
    </xdr:from>
    <xdr:ext cx="304800" cy="304800"/>
    <xdr:pic>
      <xdr:nvPicPr>
        <xdr:cNvPr id="42" name="Imagen 41">
          <a:extLst>
            <a:ext uri="{FF2B5EF4-FFF2-40B4-BE49-F238E27FC236}">
              <a16:creationId xmlns:a16="http://schemas.microsoft.com/office/drawing/2014/main" xmlns="" id="{00000000-0008-0000-0800-00002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1953265"/>
          <a:ext cx="304800" cy="304800"/>
        </a:xfrm>
        <a:prstGeom prst="rect">
          <a:avLst/>
        </a:prstGeom>
      </xdr:spPr>
    </xdr:pic>
    <xdr:clientData/>
  </xdr:oneCellAnchor>
  <xdr:oneCellAnchor>
    <xdr:from>
      <xdr:col>25</xdr:col>
      <xdr:colOff>76200</xdr:colOff>
      <xdr:row>77</xdr:row>
      <xdr:rowOff>123215</xdr:rowOff>
    </xdr:from>
    <xdr:ext cx="342900" cy="342900"/>
    <xdr:pic>
      <xdr:nvPicPr>
        <xdr:cNvPr id="43" name="Imagen 42">
          <a:extLst>
            <a:ext uri="{FF2B5EF4-FFF2-40B4-BE49-F238E27FC236}">
              <a16:creationId xmlns:a16="http://schemas.microsoft.com/office/drawing/2014/main" xmlns="" id="{00000000-0008-0000-0800-00002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1191265"/>
          <a:ext cx="342900" cy="342900"/>
        </a:xfrm>
        <a:prstGeom prst="rect">
          <a:avLst/>
        </a:prstGeom>
      </xdr:spPr>
    </xdr:pic>
    <xdr:clientData/>
  </xdr:oneCellAnchor>
  <xdr:oneCellAnchor>
    <xdr:from>
      <xdr:col>25</xdr:col>
      <xdr:colOff>66676</xdr:colOff>
      <xdr:row>61</xdr:row>
      <xdr:rowOff>47015</xdr:rowOff>
    </xdr:from>
    <xdr:ext cx="353035" cy="353035"/>
    <xdr:pic>
      <xdr:nvPicPr>
        <xdr:cNvPr id="44" name="Imagen 43">
          <a:extLst>
            <a:ext uri="{FF2B5EF4-FFF2-40B4-BE49-F238E27FC236}">
              <a16:creationId xmlns:a16="http://schemas.microsoft.com/office/drawing/2014/main" xmlns="" id="{00000000-0008-0000-0800-00002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8514740"/>
          <a:ext cx="353035" cy="353035"/>
        </a:xfrm>
        <a:prstGeom prst="rect">
          <a:avLst/>
        </a:prstGeom>
      </xdr:spPr>
    </xdr:pic>
    <xdr:clientData/>
  </xdr:oneCellAnchor>
  <xdr:oneCellAnchor>
    <xdr:from>
      <xdr:col>25</xdr:col>
      <xdr:colOff>66675</xdr:colOff>
      <xdr:row>50</xdr:row>
      <xdr:rowOff>95249</xdr:rowOff>
    </xdr:from>
    <xdr:ext cx="504826" cy="504826"/>
    <xdr:pic>
      <xdr:nvPicPr>
        <xdr:cNvPr id="45" name="Imagen 44">
          <a:extLst>
            <a:ext uri="{FF2B5EF4-FFF2-40B4-BE49-F238E27FC236}">
              <a16:creationId xmlns:a16="http://schemas.microsoft.com/office/drawing/2014/main" xmlns="" id="{00000000-0008-0000-0800-00002D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7067549"/>
          <a:ext cx="504826" cy="504826"/>
        </a:xfrm>
        <a:prstGeom prst="rect">
          <a:avLst/>
        </a:prstGeom>
      </xdr:spPr>
    </xdr:pic>
    <xdr:clientData/>
  </xdr:oneCellAnchor>
  <xdr:twoCellAnchor>
    <xdr:from>
      <xdr:col>38</xdr:col>
      <xdr:colOff>66675</xdr:colOff>
      <xdr:row>55</xdr:row>
      <xdr:rowOff>47624</xdr:rowOff>
    </xdr:from>
    <xdr:to>
      <xdr:col>41</xdr:col>
      <xdr:colOff>180975</xdr:colOff>
      <xdr:row>58</xdr:row>
      <xdr:rowOff>104774</xdr:rowOff>
    </xdr:to>
    <xdr:cxnSp macro="">
      <xdr:nvCxnSpPr>
        <xdr:cNvPr id="46" name="Conector: angular 45">
          <a:extLst>
            <a:ext uri="{FF2B5EF4-FFF2-40B4-BE49-F238E27FC236}">
              <a16:creationId xmlns:a16="http://schemas.microsoft.com/office/drawing/2014/main" xmlns="" id="{00000000-0008-0000-0800-00002E000000}"/>
            </a:ext>
          </a:extLst>
        </xdr:cNvPr>
        <xdr:cNvCxnSpPr/>
      </xdr:nvCxnSpPr>
      <xdr:spPr>
        <a:xfrm rot="10800000" flipV="1">
          <a:off x="9563100" y="772477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69</xdr:row>
      <xdr:rowOff>133350</xdr:rowOff>
    </xdr:from>
    <xdr:ext cx="293532" cy="293532"/>
    <xdr:pic>
      <xdr:nvPicPr>
        <xdr:cNvPr id="47" name="Imagen 46">
          <a:extLst>
            <a:ext uri="{FF2B5EF4-FFF2-40B4-BE49-F238E27FC236}">
              <a16:creationId xmlns:a16="http://schemas.microsoft.com/office/drawing/2014/main" xmlns="" id="{00000000-0008-0000-0800-00002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9906000"/>
          <a:ext cx="293532" cy="293532"/>
        </a:xfrm>
        <a:prstGeom prst="rect">
          <a:avLst/>
        </a:prstGeom>
      </xdr:spPr>
    </xdr:pic>
    <xdr:clientData/>
  </xdr:oneCellAnchor>
  <xdr:oneCellAnchor>
    <xdr:from>
      <xdr:col>48</xdr:col>
      <xdr:colOff>66675</xdr:colOff>
      <xdr:row>73</xdr:row>
      <xdr:rowOff>169706</xdr:rowOff>
    </xdr:from>
    <xdr:ext cx="333375" cy="333375"/>
    <xdr:pic>
      <xdr:nvPicPr>
        <xdr:cNvPr id="48" name="Imagen 47">
          <a:extLst>
            <a:ext uri="{FF2B5EF4-FFF2-40B4-BE49-F238E27FC236}">
              <a16:creationId xmlns:a16="http://schemas.microsoft.com/office/drawing/2014/main" xmlns="" id="{00000000-0008-0000-0800-00003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0580531"/>
          <a:ext cx="333375" cy="333375"/>
        </a:xfrm>
        <a:prstGeom prst="rect">
          <a:avLst/>
        </a:prstGeom>
      </xdr:spPr>
    </xdr:pic>
    <xdr:clientData/>
  </xdr:oneCellAnchor>
  <xdr:oneCellAnchor>
    <xdr:from>
      <xdr:col>48</xdr:col>
      <xdr:colOff>95250</xdr:colOff>
      <xdr:row>65</xdr:row>
      <xdr:rowOff>104775</xdr:rowOff>
    </xdr:from>
    <xdr:ext cx="335676" cy="335676"/>
    <xdr:pic>
      <xdr:nvPicPr>
        <xdr:cNvPr id="49" name="Imagen 48">
          <a:extLst>
            <a:ext uri="{FF2B5EF4-FFF2-40B4-BE49-F238E27FC236}">
              <a16:creationId xmlns:a16="http://schemas.microsoft.com/office/drawing/2014/main" xmlns="" id="{00000000-0008-0000-0800-00003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9229725"/>
          <a:ext cx="335676" cy="335676"/>
        </a:xfrm>
        <a:prstGeom prst="rect">
          <a:avLst/>
        </a:prstGeom>
      </xdr:spPr>
    </xdr:pic>
    <xdr:clientData/>
  </xdr:oneCellAnchor>
  <xdr:oneCellAnchor>
    <xdr:from>
      <xdr:col>48</xdr:col>
      <xdr:colOff>76200</xdr:colOff>
      <xdr:row>57</xdr:row>
      <xdr:rowOff>47014</xdr:rowOff>
    </xdr:from>
    <xdr:ext cx="352425" cy="352425"/>
    <xdr:pic>
      <xdr:nvPicPr>
        <xdr:cNvPr id="50" name="Imagen 49">
          <a:extLst>
            <a:ext uri="{FF2B5EF4-FFF2-40B4-BE49-F238E27FC236}">
              <a16:creationId xmlns:a16="http://schemas.microsoft.com/office/drawing/2014/main" xmlns="" id="{00000000-0008-0000-0800-00003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7876564"/>
          <a:ext cx="352425" cy="352425"/>
        </a:xfrm>
        <a:prstGeom prst="rect">
          <a:avLst/>
        </a:prstGeom>
      </xdr:spPr>
    </xdr:pic>
    <xdr:clientData/>
  </xdr:oneCellAnchor>
  <xdr:oneCellAnchor>
    <xdr:from>
      <xdr:col>48</xdr:col>
      <xdr:colOff>104775</xdr:colOff>
      <xdr:row>82</xdr:row>
      <xdr:rowOff>75590</xdr:rowOff>
    </xdr:from>
    <xdr:ext cx="304800" cy="304800"/>
    <xdr:pic>
      <xdr:nvPicPr>
        <xdr:cNvPr id="51" name="Imagen 50">
          <a:extLst>
            <a:ext uri="{FF2B5EF4-FFF2-40B4-BE49-F238E27FC236}">
              <a16:creationId xmlns:a16="http://schemas.microsoft.com/office/drawing/2014/main" xmlns="" id="{00000000-0008-0000-0800-00003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1953265"/>
          <a:ext cx="304800" cy="304800"/>
        </a:xfrm>
        <a:prstGeom prst="rect">
          <a:avLst/>
        </a:prstGeom>
      </xdr:spPr>
    </xdr:pic>
    <xdr:clientData/>
  </xdr:oneCellAnchor>
  <xdr:oneCellAnchor>
    <xdr:from>
      <xdr:col>48</xdr:col>
      <xdr:colOff>76200</xdr:colOff>
      <xdr:row>77</xdr:row>
      <xdr:rowOff>123215</xdr:rowOff>
    </xdr:from>
    <xdr:ext cx="342900" cy="342900"/>
    <xdr:pic>
      <xdr:nvPicPr>
        <xdr:cNvPr id="52" name="Imagen 51">
          <a:extLst>
            <a:ext uri="{FF2B5EF4-FFF2-40B4-BE49-F238E27FC236}">
              <a16:creationId xmlns:a16="http://schemas.microsoft.com/office/drawing/2014/main" xmlns="" id="{00000000-0008-0000-0800-00003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1191265"/>
          <a:ext cx="342900" cy="342900"/>
        </a:xfrm>
        <a:prstGeom prst="rect">
          <a:avLst/>
        </a:prstGeom>
      </xdr:spPr>
    </xdr:pic>
    <xdr:clientData/>
  </xdr:oneCellAnchor>
  <xdr:oneCellAnchor>
    <xdr:from>
      <xdr:col>48</xdr:col>
      <xdr:colOff>66676</xdr:colOff>
      <xdr:row>61</xdr:row>
      <xdr:rowOff>47015</xdr:rowOff>
    </xdr:from>
    <xdr:ext cx="353035" cy="353035"/>
    <xdr:pic>
      <xdr:nvPicPr>
        <xdr:cNvPr id="53" name="Imagen 52">
          <a:extLst>
            <a:ext uri="{FF2B5EF4-FFF2-40B4-BE49-F238E27FC236}">
              <a16:creationId xmlns:a16="http://schemas.microsoft.com/office/drawing/2014/main" xmlns="" id="{00000000-0008-0000-08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8514740"/>
          <a:ext cx="353035" cy="353035"/>
        </a:xfrm>
        <a:prstGeom prst="rect">
          <a:avLst/>
        </a:prstGeom>
      </xdr:spPr>
    </xdr:pic>
    <xdr:clientData/>
  </xdr:oneCellAnchor>
  <xdr:oneCellAnchor>
    <xdr:from>
      <xdr:col>48</xdr:col>
      <xdr:colOff>66675</xdr:colOff>
      <xdr:row>50</xdr:row>
      <xdr:rowOff>95249</xdr:rowOff>
    </xdr:from>
    <xdr:ext cx="504826" cy="504826"/>
    <xdr:pic>
      <xdr:nvPicPr>
        <xdr:cNvPr id="54" name="Imagen 53">
          <a:extLst>
            <a:ext uri="{FF2B5EF4-FFF2-40B4-BE49-F238E27FC236}">
              <a16:creationId xmlns:a16="http://schemas.microsoft.com/office/drawing/2014/main" xmlns="" id="{00000000-0008-0000-0800-00003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7067549"/>
          <a:ext cx="504826" cy="504826"/>
        </a:xfrm>
        <a:prstGeom prst="rect">
          <a:avLst/>
        </a:prstGeom>
      </xdr:spPr>
    </xdr:pic>
    <xdr:clientData/>
  </xdr:oneCellAnchor>
  <xdr:twoCellAnchor>
    <xdr:from>
      <xdr:col>61</xdr:col>
      <xdr:colOff>66675</xdr:colOff>
      <xdr:row>55</xdr:row>
      <xdr:rowOff>47624</xdr:rowOff>
    </xdr:from>
    <xdr:to>
      <xdr:col>64</xdr:col>
      <xdr:colOff>180975</xdr:colOff>
      <xdr:row>58</xdr:row>
      <xdr:rowOff>104774</xdr:rowOff>
    </xdr:to>
    <xdr:cxnSp macro="">
      <xdr:nvCxnSpPr>
        <xdr:cNvPr id="55" name="Conector: angular 54">
          <a:extLst>
            <a:ext uri="{FF2B5EF4-FFF2-40B4-BE49-F238E27FC236}">
              <a16:creationId xmlns:a16="http://schemas.microsoft.com/office/drawing/2014/main" xmlns="" id="{00000000-0008-0000-0800-000037000000}"/>
            </a:ext>
          </a:extLst>
        </xdr:cNvPr>
        <xdr:cNvCxnSpPr/>
      </xdr:nvCxnSpPr>
      <xdr:spPr>
        <a:xfrm rot="10800000" flipV="1">
          <a:off x="15163800" y="772477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115</xdr:row>
      <xdr:rowOff>133350</xdr:rowOff>
    </xdr:from>
    <xdr:ext cx="293532" cy="293532"/>
    <xdr:pic>
      <xdr:nvPicPr>
        <xdr:cNvPr id="56" name="Imagen 55">
          <a:extLst>
            <a:ext uri="{FF2B5EF4-FFF2-40B4-BE49-F238E27FC236}">
              <a16:creationId xmlns:a16="http://schemas.microsoft.com/office/drawing/2014/main" xmlns="" id="{00000000-0008-0000-08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16592550"/>
          <a:ext cx="293532" cy="293532"/>
        </a:xfrm>
        <a:prstGeom prst="rect">
          <a:avLst/>
        </a:prstGeom>
      </xdr:spPr>
    </xdr:pic>
    <xdr:clientData/>
  </xdr:oneCellAnchor>
  <xdr:oneCellAnchor>
    <xdr:from>
      <xdr:col>2</xdr:col>
      <xdr:colOff>66675</xdr:colOff>
      <xdr:row>119</xdr:row>
      <xdr:rowOff>169706</xdr:rowOff>
    </xdr:from>
    <xdr:ext cx="333375" cy="333375"/>
    <xdr:pic>
      <xdr:nvPicPr>
        <xdr:cNvPr id="57" name="Imagen 56">
          <a:extLst>
            <a:ext uri="{FF2B5EF4-FFF2-40B4-BE49-F238E27FC236}">
              <a16:creationId xmlns:a16="http://schemas.microsoft.com/office/drawing/2014/main" xmlns="" id="{00000000-0008-0000-08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17257556"/>
          <a:ext cx="333375" cy="333375"/>
        </a:xfrm>
        <a:prstGeom prst="rect">
          <a:avLst/>
        </a:prstGeom>
      </xdr:spPr>
    </xdr:pic>
    <xdr:clientData/>
  </xdr:oneCellAnchor>
  <xdr:oneCellAnchor>
    <xdr:from>
      <xdr:col>2</xdr:col>
      <xdr:colOff>95250</xdr:colOff>
      <xdr:row>111</xdr:row>
      <xdr:rowOff>104775</xdr:rowOff>
    </xdr:from>
    <xdr:ext cx="335676" cy="335676"/>
    <xdr:pic>
      <xdr:nvPicPr>
        <xdr:cNvPr id="58" name="Imagen 57">
          <a:extLst>
            <a:ext uri="{FF2B5EF4-FFF2-40B4-BE49-F238E27FC236}">
              <a16:creationId xmlns:a16="http://schemas.microsoft.com/office/drawing/2014/main" xmlns="" id="{00000000-0008-0000-0800-00003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15925800"/>
          <a:ext cx="335676" cy="335676"/>
        </a:xfrm>
        <a:prstGeom prst="rect">
          <a:avLst/>
        </a:prstGeom>
      </xdr:spPr>
    </xdr:pic>
    <xdr:clientData/>
  </xdr:oneCellAnchor>
  <xdr:oneCellAnchor>
    <xdr:from>
      <xdr:col>2</xdr:col>
      <xdr:colOff>76200</xdr:colOff>
      <xdr:row>103</xdr:row>
      <xdr:rowOff>47014</xdr:rowOff>
    </xdr:from>
    <xdr:ext cx="352425" cy="352425"/>
    <xdr:pic>
      <xdr:nvPicPr>
        <xdr:cNvPr id="59" name="Imagen 58">
          <a:extLst>
            <a:ext uri="{FF2B5EF4-FFF2-40B4-BE49-F238E27FC236}">
              <a16:creationId xmlns:a16="http://schemas.microsoft.com/office/drawing/2014/main" xmlns="" id="{00000000-0008-0000-0800-00003B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14601214"/>
          <a:ext cx="352425" cy="352425"/>
        </a:xfrm>
        <a:prstGeom prst="rect">
          <a:avLst/>
        </a:prstGeom>
      </xdr:spPr>
    </xdr:pic>
    <xdr:clientData/>
  </xdr:oneCellAnchor>
  <xdr:oneCellAnchor>
    <xdr:from>
      <xdr:col>2</xdr:col>
      <xdr:colOff>104775</xdr:colOff>
      <xdr:row>128</xdr:row>
      <xdr:rowOff>75590</xdr:rowOff>
    </xdr:from>
    <xdr:ext cx="304800" cy="304800"/>
    <xdr:pic>
      <xdr:nvPicPr>
        <xdr:cNvPr id="60" name="Imagen 59">
          <a:extLst>
            <a:ext uri="{FF2B5EF4-FFF2-40B4-BE49-F238E27FC236}">
              <a16:creationId xmlns:a16="http://schemas.microsoft.com/office/drawing/2014/main" xmlns="" id="{00000000-0008-0000-0800-00003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18573140"/>
          <a:ext cx="304800" cy="304800"/>
        </a:xfrm>
        <a:prstGeom prst="rect">
          <a:avLst/>
        </a:prstGeom>
      </xdr:spPr>
    </xdr:pic>
    <xdr:clientData/>
  </xdr:oneCellAnchor>
  <xdr:oneCellAnchor>
    <xdr:from>
      <xdr:col>2</xdr:col>
      <xdr:colOff>76200</xdr:colOff>
      <xdr:row>123</xdr:row>
      <xdr:rowOff>123215</xdr:rowOff>
    </xdr:from>
    <xdr:ext cx="342900" cy="342900"/>
    <xdr:pic>
      <xdr:nvPicPr>
        <xdr:cNvPr id="61" name="Imagen 60">
          <a:extLst>
            <a:ext uri="{FF2B5EF4-FFF2-40B4-BE49-F238E27FC236}">
              <a16:creationId xmlns:a16="http://schemas.microsoft.com/office/drawing/2014/main" xmlns="" id="{00000000-0008-0000-0800-00003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17868290"/>
          <a:ext cx="342900" cy="342900"/>
        </a:xfrm>
        <a:prstGeom prst="rect">
          <a:avLst/>
        </a:prstGeom>
      </xdr:spPr>
    </xdr:pic>
    <xdr:clientData/>
  </xdr:oneCellAnchor>
  <xdr:oneCellAnchor>
    <xdr:from>
      <xdr:col>2</xdr:col>
      <xdr:colOff>66676</xdr:colOff>
      <xdr:row>107</xdr:row>
      <xdr:rowOff>47015</xdr:rowOff>
    </xdr:from>
    <xdr:ext cx="353035" cy="353035"/>
    <xdr:pic>
      <xdr:nvPicPr>
        <xdr:cNvPr id="62" name="Imagen 61">
          <a:extLst>
            <a:ext uri="{FF2B5EF4-FFF2-40B4-BE49-F238E27FC236}">
              <a16:creationId xmlns:a16="http://schemas.microsoft.com/office/drawing/2014/main" xmlns="" id="{00000000-0008-0000-0800-00003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15229865"/>
          <a:ext cx="353035" cy="353035"/>
        </a:xfrm>
        <a:prstGeom prst="rect">
          <a:avLst/>
        </a:prstGeom>
      </xdr:spPr>
    </xdr:pic>
    <xdr:clientData/>
  </xdr:oneCellAnchor>
  <xdr:oneCellAnchor>
    <xdr:from>
      <xdr:col>2</xdr:col>
      <xdr:colOff>66675</xdr:colOff>
      <xdr:row>96</xdr:row>
      <xdr:rowOff>95249</xdr:rowOff>
    </xdr:from>
    <xdr:ext cx="504826" cy="504826"/>
    <xdr:pic>
      <xdr:nvPicPr>
        <xdr:cNvPr id="63" name="Imagen 62">
          <a:extLst>
            <a:ext uri="{FF2B5EF4-FFF2-40B4-BE49-F238E27FC236}">
              <a16:creationId xmlns:a16="http://schemas.microsoft.com/office/drawing/2014/main" xmlns="" id="{00000000-0008-0000-0800-00003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13801724"/>
          <a:ext cx="504826" cy="504826"/>
        </a:xfrm>
        <a:prstGeom prst="rect">
          <a:avLst/>
        </a:prstGeom>
      </xdr:spPr>
    </xdr:pic>
    <xdr:clientData/>
  </xdr:oneCellAnchor>
  <xdr:twoCellAnchor>
    <xdr:from>
      <xdr:col>15</xdr:col>
      <xdr:colOff>66675</xdr:colOff>
      <xdr:row>101</xdr:row>
      <xdr:rowOff>47624</xdr:rowOff>
    </xdr:from>
    <xdr:to>
      <xdr:col>18</xdr:col>
      <xdr:colOff>180975</xdr:colOff>
      <xdr:row>104</xdr:row>
      <xdr:rowOff>104774</xdr:rowOff>
    </xdr:to>
    <xdr:cxnSp macro="">
      <xdr:nvCxnSpPr>
        <xdr:cNvPr id="64" name="Conector: angular 63">
          <a:extLst>
            <a:ext uri="{FF2B5EF4-FFF2-40B4-BE49-F238E27FC236}">
              <a16:creationId xmlns:a16="http://schemas.microsoft.com/office/drawing/2014/main" xmlns="" id="{00000000-0008-0000-0800-000040000000}"/>
            </a:ext>
          </a:extLst>
        </xdr:cNvPr>
        <xdr:cNvCxnSpPr/>
      </xdr:nvCxnSpPr>
      <xdr:spPr>
        <a:xfrm rot="10800000" flipV="1">
          <a:off x="37719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115</xdr:row>
      <xdr:rowOff>133350</xdr:rowOff>
    </xdr:from>
    <xdr:ext cx="293532" cy="293532"/>
    <xdr:pic>
      <xdr:nvPicPr>
        <xdr:cNvPr id="65" name="Imagen 64">
          <a:extLst>
            <a:ext uri="{FF2B5EF4-FFF2-40B4-BE49-F238E27FC236}">
              <a16:creationId xmlns:a16="http://schemas.microsoft.com/office/drawing/2014/main" xmlns="" id="{00000000-0008-0000-0800-00004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16592550"/>
          <a:ext cx="293532" cy="293532"/>
        </a:xfrm>
        <a:prstGeom prst="rect">
          <a:avLst/>
        </a:prstGeom>
      </xdr:spPr>
    </xdr:pic>
    <xdr:clientData/>
  </xdr:oneCellAnchor>
  <xdr:oneCellAnchor>
    <xdr:from>
      <xdr:col>25</xdr:col>
      <xdr:colOff>66675</xdr:colOff>
      <xdr:row>119</xdr:row>
      <xdr:rowOff>169706</xdr:rowOff>
    </xdr:from>
    <xdr:ext cx="333375" cy="333375"/>
    <xdr:pic>
      <xdr:nvPicPr>
        <xdr:cNvPr id="66" name="Imagen 65">
          <a:extLst>
            <a:ext uri="{FF2B5EF4-FFF2-40B4-BE49-F238E27FC236}">
              <a16:creationId xmlns:a16="http://schemas.microsoft.com/office/drawing/2014/main" xmlns="" id="{00000000-0008-0000-0800-00004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17257556"/>
          <a:ext cx="333375" cy="333375"/>
        </a:xfrm>
        <a:prstGeom prst="rect">
          <a:avLst/>
        </a:prstGeom>
      </xdr:spPr>
    </xdr:pic>
    <xdr:clientData/>
  </xdr:oneCellAnchor>
  <xdr:oneCellAnchor>
    <xdr:from>
      <xdr:col>25</xdr:col>
      <xdr:colOff>95250</xdr:colOff>
      <xdr:row>111</xdr:row>
      <xdr:rowOff>104775</xdr:rowOff>
    </xdr:from>
    <xdr:ext cx="335676" cy="335676"/>
    <xdr:pic>
      <xdr:nvPicPr>
        <xdr:cNvPr id="67" name="Imagen 66">
          <a:extLst>
            <a:ext uri="{FF2B5EF4-FFF2-40B4-BE49-F238E27FC236}">
              <a16:creationId xmlns:a16="http://schemas.microsoft.com/office/drawing/2014/main" xmlns="" id="{00000000-0008-0000-0800-00004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15925800"/>
          <a:ext cx="335676" cy="335676"/>
        </a:xfrm>
        <a:prstGeom prst="rect">
          <a:avLst/>
        </a:prstGeom>
      </xdr:spPr>
    </xdr:pic>
    <xdr:clientData/>
  </xdr:oneCellAnchor>
  <xdr:oneCellAnchor>
    <xdr:from>
      <xdr:col>25</xdr:col>
      <xdr:colOff>76200</xdr:colOff>
      <xdr:row>103</xdr:row>
      <xdr:rowOff>47014</xdr:rowOff>
    </xdr:from>
    <xdr:ext cx="352425" cy="352425"/>
    <xdr:pic>
      <xdr:nvPicPr>
        <xdr:cNvPr id="68" name="Imagen 67">
          <a:extLst>
            <a:ext uri="{FF2B5EF4-FFF2-40B4-BE49-F238E27FC236}">
              <a16:creationId xmlns:a16="http://schemas.microsoft.com/office/drawing/2014/main" xmlns="" id="{00000000-0008-0000-0800-00004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14601214"/>
          <a:ext cx="352425" cy="352425"/>
        </a:xfrm>
        <a:prstGeom prst="rect">
          <a:avLst/>
        </a:prstGeom>
      </xdr:spPr>
    </xdr:pic>
    <xdr:clientData/>
  </xdr:oneCellAnchor>
  <xdr:oneCellAnchor>
    <xdr:from>
      <xdr:col>25</xdr:col>
      <xdr:colOff>104775</xdr:colOff>
      <xdr:row>128</xdr:row>
      <xdr:rowOff>75590</xdr:rowOff>
    </xdr:from>
    <xdr:ext cx="304800" cy="304800"/>
    <xdr:pic>
      <xdr:nvPicPr>
        <xdr:cNvPr id="69" name="Imagen 68">
          <a:extLst>
            <a:ext uri="{FF2B5EF4-FFF2-40B4-BE49-F238E27FC236}">
              <a16:creationId xmlns:a16="http://schemas.microsoft.com/office/drawing/2014/main" xmlns="" id="{00000000-0008-0000-0800-00004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18573140"/>
          <a:ext cx="304800" cy="304800"/>
        </a:xfrm>
        <a:prstGeom prst="rect">
          <a:avLst/>
        </a:prstGeom>
      </xdr:spPr>
    </xdr:pic>
    <xdr:clientData/>
  </xdr:oneCellAnchor>
  <xdr:oneCellAnchor>
    <xdr:from>
      <xdr:col>25</xdr:col>
      <xdr:colOff>76200</xdr:colOff>
      <xdr:row>123</xdr:row>
      <xdr:rowOff>123215</xdr:rowOff>
    </xdr:from>
    <xdr:ext cx="342900" cy="342900"/>
    <xdr:pic>
      <xdr:nvPicPr>
        <xdr:cNvPr id="70" name="Imagen 69">
          <a:extLst>
            <a:ext uri="{FF2B5EF4-FFF2-40B4-BE49-F238E27FC236}">
              <a16:creationId xmlns:a16="http://schemas.microsoft.com/office/drawing/2014/main" xmlns="" id="{00000000-0008-0000-08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17868290"/>
          <a:ext cx="342900" cy="342900"/>
        </a:xfrm>
        <a:prstGeom prst="rect">
          <a:avLst/>
        </a:prstGeom>
      </xdr:spPr>
    </xdr:pic>
    <xdr:clientData/>
  </xdr:oneCellAnchor>
  <xdr:oneCellAnchor>
    <xdr:from>
      <xdr:col>25</xdr:col>
      <xdr:colOff>66676</xdr:colOff>
      <xdr:row>107</xdr:row>
      <xdr:rowOff>47015</xdr:rowOff>
    </xdr:from>
    <xdr:ext cx="353035" cy="353035"/>
    <xdr:pic>
      <xdr:nvPicPr>
        <xdr:cNvPr id="71" name="Imagen 70">
          <a:extLst>
            <a:ext uri="{FF2B5EF4-FFF2-40B4-BE49-F238E27FC236}">
              <a16:creationId xmlns:a16="http://schemas.microsoft.com/office/drawing/2014/main" xmlns="" id="{00000000-0008-0000-0800-00004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15229865"/>
          <a:ext cx="353035" cy="353035"/>
        </a:xfrm>
        <a:prstGeom prst="rect">
          <a:avLst/>
        </a:prstGeom>
      </xdr:spPr>
    </xdr:pic>
    <xdr:clientData/>
  </xdr:oneCellAnchor>
  <xdr:oneCellAnchor>
    <xdr:from>
      <xdr:col>25</xdr:col>
      <xdr:colOff>66675</xdr:colOff>
      <xdr:row>96</xdr:row>
      <xdr:rowOff>95249</xdr:rowOff>
    </xdr:from>
    <xdr:ext cx="504826" cy="504826"/>
    <xdr:pic>
      <xdr:nvPicPr>
        <xdr:cNvPr id="72" name="Imagen 71">
          <a:extLst>
            <a:ext uri="{FF2B5EF4-FFF2-40B4-BE49-F238E27FC236}">
              <a16:creationId xmlns:a16="http://schemas.microsoft.com/office/drawing/2014/main" xmlns="" id="{00000000-0008-0000-0800-00004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13801724"/>
          <a:ext cx="504826" cy="504826"/>
        </a:xfrm>
        <a:prstGeom prst="rect">
          <a:avLst/>
        </a:prstGeom>
      </xdr:spPr>
    </xdr:pic>
    <xdr:clientData/>
  </xdr:oneCellAnchor>
  <xdr:twoCellAnchor>
    <xdr:from>
      <xdr:col>38</xdr:col>
      <xdr:colOff>66675</xdr:colOff>
      <xdr:row>101</xdr:row>
      <xdr:rowOff>47624</xdr:rowOff>
    </xdr:from>
    <xdr:to>
      <xdr:col>41</xdr:col>
      <xdr:colOff>180975</xdr:colOff>
      <xdr:row>104</xdr:row>
      <xdr:rowOff>104774</xdr:rowOff>
    </xdr:to>
    <xdr:cxnSp macro="">
      <xdr:nvCxnSpPr>
        <xdr:cNvPr id="73" name="Conector: angular 72">
          <a:extLst>
            <a:ext uri="{FF2B5EF4-FFF2-40B4-BE49-F238E27FC236}">
              <a16:creationId xmlns:a16="http://schemas.microsoft.com/office/drawing/2014/main" xmlns="" id="{00000000-0008-0000-0800-000049000000}"/>
            </a:ext>
          </a:extLst>
        </xdr:cNvPr>
        <xdr:cNvCxnSpPr/>
      </xdr:nvCxnSpPr>
      <xdr:spPr>
        <a:xfrm rot="10800000" flipV="1">
          <a:off x="9563100" y="14449424"/>
          <a:ext cx="85725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115</xdr:row>
      <xdr:rowOff>133350</xdr:rowOff>
    </xdr:from>
    <xdr:ext cx="293532" cy="293532"/>
    <xdr:pic>
      <xdr:nvPicPr>
        <xdr:cNvPr id="74" name="Imagen 73">
          <a:extLst>
            <a:ext uri="{FF2B5EF4-FFF2-40B4-BE49-F238E27FC236}">
              <a16:creationId xmlns:a16="http://schemas.microsoft.com/office/drawing/2014/main" xmlns="" id="{00000000-0008-0000-08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16592550"/>
          <a:ext cx="293532" cy="293532"/>
        </a:xfrm>
        <a:prstGeom prst="rect">
          <a:avLst/>
        </a:prstGeom>
      </xdr:spPr>
    </xdr:pic>
    <xdr:clientData/>
  </xdr:oneCellAnchor>
  <xdr:oneCellAnchor>
    <xdr:from>
      <xdr:col>48</xdr:col>
      <xdr:colOff>66675</xdr:colOff>
      <xdr:row>119</xdr:row>
      <xdr:rowOff>169706</xdr:rowOff>
    </xdr:from>
    <xdr:ext cx="333375" cy="333375"/>
    <xdr:pic>
      <xdr:nvPicPr>
        <xdr:cNvPr id="75" name="Imagen 74">
          <a:extLst>
            <a:ext uri="{FF2B5EF4-FFF2-40B4-BE49-F238E27FC236}">
              <a16:creationId xmlns:a16="http://schemas.microsoft.com/office/drawing/2014/main" xmlns=""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17257556"/>
          <a:ext cx="333375" cy="333375"/>
        </a:xfrm>
        <a:prstGeom prst="rect">
          <a:avLst/>
        </a:prstGeom>
      </xdr:spPr>
    </xdr:pic>
    <xdr:clientData/>
  </xdr:oneCellAnchor>
  <xdr:oneCellAnchor>
    <xdr:from>
      <xdr:col>48</xdr:col>
      <xdr:colOff>95250</xdr:colOff>
      <xdr:row>111</xdr:row>
      <xdr:rowOff>104775</xdr:rowOff>
    </xdr:from>
    <xdr:ext cx="335676" cy="335676"/>
    <xdr:pic>
      <xdr:nvPicPr>
        <xdr:cNvPr id="76" name="Imagen 75">
          <a:extLst>
            <a:ext uri="{FF2B5EF4-FFF2-40B4-BE49-F238E27FC236}">
              <a16:creationId xmlns:a16="http://schemas.microsoft.com/office/drawing/2014/main" xmlns="" id="{00000000-0008-0000-0800-00004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15925800"/>
          <a:ext cx="335676" cy="335676"/>
        </a:xfrm>
        <a:prstGeom prst="rect">
          <a:avLst/>
        </a:prstGeom>
      </xdr:spPr>
    </xdr:pic>
    <xdr:clientData/>
  </xdr:oneCellAnchor>
  <xdr:oneCellAnchor>
    <xdr:from>
      <xdr:col>48</xdr:col>
      <xdr:colOff>76200</xdr:colOff>
      <xdr:row>103</xdr:row>
      <xdr:rowOff>47014</xdr:rowOff>
    </xdr:from>
    <xdr:ext cx="352425" cy="352425"/>
    <xdr:pic>
      <xdr:nvPicPr>
        <xdr:cNvPr id="77" name="Imagen 76">
          <a:extLst>
            <a:ext uri="{FF2B5EF4-FFF2-40B4-BE49-F238E27FC236}">
              <a16:creationId xmlns:a16="http://schemas.microsoft.com/office/drawing/2014/main" xmlns="" id="{00000000-0008-0000-0800-00004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14601214"/>
          <a:ext cx="352425" cy="352425"/>
        </a:xfrm>
        <a:prstGeom prst="rect">
          <a:avLst/>
        </a:prstGeom>
      </xdr:spPr>
    </xdr:pic>
    <xdr:clientData/>
  </xdr:oneCellAnchor>
  <xdr:oneCellAnchor>
    <xdr:from>
      <xdr:col>48</xdr:col>
      <xdr:colOff>104775</xdr:colOff>
      <xdr:row>128</xdr:row>
      <xdr:rowOff>75590</xdr:rowOff>
    </xdr:from>
    <xdr:ext cx="304800" cy="304800"/>
    <xdr:pic>
      <xdr:nvPicPr>
        <xdr:cNvPr id="78" name="Imagen 77">
          <a:extLst>
            <a:ext uri="{FF2B5EF4-FFF2-40B4-BE49-F238E27FC236}">
              <a16:creationId xmlns:a16="http://schemas.microsoft.com/office/drawing/2014/main" xmlns="" id="{00000000-0008-0000-0800-00004E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18573140"/>
          <a:ext cx="304800" cy="304800"/>
        </a:xfrm>
        <a:prstGeom prst="rect">
          <a:avLst/>
        </a:prstGeom>
      </xdr:spPr>
    </xdr:pic>
    <xdr:clientData/>
  </xdr:oneCellAnchor>
  <xdr:oneCellAnchor>
    <xdr:from>
      <xdr:col>48</xdr:col>
      <xdr:colOff>76200</xdr:colOff>
      <xdr:row>123</xdr:row>
      <xdr:rowOff>123215</xdr:rowOff>
    </xdr:from>
    <xdr:ext cx="342900" cy="342900"/>
    <xdr:pic>
      <xdr:nvPicPr>
        <xdr:cNvPr id="79" name="Imagen 78">
          <a:extLst>
            <a:ext uri="{FF2B5EF4-FFF2-40B4-BE49-F238E27FC236}">
              <a16:creationId xmlns:a16="http://schemas.microsoft.com/office/drawing/2014/main" xmlns="" id="{00000000-0008-0000-0800-00004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17868290"/>
          <a:ext cx="342900" cy="342900"/>
        </a:xfrm>
        <a:prstGeom prst="rect">
          <a:avLst/>
        </a:prstGeom>
      </xdr:spPr>
    </xdr:pic>
    <xdr:clientData/>
  </xdr:oneCellAnchor>
  <xdr:oneCellAnchor>
    <xdr:from>
      <xdr:col>48</xdr:col>
      <xdr:colOff>66676</xdr:colOff>
      <xdr:row>107</xdr:row>
      <xdr:rowOff>47015</xdr:rowOff>
    </xdr:from>
    <xdr:ext cx="353035" cy="353035"/>
    <xdr:pic>
      <xdr:nvPicPr>
        <xdr:cNvPr id="80" name="Imagen 79">
          <a:extLst>
            <a:ext uri="{FF2B5EF4-FFF2-40B4-BE49-F238E27FC236}">
              <a16:creationId xmlns:a16="http://schemas.microsoft.com/office/drawing/2014/main" xmlns="" id="{00000000-0008-0000-0800-00005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15229865"/>
          <a:ext cx="353035" cy="353035"/>
        </a:xfrm>
        <a:prstGeom prst="rect">
          <a:avLst/>
        </a:prstGeom>
      </xdr:spPr>
    </xdr:pic>
    <xdr:clientData/>
  </xdr:oneCellAnchor>
  <xdr:oneCellAnchor>
    <xdr:from>
      <xdr:col>48</xdr:col>
      <xdr:colOff>66675</xdr:colOff>
      <xdr:row>96</xdr:row>
      <xdr:rowOff>95249</xdr:rowOff>
    </xdr:from>
    <xdr:ext cx="504826" cy="504826"/>
    <xdr:pic>
      <xdr:nvPicPr>
        <xdr:cNvPr id="81" name="Imagen 80">
          <a:extLst>
            <a:ext uri="{FF2B5EF4-FFF2-40B4-BE49-F238E27FC236}">
              <a16:creationId xmlns:a16="http://schemas.microsoft.com/office/drawing/2014/main" xmlns="" id="{00000000-0008-0000-0800-00005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13801724"/>
          <a:ext cx="504826" cy="504826"/>
        </a:xfrm>
        <a:prstGeom prst="rect">
          <a:avLst/>
        </a:prstGeom>
      </xdr:spPr>
    </xdr:pic>
    <xdr:clientData/>
  </xdr:oneCellAnchor>
  <xdr:twoCellAnchor>
    <xdr:from>
      <xdr:col>61</xdr:col>
      <xdr:colOff>66675</xdr:colOff>
      <xdr:row>101</xdr:row>
      <xdr:rowOff>47624</xdr:rowOff>
    </xdr:from>
    <xdr:to>
      <xdr:col>64</xdr:col>
      <xdr:colOff>180975</xdr:colOff>
      <xdr:row>104</xdr:row>
      <xdr:rowOff>104774</xdr:rowOff>
    </xdr:to>
    <xdr:cxnSp macro="">
      <xdr:nvCxnSpPr>
        <xdr:cNvPr id="82" name="Conector: angular 81">
          <a:extLst>
            <a:ext uri="{FF2B5EF4-FFF2-40B4-BE49-F238E27FC236}">
              <a16:creationId xmlns:a16="http://schemas.microsoft.com/office/drawing/2014/main" xmlns="" id="{00000000-0008-0000-0800-000052000000}"/>
            </a:ext>
          </a:extLst>
        </xdr:cNvPr>
        <xdr:cNvCxnSpPr/>
      </xdr:nvCxnSpPr>
      <xdr:spPr>
        <a:xfrm rot="10800000" flipV="1">
          <a:off x="15163800" y="14449424"/>
          <a:ext cx="914400" cy="4000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xdr:col>
      <xdr:colOff>104775</xdr:colOff>
      <xdr:row>161</xdr:row>
      <xdr:rowOff>133350</xdr:rowOff>
    </xdr:from>
    <xdr:ext cx="293532" cy="293532"/>
    <xdr:pic>
      <xdr:nvPicPr>
        <xdr:cNvPr id="83" name="Imagen 82">
          <a:extLst>
            <a:ext uri="{FF2B5EF4-FFF2-40B4-BE49-F238E27FC236}">
              <a16:creationId xmlns:a16="http://schemas.microsoft.com/office/drawing/2014/main" xmlns="" id="{00000000-0008-0000-0800-00005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2900" y="23288625"/>
          <a:ext cx="293532" cy="293532"/>
        </a:xfrm>
        <a:prstGeom prst="rect">
          <a:avLst/>
        </a:prstGeom>
      </xdr:spPr>
    </xdr:pic>
    <xdr:clientData/>
  </xdr:oneCellAnchor>
  <xdr:oneCellAnchor>
    <xdr:from>
      <xdr:col>2</xdr:col>
      <xdr:colOff>66675</xdr:colOff>
      <xdr:row>165</xdr:row>
      <xdr:rowOff>169706</xdr:rowOff>
    </xdr:from>
    <xdr:ext cx="333375" cy="333375"/>
    <xdr:pic>
      <xdr:nvPicPr>
        <xdr:cNvPr id="84" name="Imagen 83">
          <a:extLst>
            <a:ext uri="{FF2B5EF4-FFF2-40B4-BE49-F238E27FC236}">
              <a16:creationId xmlns:a16="http://schemas.microsoft.com/office/drawing/2014/main" xmlns="" id="{00000000-0008-0000-08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4800" y="23972681"/>
          <a:ext cx="333375" cy="333375"/>
        </a:xfrm>
        <a:prstGeom prst="rect">
          <a:avLst/>
        </a:prstGeom>
      </xdr:spPr>
    </xdr:pic>
    <xdr:clientData/>
  </xdr:oneCellAnchor>
  <xdr:oneCellAnchor>
    <xdr:from>
      <xdr:col>2</xdr:col>
      <xdr:colOff>95250</xdr:colOff>
      <xdr:row>157</xdr:row>
      <xdr:rowOff>104775</xdr:rowOff>
    </xdr:from>
    <xdr:ext cx="335676" cy="335676"/>
    <xdr:pic>
      <xdr:nvPicPr>
        <xdr:cNvPr id="85" name="Imagen 84">
          <a:extLst>
            <a:ext uri="{FF2B5EF4-FFF2-40B4-BE49-F238E27FC236}">
              <a16:creationId xmlns:a16="http://schemas.microsoft.com/office/drawing/2014/main" xmlns="" id="{00000000-0008-0000-0800-00005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3375" y="22612350"/>
          <a:ext cx="335676" cy="335676"/>
        </a:xfrm>
        <a:prstGeom prst="rect">
          <a:avLst/>
        </a:prstGeom>
      </xdr:spPr>
    </xdr:pic>
    <xdr:clientData/>
  </xdr:oneCellAnchor>
  <xdr:oneCellAnchor>
    <xdr:from>
      <xdr:col>2</xdr:col>
      <xdr:colOff>76200</xdr:colOff>
      <xdr:row>149</xdr:row>
      <xdr:rowOff>47014</xdr:rowOff>
    </xdr:from>
    <xdr:ext cx="352425" cy="352425"/>
    <xdr:pic>
      <xdr:nvPicPr>
        <xdr:cNvPr id="86" name="Imagen 85">
          <a:extLst>
            <a:ext uri="{FF2B5EF4-FFF2-40B4-BE49-F238E27FC236}">
              <a16:creationId xmlns:a16="http://schemas.microsoft.com/office/drawing/2014/main" xmlns="" id="{00000000-0008-0000-0800-00005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14325" y="21249664"/>
          <a:ext cx="352425" cy="352425"/>
        </a:xfrm>
        <a:prstGeom prst="rect">
          <a:avLst/>
        </a:prstGeom>
      </xdr:spPr>
    </xdr:pic>
    <xdr:clientData/>
  </xdr:oneCellAnchor>
  <xdr:oneCellAnchor>
    <xdr:from>
      <xdr:col>2</xdr:col>
      <xdr:colOff>104775</xdr:colOff>
      <xdr:row>174</xdr:row>
      <xdr:rowOff>75590</xdr:rowOff>
    </xdr:from>
    <xdr:ext cx="304800" cy="304800"/>
    <xdr:pic>
      <xdr:nvPicPr>
        <xdr:cNvPr id="87" name="Imagen 86">
          <a:extLst>
            <a:ext uri="{FF2B5EF4-FFF2-40B4-BE49-F238E27FC236}">
              <a16:creationId xmlns:a16="http://schemas.microsoft.com/office/drawing/2014/main" xmlns="" id="{00000000-0008-0000-0800-00005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42900" y="25259690"/>
          <a:ext cx="304800" cy="304800"/>
        </a:xfrm>
        <a:prstGeom prst="rect">
          <a:avLst/>
        </a:prstGeom>
      </xdr:spPr>
    </xdr:pic>
    <xdr:clientData/>
  </xdr:oneCellAnchor>
  <xdr:oneCellAnchor>
    <xdr:from>
      <xdr:col>2</xdr:col>
      <xdr:colOff>76200</xdr:colOff>
      <xdr:row>169</xdr:row>
      <xdr:rowOff>123215</xdr:rowOff>
    </xdr:from>
    <xdr:ext cx="342900" cy="342900"/>
    <xdr:pic>
      <xdr:nvPicPr>
        <xdr:cNvPr id="88" name="Imagen 87">
          <a:extLst>
            <a:ext uri="{FF2B5EF4-FFF2-40B4-BE49-F238E27FC236}">
              <a16:creationId xmlns:a16="http://schemas.microsoft.com/office/drawing/2014/main" xmlns="" id="{00000000-0008-0000-0800-00005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325" y="24583415"/>
          <a:ext cx="342900" cy="342900"/>
        </a:xfrm>
        <a:prstGeom prst="rect">
          <a:avLst/>
        </a:prstGeom>
      </xdr:spPr>
    </xdr:pic>
    <xdr:clientData/>
  </xdr:oneCellAnchor>
  <xdr:oneCellAnchor>
    <xdr:from>
      <xdr:col>2</xdr:col>
      <xdr:colOff>66676</xdr:colOff>
      <xdr:row>153</xdr:row>
      <xdr:rowOff>47015</xdr:rowOff>
    </xdr:from>
    <xdr:ext cx="353035" cy="353035"/>
    <xdr:pic>
      <xdr:nvPicPr>
        <xdr:cNvPr id="89" name="Imagen 88">
          <a:extLst>
            <a:ext uri="{FF2B5EF4-FFF2-40B4-BE49-F238E27FC236}">
              <a16:creationId xmlns:a16="http://schemas.microsoft.com/office/drawing/2014/main" xmlns="" id="{00000000-0008-0000-0800-00005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01" y="21897365"/>
          <a:ext cx="353035" cy="353035"/>
        </a:xfrm>
        <a:prstGeom prst="rect">
          <a:avLst/>
        </a:prstGeom>
      </xdr:spPr>
    </xdr:pic>
    <xdr:clientData/>
  </xdr:oneCellAnchor>
  <xdr:oneCellAnchor>
    <xdr:from>
      <xdr:col>2</xdr:col>
      <xdr:colOff>66675</xdr:colOff>
      <xdr:row>142</xdr:row>
      <xdr:rowOff>95249</xdr:rowOff>
    </xdr:from>
    <xdr:ext cx="504826" cy="504826"/>
    <xdr:pic>
      <xdr:nvPicPr>
        <xdr:cNvPr id="90" name="Imagen 89">
          <a:extLst>
            <a:ext uri="{FF2B5EF4-FFF2-40B4-BE49-F238E27FC236}">
              <a16:creationId xmlns:a16="http://schemas.microsoft.com/office/drawing/2014/main" xmlns="" id="{00000000-0008-0000-0800-00005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4800" y="20431124"/>
          <a:ext cx="504826" cy="504826"/>
        </a:xfrm>
        <a:prstGeom prst="rect">
          <a:avLst/>
        </a:prstGeom>
      </xdr:spPr>
    </xdr:pic>
    <xdr:clientData/>
  </xdr:oneCellAnchor>
  <xdr:twoCellAnchor>
    <xdr:from>
      <xdr:col>15</xdr:col>
      <xdr:colOff>66675</xdr:colOff>
      <xdr:row>147</xdr:row>
      <xdr:rowOff>47624</xdr:rowOff>
    </xdr:from>
    <xdr:to>
      <xdr:col>18</xdr:col>
      <xdr:colOff>180975</xdr:colOff>
      <xdr:row>150</xdr:row>
      <xdr:rowOff>104774</xdr:rowOff>
    </xdr:to>
    <xdr:cxnSp macro="">
      <xdr:nvCxnSpPr>
        <xdr:cNvPr id="91" name="Conector: angular 90">
          <a:extLst>
            <a:ext uri="{FF2B5EF4-FFF2-40B4-BE49-F238E27FC236}">
              <a16:creationId xmlns:a16="http://schemas.microsoft.com/office/drawing/2014/main" xmlns="" id="{00000000-0008-0000-0800-00005B000000}"/>
            </a:ext>
          </a:extLst>
        </xdr:cNvPr>
        <xdr:cNvCxnSpPr/>
      </xdr:nvCxnSpPr>
      <xdr:spPr>
        <a:xfrm rot="10800000" flipV="1">
          <a:off x="37719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25</xdr:col>
      <xdr:colOff>104775</xdr:colOff>
      <xdr:row>161</xdr:row>
      <xdr:rowOff>133350</xdr:rowOff>
    </xdr:from>
    <xdr:ext cx="293532" cy="293532"/>
    <xdr:pic>
      <xdr:nvPicPr>
        <xdr:cNvPr id="92" name="Imagen 91">
          <a:extLst>
            <a:ext uri="{FF2B5EF4-FFF2-40B4-BE49-F238E27FC236}">
              <a16:creationId xmlns:a16="http://schemas.microsoft.com/office/drawing/2014/main" xmlns="" id="{00000000-0008-0000-0800-00005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62650" y="23288625"/>
          <a:ext cx="293532" cy="293532"/>
        </a:xfrm>
        <a:prstGeom prst="rect">
          <a:avLst/>
        </a:prstGeom>
      </xdr:spPr>
    </xdr:pic>
    <xdr:clientData/>
  </xdr:oneCellAnchor>
  <xdr:oneCellAnchor>
    <xdr:from>
      <xdr:col>25</xdr:col>
      <xdr:colOff>66675</xdr:colOff>
      <xdr:row>165</xdr:row>
      <xdr:rowOff>169706</xdr:rowOff>
    </xdr:from>
    <xdr:ext cx="333375" cy="333375"/>
    <xdr:pic>
      <xdr:nvPicPr>
        <xdr:cNvPr id="93" name="Imagen 92">
          <a:extLst>
            <a:ext uri="{FF2B5EF4-FFF2-40B4-BE49-F238E27FC236}">
              <a16:creationId xmlns:a16="http://schemas.microsoft.com/office/drawing/2014/main" xmlns="" id="{00000000-0008-0000-0800-00005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24550" y="23972681"/>
          <a:ext cx="333375" cy="333375"/>
        </a:xfrm>
        <a:prstGeom prst="rect">
          <a:avLst/>
        </a:prstGeom>
      </xdr:spPr>
    </xdr:pic>
    <xdr:clientData/>
  </xdr:oneCellAnchor>
  <xdr:oneCellAnchor>
    <xdr:from>
      <xdr:col>25</xdr:col>
      <xdr:colOff>95250</xdr:colOff>
      <xdr:row>157</xdr:row>
      <xdr:rowOff>104775</xdr:rowOff>
    </xdr:from>
    <xdr:ext cx="335676" cy="335676"/>
    <xdr:pic>
      <xdr:nvPicPr>
        <xdr:cNvPr id="94" name="Imagen 93">
          <a:extLst>
            <a:ext uri="{FF2B5EF4-FFF2-40B4-BE49-F238E27FC236}">
              <a16:creationId xmlns:a16="http://schemas.microsoft.com/office/drawing/2014/main" xmlns="" id="{00000000-0008-0000-0800-00005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53125" y="22612350"/>
          <a:ext cx="335676" cy="335676"/>
        </a:xfrm>
        <a:prstGeom prst="rect">
          <a:avLst/>
        </a:prstGeom>
      </xdr:spPr>
    </xdr:pic>
    <xdr:clientData/>
  </xdr:oneCellAnchor>
  <xdr:oneCellAnchor>
    <xdr:from>
      <xdr:col>25</xdr:col>
      <xdr:colOff>76200</xdr:colOff>
      <xdr:row>149</xdr:row>
      <xdr:rowOff>47014</xdr:rowOff>
    </xdr:from>
    <xdr:ext cx="352425" cy="352425"/>
    <xdr:pic>
      <xdr:nvPicPr>
        <xdr:cNvPr id="95" name="Imagen 94">
          <a:extLst>
            <a:ext uri="{FF2B5EF4-FFF2-40B4-BE49-F238E27FC236}">
              <a16:creationId xmlns:a16="http://schemas.microsoft.com/office/drawing/2014/main" xmlns="" id="{00000000-0008-0000-0800-00005F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934075" y="21249664"/>
          <a:ext cx="352425" cy="352425"/>
        </a:xfrm>
        <a:prstGeom prst="rect">
          <a:avLst/>
        </a:prstGeom>
      </xdr:spPr>
    </xdr:pic>
    <xdr:clientData/>
  </xdr:oneCellAnchor>
  <xdr:oneCellAnchor>
    <xdr:from>
      <xdr:col>25</xdr:col>
      <xdr:colOff>104775</xdr:colOff>
      <xdr:row>174</xdr:row>
      <xdr:rowOff>75590</xdr:rowOff>
    </xdr:from>
    <xdr:ext cx="304800" cy="304800"/>
    <xdr:pic>
      <xdr:nvPicPr>
        <xdr:cNvPr id="96" name="Imagen 95">
          <a:extLst>
            <a:ext uri="{FF2B5EF4-FFF2-40B4-BE49-F238E27FC236}">
              <a16:creationId xmlns:a16="http://schemas.microsoft.com/office/drawing/2014/main" xmlns="" id="{00000000-0008-0000-0800-00006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62650" y="25259690"/>
          <a:ext cx="304800" cy="304800"/>
        </a:xfrm>
        <a:prstGeom prst="rect">
          <a:avLst/>
        </a:prstGeom>
      </xdr:spPr>
    </xdr:pic>
    <xdr:clientData/>
  </xdr:oneCellAnchor>
  <xdr:oneCellAnchor>
    <xdr:from>
      <xdr:col>25</xdr:col>
      <xdr:colOff>76200</xdr:colOff>
      <xdr:row>169</xdr:row>
      <xdr:rowOff>123215</xdr:rowOff>
    </xdr:from>
    <xdr:ext cx="342900" cy="342900"/>
    <xdr:pic>
      <xdr:nvPicPr>
        <xdr:cNvPr id="97" name="Imagen 96">
          <a:extLst>
            <a:ext uri="{FF2B5EF4-FFF2-40B4-BE49-F238E27FC236}">
              <a16:creationId xmlns:a16="http://schemas.microsoft.com/office/drawing/2014/main" xmlns="" id="{00000000-0008-0000-0800-00006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934075" y="24583415"/>
          <a:ext cx="342900" cy="342900"/>
        </a:xfrm>
        <a:prstGeom prst="rect">
          <a:avLst/>
        </a:prstGeom>
      </xdr:spPr>
    </xdr:pic>
    <xdr:clientData/>
  </xdr:oneCellAnchor>
  <xdr:oneCellAnchor>
    <xdr:from>
      <xdr:col>25</xdr:col>
      <xdr:colOff>66676</xdr:colOff>
      <xdr:row>153</xdr:row>
      <xdr:rowOff>47015</xdr:rowOff>
    </xdr:from>
    <xdr:ext cx="353035" cy="353035"/>
    <xdr:pic>
      <xdr:nvPicPr>
        <xdr:cNvPr id="98" name="Imagen 97">
          <a:extLst>
            <a:ext uri="{FF2B5EF4-FFF2-40B4-BE49-F238E27FC236}">
              <a16:creationId xmlns:a16="http://schemas.microsoft.com/office/drawing/2014/main" xmlns="" id="{00000000-0008-0000-0800-00006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24551" y="21897365"/>
          <a:ext cx="353035" cy="353035"/>
        </a:xfrm>
        <a:prstGeom prst="rect">
          <a:avLst/>
        </a:prstGeom>
      </xdr:spPr>
    </xdr:pic>
    <xdr:clientData/>
  </xdr:oneCellAnchor>
  <xdr:oneCellAnchor>
    <xdr:from>
      <xdr:col>25</xdr:col>
      <xdr:colOff>66675</xdr:colOff>
      <xdr:row>142</xdr:row>
      <xdr:rowOff>95249</xdr:rowOff>
    </xdr:from>
    <xdr:ext cx="504826" cy="504826"/>
    <xdr:pic>
      <xdr:nvPicPr>
        <xdr:cNvPr id="99" name="Imagen 98">
          <a:extLst>
            <a:ext uri="{FF2B5EF4-FFF2-40B4-BE49-F238E27FC236}">
              <a16:creationId xmlns:a16="http://schemas.microsoft.com/office/drawing/2014/main" xmlns="" id="{00000000-0008-0000-0800-00006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24550" y="20431124"/>
          <a:ext cx="504826" cy="504826"/>
        </a:xfrm>
        <a:prstGeom prst="rect">
          <a:avLst/>
        </a:prstGeom>
      </xdr:spPr>
    </xdr:pic>
    <xdr:clientData/>
  </xdr:oneCellAnchor>
  <xdr:twoCellAnchor>
    <xdr:from>
      <xdr:col>38</xdr:col>
      <xdr:colOff>66675</xdr:colOff>
      <xdr:row>147</xdr:row>
      <xdr:rowOff>47624</xdr:rowOff>
    </xdr:from>
    <xdr:to>
      <xdr:col>41</xdr:col>
      <xdr:colOff>180975</xdr:colOff>
      <xdr:row>150</xdr:row>
      <xdr:rowOff>104774</xdr:rowOff>
    </xdr:to>
    <xdr:cxnSp macro="">
      <xdr:nvCxnSpPr>
        <xdr:cNvPr id="100" name="Conector: angular 99">
          <a:extLst>
            <a:ext uri="{FF2B5EF4-FFF2-40B4-BE49-F238E27FC236}">
              <a16:creationId xmlns:a16="http://schemas.microsoft.com/office/drawing/2014/main" xmlns="" id="{00000000-0008-0000-0800-000064000000}"/>
            </a:ext>
          </a:extLst>
        </xdr:cNvPr>
        <xdr:cNvCxnSpPr/>
      </xdr:nvCxnSpPr>
      <xdr:spPr>
        <a:xfrm rot="10800000" flipV="1">
          <a:off x="9563100" y="21059774"/>
          <a:ext cx="85725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48</xdr:col>
      <xdr:colOff>104775</xdr:colOff>
      <xdr:row>161</xdr:row>
      <xdr:rowOff>133350</xdr:rowOff>
    </xdr:from>
    <xdr:ext cx="293532" cy="293532"/>
    <xdr:pic>
      <xdr:nvPicPr>
        <xdr:cNvPr id="101" name="Imagen 100">
          <a:extLst>
            <a:ext uri="{FF2B5EF4-FFF2-40B4-BE49-F238E27FC236}">
              <a16:creationId xmlns:a16="http://schemas.microsoft.com/office/drawing/2014/main" xmlns="" id="{00000000-0008-0000-08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34800" y="23288625"/>
          <a:ext cx="293532" cy="293532"/>
        </a:xfrm>
        <a:prstGeom prst="rect">
          <a:avLst/>
        </a:prstGeom>
      </xdr:spPr>
    </xdr:pic>
    <xdr:clientData/>
  </xdr:oneCellAnchor>
  <xdr:oneCellAnchor>
    <xdr:from>
      <xdr:col>48</xdr:col>
      <xdr:colOff>66675</xdr:colOff>
      <xdr:row>165</xdr:row>
      <xdr:rowOff>169706</xdr:rowOff>
    </xdr:from>
    <xdr:ext cx="333375" cy="333375"/>
    <xdr:pic>
      <xdr:nvPicPr>
        <xdr:cNvPr id="102" name="Imagen 101">
          <a:extLst>
            <a:ext uri="{FF2B5EF4-FFF2-40B4-BE49-F238E27FC236}">
              <a16:creationId xmlns:a16="http://schemas.microsoft.com/office/drawing/2014/main" xmlns="" id="{00000000-0008-0000-0800-00006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6700" y="23972681"/>
          <a:ext cx="333375" cy="333375"/>
        </a:xfrm>
        <a:prstGeom prst="rect">
          <a:avLst/>
        </a:prstGeom>
      </xdr:spPr>
    </xdr:pic>
    <xdr:clientData/>
  </xdr:oneCellAnchor>
  <xdr:oneCellAnchor>
    <xdr:from>
      <xdr:col>48</xdr:col>
      <xdr:colOff>95250</xdr:colOff>
      <xdr:row>157</xdr:row>
      <xdr:rowOff>104775</xdr:rowOff>
    </xdr:from>
    <xdr:ext cx="335676" cy="335676"/>
    <xdr:pic>
      <xdr:nvPicPr>
        <xdr:cNvPr id="103" name="Imagen 102">
          <a:extLst>
            <a:ext uri="{FF2B5EF4-FFF2-40B4-BE49-F238E27FC236}">
              <a16:creationId xmlns:a16="http://schemas.microsoft.com/office/drawing/2014/main" xmlns="" id="{00000000-0008-0000-0800-00006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725275" y="22612350"/>
          <a:ext cx="335676" cy="335676"/>
        </a:xfrm>
        <a:prstGeom prst="rect">
          <a:avLst/>
        </a:prstGeom>
      </xdr:spPr>
    </xdr:pic>
    <xdr:clientData/>
  </xdr:oneCellAnchor>
  <xdr:oneCellAnchor>
    <xdr:from>
      <xdr:col>48</xdr:col>
      <xdr:colOff>76200</xdr:colOff>
      <xdr:row>149</xdr:row>
      <xdr:rowOff>47014</xdr:rowOff>
    </xdr:from>
    <xdr:ext cx="352425" cy="352425"/>
    <xdr:pic>
      <xdr:nvPicPr>
        <xdr:cNvPr id="104" name="Imagen 103">
          <a:extLst>
            <a:ext uri="{FF2B5EF4-FFF2-40B4-BE49-F238E27FC236}">
              <a16:creationId xmlns:a16="http://schemas.microsoft.com/office/drawing/2014/main" xmlns="" id="{00000000-0008-0000-0800-00006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706225" y="21249664"/>
          <a:ext cx="352425" cy="352425"/>
        </a:xfrm>
        <a:prstGeom prst="rect">
          <a:avLst/>
        </a:prstGeom>
      </xdr:spPr>
    </xdr:pic>
    <xdr:clientData/>
  </xdr:oneCellAnchor>
  <xdr:oneCellAnchor>
    <xdr:from>
      <xdr:col>48</xdr:col>
      <xdr:colOff>104775</xdr:colOff>
      <xdr:row>174</xdr:row>
      <xdr:rowOff>75590</xdr:rowOff>
    </xdr:from>
    <xdr:ext cx="304800" cy="304800"/>
    <xdr:pic>
      <xdr:nvPicPr>
        <xdr:cNvPr id="105" name="Imagen 104">
          <a:extLst>
            <a:ext uri="{FF2B5EF4-FFF2-40B4-BE49-F238E27FC236}">
              <a16:creationId xmlns:a16="http://schemas.microsoft.com/office/drawing/2014/main" xmlns="" id="{00000000-0008-0000-0800-00006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34800" y="25259690"/>
          <a:ext cx="304800" cy="304800"/>
        </a:xfrm>
        <a:prstGeom prst="rect">
          <a:avLst/>
        </a:prstGeom>
      </xdr:spPr>
    </xdr:pic>
    <xdr:clientData/>
  </xdr:oneCellAnchor>
  <xdr:oneCellAnchor>
    <xdr:from>
      <xdr:col>48</xdr:col>
      <xdr:colOff>76200</xdr:colOff>
      <xdr:row>169</xdr:row>
      <xdr:rowOff>123215</xdr:rowOff>
    </xdr:from>
    <xdr:ext cx="342900" cy="342900"/>
    <xdr:pic>
      <xdr:nvPicPr>
        <xdr:cNvPr id="106" name="Imagen 105">
          <a:extLst>
            <a:ext uri="{FF2B5EF4-FFF2-40B4-BE49-F238E27FC236}">
              <a16:creationId xmlns:a16="http://schemas.microsoft.com/office/drawing/2014/main" xmlns="" id="{00000000-0008-0000-08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06225" y="24583415"/>
          <a:ext cx="342900" cy="342900"/>
        </a:xfrm>
        <a:prstGeom prst="rect">
          <a:avLst/>
        </a:prstGeom>
      </xdr:spPr>
    </xdr:pic>
    <xdr:clientData/>
  </xdr:oneCellAnchor>
  <xdr:oneCellAnchor>
    <xdr:from>
      <xdr:col>48</xdr:col>
      <xdr:colOff>66676</xdr:colOff>
      <xdr:row>153</xdr:row>
      <xdr:rowOff>47015</xdr:rowOff>
    </xdr:from>
    <xdr:ext cx="353035" cy="353035"/>
    <xdr:pic>
      <xdr:nvPicPr>
        <xdr:cNvPr id="107" name="Imagen 106">
          <a:extLst>
            <a:ext uri="{FF2B5EF4-FFF2-40B4-BE49-F238E27FC236}">
              <a16:creationId xmlns:a16="http://schemas.microsoft.com/office/drawing/2014/main" xmlns="" id="{00000000-0008-0000-0800-00006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96701" y="21897365"/>
          <a:ext cx="353035" cy="353035"/>
        </a:xfrm>
        <a:prstGeom prst="rect">
          <a:avLst/>
        </a:prstGeom>
      </xdr:spPr>
    </xdr:pic>
    <xdr:clientData/>
  </xdr:oneCellAnchor>
  <xdr:oneCellAnchor>
    <xdr:from>
      <xdr:col>48</xdr:col>
      <xdr:colOff>66675</xdr:colOff>
      <xdr:row>142</xdr:row>
      <xdr:rowOff>95249</xdr:rowOff>
    </xdr:from>
    <xdr:ext cx="504826" cy="504826"/>
    <xdr:pic>
      <xdr:nvPicPr>
        <xdr:cNvPr id="108" name="Imagen 107">
          <a:extLst>
            <a:ext uri="{FF2B5EF4-FFF2-40B4-BE49-F238E27FC236}">
              <a16:creationId xmlns:a16="http://schemas.microsoft.com/office/drawing/2014/main" xmlns="" id="{00000000-0008-0000-0800-00006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96700" y="20431124"/>
          <a:ext cx="504826" cy="504826"/>
        </a:xfrm>
        <a:prstGeom prst="rect">
          <a:avLst/>
        </a:prstGeom>
      </xdr:spPr>
    </xdr:pic>
    <xdr:clientData/>
  </xdr:oneCellAnchor>
  <xdr:twoCellAnchor>
    <xdr:from>
      <xdr:col>61</xdr:col>
      <xdr:colOff>66675</xdr:colOff>
      <xdr:row>147</xdr:row>
      <xdr:rowOff>47624</xdr:rowOff>
    </xdr:from>
    <xdr:to>
      <xdr:col>64</xdr:col>
      <xdr:colOff>180975</xdr:colOff>
      <xdr:row>150</xdr:row>
      <xdr:rowOff>104774</xdr:rowOff>
    </xdr:to>
    <xdr:cxnSp macro="">
      <xdr:nvCxnSpPr>
        <xdr:cNvPr id="109" name="Conector: angular 108">
          <a:extLst>
            <a:ext uri="{FF2B5EF4-FFF2-40B4-BE49-F238E27FC236}">
              <a16:creationId xmlns:a16="http://schemas.microsoft.com/office/drawing/2014/main" xmlns="" id="{00000000-0008-0000-0800-00006D000000}"/>
            </a:ext>
          </a:extLst>
        </xdr:cNvPr>
        <xdr:cNvCxnSpPr/>
      </xdr:nvCxnSpPr>
      <xdr:spPr>
        <a:xfrm rot="10800000" flipV="1">
          <a:off x="15163800" y="21059774"/>
          <a:ext cx="914400" cy="438150"/>
        </a:xfrm>
        <a:prstGeom prst="bentConnector3">
          <a:avLst>
            <a:gd name="adj1" fmla="val 0"/>
          </a:avLst>
        </a:prstGeom>
        <a:ln>
          <a:tailEnd type="triangle"/>
        </a:ln>
      </xdr:spPr>
      <xdr:style>
        <a:lnRef idx="1">
          <a:schemeClr val="accent3"/>
        </a:lnRef>
        <a:fillRef idx="0">
          <a:schemeClr val="accent3"/>
        </a:fillRef>
        <a:effectRef idx="0">
          <a:schemeClr val="accent3"/>
        </a:effectRef>
        <a:fontRef idx="minor">
          <a:schemeClr val="tx1"/>
        </a:fontRef>
      </xdr:style>
    </xdr:cxnSp>
    <xdr:clientData/>
  </xdr:twoCellAnchor>
</xdr:wsDr>
</file>

<file path=xl/tables/table1.xml><?xml version="1.0" encoding="utf-8"?>
<table xmlns="http://schemas.openxmlformats.org/spreadsheetml/2006/main" id="1" name="Tabla1" displayName="Tabla1" ref="A1:A20" totalsRowShown="0" headerRowDxfId="5" dataDxfId="3" headerRowBorderDxfId="4" tableBorderDxfId="2" totalsRowBorderDxfId="1">
  <autoFilter ref="A1:A20"/>
  <tableColumns count="1">
    <tableColumn id="1" name="Servicios" dataDxfId="0"/>
  </tableColumns>
  <tableStyleInfo name="TableStyleLight6"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J128"/>
  <sheetViews>
    <sheetView zoomScale="130" zoomScaleNormal="130" zoomScaleSheetLayoutView="100" workbookViewId="0">
      <selection activeCell="E13" sqref="E13:K13"/>
    </sheetView>
    <sheetView workbookViewId="1"/>
  </sheetViews>
  <sheetFormatPr baseColWidth="10" defaultRowHeight="15" x14ac:dyDescent="0.25"/>
  <cols>
    <col min="1" max="1" width="1.28515625" style="1" customWidth="1"/>
    <col min="2" max="2" width="2.85546875" style="1" customWidth="1"/>
    <col min="3" max="3" width="2.5703125" style="1" customWidth="1"/>
    <col min="4" max="4" width="4.42578125" style="9" bestFit="1" customWidth="1"/>
    <col min="5" max="6" width="3.42578125" style="1" customWidth="1"/>
    <col min="7" max="7" width="10.7109375" style="1" customWidth="1"/>
    <col min="8" max="8" width="0.140625" style="1" customWidth="1"/>
    <col min="9" max="9" width="3.42578125" style="1" hidden="1" customWidth="1"/>
    <col min="10" max="15" width="3.42578125" style="1" customWidth="1"/>
    <col min="16" max="16" width="2.85546875" style="1" customWidth="1"/>
    <col min="17" max="17" width="3.140625" style="1" customWidth="1"/>
    <col min="18" max="18" width="2.85546875" style="1" customWidth="1"/>
    <col min="19" max="19" width="2.5703125" style="1" customWidth="1"/>
    <col min="20" max="20" width="3.42578125" style="1" customWidth="1"/>
    <col min="21" max="21" width="4.7109375" style="1" customWidth="1"/>
    <col min="22" max="22" width="4.85546875" style="1" customWidth="1"/>
    <col min="23" max="23" width="3" style="1" customWidth="1"/>
    <col min="24" max="30" width="3.42578125" style="1" customWidth="1"/>
    <col min="31" max="31" width="17.28515625" style="1" customWidth="1"/>
    <col min="32" max="32" width="8.140625" style="1" customWidth="1"/>
    <col min="33" max="114" width="3.42578125" style="1" customWidth="1"/>
    <col min="115" max="16384" width="11.42578125" style="1"/>
  </cols>
  <sheetData>
    <row r="1" spans="2:36" ht="5.25" customHeight="1" x14ac:dyDescent="0.25"/>
    <row r="2" spans="2:36" ht="5.25" customHeight="1" x14ac:dyDescent="0.25"/>
    <row r="3" spans="2:36" ht="4.5" customHeight="1" x14ac:dyDescent="0.25"/>
    <row r="4" spans="2:36" ht="13.5" customHeight="1" x14ac:dyDescent="0.3">
      <c r="B4" s="213"/>
      <c r="C4" s="141"/>
      <c r="D4" s="214"/>
      <c r="E4" s="215"/>
      <c r="F4" s="215"/>
      <c r="G4" s="215"/>
      <c r="H4" s="215"/>
      <c r="I4" s="215"/>
      <c r="J4" s="215"/>
      <c r="K4" s="215"/>
      <c r="L4" s="215"/>
      <c r="M4" s="215"/>
      <c r="N4" s="215"/>
      <c r="O4" s="215"/>
      <c r="P4" s="215"/>
      <c r="Q4" s="215"/>
      <c r="R4" s="215"/>
      <c r="S4" s="215"/>
      <c r="T4" s="215"/>
      <c r="U4" s="215"/>
      <c r="V4" s="215"/>
      <c r="W4" s="215"/>
      <c r="X4" s="215"/>
      <c r="Y4" s="215"/>
      <c r="Z4" s="215"/>
      <c r="AA4" s="215"/>
      <c r="AB4" s="216"/>
    </row>
    <row r="5" spans="2:36" ht="13.5" customHeight="1" x14ac:dyDescent="0.3">
      <c r="B5" s="217"/>
      <c r="C5" s="5"/>
      <c r="D5" s="127"/>
      <c r="E5" s="128"/>
      <c r="F5" s="128"/>
      <c r="G5" s="128"/>
      <c r="H5" s="128"/>
      <c r="I5" s="128"/>
      <c r="J5" s="128"/>
      <c r="K5" s="128"/>
      <c r="L5" s="128"/>
      <c r="M5" s="128"/>
      <c r="N5" s="128"/>
      <c r="O5" s="128"/>
      <c r="P5" s="128"/>
      <c r="Q5" s="128"/>
      <c r="R5" s="128"/>
      <c r="S5" s="128"/>
      <c r="T5" s="128"/>
      <c r="U5" s="128"/>
      <c r="V5" s="128" t="s">
        <v>110</v>
      </c>
      <c r="W5" s="128"/>
      <c r="X5" s="426">
        <v>44377</v>
      </c>
      <c r="Y5" s="426"/>
      <c r="Z5" s="426"/>
      <c r="AA5" s="426"/>
      <c r="AB5" s="218"/>
    </row>
    <row r="6" spans="2:36" ht="5.25" customHeight="1" x14ac:dyDescent="0.3">
      <c r="B6" s="217"/>
      <c r="C6" s="5"/>
      <c r="D6" s="127"/>
      <c r="E6" s="128"/>
      <c r="F6" s="128"/>
      <c r="G6" s="128"/>
      <c r="H6" s="128"/>
      <c r="I6" s="128"/>
      <c r="J6" s="128"/>
      <c r="K6" s="128"/>
      <c r="L6" s="128"/>
      <c r="M6" s="128"/>
      <c r="N6" s="128"/>
      <c r="O6" s="128"/>
      <c r="P6" s="128"/>
      <c r="Q6" s="128"/>
      <c r="R6" s="128"/>
      <c r="S6" s="129"/>
      <c r="T6" s="128"/>
      <c r="U6" s="129"/>
      <c r="V6" s="5"/>
      <c r="W6" s="5"/>
      <c r="X6" s="5"/>
      <c r="Y6" s="5"/>
      <c r="Z6" s="5"/>
      <c r="AA6" s="5"/>
      <c r="AB6" s="218"/>
    </row>
    <row r="7" spans="2:36" ht="13.5" customHeight="1" x14ac:dyDescent="0.3">
      <c r="B7" s="217"/>
      <c r="C7" s="5"/>
      <c r="D7" s="127"/>
      <c r="E7" s="128"/>
      <c r="F7" s="128"/>
      <c r="G7" s="128"/>
      <c r="H7" s="128"/>
      <c r="I7" s="128"/>
      <c r="J7" s="128"/>
      <c r="K7" s="128"/>
      <c r="L7" s="128"/>
      <c r="M7" s="128"/>
      <c r="N7" s="128"/>
      <c r="O7" s="128"/>
      <c r="P7" s="128"/>
      <c r="Q7" s="128"/>
      <c r="R7" s="128"/>
      <c r="S7" s="129"/>
      <c r="T7" s="128"/>
      <c r="U7" s="129"/>
      <c r="V7" s="128" t="s">
        <v>111</v>
      </c>
      <c r="W7" s="128"/>
      <c r="X7" s="128"/>
      <c r="Y7" s="26">
        <v>0</v>
      </c>
      <c r="Z7" s="26">
        <v>1</v>
      </c>
      <c r="AA7" s="26">
        <v>2</v>
      </c>
      <c r="AB7" s="218"/>
    </row>
    <row r="8" spans="2:36" ht="13.5" customHeight="1" x14ac:dyDescent="0.3">
      <c r="B8" s="217"/>
      <c r="C8" s="5"/>
      <c r="D8" s="127"/>
      <c r="E8" s="128"/>
      <c r="F8" s="128"/>
      <c r="G8" s="128"/>
      <c r="H8" s="128"/>
      <c r="I8" s="128"/>
      <c r="J8" s="128"/>
      <c r="K8" s="128"/>
      <c r="L8" s="128"/>
      <c r="M8" s="128"/>
      <c r="N8" s="128"/>
      <c r="O8" s="128"/>
      <c r="P8" s="128"/>
      <c r="Q8" s="128"/>
      <c r="R8" s="128"/>
      <c r="S8" s="129"/>
      <c r="T8" s="128"/>
      <c r="U8" s="129"/>
      <c r="V8" s="128"/>
      <c r="W8" s="128"/>
      <c r="X8" s="128"/>
      <c r="Y8" s="128"/>
      <c r="Z8" s="128"/>
      <c r="AA8" s="128"/>
      <c r="AB8" s="218"/>
    </row>
    <row r="9" spans="2:36" ht="13.5" customHeight="1" x14ac:dyDescent="0.3">
      <c r="B9" s="217"/>
      <c r="C9" s="5"/>
      <c r="D9" s="127"/>
      <c r="E9" s="128" t="s">
        <v>106</v>
      </c>
      <c r="F9" s="130"/>
      <c r="G9" s="131"/>
      <c r="H9" s="430" t="s">
        <v>1697</v>
      </c>
      <c r="I9" s="430"/>
      <c r="J9" s="430"/>
      <c r="K9" s="430"/>
      <c r="L9" s="430"/>
      <c r="M9" s="430"/>
      <c r="N9" s="430"/>
      <c r="O9" s="430"/>
      <c r="P9" s="430"/>
      <c r="Q9" s="430"/>
      <c r="R9" s="430"/>
      <c r="S9" s="131"/>
      <c r="T9" s="131" t="s">
        <v>107</v>
      </c>
      <c r="U9" s="131"/>
      <c r="V9" s="431" t="s">
        <v>1259</v>
      </c>
      <c r="W9" s="431"/>
      <c r="X9" s="431"/>
      <c r="Y9" s="431"/>
      <c r="Z9" s="431"/>
      <c r="AA9" s="431"/>
      <c r="AB9" s="218"/>
    </row>
    <row r="10" spans="2:36" ht="6" customHeight="1" x14ac:dyDescent="0.3">
      <c r="B10" s="217"/>
      <c r="C10" s="5"/>
      <c r="D10" s="127"/>
      <c r="E10" s="128"/>
      <c r="F10" s="130"/>
      <c r="G10" s="131"/>
      <c r="H10" s="134"/>
      <c r="I10" s="134"/>
      <c r="J10" s="134"/>
      <c r="K10" s="134"/>
      <c r="L10" s="134"/>
      <c r="M10" s="134"/>
      <c r="N10" s="134"/>
      <c r="O10" s="134"/>
      <c r="P10" s="134"/>
      <c r="Q10" s="134"/>
      <c r="R10" s="134"/>
      <c r="S10" s="131"/>
      <c r="T10" s="131"/>
      <c r="U10" s="131"/>
      <c r="V10" s="135"/>
      <c r="W10" s="135"/>
      <c r="X10" s="135"/>
      <c r="Y10" s="135"/>
      <c r="Z10" s="135"/>
      <c r="AA10" s="135"/>
      <c r="AB10" s="218"/>
    </row>
    <row r="11" spans="2:36" ht="13.5" customHeight="1" x14ac:dyDescent="0.3">
      <c r="B11" s="217"/>
      <c r="C11" s="5"/>
      <c r="D11" s="127"/>
      <c r="E11" s="129" t="s">
        <v>108</v>
      </c>
      <c r="F11" s="131"/>
      <c r="G11" s="4"/>
      <c r="H11" s="430" t="s">
        <v>1698</v>
      </c>
      <c r="I11" s="430"/>
      <c r="J11" s="430"/>
      <c r="K11" s="430"/>
      <c r="L11" s="430"/>
      <c r="M11" s="430"/>
      <c r="N11" s="430"/>
      <c r="O11" s="430"/>
      <c r="P11" s="430"/>
      <c r="Q11" s="430"/>
      <c r="R11" s="430"/>
      <c r="S11" s="131"/>
      <c r="T11" s="131" t="s">
        <v>109</v>
      </c>
      <c r="U11" s="131"/>
      <c r="V11" s="431" t="s">
        <v>1686</v>
      </c>
      <c r="W11" s="431"/>
      <c r="X11" s="431"/>
      <c r="Y11" s="431"/>
      <c r="Z11" s="431"/>
      <c r="AA11" s="431"/>
      <c r="AB11" s="218"/>
    </row>
    <row r="12" spans="2:36" ht="11.25" customHeight="1" x14ac:dyDescent="0.3">
      <c r="B12" s="217"/>
      <c r="C12" s="5"/>
      <c r="D12" s="127"/>
      <c r="E12" s="128"/>
      <c r="F12" s="128"/>
      <c r="G12" s="128"/>
      <c r="H12" s="128"/>
      <c r="I12" s="128"/>
      <c r="J12" s="128"/>
      <c r="K12" s="128"/>
      <c r="L12" s="128"/>
      <c r="M12" s="128"/>
      <c r="N12" s="128"/>
      <c r="O12" s="128"/>
      <c r="P12" s="128"/>
      <c r="Q12" s="128"/>
      <c r="R12" s="128"/>
      <c r="S12" s="128"/>
      <c r="T12" s="128"/>
      <c r="U12" s="128"/>
      <c r="V12" s="128"/>
      <c r="W12" s="128"/>
      <c r="X12" s="128"/>
      <c r="Y12" s="128"/>
      <c r="Z12" s="128"/>
      <c r="AA12" s="128"/>
      <c r="AB12" s="218"/>
    </row>
    <row r="13" spans="2:36" ht="14.25" customHeight="1" x14ac:dyDescent="0.3">
      <c r="B13" s="217"/>
      <c r="C13" s="5"/>
      <c r="D13" s="132">
        <v>1</v>
      </c>
      <c r="E13" s="428" t="s">
        <v>123</v>
      </c>
      <c r="F13" s="428"/>
      <c r="G13" s="428"/>
      <c r="H13" s="428"/>
      <c r="I13" s="428"/>
      <c r="J13" s="428"/>
      <c r="K13" s="428"/>
      <c r="L13" s="133"/>
      <c r="M13" s="133"/>
      <c r="N13" s="133"/>
      <c r="O13" s="133"/>
      <c r="P13" s="133"/>
      <c r="Q13" s="133"/>
      <c r="R13" s="427" t="s">
        <v>128</v>
      </c>
      <c r="S13" s="427"/>
      <c r="T13" s="427" t="s">
        <v>126</v>
      </c>
      <c r="U13" s="427"/>
      <c r="V13" s="427"/>
      <c r="W13" s="427" t="s">
        <v>127</v>
      </c>
      <c r="X13" s="427"/>
      <c r="Y13" s="427"/>
      <c r="Z13" s="427"/>
      <c r="AA13" s="198"/>
      <c r="AB13" s="145"/>
    </row>
    <row r="14" spans="2:36" ht="15" customHeight="1" x14ac:dyDescent="0.3">
      <c r="B14" s="217"/>
      <c r="C14" s="5"/>
      <c r="D14" s="127" t="s">
        <v>136</v>
      </c>
      <c r="E14" s="429" t="s">
        <v>2</v>
      </c>
      <c r="F14" s="429"/>
      <c r="G14" s="429"/>
      <c r="H14" s="429"/>
      <c r="I14" s="429"/>
      <c r="J14" s="429" t="s">
        <v>1690</v>
      </c>
      <c r="K14" s="429"/>
      <c r="L14" s="429"/>
      <c r="M14" s="429"/>
      <c r="N14" s="429"/>
      <c r="O14" s="429"/>
      <c r="P14" s="429"/>
      <c r="Q14" s="429"/>
      <c r="R14" s="432">
        <v>0</v>
      </c>
      <c r="S14" s="432"/>
      <c r="T14" s="433">
        <f>VLOOKUP(J14,tabla_obra_civil,3,FALSE)</f>
        <v>1086098.3333333335</v>
      </c>
      <c r="U14" s="433"/>
      <c r="V14" s="433"/>
      <c r="W14" s="433">
        <f>T14*R14</f>
        <v>0</v>
      </c>
      <c r="X14" s="433"/>
      <c r="Y14" s="433"/>
      <c r="Z14" s="433"/>
      <c r="AA14" s="128"/>
      <c r="AB14" s="218"/>
      <c r="AJ14" s="3"/>
    </row>
    <row r="15" spans="2:36" ht="15" customHeight="1" x14ac:dyDescent="0.3">
      <c r="B15" s="217"/>
      <c r="C15" s="5"/>
      <c r="D15" s="127" t="s">
        <v>137</v>
      </c>
      <c r="E15" s="429" t="s">
        <v>1629</v>
      </c>
      <c r="F15" s="429"/>
      <c r="G15" s="429"/>
      <c r="H15" s="429"/>
      <c r="I15" s="429"/>
      <c r="J15" s="429" t="s">
        <v>1687</v>
      </c>
      <c r="K15" s="429"/>
      <c r="L15" s="429"/>
      <c r="M15" s="429"/>
      <c r="N15" s="429"/>
      <c r="O15" s="429"/>
      <c r="P15" s="429"/>
      <c r="Q15" s="429"/>
      <c r="R15" s="432">
        <v>0</v>
      </c>
      <c r="S15" s="432"/>
      <c r="T15" s="433">
        <f>VLOOKUP(J15,tabla_obra_civil,3,FALSE)</f>
        <v>595031.66666666674</v>
      </c>
      <c r="U15" s="433"/>
      <c r="V15" s="433"/>
      <c r="W15" s="433">
        <f t="shared" ref="W15:W34" si="0">T15*R15</f>
        <v>0</v>
      </c>
      <c r="X15" s="433"/>
      <c r="Y15" s="433"/>
      <c r="Z15" s="433"/>
      <c r="AA15" s="128"/>
      <c r="AB15" s="219"/>
    </row>
    <row r="16" spans="2:36" ht="15.75" x14ac:dyDescent="0.3">
      <c r="B16" s="217"/>
      <c r="C16" s="5"/>
      <c r="D16" s="127" t="s">
        <v>138</v>
      </c>
      <c r="E16" s="429" t="s">
        <v>1629</v>
      </c>
      <c r="F16" s="429"/>
      <c r="G16" s="429"/>
      <c r="H16" s="429"/>
      <c r="I16" s="429"/>
      <c r="J16" s="429" t="s">
        <v>1688</v>
      </c>
      <c r="K16" s="429"/>
      <c r="L16" s="429"/>
      <c r="M16" s="429"/>
      <c r="N16" s="429"/>
      <c r="O16" s="429"/>
      <c r="P16" s="429"/>
      <c r="Q16" s="429"/>
      <c r="R16" s="432">
        <v>0</v>
      </c>
      <c r="S16" s="432"/>
      <c r="T16" s="433">
        <f t="shared" ref="T16:T34" si="1">VLOOKUP(J16,tabla_obra_civil,3,FALSE)</f>
        <v>410881.66666666669</v>
      </c>
      <c r="U16" s="433"/>
      <c r="V16" s="433"/>
      <c r="W16" s="433">
        <f t="shared" si="0"/>
        <v>0</v>
      </c>
      <c r="X16" s="433"/>
      <c r="Y16" s="433"/>
      <c r="Z16" s="433"/>
      <c r="AA16" s="128"/>
      <c r="AB16" s="219"/>
    </row>
    <row r="17" spans="2:28" ht="15.75" x14ac:dyDescent="0.3">
      <c r="B17" s="217"/>
      <c r="C17" s="5"/>
      <c r="D17" s="127" t="s">
        <v>139</v>
      </c>
      <c r="E17" s="429" t="s">
        <v>1629</v>
      </c>
      <c r="F17" s="429"/>
      <c r="G17" s="429"/>
      <c r="H17" s="429"/>
      <c r="I17" s="429"/>
      <c r="J17" s="429" t="s">
        <v>1689</v>
      </c>
      <c r="K17" s="429"/>
      <c r="L17" s="429"/>
      <c r="M17" s="429"/>
      <c r="N17" s="429"/>
      <c r="O17" s="429"/>
      <c r="P17" s="429"/>
      <c r="Q17" s="429"/>
      <c r="R17" s="432">
        <v>0</v>
      </c>
      <c r="S17" s="432"/>
      <c r="T17" s="433">
        <f>VLOOKUP(J17,tabla_obra_civil,3,FALSE)</f>
        <v>656415</v>
      </c>
      <c r="U17" s="433"/>
      <c r="V17" s="433"/>
      <c r="W17" s="433">
        <f t="shared" si="0"/>
        <v>0</v>
      </c>
      <c r="X17" s="433"/>
      <c r="Y17" s="433"/>
      <c r="Z17" s="433"/>
      <c r="AA17" s="128"/>
      <c r="AB17" s="219"/>
    </row>
    <row r="18" spans="2:28" ht="15" customHeight="1" x14ac:dyDescent="0.3">
      <c r="B18" s="217"/>
      <c r="C18" s="5"/>
      <c r="D18" s="127" t="s">
        <v>140</v>
      </c>
      <c r="E18" s="429" t="s">
        <v>148</v>
      </c>
      <c r="F18" s="429"/>
      <c r="G18" s="429"/>
      <c r="H18" s="429"/>
      <c r="I18" s="429"/>
      <c r="J18" s="429" t="s">
        <v>159</v>
      </c>
      <c r="K18" s="429"/>
      <c r="L18" s="429"/>
      <c r="M18" s="429"/>
      <c r="N18" s="429"/>
      <c r="O18" s="429"/>
      <c r="P18" s="429"/>
      <c r="Q18" s="429"/>
      <c r="R18" s="432">
        <v>0</v>
      </c>
      <c r="S18" s="432"/>
      <c r="T18" s="433">
        <f t="shared" si="1"/>
        <v>0</v>
      </c>
      <c r="U18" s="433"/>
      <c r="V18" s="433"/>
      <c r="W18" s="433">
        <f t="shared" si="0"/>
        <v>0</v>
      </c>
      <c r="X18" s="433"/>
      <c r="Y18" s="433"/>
      <c r="Z18" s="433"/>
      <c r="AA18" s="128"/>
      <c r="AB18" s="219"/>
    </row>
    <row r="19" spans="2:28" ht="15" customHeight="1" x14ac:dyDescent="0.3">
      <c r="B19" s="217"/>
      <c r="C19" s="5"/>
      <c r="D19" s="127" t="s">
        <v>141</v>
      </c>
      <c r="E19" s="429" t="s">
        <v>148</v>
      </c>
      <c r="F19" s="429"/>
      <c r="G19" s="429"/>
      <c r="H19" s="429"/>
      <c r="I19" s="429"/>
      <c r="J19" s="429" t="s">
        <v>159</v>
      </c>
      <c r="K19" s="429"/>
      <c r="L19" s="429"/>
      <c r="M19" s="429"/>
      <c r="N19" s="429"/>
      <c r="O19" s="429"/>
      <c r="P19" s="429"/>
      <c r="Q19" s="429"/>
      <c r="R19" s="432">
        <v>0</v>
      </c>
      <c r="S19" s="432"/>
      <c r="T19" s="433">
        <f>VLOOKUP(J19,tabla_obra_civil,3,FALSE)</f>
        <v>0</v>
      </c>
      <c r="U19" s="433"/>
      <c r="V19" s="433"/>
      <c r="W19" s="433">
        <f t="shared" si="0"/>
        <v>0</v>
      </c>
      <c r="X19" s="433"/>
      <c r="Y19" s="433"/>
      <c r="Z19" s="433"/>
      <c r="AA19" s="128"/>
      <c r="AB19" s="219"/>
    </row>
    <row r="20" spans="2:28" ht="15" customHeight="1" x14ac:dyDescent="0.35">
      <c r="B20" s="217"/>
      <c r="C20" s="5"/>
      <c r="D20" s="127" t="s">
        <v>142</v>
      </c>
      <c r="E20" s="429" t="s">
        <v>148</v>
      </c>
      <c r="F20" s="429"/>
      <c r="G20" s="429"/>
      <c r="H20" s="429"/>
      <c r="I20" s="429"/>
      <c r="J20" s="429" t="s">
        <v>159</v>
      </c>
      <c r="K20" s="429"/>
      <c r="L20" s="429"/>
      <c r="M20" s="429"/>
      <c r="N20" s="429"/>
      <c r="O20" s="429"/>
      <c r="P20" s="429"/>
      <c r="Q20" s="429"/>
      <c r="R20" s="432">
        <v>0</v>
      </c>
      <c r="S20" s="432"/>
      <c r="T20" s="433">
        <f t="shared" si="1"/>
        <v>0</v>
      </c>
      <c r="U20" s="433"/>
      <c r="V20" s="433"/>
      <c r="W20" s="433">
        <f t="shared" si="0"/>
        <v>0</v>
      </c>
      <c r="X20" s="433"/>
      <c r="Y20" s="433"/>
      <c r="Z20" s="433"/>
      <c r="AA20" s="128"/>
      <c r="AB20" s="220"/>
    </row>
    <row r="21" spans="2:28" ht="15" customHeight="1" x14ac:dyDescent="0.3">
      <c r="B21" s="217"/>
      <c r="C21" s="5"/>
      <c r="D21" s="127" t="s">
        <v>143</v>
      </c>
      <c r="E21" s="429" t="s">
        <v>148</v>
      </c>
      <c r="F21" s="429"/>
      <c r="G21" s="429"/>
      <c r="H21" s="429"/>
      <c r="I21" s="429"/>
      <c r="J21" s="429" t="s">
        <v>159</v>
      </c>
      <c r="K21" s="429"/>
      <c r="L21" s="429"/>
      <c r="M21" s="429"/>
      <c r="N21" s="429"/>
      <c r="O21" s="429"/>
      <c r="P21" s="429"/>
      <c r="Q21" s="429"/>
      <c r="R21" s="432">
        <v>0</v>
      </c>
      <c r="S21" s="432"/>
      <c r="T21" s="433">
        <f t="shared" si="1"/>
        <v>0</v>
      </c>
      <c r="U21" s="433"/>
      <c r="V21" s="433"/>
      <c r="W21" s="433">
        <f t="shared" si="0"/>
        <v>0</v>
      </c>
      <c r="X21" s="433"/>
      <c r="Y21" s="433"/>
      <c r="Z21" s="433"/>
      <c r="AA21" s="128"/>
      <c r="AB21" s="145"/>
    </row>
    <row r="22" spans="2:28" ht="15" customHeight="1" x14ac:dyDescent="0.3">
      <c r="B22" s="217"/>
      <c r="C22" s="5"/>
      <c r="D22" s="127" t="s">
        <v>144</v>
      </c>
      <c r="E22" s="429" t="s">
        <v>148</v>
      </c>
      <c r="F22" s="429"/>
      <c r="G22" s="429"/>
      <c r="H22" s="429"/>
      <c r="I22" s="429"/>
      <c r="J22" s="429" t="s">
        <v>159</v>
      </c>
      <c r="K22" s="429"/>
      <c r="L22" s="429"/>
      <c r="M22" s="429"/>
      <c r="N22" s="429"/>
      <c r="O22" s="429"/>
      <c r="P22" s="429"/>
      <c r="Q22" s="429"/>
      <c r="R22" s="432">
        <v>0</v>
      </c>
      <c r="S22" s="432"/>
      <c r="T22" s="433">
        <f t="shared" si="1"/>
        <v>0</v>
      </c>
      <c r="U22" s="433"/>
      <c r="V22" s="433"/>
      <c r="W22" s="433">
        <f t="shared" si="0"/>
        <v>0</v>
      </c>
      <c r="X22" s="433"/>
      <c r="Y22" s="433"/>
      <c r="Z22" s="433"/>
      <c r="AA22" s="128"/>
      <c r="AB22" s="145"/>
    </row>
    <row r="23" spans="2:28" ht="15" customHeight="1" x14ac:dyDescent="0.3">
      <c r="B23" s="217"/>
      <c r="C23" s="5"/>
      <c r="D23" s="127" t="s">
        <v>145</v>
      </c>
      <c r="E23" s="429" t="s">
        <v>148</v>
      </c>
      <c r="F23" s="429"/>
      <c r="G23" s="429"/>
      <c r="H23" s="429"/>
      <c r="I23" s="429"/>
      <c r="J23" s="429" t="s">
        <v>159</v>
      </c>
      <c r="K23" s="429"/>
      <c r="L23" s="429"/>
      <c r="M23" s="429"/>
      <c r="N23" s="429"/>
      <c r="O23" s="429"/>
      <c r="P23" s="429"/>
      <c r="Q23" s="429"/>
      <c r="R23" s="432">
        <v>0</v>
      </c>
      <c r="S23" s="432"/>
      <c r="T23" s="433">
        <f t="shared" ref="T23:T33" si="2">VLOOKUP(J23,tabla_obra_civil,3,FALSE)</f>
        <v>0</v>
      </c>
      <c r="U23" s="433"/>
      <c r="V23" s="433"/>
      <c r="W23" s="433">
        <f t="shared" ref="W23:W33" si="3">T23*R23</f>
        <v>0</v>
      </c>
      <c r="X23" s="433"/>
      <c r="Y23" s="433"/>
      <c r="Z23" s="433"/>
      <c r="AA23" s="128"/>
      <c r="AB23" s="145"/>
    </row>
    <row r="24" spans="2:28" ht="15" customHeight="1" x14ac:dyDescent="0.3">
      <c r="B24" s="217"/>
      <c r="C24" s="5"/>
      <c r="D24" s="127" t="s">
        <v>1661</v>
      </c>
      <c r="E24" s="429" t="s">
        <v>148</v>
      </c>
      <c r="F24" s="429"/>
      <c r="G24" s="429"/>
      <c r="H24" s="429"/>
      <c r="I24" s="429"/>
      <c r="J24" s="429" t="s">
        <v>159</v>
      </c>
      <c r="K24" s="429"/>
      <c r="L24" s="429"/>
      <c r="M24" s="429"/>
      <c r="N24" s="429"/>
      <c r="O24" s="429"/>
      <c r="P24" s="429"/>
      <c r="Q24" s="429"/>
      <c r="R24" s="432">
        <v>0</v>
      </c>
      <c r="S24" s="432"/>
      <c r="T24" s="433">
        <f t="shared" si="2"/>
        <v>0</v>
      </c>
      <c r="U24" s="433"/>
      <c r="V24" s="433"/>
      <c r="W24" s="433">
        <f t="shared" si="3"/>
        <v>0</v>
      </c>
      <c r="X24" s="433"/>
      <c r="Y24" s="433"/>
      <c r="Z24" s="433"/>
      <c r="AA24" s="128"/>
      <c r="AB24" s="145"/>
    </row>
    <row r="25" spans="2:28" ht="15" customHeight="1" x14ac:dyDescent="0.3">
      <c r="B25" s="217"/>
      <c r="C25" s="5"/>
      <c r="D25" s="127" t="s">
        <v>1662</v>
      </c>
      <c r="E25" s="429" t="s">
        <v>148</v>
      </c>
      <c r="F25" s="429"/>
      <c r="G25" s="429"/>
      <c r="H25" s="429"/>
      <c r="I25" s="429"/>
      <c r="J25" s="429" t="s">
        <v>159</v>
      </c>
      <c r="K25" s="429"/>
      <c r="L25" s="429"/>
      <c r="M25" s="429"/>
      <c r="N25" s="429"/>
      <c r="O25" s="429"/>
      <c r="P25" s="429"/>
      <c r="Q25" s="429"/>
      <c r="R25" s="432">
        <v>0</v>
      </c>
      <c r="S25" s="432"/>
      <c r="T25" s="433">
        <f t="shared" si="2"/>
        <v>0</v>
      </c>
      <c r="U25" s="433"/>
      <c r="V25" s="433"/>
      <c r="W25" s="433">
        <f t="shared" si="3"/>
        <v>0</v>
      </c>
      <c r="X25" s="433"/>
      <c r="Y25" s="433"/>
      <c r="Z25" s="433"/>
      <c r="AA25" s="128"/>
      <c r="AB25" s="145"/>
    </row>
    <row r="26" spans="2:28" ht="15" customHeight="1" x14ac:dyDescent="0.3">
      <c r="B26" s="217"/>
      <c r="C26" s="5"/>
      <c r="D26" s="127" t="s">
        <v>1663</v>
      </c>
      <c r="E26" s="429" t="s">
        <v>148</v>
      </c>
      <c r="F26" s="429"/>
      <c r="G26" s="429"/>
      <c r="H26" s="429"/>
      <c r="I26" s="429"/>
      <c r="J26" s="429" t="s">
        <v>159</v>
      </c>
      <c r="K26" s="429"/>
      <c r="L26" s="429"/>
      <c r="M26" s="429"/>
      <c r="N26" s="429"/>
      <c r="O26" s="429"/>
      <c r="P26" s="429"/>
      <c r="Q26" s="429"/>
      <c r="R26" s="432">
        <v>0</v>
      </c>
      <c r="S26" s="432"/>
      <c r="T26" s="433">
        <f t="shared" si="2"/>
        <v>0</v>
      </c>
      <c r="U26" s="433"/>
      <c r="V26" s="433"/>
      <c r="W26" s="433">
        <f t="shared" si="3"/>
        <v>0</v>
      </c>
      <c r="X26" s="433"/>
      <c r="Y26" s="433"/>
      <c r="Z26" s="433"/>
      <c r="AA26" s="128"/>
      <c r="AB26" s="145"/>
    </row>
    <row r="27" spans="2:28" ht="15" customHeight="1" x14ac:dyDescent="0.3">
      <c r="B27" s="217"/>
      <c r="C27" s="5"/>
      <c r="D27" s="127" t="s">
        <v>1664</v>
      </c>
      <c r="E27" s="429" t="s">
        <v>148</v>
      </c>
      <c r="F27" s="429"/>
      <c r="G27" s="429"/>
      <c r="H27" s="429"/>
      <c r="I27" s="429"/>
      <c r="J27" s="429" t="s">
        <v>159</v>
      </c>
      <c r="K27" s="429"/>
      <c r="L27" s="429"/>
      <c r="M27" s="429"/>
      <c r="N27" s="429"/>
      <c r="O27" s="429"/>
      <c r="P27" s="429"/>
      <c r="Q27" s="429"/>
      <c r="R27" s="432">
        <v>0</v>
      </c>
      <c r="S27" s="432"/>
      <c r="T27" s="433">
        <f t="shared" si="2"/>
        <v>0</v>
      </c>
      <c r="U27" s="433"/>
      <c r="V27" s="433"/>
      <c r="W27" s="433">
        <f t="shared" si="3"/>
        <v>0</v>
      </c>
      <c r="X27" s="433"/>
      <c r="Y27" s="433"/>
      <c r="Z27" s="433"/>
      <c r="AA27" s="128"/>
      <c r="AB27" s="145"/>
    </row>
    <row r="28" spans="2:28" ht="15" customHeight="1" x14ac:dyDescent="0.3">
      <c r="B28" s="217"/>
      <c r="C28" s="5"/>
      <c r="D28" s="127" t="s">
        <v>147</v>
      </c>
      <c r="E28" s="429" t="s">
        <v>148</v>
      </c>
      <c r="F28" s="429"/>
      <c r="G28" s="429"/>
      <c r="H28" s="429"/>
      <c r="I28" s="429"/>
      <c r="J28" s="429" t="s">
        <v>159</v>
      </c>
      <c r="K28" s="429"/>
      <c r="L28" s="429"/>
      <c r="M28" s="429"/>
      <c r="N28" s="429"/>
      <c r="O28" s="429"/>
      <c r="P28" s="429"/>
      <c r="Q28" s="429"/>
      <c r="R28" s="432">
        <v>0</v>
      </c>
      <c r="S28" s="432"/>
      <c r="T28" s="433">
        <f t="shared" si="2"/>
        <v>0</v>
      </c>
      <c r="U28" s="433"/>
      <c r="V28" s="433"/>
      <c r="W28" s="433">
        <f t="shared" si="3"/>
        <v>0</v>
      </c>
      <c r="X28" s="433"/>
      <c r="Y28" s="433"/>
      <c r="Z28" s="433"/>
      <c r="AA28" s="128"/>
      <c r="AB28" s="145"/>
    </row>
    <row r="29" spans="2:28" ht="15" customHeight="1" x14ac:dyDescent="0.3">
      <c r="B29" s="217"/>
      <c r="C29" s="5"/>
      <c r="D29" s="127" t="s">
        <v>1665</v>
      </c>
      <c r="E29" s="429" t="s">
        <v>148</v>
      </c>
      <c r="F29" s="429"/>
      <c r="G29" s="429"/>
      <c r="H29" s="429"/>
      <c r="I29" s="429"/>
      <c r="J29" s="429" t="s">
        <v>159</v>
      </c>
      <c r="K29" s="429"/>
      <c r="L29" s="429"/>
      <c r="M29" s="429"/>
      <c r="N29" s="429"/>
      <c r="O29" s="429"/>
      <c r="P29" s="429"/>
      <c r="Q29" s="429"/>
      <c r="R29" s="432">
        <v>0</v>
      </c>
      <c r="S29" s="432"/>
      <c r="T29" s="433">
        <f t="shared" si="2"/>
        <v>0</v>
      </c>
      <c r="U29" s="433"/>
      <c r="V29" s="433"/>
      <c r="W29" s="433">
        <f t="shared" si="3"/>
        <v>0</v>
      </c>
      <c r="X29" s="433"/>
      <c r="Y29" s="433"/>
      <c r="Z29" s="433"/>
      <c r="AA29" s="128"/>
      <c r="AB29" s="145"/>
    </row>
    <row r="30" spans="2:28" ht="15" customHeight="1" x14ac:dyDescent="0.3">
      <c r="B30" s="217"/>
      <c r="C30" s="5"/>
      <c r="D30" s="127" t="s">
        <v>1666</v>
      </c>
      <c r="E30" s="429" t="s">
        <v>148</v>
      </c>
      <c r="F30" s="429"/>
      <c r="G30" s="429"/>
      <c r="H30" s="429"/>
      <c r="I30" s="429"/>
      <c r="J30" s="429" t="s">
        <v>159</v>
      </c>
      <c r="K30" s="429"/>
      <c r="L30" s="429"/>
      <c r="M30" s="429"/>
      <c r="N30" s="429"/>
      <c r="O30" s="429"/>
      <c r="P30" s="429"/>
      <c r="Q30" s="429"/>
      <c r="R30" s="432">
        <v>0</v>
      </c>
      <c r="S30" s="432"/>
      <c r="T30" s="433">
        <f t="shared" si="2"/>
        <v>0</v>
      </c>
      <c r="U30" s="433"/>
      <c r="V30" s="433"/>
      <c r="W30" s="433">
        <f t="shared" si="3"/>
        <v>0</v>
      </c>
      <c r="X30" s="433"/>
      <c r="Y30" s="433"/>
      <c r="Z30" s="433"/>
      <c r="AA30" s="128"/>
      <c r="AB30" s="145"/>
    </row>
    <row r="31" spans="2:28" ht="15" customHeight="1" x14ac:dyDescent="0.3">
      <c r="B31" s="217"/>
      <c r="C31" s="5"/>
      <c r="D31" s="127" t="s">
        <v>1667</v>
      </c>
      <c r="E31" s="429" t="s">
        <v>148</v>
      </c>
      <c r="F31" s="429"/>
      <c r="G31" s="429"/>
      <c r="H31" s="429"/>
      <c r="I31" s="429"/>
      <c r="J31" s="429" t="s">
        <v>159</v>
      </c>
      <c r="K31" s="429"/>
      <c r="L31" s="429"/>
      <c r="M31" s="429"/>
      <c r="N31" s="429"/>
      <c r="O31" s="429"/>
      <c r="P31" s="429"/>
      <c r="Q31" s="429"/>
      <c r="R31" s="432">
        <v>0</v>
      </c>
      <c r="S31" s="432"/>
      <c r="T31" s="433">
        <f t="shared" si="2"/>
        <v>0</v>
      </c>
      <c r="U31" s="433"/>
      <c r="V31" s="433"/>
      <c r="W31" s="433">
        <f t="shared" si="3"/>
        <v>0</v>
      </c>
      <c r="X31" s="433"/>
      <c r="Y31" s="433"/>
      <c r="Z31" s="433"/>
      <c r="AA31" s="128"/>
      <c r="AB31" s="145"/>
    </row>
    <row r="32" spans="2:28" ht="15" customHeight="1" x14ac:dyDescent="0.3">
      <c r="B32" s="217"/>
      <c r="C32" s="5"/>
      <c r="D32" s="127" t="s">
        <v>1668</v>
      </c>
      <c r="E32" s="429" t="s">
        <v>148</v>
      </c>
      <c r="F32" s="429"/>
      <c r="G32" s="429"/>
      <c r="H32" s="429"/>
      <c r="I32" s="429"/>
      <c r="J32" s="429" t="s">
        <v>159</v>
      </c>
      <c r="K32" s="429"/>
      <c r="L32" s="429"/>
      <c r="M32" s="429"/>
      <c r="N32" s="429"/>
      <c r="O32" s="429"/>
      <c r="P32" s="429"/>
      <c r="Q32" s="429"/>
      <c r="R32" s="432">
        <v>0</v>
      </c>
      <c r="S32" s="432"/>
      <c r="T32" s="433">
        <f t="shared" si="2"/>
        <v>0</v>
      </c>
      <c r="U32" s="433"/>
      <c r="V32" s="433"/>
      <c r="W32" s="433">
        <f t="shared" si="3"/>
        <v>0</v>
      </c>
      <c r="X32" s="433"/>
      <c r="Y32" s="433"/>
      <c r="Z32" s="433"/>
      <c r="AA32" s="128"/>
      <c r="AB32" s="145"/>
    </row>
    <row r="33" spans="2:28" ht="15" customHeight="1" x14ac:dyDescent="0.3">
      <c r="B33" s="217"/>
      <c r="C33" s="5"/>
      <c r="D33" s="127" t="s">
        <v>1669</v>
      </c>
      <c r="E33" s="429" t="s">
        <v>148</v>
      </c>
      <c r="F33" s="429"/>
      <c r="G33" s="429"/>
      <c r="H33" s="429"/>
      <c r="I33" s="429"/>
      <c r="J33" s="429" t="s">
        <v>159</v>
      </c>
      <c r="K33" s="429"/>
      <c r="L33" s="429"/>
      <c r="M33" s="429"/>
      <c r="N33" s="429"/>
      <c r="O33" s="429"/>
      <c r="P33" s="429"/>
      <c r="Q33" s="429"/>
      <c r="R33" s="432">
        <v>0</v>
      </c>
      <c r="S33" s="432"/>
      <c r="T33" s="433">
        <f t="shared" si="2"/>
        <v>0</v>
      </c>
      <c r="U33" s="433"/>
      <c r="V33" s="433"/>
      <c r="W33" s="433">
        <f t="shared" si="3"/>
        <v>0</v>
      </c>
      <c r="X33" s="433"/>
      <c r="Y33" s="433"/>
      <c r="Z33" s="433"/>
      <c r="AA33" s="128"/>
      <c r="AB33" s="145"/>
    </row>
    <row r="34" spans="2:28" ht="15" customHeight="1" x14ac:dyDescent="0.3">
      <c r="B34" s="217"/>
      <c r="C34" s="5"/>
      <c r="D34" s="127" t="s">
        <v>145</v>
      </c>
      <c r="E34" s="429" t="s">
        <v>148</v>
      </c>
      <c r="F34" s="429"/>
      <c r="G34" s="429"/>
      <c r="H34" s="429"/>
      <c r="I34" s="429"/>
      <c r="J34" s="429" t="s">
        <v>159</v>
      </c>
      <c r="K34" s="429"/>
      <c r="L34" s="429"/>
      <c r="M34" s="429"/>
      <c r="N34" s="429"/>
      <c r="O34" s="429"/>
      <c r="P34" s="429"/>
      <c r="Q34" s="429"/>
      <c r="R34" s="432">
        <v>0</v>
      </c>
      <c r="S34" s="432"/>
      <c r="T34" s="433">
        <f t="shared" si="1"/>
        <v>0</v>
      </c>
      <c r="U34" s="433"/>
      <c r="V34" s="433"/>
      <c r="W34" s="433">
        <f t="shared" si="0"/>
        <v>0</v>
      </c>
      <c r="X34" s="433"/>
      <c r="Y34" s="433"/>
      <c r="Z34" s="433"/>
      <c r="AA34" s="128"/>
      <c r="AB34" s="145"/>
    </row>
    <row r="35" spans="2:28" ht="15" customHeight="1" x14ac:dyDescent="0.3">
      <c r="B35" s="217"/>
      <c r="C35" s="5"/>
      <c r="D35" s="132">
        <v>1</v>
      </c>
      <c r="E35" s="428" t="s">
        <v>116</v>
      </c>
      <c r="F35" s="428"/>
      <c r="G35" s="428"/>
      <c r="H35" s="428"/>
      <c r="I35" s="428"/>
      <c r="J35" s="428"/>
      <c r="K35" s="428"/>
      <c r="L35" s="133"/>
      <c r="M35" s="133"/>
      <c r="N35" s="133"/>
      <c r="O35" s="133"/>
      <c r="P35" s="133"/>
      <c r="Q35" s="133"/>
      <c r="R35" s="427" t="s">
        <v>128</v>
      </c>
      <c r="S35" s="427"/>
      <c r="T35" s="427" t="s">
        <v>126</v>
      </c>
      <c r="U35" s="427"/>
      <c r="V35" s="427"/>
      <c r="W35" s="427" t="s">
        <v>127</v>
      </c>
      <c r="X35" s="427"/>
      <c r="Y35" s="427"/>
      <c r="Z35" s="427"/>
      <c r="AA35" s="198"/>
      <c r="AB35" s="145"/>
    </row>
    <row r="36" spans="2:28" ht="15" customHeight="1" x14ac:dyDescent="0.3">
      <c r="B36" s="217"/>
      <c r="C36" s="5"/>
      <c r="D36" s="127" t="s">
        <v>136</v>
      </c>
      <c r="E36" s="429" t="s">
        <v>91</v>
      </c>
      <c r="F36" s="429"/>
      <c r="G36" s="429"/>
      <c r="H36" s="429"/>
      <c r="I36" s="429"/>
      <c r="J36" s="429" t="s">
        <v>1691</v>
      </c>
      <c r="K36" s="429"/>
      <c r="L36" s="429"/>
      <c r="M36" s="429"/>
      <c r="N36" s="429"/>
      <c r="O36" s="429"/>
      <c r="P36" s="429"/>
      <c r="Q36" s="429"/>
      <c r="R36" s="432">
        <v>1</v>
      </c>
      <c r="S36" s="432"/>
      <c r="T36" s="433">
        <f t="shared" ref="T36:T55" si="4">VLOOKUP(J36,tabla_programacion,3,FALSE)</f>
        <v>441573.33333333337</v>
      </c>
      <c r="U36" s="433"/>
      <c r="V36" s="433"/>
      <c r="W36" s="433">
        <f>T36*R36</f>
        <v>441573.33333333337</v>
      </c>
      <c r="X36" s="433"/>
      <c r="Y36" s="433"/>
      <c r="Z36" s="433"/>
      <c r="AA36" s="128"/>
      <c r="AB36" s="145"/>
    </row>
    <row r="37" spans="2:28" ht="15" customHeight="1" x14ac:dyDescent="0.3">
      <c r="B37" s="217"/>
      <c r="C37" s="5"/>
      <c r="D37" s="127" t="s">
        <v>137</v>
      </c>
      <c r="E37" s="429" t="s">
        <v>91</v>
      </c>
      <c r="F37" s="429"/>
      <c r="G37" s="429"/>
      <c r="H37" s="429"/>
      <c r="I37" s="429"/>
      <c r="J37" s="429" t="s">
        <v>1692</v>
      </c>
      <c r="K37" s="429"/>
      <c r="L37" s="429"/>
      <c r="M37" s="429"/>
      <c r="N37" s="429"/>
      <c r="O37" s="429"/>
      <c r="P37" s="429"/>
      <c r="Q37" s="429"/>
      <c r="R37" s="432">
        <v>1</v>
      </c>
      <c r="S37" s="432"/>
      <c r="T37" s="433">
        <f t="shared" si="4"/>
        <v>165348.33333333334</v>
      </c>
      <c r="U37" s="433"/>
      <c r="V37" s="433"/>
      <c r="W37" s="433">
        <f t="shared" ref="W37:W55" si="5">T37*R37</f>
        <v>165348.33333333334</v>
      </c>
      <c r="X37" s="433"/>
      <c r="Y37" s="433"/>
      <c r="Z37" s="433"/>
      <c r="AA37" s="128"/>
      <c r="AB37" s="145"/>
    </row>
    <row r="38" spans="2:28" ht="15" customHeight="1" x14ac:dyDescent="0.3">
      <c r="B38" s="217"/>
      <c r="C38" s="5"/>
      <c r="D38" s="127" t="s">
        <v>138</v>
      </c>
      <c r="E38" s="429" t="s">
        <v>91</v>
      </c>
      <c r="F38" s="429"/>
      <c r="G38" s="429"/>
      <c r="H38" s="429"/>
      <c r="I38" s="429"/>
      <c r="J38" s="429" t="s">
        <v>1693</v>
      </c>
      <c r="K38" s="429"/>
      <c r="L38" s="429"/>
      <c r="M38" s="429"/>
      <c r="N38" s="429"/>
      <c r="O38" s="429"/>
      <c r="P38" s="429"/>
      <c r="Q38" s="429"/>
      <c r="R38" s="432">
        <v>1</v>
      </c>
      <c r="S38" s="432"/>
      <c r="T38" s="433">
        <f t="shared" si="4"/>
        <v>257423.33333333334</v>
      </c>
      <c r="U38" s="433"/>
      <c r="V38" s="433"/>
      <c r="W38" s="433">
        <f t="shared" si="5"/>
        <v>257423.33333333334</v>
      </c>
      <c r="X38" s="433"/>
      <c r="Y38" s="433"/>
      <c r="Z38" s="433"/>
      <c r="AA38" s="128"/>
      <c r="AB38" s="145"/>
    </row>
    <row r="39" spans="2:28" ht="15" customHeight="1" x14ac:dyDescent="0.3">
      <c r="B39" s="217"/>
      <c r="C39" s="5"/>
      <c r="D39" s="127" t="s">
        <v>151</v>
      </c>
      <c r="E39" s="429" t="s">
        <v>91</v>
      </c>
      <c r="F39" s="429"/>
      <c r="G39" s="429"/>
      <c r="H39" s="429"/>
      <c r="I39" s="429"/>
      <c r="J39" s="429" t="s">
        <v>64</v>
      </c>
      <c r="K39" s="429"/>
      <c r="L39" s="429"/>
      <c r="M39" s="429"/>
      <c r="N39" s="429"/>
      <c r="O39" s="429"/>
      <c r="P39" s="429"/>
      <c r="Q39" s="429"/>
      <c r="R39" s="432">
        <v>0</v>
      </c>
      <c r="S39" s="432"/>
      <c r="T39" s="433">
        <f t="shared" si="4"/>
        <v>48720</v>
      </c>
      <c r="U39" s="433"/>
      <c r="V39" s="433"/>
      <c r="W39" s="433">
        <f t="shared" si="5"/>
        <v>0</v>
      </c>
      <c r="X39" s="433"/>
      <c r="Y39" s="433"/>
      <c r="Z39" s="433"/>
      <c r="AA39" s="128"/>
      <c r="AB39" s="145"/>
    </row>
    <row r="40" spans="2:28" ht="15" customHeight="1" x14ac:dyDescent="0.3">
      <c r="B40" s="217"/>
      <c r="C40" s="5"/>
      <c r="D40" s="127" t="s">
        <v>152</v>
      </c>
      <c r="E40" s="429" t="s">
        <v>118</v>
      </c>
      <c r="F40" s="429"/>
      <c r="G40" s="429"/>
      <c r="H40" s="429"/>
      <c r="I40" s="429"/>
      <c r="J40" s="429" t="s">
        <v>1356</v>
      </c>
      <c r="K40" s="429"/>
      <c r="L40" s="429"/>
      <c r="M40" s="429"/>
      <c r="N40" s="429"/>
      <c r="O40" s="429"/>
      <c r="P40" s="429"/>
      <c r="Q40" s="429"/>
      <c r="R40" s="432">
        <v>0</v>
      </c>
      <c r="S40" s="432"/>
      <c r="T40" s="433">
        <f t="shared" si="4"/>
        <v>364844.16666666669</v>
      </c>
      <c r="U40" s="433"/>
      <c r="V40" s="433"/>
      <c r="W40" s="433">
        <f t="shared" si="5"/>
        <v>0</v>
      </c>
      <c r="X40" s="433"/>
      <c r="Y40" s="433"/>
      <c r="Z40" s="433"/>
      <c r="AA40" s="128"/>
      <c r="AB40" s="145"/>
    </row>
    <row r="41" spans="2:28" ht="15" customHeight="1" x14ac:dyDescent="0.3">
      <c r="B41" s="217"/>
      <c r="C41" s="5"/>
      <c r="D41" s="127" t="s">
        <v>153</v>
      </c>
      <c r="E41" s="429" t="s">
        <v>149</v>
      </c>
      <c r="F41" s="429"/>
      <c r="G41" s="429"/>
      <c r="H41" s="429"/>
      <c r="I41" s="429"/>
      <c r="J41" s="429" t="s">
        <v>158</v>
      </c>
      <c r="K41" s="429"/>
      <c r="L41" s="429"/>
      <c r="M41" s="429"/>
      <c r="N41" s="429"/>
      <c r="O41" s="429"/>
      <c r="P41" s="429"/>
      <c r="Q41" s="429"/>
      <c r="R41" s="432">
        <v>0</v>
      </c>
      <c r="S41" s="432"/>
      <c r="T41" s="433">
        <f t="shared" si="4"/>
        <v>0</v>
      </c>
      <c r="U41" s="433"/>
      <c r="V41" s="433"/>
      <c r="W41" s="433">
        <f t="shared" si="5"/>
        <v>0</v>
      </c>
      <c r="X41" s="433"/>
      <c r="Y41" s="433"/>
      <c r="Z41" s="433"/>
      <c r="AA41" s="128"/>
      <c r="AB41" s="145"/>
    </row>
    <row r="42" spans="2:28" ht="15" customHeight="1" x14ac:dyDescent="0.3">
      <c r="B42" s="217"/>
      <c r="C42" s="5"/>
      <c r="D42" s="127" t="s">
        <v>154</v>
      </c>
      <c r="E42" s="429" t="s">
        <v>149</v>
      </c>
      <c r="F42" s="429"/>
      <c r="G42" s="429"/>
      <c r="H42" s="429"/>
      <c r="I42" s="429"/>
      <c r="J42" s="429" t="s">
        <v>158</v>
      </c>
      <c r="K42" s="429"/>
      <c r="L42" s="429"/>
      <c r="M42" s="429"/>
      <c r="N42" s="429"/>
      <c r="O42" s="429"/>
      <c r="P42" s="429"/>
      <c r="Q42" s="429"/>
      <c r="R42" s="432">
        <v>0</v>
      </c>
      <c r="S42" s="432"/>
      <c r="T42" s="433">
        <f t="shared" si="4"/>
        <v>0</v>
      </c>
      <c r="U42" s="433"/>
      <c r="V42" s="433"/>
      <c r="W42" s="433">
        <f t="shared" si="5"/>
        <v>0</v>
      </c>
      <c r="X42" s="433"/>
      <c r="Y42" s="433"/>
      <c r="Z42" s="433"/>
      <c r="AA42" s="128"/>
      <c r="AB42" s="145"/>
    </row>
    <row r="43" spans="2:28" ht="15" customHeight="1" x14ac:dyDescent="0.3">
      <c r="B43" s="217"/>
      <c r="C43" s="5"/>
      <c r="D43" s="127" t="s">
        <v>155</v>
      </c>
      <c r="E43" s="429" t="s">
        <v>149</v>
      </c>
      <c r="F43" s="429"/>
      <c r="G43" s="429"/>
      <c r="H43" s="429"/>
      <c r="I43" s="429"/>
      <c r="J43" s="429" t="s">
        <v>158</v>
      </c>
      <c r="K43" s="429"/>
      <c r="L43" s="429"/>
      <c r="M43" s="429"/>
      <c r="N43" s="429"/>
      <c r="O43" s="429"/>
      <c r="P43" s="429"/>
      <c r="Q43" s="429"/>
      <c r="R43" s="432">
        <v>0</v>
      </c>
      <c r="S43" s="432"/>
      <c r="T43" s="433">
        <f t="shared" si="4"/>
        <v>0</v>
      </c>
      <c r="U43" s="433"/>
      <c r="V43" s="433"/>
      <c r="W43" s="433">
        <f t="shared" si="5"/>
        <v>0</v>
      </c>
      <c r="X43" s="433"/>
      <c r="Y43" s="433"/>
      <c r="Z43" s="433"/>
      <c r="AA43" s="128"/>
      <c r="AB43" s="145"/>
    </row>
    <row r="44" spans="2:28" ht="15" customHeight="1" x14ac:dyDescent="0.3">
      <c r="B44" s="217"/>
      <c r="C44" s="5"/>
      <c r="D44" s="127" t="s">
        <v>156</v>
      </c>
      <c r="E44" s="429" t="s">
        <v>149</v>
      </c>
      <c r="F44" s="429"/>
      <c r="G44" s="429"/>
      <c r="H44" s="429"/>
      <c r="I44" s="429"/>
      <c r="J44" s="429" t="s">
        <v>158</v>
      </c>
      <c r="K44" s="429"/>
      <c r="L44" s="429"/>
      <c r="M44" s="429"/>
      <c r="N44" s="429"/>
      <c r="O44" s="429"/>
      <c r="P44" s="429"/>
      <c r="Q44" s="429"/>
      <c r="R44" s="432">
        <v>0</v>
      </c>
      <c r="S44" s="432"/>
      <c r="T44" s="433">
        <f t="shared" si="4"/>
        <v>0</v>
      </c>
      <c r="U44" s="433"/>
      <c r="V44" s="433"/>
      <c r="W44" s="433">
        <f t="shared" si="5"/>
        <v>0</v>
      </c>
      <c r="X44" s="433"/>
      <c r="Y44" s="433"/>
      <c r="Z44" s="433"/>
      <c r="AA44" s="128"/>
      <c r="AB44" s="145"/>
    </row>
    <row r="45" spans="2:28" ht="15" customHeight="1" x14ac:dyDescent="0.3">
      <c r="B45" s="217"/>
      <c r="C45" s="5"/>
      <c r="D45" s="127" t="s">
        <v>157</v>
      </c>
      <c r="E45" s="429" t="s">
        <v>149</v>
      </c>
      <c r="F45" s="429"/>
      <c r="G45" s="429"/>
      <c r="H45" s="429"/>
      <c r="I45" s="429"/>
      <c r="J45" s="429" t="s">
        <v>158</v>
      </c>
      <c r="K45" s="429"/>
      <c r="L45" s="429"/>
      <c r="M45" s="429"/>
      <c r="N45" s="429"/>
      <c r="O45" s="429"/>
      <c r="P45" s="429"/>
      <c r="Q45" s="429"/>
      <c r="R45" s="432">
        <v>0</v>
      </c>
      <c r="S45" s="432"/>
      <c r="T45" s="433">
        <f t="shared" ref="T45:T54" si="6">VLOOKUP(J45,tabla_programacion,3,FALSE)</f>
        <v>0</v>
      </c>
      <c r="U45" s="433"/>
      <c r="V45" s="433"/>
      <c r="W45" s="433">
        <f t="shared" ref="W45:W54" si="7">T45*R45</f>
        <v>0</v>
      </c>
      <c r="X45" s="433"/>
      <c r="Y45" s="433"/>
      <c r="Z45" s="433"/>
      <c r="AA45" s="128"/>
      <c r="AB45" s="145"/>
    </row>
    <row r="46" spans="2:28" ht="15" customHeight="1" x14ac:dyDescent="0.3">
      <c r="B46" s="217"/>
      <c r="C46" s="5"/>
      <c r="D46" s="127" t="s">
        <v>1670</v>
      </c>
      <c r="E46" s="429" t="s">
        <v>149</v>
      </c>
      <c r="F46" s="429"/>
      <c r="G46" s="429"/>
      <c r="H46" s="429"/>
      <c r="I46" s="429"/>
      <c r="J46" s="429" t="s">
        <v>158</v>
      </c>
      <c r="K46" s="429"/>
      <c r="L46" s="429"/>
      <c r="M46" s="429"/>
      <c r="N46" s="429"/>
      <c r="O46" s="429"/>
      <c r="P46" s="429"/>
      <c r="Q46" s="429"/>
      <c r="R46" s="432">
        <v>0</v>
      </c>
      <c r="S46" s="432"/>
      <c r="T46" s="433">
        <f t="shared" si="6"/>
        <v>0</v>
      </c>
      <c r="U46" s="433"/>
      <c r="V46" s="433"/>
      <c r="W46" s="433">
        <f t="shared" si="7"/>
        <v>0</v>
      </c>
      <c r="X46" s="433"/>
      <c r="Y46" s="433"/>
      <c r="Z46" s="433"/>
      <c r="AA46" s="128"/>
      <c r="AB46" s="145"/>
    </row>
    <row r="47" spans="2:28" ht="15.75" x14ac:dyDescent="0.3">
      <c r="B47" s="217"/>
      <c r="C47" s="5"/>
      <c r="D47" s="127" t="s">
        <v>1671</v>
      </c>
      <c r="E47" s="429" t="s">
        <v>149</v>
      </c>
      <c r="F47" s="429"/>
      <c r="G47" s="429"/>
      <c r="H47" s="429"/>
      <c r="I47" s="429"/>
      <c r="J47" s="429" t="s">
        <v>158</v>
      </c>
      <c r="K47" s="429"/>
      <c r="L47" s="429"/>
      <c r="M47" s="429"/>
      <c r="N47" s="429"/>
      <c r="O47" s="429"/>
      <c r="P47" s="429"/>
      <c r="Q47" s="429"/>
      <c r="R47" s="432">
        <v>0</v>
      </c>
      <c r="S47" s="432"/>
      <c r="T47" s="433">
        <f t="shared" si="6"/>
        <v>0</v>
      </c>
      <c r="U47" s="433"/>
      <c r="V47" s="433"/>
      <c r="W47" s="433">
        <f t="shared" si="7"/>
        <v>0</v>
      </c>
      <c r="X47" s="433"/>
      <c r="Y47" s="433"/>
      <c r="Z47" s="433"/>
      <c r="AA47" s="128"/>
      <c r="AB47" s="145"/>
    </row>
    <row r="48" spans="2:28" ht="15.75" x14ac:dyDescent="0.3">
      <c r="B48" s="217"/>
      <c r="C48" s="5"/>
      <c r="D48" s="127" t="s">
        <v>1672</v>
      </c>
      <c r="E48" s="429" t="s">
        <v>149</v>
      </c>
      <c r="F48" s="429"/>
      <c r="G48" s="429"/>
      <c r="H48" s="429"/>
      <c r="I48" s="429"/>
      <c r="J48" s="429" t="s">
        <v>158</v>
      </c>
      <c r="K48" s="429"/>
      <c r="L48" s="429"/>
      <c r="M48" s="429"/>
      <c r="N48" s="429"/>
      <c r="O48" s="429"/>
      <c r="P48" s="429"/>
      <c r="Q48" s="429"/>
      <c r="R48" s="432">
        <v>0</v>
      </c>
      <c r="S48" s="432"/>
      <c r="T48" s="433">
        <f t="shared" si="6"/>
        <v>0</v>
      </c>
      <c r="U48" s="433"/>
      <c r="V48" s="433"/>
      <c r="W48" s="433">
        <f t="shared" si="7"/>
        <v>0</v>
      </c>
      <c r="X48" s="433"/>
      <c r="Y48" s="433"/>
      <c r="Z48" s="433"/>
      <c r="AA48" s="128"/>
      <c r="AB48" s="145"/>
    </row>
    <row r="49" spans="2:28" ht="15.75" x14ac:dyDescent="0.3">
      <c r="B49" s="217"/>
      <c r="C49" s="5"/>
      <c r="D49" s="127" t="s">
        <v>1673</v>
      </c>
      <c r="E49" s="429" t="s">
        <v>149</v>
      </c>
      <c r="F49" s="429"/>
      <c r="G49" s="429"/>
      <c r="H49" s="429"/>
      <c r="I49" s="429"/>
      <c r="J49" s="429" t="s">
        <v>158</v>
      </c>
      <c r="K49" s="429"/>
      <c r="L49" s="429"/>
      <c r="M49" s="429"/>
      <c r="N49" s="429"/>
      <c r="O49" s="429"/>
      <c r="P49" s="429"/>
      <c r="Q49" s="429"/>
      <c r="R49" s="432">
        <v>0</v>
      </c>
      <c r="S49" s="432"/>
      <c r="T49" s="433">
        <f t="shared" si="6"/>
        <v>0</v>
      </c>
      <c r="U49" s="433"/>
      <c r="V49" s="433"/>
      <c r="W49" s="433">
        <f t="shared" si="7"/>
        <v>0</v>
      </c>
      <c r="X49" s="433"/>
      <c r="Y49" s="433"/>
      <c r="Z49" s="433"/>
      <c r="AA49" s="128"/>
      <c r="AB49" s="145"/>
    </row>
    <row r="50" spans="2:28" ht="15.75" x14ac:dyDescent="0.3">
      <c r="B50" s="217"/>
      <c r="C50" s="5"/>
      <c r="D50" s="127" t="s">
        <v>1674</v>
      </c>
      <c r="E50" s="429" t="s">
        <v>149</v>
      </c>
      <c r="F50" s="429"/>
      <c r="G50" s="429"/>
      <c r="H50" s="429"/>
      <c r="I50" s="429"/>
      <c r="J50" s="429" t="s">
        <v>158</v>
      </c>
      <c r="K50" s="429"/>
      <c r="L50" s="429"/>
      <c r="M50" s="429"/>
      <c r="N50" s="429"/>
      <c r="O50" s="429"/>
      <c r="P50" s="429"/>
      <c r="Q50" s="429"/>
      <c r="R50" s="432">
        <v>0</v>
      </c>
      <c r="S50" s="432"/>
      <c r="T50" s="433">
        <f t="shared" si="6"/>
        <v>0</v>
      </c>
      <c r="U50" s="433"/>
      <c r="V50" s="433"/>
      <c r="W50" s="433">
        <f t="shared" si="7"/>
        <v>0</v>
      </c>
      <c r="X50" s="433"/>
      <c r="Y50" s="433"/>
      <c r="Z50" s="433"/>
      <c r="AA50" s="128"/>
      <c r="AB50" s="145"/>
    </row>
    <row r="51" spans="2:28" ht="15.75" x14ac:dyDescent="0.3">
      <c r="B51" s="217"/>
      <c r="C51" s="5"/>
      <c r="D51" s="127" t="s">
        <v>1675</v>
      </c>
      <c r="E51" s="429" t="s">
        <v>149</v>
      </c>
      <c r="F51" s="429"/>
      <c r="G51" s="429"/>
      <c r="H51" s="429"/>
      <c r="I51" s="429"/>
      <c r="J51" s="429" t="s">
        <v>158</v>
      </c>
      <c r="K51" s="429"/>
      <c r="L51" s="429"/>
      <c r="M51" s="429"/>
      <c r="N51" s="429"/>
      <c r="O51" s="429"/>
      <c r="P51" s="429"/>
      <c r="Q51" s="429"/>
      <c r="R51" s="432">
        <v>0</v>
      </c>
      <c r="S51" s="432"/>
      <c r="T51" s="433">
        <f t="shared" si="6"/>
        <v>0</v>
      </c>
      <c r="U51" s="433"/>
      <c r="V51" s="433"/>
      <c r="W51" s="433">
        <f t="shared" si="7"/>
        <v>0</v>
      </c>
      <c r="X51" s="433"/>
      <c r="Y51" s="433"/>
      <c r="Z51" s="433"/>
      <c r="AA51" s="128"/>
      <c r="AB51" s="145"/>
    </row>
    <row r="52" spans="2:28" ht="15.75" x14ac:dyDescent="0.3">
      <c r="B52" s="217"/>
      <c r="C52" s="5"/>
      <c r="D52" s="127" t="s">
        <v>1676</v>
      </c>
      <c r="E52" s="429" t="s">
        <v>149</v>
      </c>
      <c r="F52" s="429"/>
      <c r="G52" s="429"/>
      <c r="H52" s="429"/>
      <c r="I52" s="429"/>
      <c r="J52" s="429" t="s">
        <v>158</v>
      </c>
      <c r="K52" s="429"/>
      <c r="L52" s="429"/>
      <c r="M52" s="429"/>
      <c r="N52" s="429"/>
      <c r="O52" s="429"/>
      <c r="P52" s="429"/>
      <c r="Q52" s="429"/>
      <c r="R52" s="432">
        <v>0</v>
      </c>
      <c r="S52" s="432"/>
      <c r="T52" s="433">
        <f t="shared" si="6"/>
        <v>0</v>
      </c>
      <c r="U52" s="433"/>
      <c r="V52" s="433"/>
      <c r="W52" s="433">
        <f t="shared" si="7"/>
        <v>0</v>
      </c>
      <c r="X52" s="433"/>
      <c r="Y52" s="433"/>
      <c r="Z52" s="433"/>
      <c r="AA52" s="128"/>
      <c r="AB52" s="145"/>
    </row>
    <row r="53" spans="2:28" ht="15.75" x14ac:dyDescent="0.3">
      <c r="B53" s="217"/>
      <c r="C53" s="5"/>
      <c r="D53" s="127" t="s">
        <v>1677</v>
      </c>
      <c r="E53" s="429" t="s">
        <v>149</v>
      </c>
      <c r="F53" s="429"/>
      <c r="G53" s="429"/>
      <c r="H53" s="429"/>
      <c r="I53" s="429"/>
      <c r="J53" s="429" t="s">
        <v>158</v>
      </c>
      <c r="K53" s="429"/>
      <c r="L53" s="429"/>
      <c r="M53" s="429"/>
      <c r="N53" s="429"/>
      <c r="O53" s="429"/>
      <c r="P53" s="429"/>
      <c r="Q53" s="429"/>
      <c r="R53" s="432">
        <v>0</v>
      </c>
      <c r="S53" s="432"/>
      <c r="T53" s="433">
        <f t="shared" si="6"/>
        <v>0</v>
      </c>
      <c r="U53" s="433"/>
      <c r="V53" s="433"/>
      <c r="W53" s="433">
        <f t="shared" si="7"/>
        <v>0</v>
      </c>
      <c r="X53" s="433"/>
      <c r="Y53" s="433"/>
      <c r="Z53" s="433"/>
      <c r="AA53" s="128"/>
      <c r="AB53" s="145"/>
    </row>
    <row r="54" spans="2:28" ht="15.75" x14ac:dyDescent="0.3">
      <c r="B54" s="217"/>
      <c r="C54" s="5"/>
      <c r="D54" s="127" t="s">
        <v>1678</v>
      </c>
      <c r="E54" s="429" t="s">
        <v>149</v>
      </c>
      <c r="F54" s="429"/>
      <c r="G54" s="429"/>
      <c r="H54" s="429"/>
      <c r="I54" s="429"/>
      <c r="J54" s="429" t="s">
        <v>158</v>
      </c>
      <c r="K54" s="429"/>
      <c r="L54" s="429"/>
      <c r="M54" s="429"/>
      <c r="N54" s="429"/>
      <c r="O54" s="429"/>
      <c r="P54" s="429"/>
      <c r="Q54" s="429"/>
      <c r="R54" s="432">
        <v>0</v>
      </c>
      <c r="S54" s="432"/>
      <c r="T54" s="433">
        <f t="shared" si="6"/>
        <v>0</v>
      </c>
      <c r="U54" s="433"/>
      <c r="V54" s="433"/>
      <c r="W54" s="433">
        <f t="shared" si="7"/>
        <v>0</v>
      </c>
      <c r="X54" s="433"/>
      <c r="Y54" s="433"/>
      <c r="Z54" s="433"/>
      <c r="AA54" s="128"/>
      <c r="AB54" s="145"/>
    </row>
    <row r="55" spans="2:28" ht="15.75" x14ac:dyDescent="0.3">
      <c r="B55" s="217"/>
      <c r="C55" s="5"/>
      <c r="D55" s="127" t="s">
        <v>157</v>
      </c>
      <c r="E55" s="429" t="s">
        <v>149</v>
      </c>
      <c r="F55" s="429"/>
      <c r="G55" s="429"/>
      <c r="H55" s="429"/>
      <c r="I55" s="429"/>
      <c r="J55" s="429" t="s">
        <v>158</v>
      </c>
      <c r="K55" s="429"/>
      <c r="L55" s="429"/>
      <c r="M55" s="429"/>
      <c r="N55" s="429"/>
      <c r="O55" s="429"/>
      <c r="P55" s="429"/>
      <c r="Q55" s="429"/>
      <c r="R55" s="432">
        <v>0</v>
      </c>
      <c r="S55" s="432"/>
      <c r="T55" s="433">
        <f t="shared" si="4"/>
        <v>0</v>
      </c>
      <c r="U55" s="433"/>
      <c r="V55" s="433"/>
      <c r="W55" s="433">
        <f t="shared" si="5"/>
        <v>0</v>
      </c>
      <c r="X55" s="433"/>
      <c r="Y55" s="433"/>
      <c r="Z55" s="433"/>
      <c r="AA55" s="128"/>
      <c r="AB55" s="145"/>
    </row>
    <row r="56" spans="2:28" ht="15" customHeight="1" x14ac:dyDescent="0.3">
      <c r="B56" s="217"/>
      <c r="C56" s="5"/>
      <c r="D56" s="132">
        <v>2</v>
      </c>
      <c r="E56" s="428" t="s">
        <v>121</v>
      </c>
      <c r="F56" s="428"/>
      <c r="G56" s="428"/>
      <c r="H56" s="428"/>
      <c r="I56" s="428"/>
      <c r="J56" s="428"/>
      <c r="K56" s="428"/>
      <c r="L56" s="133"/>
      <c r="M56" s="133"/>
      <c r="N56" s="133"/>
      <c r="O56" s="133"/>
      <c r="P56" s="133"/>
      <c r="Q56" s="133"/>
      <c r="R56" s="427" t="s">
        <v>128</v>
      </c>
      <c r="S56" s="427"/>
      <c r="T56" s="427" t="s">
        <v>126</v>
      </c>
      <c r="U56" s="427"/>
      <c r="V56" s="427"/>
      <c r="W56" s="427" t="s">
        <v>127</v>
      </c>
      <c r="X56" s="427"/>
      <c r="Y56" s="427"/>
      <c r="Z56" s="427"/>
      <c r="AA56" s="198"/>
      <c r="AB56" s="145"/>
    </row>
    <row r="57" spans="2:28" ht="15.75" x14ac:dyDescent="0.3">
      <c r="B57" s="217"/>
      <c r="C57" s="5"/>
      <c r="D57" s="127" t="s">
        <v>150</v>
      </c>
      <c r="E57" s="429" t="s">
        <v>93</v>
      </c>
      <c r="F57" s="429"/>
      <c r="G57" s="429"/>
      <c r="H57" s="429"/>
      <c r="I57" s="429"/>
      <c r="J57" s="429"/>
      <c r="K57" s="429"/>
      <c r="L57" s="429"/>
      <c r="M57" s="429"/>
      <c r="N57" s="429"/>
      <c r="O57" s="429"/>
      <c r="P57" s="429"/>
      <c r="Q57" s="429"/>
      <c r="R57" s="432">
        <v>1</v>
      </c>
      <c r="S57" s="432"/>
      <c r="T57" s="433">
        <f>VLOOKUP(E57,tabla_documentacion,3,FALSE)</f>
        <v>165348.33333333334</v>
      </c>
      <c r="U57" s="433"/>
      <c r="V57" s="433"/>
      <c r="W57" s="433">
        <f>T57*R57</f>
        <v>165348.33333333334</v>
      </c>
      <c r="X57" s="433"/>
      <c r="Y57" s="433"/>
      <c r="Z57" s="433"/>
      <c r="AA57" s="128"/>
      <c r="AB57" s="145"/>
    </row>
    <row r="58" spans="2:28" ht="15.75" x14ac:dyDescent="0.3">
      <c r="B58" s="217"/>
      <c r="C58" s="5"/>
      <c r="D58" s="127" t="s">
        <v>167</v>
      </c>
      <c r="E58" s="429" t="s">
        <v>159</v>
      </c>
      <c r="F58" s="429"/>
      <c r="G58" s="429"/>
      <c r="H58" s="429"/>
      <c r="I58" s="429"/>
      <c r="J58" s="429"/>
      <c r="K58" s="429"/>
      <c r="L58" s="429"/>
      <c r="M58" s="429"/>
      <c r="N58" s="429"/>
      <c r="O58" s="429"/>
      <c r="P58" s="429"/>
      <c r="Q58" s="429"/>
      <c r="R58" s="432">
        <v>0</v>
      </c>
      <c r="S58" s="432"/>
      <c r="T58" s="433">
        <f>VLOOKUP(E58,tabla_documentacion,3,FALSE)</f>
        <v>0</v>
      </c>
      <c r="U58" s="433"/>
      <c r="V58" s="433"/>
      <c r="W58" s="433">
        <f t="shared" ref="W58:W59" si="8">T58*R58</f>
        <v>0</v>
      </c>
      <c r="X58" s="433"/>
      <c r="Y58" s="433"/>
      <c r="Z58" s="433"/>
      <c r="AA58" s="128"/>
      <c r="AB58" s="145"/>
    </row>
    <row r="59" spans="2:28" ht="15.75" x14ac:dyDescent="0.3">
      <c r="B59" s="217"/>
      <c r="C59" s="5"/>
      <c r="D59" s="127" t="s">
        <v>168</v>
      </c>
      <c r="E59" s="429" t="s">
        <v>159</v>
      </c>
      <c r="F59" s="429"/>
      <c r="G59" s="429"/>
      <c r="H59" s="429"/>
      <c r="I59" s="429"/>
      <c r="J59" s="429"/>
      <c r="K59" s="429"/>
      <c r="L59" s="429"/>
      <c r="M59" s="429"/>
      <c r="N59" s="429"/>
      <c r="O59" s="429"/>
      <c r="P59" s="429"/>
      <c r="Q59" s="429"/>
      <c r="R59" s="432">
        <v>0</v>
      </c>
      <c r="S59" s="432"/>
      <c r="T59" s="433">
        <f>VLOOKUP(E59,tabla_documentacion,3,FALSE)</f>
        <v>0</v>
      </c>
      <c r="U59" s="433"/>
      <c r="V59" s="433"/>
      <c r="W59" s="433">
        <f t="shared" si="8"/>
        <v>0</v>
      </c>
      <c r="X59" s="433"/>
      <c r="Y59" s="433"/>
      <c r="Z59" s="433"/>
      <c r="AA59" s="128"/>
      <c r="AB59" s="145"/>
    </row>
    <row r="60" spans="2:28" ht="15.75" x14ac:dyDescent="0.3">
      <c r="B60" s="217"/>
      <c r="C60" s="5"/>
      <c r="D60" s="132">
        <v>5</v>
      </c>
      <c r="E60" s="428" t="s">
        <v>122</v>
      </c>
      <c r="F60" s="428"/>
      <c r="G60" s="428"/>
      <c r="H60" s="428"/>
      <c r="I60" s="428"/>
      <c r="J60" s="428"/>
      <c r="K60" s="428"/>
      <c r="L60" s="133"/>
      <c r="M60" s="133"/>
      <c r="N60" s="133"/>
      <c r="O60" s="133"/>
      <c r="P60" s="133"/>
      <c r="Q60" s="133"/>
      <c r="R60" s="427" t="s">
        <v>128</v>
      </c>
      <c r="S60" s="427"/>
      <c r="T60" s="427" t="s">
        <v>126</v>
      </c>
      <c r="U60" s="427"/>
      <c r="V60" s="427"/>
      <c r="W60" s="427" t="s">
        <v>127</v>
      </c>
      <c r="X60" s="427"/>
      <c r="Y60" s="427"/>
      <c r="Z60" s="427"/>
      <c r="AA60" s="198"/>
      <c r="AB60" s="145"/>
    </row>
    <row r="61" spans="2:28" ht="15.75" x14ac:dyDescent="0.3">
      <c r="B61" s="217"/>
      <c r="C61" s="5"/>
      <c r="D61" s="127" t="s">
        <v>166</v>
      </c>
      <c r="E61" s="429" t="s">
        <v>159</v>
      </c>
      <c r="F61" s="429"/>
      <c r="G61" s="429"/>
      <c r="H61" s="429"/>
      <c r="I61" s="429"/>
      <c r="J61" s="429"/>
      <c r="K61" s="429"/>
      <c r="L61" s="429"/>
      <c r="M61" s="429"/>
      <c r="N61" s="429"/>
      <c r="O61" s="429"/>
      <c r="P61" s="429"/>
      <c r="Q61" s="429"/>
      <c r="R61" s="432">
        <v>1</v>
      </c>
      <c r="S61" s="432"/>
      <c r="T61" s="433">
        <f>VLOOKUP(E61,TABLA_LOGISTICA,3,FALSE)</f>
        <v>0</v>
      </c>
      <c r="U61" s="433"/>
      <c r="V61" s="433"/>
      <c r="W61" s="433">
        <f>T61*R61</f>
        <v>0</v>
      </c>
      <c r="X61" s="433"/>
      <c r="Y61" s="433"/>
      <c r="Z61" s="433"/>
      <c r="AA61" s="128"/>
      <c r="AB61" s="145"/>
    </row>
    <row r="62" spans="2:28" ht="15.75" x14ac:dyDescent="0.3">
      <c r="B62" s="217"/>
      <c r="C62" s="5"/>
      <c r="D62" s="127" t="s">
        <v>167</v>
      </c>
      <c r="E62" s="429" t="s">
        <v>159</v>
      </c>
      <c r="F62" s="429"/>
      <c r="G62" s="429"/>
      <c r="H62" s="429"/>
      <c r="I62" s="429"/>
      <c r="J62" s="429"/>
      <c r="K62" s="429"/>
      <c r="L62" s="429"/>
      <c r="M62" s="429"/>
      <c r="N62" s="429"/>
      <c r="O62" s="429"/>
      <c r="P62" s="429"/>
      <c r="Q62" s="429"/>
      <c r="R62" s="432">
        <v>1</v>
      </c>
      <c r="S62" s="432"/>
      <c r="T62" s="433">
        <f>VLOOKUP(E62,TABLA_LOGISTICA,3,FALSE)</f>
        <v>0</v>
      </c>
      <c r="U62" s="433"/>
      <c r="V62" s="433"/>
      <c r="W62" s="433">
        <f t="shared" ref="W62:W63" si="9">T62*R62</f>
        <v>0</v>
      </c>
      <c r="X62" s="433"/>
      <c r="Y62" s="433"/>
      <c r="Z62" s="433"/>
      <c r="AA62" s="128"/>
      <c r="AB62" s="145"/>
    </row>
    <row r="63" spans="2:28" ht="15.75" x14ac:dyDescent="0.3">
      <c r="B63" s="217"/>
      <c r="C63" s="5"/>
      <c r="D63" s="127" t="s">
        <v>168</v>
      </c>
      <c r="E63" s="429" t="s">
        <v>159</v>
      </c>
      <c r="F63" s="429"/>
      <c r="G63" s="429"/>
      <c r="H63" s="429"/>
      <c r="I63" s="429"/>
      <c r="J63" s="429"/>
      <c r="K63" s="429"/>
      <c r="L63" s="429"/>
      <c r="M63" s="429"/>
      <c r="N63" s="429"/>
      <c r="O63" s="429"/>
      <c r="P63" s="429"/>
      <c r="Q63" s="429"/>
      <c r="R63" s="432">
        <v>1</v>
      </c>
      <c r="S63" s="432"/>
      <c r="T63" s="433">
        <f>VLOOKUP(E63,TABLA_LOGISTICA,3,FALSE)</f>
        <v>0</v>
      </c>
      <c r="U63" s="433"/>
      <c r="V63" s="433"/>
      <c r="W63" s="433">
        <f t="shared" si="9"/>
        <v>0</v>
      </c>
      <c r="X63" s="433"/>
      <c r="Y63" s="433"/>
      <c r="Z63" s="433"/>
      <c r="AA63" s="128"/>
      <c r="AB63" s="145"/>
    </row>
    <row r="64" spans="2:28" ht="15.75" x14ac:dyDescent="0.3">
      <c r="B64" s="217"/>
      <c r="C64" s="5"/>
      <c r="D64" s="132">
        <v>3</v>
      </c>
      <c r="E64" s="428" t="s">
        <v>160</v>
      </c>
      <c r="F64" s="428"/>
      <c r="G64" s="428"/>
      <c r="H64" s="428"/>
      <c r="I64" s="428"/>
      <c r="J64" s="428"/>
      <c r="K64" s="428"/>
      <c r="L64" s="133"/>
      <c r="M64" s="133"/>
      <c r="N64" s="133"/>
      <c r="O64" s="133"/>
      <c r="P64" s="133"/>
      <c r="Q64" s="133"/>
      <c r="R64" s="427" t="s">
        <v>128</v>
      </c>
      <c r="S64" s="427"/>
      <c r="T64" s="427" t="s">
        <v>126</v>
      </c>
      <c r="U64" s="427"/>
      <c r="V64" s="427"/>
      <c r="W64" s="427" t="s">
        <v>127</v>
      </c>
      <c r="X64" s="427"/>
      <c r="Y64" s="427"/>
      <c r="Z64" s="427"/>
      <c r="AA64" s="198"/>
      <c r="AB64" s="145"/>
    </row>
    <row r="65" spans="2:29" ht="15.75" x14ac:dyDescent="0.3">
      <c r="B65" s="217"/>
      <c r="C65" s="5"/>
      <c r="D65" s="127" t="s">
        <v>161</v>
      </c>
      <c r="E65" s="429" t="s">
        <v>1696</v>
      </c>
      <c r="F65" s="429"/>
      <c r="G65" s="429"/>
      <c r="H65" s="429"/>
      <c r="I65" s="429"/>
      <c r="J65" s="429"/>
      <c r="K65" s="429"/>
      <c r="L65" s="429"/>
      <c r="M65" s="429"/>
      <c r="N65" s="429"/>
      <c r="O65" s="429"/>
      <c r="P65" s="429"/>
      <c r="Q65" s="429"/>
      <c r="R65" s="432">
        <v>1</v>
      </c>
      <c r="S65" s="432"/>
      <c r="T65" s="433">
        <f>VLOOKUP(E65,tabla_puesta_a_punto,3,FALSE)</f>
        <v>186832.5</v>
      </c>
      <c r="U65" s="433"/>
      <c r="V65" s="433"/>
      <c r="W65" s="433">
        <f>T65*R65</f>
        <v>186832.5</v>
      </c>
      <c r="X65" s="433"/>
      <c r="Y65" s="433"/>
      <c r="Z65" s="433"/>
      <c r="AA65" s="128"/>
      <c r="AB65" s="145"/>
    </row>
    <row r="66" spans="2:29" ht="15.75" hidden="1" x14ac:dyDescent="0.3">
      <c r="B66" s="217"/>
      <c r="C66" s="5"/>
      <c r="D66" s="127" t="s">
        <v>162</v>
      </c>
      <c r="E66" s="429" t="s">
        <v>159</v>
      </c>
      <c r="F66" s="429"/>
      <c r="G66" s="429"/>
      <c r="H66" s="429"/>
      <c r="I66" s="429"/>
      <c r="J66" s="429"/>
      <c r="K66" s="429"/>
      <c r="L66" s="429"/>
      <c r="M66" s="429"/>
      <c r="N66" s="429"/>
      <c r="O66" s="429"/>
      <c r="P66" s="429"/>
      <c r="Q66" s="429"/>
      <c r="R66" s="432">
        <v>0</v>
      </c>
      <c r="S66" s="432"/>
      <c r="T66" s="433">
        <f>VLOOKUP(E66,tabla_puesta_a_punto,3,FALSE)</f>
        <v>0</v>
      </c>
      <c r="U66" s="433"/>
      <c r="V66" s="433"/>
      <c r="W66" s="433">
        <f t="shared" ref="W66:W69" si="10">T66*R66</f>
        <v>0</v>
      </c>
      <c r="X66" s="433"/>
      <c r="Y66" s="433"/>
      <c r="Z66" s="433"/>
      <c r="AA66" s="128"/>
      <c r="AB66" s="145"/>
    </row>
    <row r="67" spans="2:29" ht="15.75" hidden="1" x14ac:dyDescent="0.3">
      <c r="B67" s="217"/>
      <c r="C67" s="5"/>
      <c r="D67" s="127" t="s">
        <v>163</v>
      </c>
      <c r="E67" s="429" t="s">
        <v>159</v>
      </c>
      <c r="F67" s="429"/>
      <c r="G67" s="429"/>
      <c r="H67" s="429"/>
      <c r="I67" s="429"/>
      <c r="J67" s="429"/>
      <c r="K67" s="429"/>
      <c r="L67" s="429"/>
      <c r="M67" s="429"/>
      <c r="N67" s="429"/>
      <c r="O67" s="429"/>
      <c r="P67" s="429"/>
      <c r="Q67" s="429"/>
      <c r="R67" s="432">
        <v>0</v>
      </c>
      <c r="S67" s="432"/>
      <c r="T67" s="433">
        <f>VLOOKUP(E67,tabla_puesta_a_punto,3,FALSE)</f>
        <v>0</v>
      </c>
      <c r="U67" s="433"/>
      <c r="V67" s="433"/>
      <c r="W67" s="433">
        <f t="shared" si="10"/>
        <v>0</v>
      </c>
      <c r="X67" s="433"/>
      <c r="Y67" s="433"/>
      <c r="Z67" s="433"/>
      <c r="AA67" s="128"/>
      <c r="AB67" s="145"/>
    </row>
    <row r="68" spans="2:29" ht="15.75" hidden="1" x14ac:dyDescent="0.3">
      <c r="B68" s="217"/>
      <c r="C68" s="5"/>
      <c r="D68" s="127" t="s">
        <v>164</v>
      </c>
      <c r="E68" s="429" t="s">
        <v>159</v>
      </c>
      <c r="F68" s="429"/>
      <c r="G68" s="429"/>
      <c r="H68" s="429"/>
      <c r="I68" s="429"/>
      <c r="J68" s="429"/>
      <c r="K68" s="429"/>
      <c r="L68" s="429"/>
      <c r="M68" s="429"/>
      <c r="N68" s="429"/>
      <c r="O68" s="429"/>
      <c r="P68" s="429"/>
      <c r="Q68" s="429"/>
      <c r="R68" s="432">
        <v>0</v>
      </c>
      <c r="S68" s="432"/>
      <c r="T68" s="433">
        <f>VLOOKUP(E68,tabla_puesta_a_punto,3,FALSE)</f>
        <v>0</v>
      </c>
      <c r="U68" s="433"/>
      <c r="V68" s="433"/>
      <c r="W68" s="433">
        <f t="shared" si="10"/>
        <v>0</v>
      </c>
      <c r="X68" s="433"/>
      <c r="Y68" s="433"/>
      <c r="Z68" s="433"/>
      <c r="AA68" s="128"/>
      <c r="AB68" s="145"/>
    </row>
    <row r="69" spans="2:29" ht="15.75" hidden="1" x14ac:dyDescent="0.3">
      <c r="B69" s="217"/>
      <c r="C69" s="5"/>
      <c r="D69" s="127" t="s">
        <v>165</v>
      </c>
      <c r="E69" s="429" t="s">
        <v>159</v>
      </c>
      <c r="F69" s="429"/>
      <c r="G69" s="429"/>
      <c r="H69" s="429"/>
      <c r="I69" s="429"/>
      <c r="J69" s="429"/>
      <c r="K69" s="429"/>
      <c r="L69" s="429"/>
      <c r="M69" s="429"/>
      <c r="N69" s="429"/>
      <c r="O69" s="429"/>
      <c r="P69" s="429"/>
      <c r="Q69" s="429"/>
      <c r="R69" s="432">
        <v>0</v>
      </c>
      <c r="S69" s="432"/>
      <c r="T69" s="433">
        <f>VLOOKUP(E69,tabla_puesta_a_punto,3,FALSE)</f>
        <v>0</v>
      </c>
      <c r="U69" s="433"/>
      <c r="V69" s="433"/>
      <c r="W69" s="433">
        <f t="shared" si="10"/>
        <v>0</v>
      </c>
      <c r="X69" s="433"/>
      <c r="Y69" s="433"/>
      <c r="Z69" s="433"/>
      <c r="AA69" s="128"/>
      <c r="AB69" s="145"/>
    </row>
    <row r="70" spans="2:29" ht="15.75" hidden="1" x14ac:dyDescent="0.3">
      <c r="B70" s="217"/>
      <c r="C70" s="5"/>
      <c r="D70" s="132">
        <v>5</v>
      </c>
      <c r="E70" s="428" t="s">
        <v>115</v>
      </c>
      <c r="F70" s="428"/>
      <c r="G70" s="428"/>
      <c r="H70" s="428"/>
      <c r="I70" s="428"/>
      <c r="J70" s="428"/>
      <c r="K70" s="428"/>
      <c r="L70" s="133"/>
      <c r="M70" s="133"/>
      <c r="N70" s="133"/>
      <c r="O70" s="133"/>
      <c r="P70" s="133"/>
      <c r="Q70" s="133"/>
      <c r="R70" s="427" t="s">
        <v>128</v>
      </c>
      <c r="S70" s="427"/>
      <c r="T70" s="427" t="s">
        <v>126</v>
      </c>
      <c r="U70" s="427"/>
      <c r="V70" s="427"/>
      <c r="W70" s="427" t="s">
        <v>127</v>
      </c>
      <c r="X70" s="427"/>
      <c r="Y70" s="427"/>
      <c r="Z70" s="427"/>
      <c r="AA70" s="198"/>
      <c r="AB70" s="145"/>
    </row>
    <row r="71" spans="2:29" ht="15.75" hidden="1" x14ac:dyDescent="0.3">
      <c r="B71" s="217"/>
      <c r="C71" s="5"/>
      <c r="D71" s="127" t="s">
        <v>166</v>
      </c>
      <c r="E71" s="429" t="s">
        <v>146</v>
      </c>
      <c r="F71" s="429"/>
      <c r="G71" s="429"/>
      <c r="H71" s="429"/>
      <c r="I71" s="429"/>
      <c r="J71" s="429" t="s">
        <v>1679</v>
      </c>
      <c r="K71" s="429"/>
      <c r="L71" s="429"/>
      <c r="M71" s="429"/>
      <c r="N71" s="429"/>
      <c r="O71" s="429"/>
      <c r="P71" s="429"/>
      <c r="Q71" s="429"/>
      <c r="R71" s="432">
        <v>0</v>
      </c>
      <c r="S71" s="432"/>
      <c r="T71" s="433">
        <f>VLOOKUP(J71,tabla_mantenimiento,3,FALSE)</f>
        <v>11890</v>
      </c>
      <c r="U71" s="433"/>
      <c r="V71" s="433"/>
      <c r="W71" s="433">
        <f>T71*R71</f>
        <v>0</v>
      </c>
      <c r="X71" s="433"/>
      <c r="Y71" s="433"/>
      <c r="Z71" s="433"/>
      <c r="AA71" s="128"/>
      <c r="AB71" s="145"/>
    </row>
    <row r="72" spans="2:29" ht="15.75" hidden="1" x14ac:dyDescent="0.3">
      <c r="B72" s="217"/>
      <c r="C72" s="5"/>
      <c r="D72" s="127" t="s">
        <v>166</v>
      </c>
      <c r="E72" s="429" t="s">
        <v>146</v>
      </c>
      <c r="F72" s="429"/>
      <c r="G72" s="429"/>
      <c r="H72" s="429"/>
      <c r="I72" s="429"/>
      <c r="J72" s="429" t="s">
        <v>159</v>
      </c>
      <c r="K72" s="429"/>
      <c r="L72" s="429"/>
      <c r="M72" s="429"/>
      <c r="N72" s="429"/>
      <c r="O72" s="429"/>
      <c r="P72" s="429"/>
      <c r="Q72" s="429"/>
      <c r="R72" s="432">
        <v>0</v>
      </c>
      <c r="S72" s="432"/>
      <c r="T72" s="433">
        <f>VLOOKUP(J72,tabla_mantenimiento,3,FALSE)</f>
        <v>11890</v>
      </c>
      <c r="U72" s="433"/>
      <c r="V72" s="433"/>
      <c r="W72" s="433">
        <f t="shared" ref="W72:W74" si="11">T72*R72</f>
        <v>0</v>
      </c>
      <c r="X72" s="433"/>
      <c r="Y72" s="433"/>
      <c r="Z72" s="433"/>
      <c r="AA72" s="128"/>
      <c r="AB72" s="145"/>
    </row>
    <row r="73" spans="2:29" ht="15.75" hidden="1" x14ac:dyDescent="0.3">
      <c r="B73" s="217"/>
      <c r="C73" s="5"/>
      <c r="D73" s="127" t="s">
        <v>166</v>
      </c>
      <c r="E73" s="429" t="s">
        <v>169</v>
      </c>
      <c r="F73" s="429"/>
      <c r="G73" s="429"/>
      <c r="H73" s="429"/>
      <c r="I73" s="429"/>
      <c r="J73" s="429" t="s">
        <v>159</v>
      </c>
      <c r="K73" s="429"/>
      <c r="L73" s="429"/>
      <c r="M73" s="429"/>
      <c r="N73" s="429"/>
      <c r="O73" s="429"/>
      <c r="P73" s="429"/>
      <c r="Q73" s="429"/>
      <c r="R73" s="432">
        <v>0</v>
      </c>
      <c r="S73" s="432"/>
      <c r="T73" s="433">
        <f>VLOOKUP(J73,tabla_mantenimiento,3,FALSE)</f>
        <v>11890</v>
      </c>
      <c r="U73" s="433"/>
      <c r="V73" s="433"/>
      <c r="W73" s="433">
        <f t="shared" si="11"/>
        <v>0</v>
      </c>
      <c r="X73" s="433"/>
      <c r="Y73" s="433"/>
      <c r="Z73" s="433"/>
      <c r="AA73" s="128"/>
      <c r="AB73" s="145"/>
      <c r="AC73" s="5"/>
    </row>
    <row r="74" spans="2:29" ht="15.75" hidden="1" x14ac:dyDescent="0.3">
      <c r="B74" s="217"/>
      <c r="C74" s="5"/>
      <c r="D74" s="127" t="s">
        <v>166</v>
      </c>
      <c r="E74" s="429" t="s">
        <v>169</v>
      </c>
      <c r="F74" s="429"/>
      <c r="G74" s="429"/>
      <c r="H74" s="429"/>
      <c r="I74" s="429"/>
      <c r="J74" s="429" t="s">
        <v>159</v>
      </c>
      <c r="K74" s="429"/>
      <c r="L74" s="429"/>
      <c r="M74" s="429"/>
      <c r="N74" s="429"/>
      <c r="O74" s="429"/>
      <c r="P74" s="429"/>
      <c r="Q74" s="429"/>
      <c r="R74" s="432">
        <v>0</v>
      </c>
      <c r="S74" s="432"/>
      <c r="T74" s="433">
        <f>VLOOKUP(J74,tabla_mantenimiento,3,FALSE)</f>
        <v>11890</v>
      </c>
      <c r="U74" s="433"/>
      <c r="V74" s="433"/>
      <c r="W74" s="433">
        <f t="shared" si="11"/>
        <v>0</v>
      </c>
      <c r="X74" s="433"/>
      <c r="Y74" s="433"/>
      <c r="Z74" s="433"/>
      <c r="AA74" s="128"/>
      <c r="AB74" s="145"/>
      <c r="AC74" s="5"/>
    </row>
    <row r="75" spans="2:29" ht="15" customHeight="1" x14ac:dyDescent="0.3">
      <c r="B75" s="217"/>
      <c r="C75" s="5"/>
      <c r="D75" s="132">
        <v>4</v>
      </c>
      <c r="E75" s="428" t="s">
        <v>1387</v>
      </c>
      <c r="F75" s="428"/>
      <c r="G75" s="428"/>
      <c r="H75" s="428"/>
      <c r="I75" s="428"/>
      <c r="J75" s="428"/>
      <c r="K75" s="428"/>
      <c r="L75" s="133"/>
      <c r="M75" s="133"/>
      <c r="N75" s="133"/>
      <c r="O75" s="133"/>
      <c r="P75" s="133"/>
      <c r="Q75" s="133"/>
      <c r="R75" s="427" t="s">
        <v>128</v>
      </c>
      <c r="S75" s="427"/>
      <c r="T75" s="427" t="s">
        <v>126</v>
      </c>
      <c r="U75" s="427"/>
      <c r="V75" s="427"/>
      <c r="W75" s="427" t="s">
        <v>127</v>
      </c>
      <c r="X75" s="427"/>
      <c r="Y75" s="427"/>
      <c r="Z75" s="427"/>
      <c r="AA75" s="198"/>
      <c r="AB75" s="145"/>
      <c r="AC75" s="5"/>
    </row>
    <row r="76" spans="2:29" ht="15" customHeight="1" x14ac:dyDescent="0.3">
      <c r="B76" s="217"/>
      <c r="C76" s="5"/>
      <c r="D76" s="127" t="s">
        <v>166</v>
      </c>
      <c r="E76" s="429" t="s">
        <v>1694</v>
      </c>
      <c r="F76" s="429"/>
      <c r="G76" s="429"/>
      <c r="H76" s="429"/>
      <c r="I76" s="429"/>
      <c r="J76" s="429"/>
      <c r="K76" s="429"/>
      <c r="L76" s="429"/>
      <c r="M76" s="429"/>
      <c r="N76" s="429"/>
      <c r="O76" s="429"/>
      <c r="P76" s="429"/>
      <c r="Q76" s="429"/>
      <c r="R76" s="432">
        <v>1</v>
      </c>
      <c r="S76" s="432"/>
      <c r="T76" s="434">
        <v>782162</v>
      </c>
      <c r="U76" s="434"/>
      <c r="V76" s="434"/>
      <c r="W76" s="434">
        <f>T76*R76</f>
        <v>782162</v>
      </c>
      <c r="X76" s="434"/>
      <c r="Y76" s="434"/>
      <c r="Z76" s="434"/>
      <c r="AA76" s="128"/>
      <c r="AB76" s="145"/>
      <c r="AC76" s="5"/>
    </row>
    <row r="77" spans="2:29" ht="9.75" customHeight="1" x14ac:dyDescent="0.3">
      <c r="B77" s="217"/>
      <c r="C77" s="5"/>
      <c r="D77" s="184"/>
      <c r="E77" s="5"/>
      <c r="F77" s="5"/>
      <c r="G77" s="5"/>
      <c r="H77" s="5"/>
      <c r="I77" s="5"/>
      <c r="J77" s="5"/>
      <c r="K77" s="5"/>
      <c r="L77" s="5"/>
      <c r="M77" s="128"/>
      <c r="N77" s="5"/>
      <c r="O77" s="5"/>
      <c r="P77" s="5"/>
      <c r="Q77" s="5"/>
      <c r="R77" s="5"/>
      <c r="S77" s="5"/>
      <c r="T77" s="5"/>
      <c r="U77" s="5"/>
      <c r="V77" s="5"/>
      <c r="W77" s="5"/>
      <c r="X77" s="5"/>
      <c r="Y77" s="5"/>
      <c r="Z77" s="5"/>
      <c r="AA77" s="5"/>
      <c r="AB77" s="145"/>
      <c r="AC77" s="5"/>
    </row>
    <row r="78" spans="2:29" ht="3.75" customHeight="1" x14ac:dyDescent="0.3">
      <c r="B78" s="217"/>
      <c r="C78" s="5"/>
      <c r="D78" s="184"/>
      <c r="E78" s="5"/>
      <c r="F78" s="5"/>
      <c r="G78" s="5"/>
      <c r="H78" s="5"/>
      <c r="I78" s="5"/>
      <c r="J78" s="5"/>
      <c r="K78" s="5"/>
      <c r="L78" s="5"/>
      <c r="M78" s="128"/>
      <c r="N78" s="5"/>
      <c r="O78" s="5"/>
      <c r="P78" s="5"/>
      <c r="Q78" s="5"/>
      <c r="R78" s="5"/>
      <c r="S78" s="5"/>
      <c r="T78" s="5"/>
      <c r="U78" s="5"/>
      <c r="V78" s="5"/>
      <c r="W78" s="5"/>
      <c r="X78" s="5"/>
      <c r="Y78" s="5"/>
      <c r="Z78" s="5"/>
      <c r="AA78" s="5"/>
      <c r="AB78" s="145"/>
      <c r="AC78" s="5"/>
    </row>
    <row r="79" spans="2:29" s="207" customFormat="1" ht="13.5" customHeight="1" x14ac:dyDescent="0.2">
      <c r="B79" s="221"/>
      <c r="C79" s="208"/>
      <c r="D79" s="231" t="s">
        <v>1361</v>
      </c>
      <c r="E79" s="223"/>
      <c r="F79" s="223"/>
      <c r="G79" s="223"/>
      <c r="H79" s="223"/>
      <c r="I79" s="223"/>
      <c r="J79" s="223"/>
      <c r="K79" s="223"/>
      <c r="L79" s="223"/>
      <c r="M79" s="224"/>
      <c r="N79" s="223"/>
      <c r="O79" s="223"/>
      <c r="P79" s="223"/>
      <c r="Q79" s="225"/>
      <c r="R79" s="209"/>
      <c r="S79" s="447" t="s">
        <v>1388</v>
      </c>
      <c r="T79" s="447"/>
      <c r="U79" s="447"/>
      <c r="V79" s="448"/>
      <c r="W79" s="441">
        <f>SUM(W14:Z76)</f>
        <v>1998687.8333333335</v>
      </c>
      <c r="X79" s="442"/>
      <c r="Y79" s="442"/>
      <c r="Z79" s="442"/>
      <c r="AA79" s="443"/>
      <c r="AB79" s="222"/>
      <c r="AC79" s="209"/>
    </row>
    <row r="80" spans="2:29" ht="3.75" customHeight="1" x14ac:dyDescent="0.3">
      <c r="B80" s="217"/>
      <c r="C80" s="5"/>
      <c r="D80" s="226"/>
      <c r="E80" s="205"/>
      <c r="F80" s="205"/>
      <c r="G80" s="205"/>
      <c r="H80" s="205"/>
      <c r="I80" s="205"/>
      <c r="J80" s="205"/>
      <c r="K80" s="205"/>
      <c r="L80" s="205"/>
      <c r="M80" s="128"/>
      <c r="N80" s="205"/>
      <c r="O80" s="205"/>
      <c r="P80" s="205"/>
      <c r="Q80" s="227"/>
      <c r="R80" s="205"/>
      <c r="S80" s="205"/>
      <c r="T80" s="205"/>
      <c r="U80" s="205"/>
      <c r="V80" s="205"/>
      <c r="X80" s="212"/>
      <c r="Y80" s="212"/>
      <c r="Z80" s="212"/>
      <c r="AA80" s="212"/>
      <c r="AB80" s="145"/>
      <c r="AC80" s="205"/>
    </row>
    <row r="81" spans="1:31" s="207" customFormat="1" ht="13.5" customHeight="1" x14ac:dyDescent="0.25">
      <c r="A81" s="251"/>
      <c r="B81" s="252"/>
      <c r="C81" s="253"/>
      <c r="D81" s="435" t="s">
        <v>1695</v>
      </c>
      <c r="E81" s="436"/>
      <c r="F81" s="436"/>
      <c r="G81" s="436"/>
      <c r="H81" s="436"/>
      <c r="I81" s="436"/>
      <c r="J81" s="436"/>
      <c r="K81" s="436"/>
      <c r="L81" s="436"/>
      <c r="M81" s="436"/>
      <c r="N81" s="436"/>
      <c r="O81" s="436"/>
      <c r="P81" s="436"/>
      <c r="Q81" s="437"/>
      <c r="R81" s="209"/>
      <c r="T81" s="245" t="s">
        <v>1386</v>
      </c>
      <c r="U81" s="246"/>
      <c r="V81" s="247">
        <v>0.19</v>
      </c>
      <c r="W81" s="441">
        <f>W79*V81</f>
        <v>379750.68833333335</v>
      </c>
      <c r="X81" s="442"/>
      <c r="Y81" s="442"/>
      <c r="Z81" s="442"/>
      <c r="AA81" s="443"/>
      <c r="AB81" s="222"/>
      <c r="AC81" s="209"/>
      <c r="AE81" s="248"/>
    </row>
    <row r="82" spans="1:31" ht="3.75" customHeight="1" x14ac:dyDescent="0.25">
      <c r="A82" s="249"/>
      <c r="B82" s="250"/>
      <c r="C82" s="48"/>
      <c r="D82" s="435"/>
      <c r="E82" s="436"/>
      <c r="F82" s="436"/>
      <c r="G82" s="436"/>
      <c r="H82" s="436"/>
      <c r="I82" s="436"/>
      <c r="J82" s="436"/>
      <c r="K82" s="436"/>
      <c r="L82" s="436"/>
      <c r="M82" s="436"/>
      <c r="N82" s="436"/>
      <c r="O82" s="436"/>
      <c r="P82" s="436"/>
      <c r="Q82" s="437"/>
      <c r="R82" s="5"/>
      <c r="S82" s="5"/>
      <c r="T82" s="5"/>
      <c r="U82" s="5"/>
      <c r="V82" s="199"/>
      <c r="X82" s="199"/>
      <c r="Y82" s="199"/>
      <c r="Z82" s="199"/>
      <c r="AA82" s="199"/>
      <c r="AB82" s="145"/>
      <c r="AC82" s="5"/>
    </row>
    <row r="83" spans="1:31" s="230" customFormat="1" ht="13.5" customHeight="1" x14ac:dyDescent="0.2">
      <c r="A83" s="254"/>
      <c r="B83" s="255"/>
      <c r="C83" s="256"/>
      <c r="D83" s="435"/>
      <c r="E83" s="436"/>
      <c r="F83" s="436"/>
      <c r="G83" s="436"/>
      <c r="H83" s="436"/>
      <c r="I83" s="436"/>
      <c r="J83" s="436"/>
      <c r="K83" s="436"/>
      <c r="L83" s="436"/>
      <c r="M83" s="436"/>
      <c r="N83" s="436"/>
      <c r="O83" s="436"/>
      <c r="P83" s="436"/>
      <c r="Q83" s="437"/>
      <c r="R83" s="228"/>
      <c r="S83" s="447" t="s">
        <v>1385</v>
      </c>
      <c r="T83" s="447"/>
      <c r="U83" s="447"/>
      <c r="V83" s="448"/>
      <c r="W83" s="441">
        <f>W79+W81</f>
        <v>2378438.521666667</v>
      </c>
      <c r="X83" s="442"/>
      <c r="Y83" s="442"/>
      <c r="Z83" s="442"/>
      <c r="AA83" s="443"/>
      <c r="AB83" s="228"/>
      <c r="AC83" s="229"/>
    </row>
    <row r="84" spans="1:31" ht="3.75" customHeight="1" x14ac:dyDescent="0.25">
      <c r="A84" s="249"/>
      <c r="B84" s="250"/>
      <c r="C84" s="48"/>
      <c r="D84" s="435"/>
      <c r="E84" s="436"/>
      <c r="F84" s="436"/>
      <c r="G84" s="436"/>
      <c r="H84" s="436"/>
      <c r="I84" s="436"/>
      <c r="J84" s="436"/>
      <c r="K84" s="436"/>
      <c r="L84" s="436"/>
      <c r="M84" s="436"/>
      <c r="N84" s="436"/>
      <c r="O84" s="436"/>
      <c r="P84" s="436"/>
      <c r="Q84" s="437"/>
      <c r="R84" s="5"/>
      <c r="S84" s="5"/>
      <c r="T84" s="5"/>
      <c r="U84" s="211"/>
      <c r="V84" s="211"/>
      <c r="X84" s="211"/>
      <c r="Y84" s="210"/>
      <c r="Z84" s="206"/>
      <c r="AA84" s="206"/>
      <c r="AB84" s="206"/>
      <c r="AC84" s="144"/>
    </row>
    <row r="85" spans="1:31" ht="13.5" customHeight="1" x14ac:dyDescent="0.25">
      <c r="A85" s="249"/>
      <c r="B85" s="257"/>
      <c r="C85" s="190"/>
      <c r="D85" s="435"/>
      <c r="E85" s="436"/>
      <c r="F85" s="436"/>
      <c r="G85" s="436"/>
      <c r="H85" s="436"/>
      <c r="I85" s="436"/>
      <c r="J85" s="436"/>
      <c r="K85" s="436"/>
      <c r="L85" s="436"/>
      <c r="M85" s="436"/>
      <c r="N85" s="436"/>
      <c r="O85" s="436"/>
      <c r="P85" s="436"/>
      <c r="Q85" s="437"/>
      <c r="R85" s="5"/>
      <c r="S85" s="447" t="s">
        <v>1389</v>
      </c>
      <c r="T85" s="447"/>
      <c r="U85" s="447"/>
      <c r="V85" s="448"/>
      <c r="W85" s="444">
        <f>W83/3750</f>
        <v>634.25027244444448</v>
      </c>
      <c r="X85" s="445"/>
      <c r="Y85" s="445"/>
      <c r="Z85" s="445"/>
      <c r="AA85" s="446"/>
      <c r="AB85" s="5"/>
      <c r="AC85" s="144"/>
      <c r="AD85" s="5"/>
    </row>
    <row r="86" spans="1:31" ht="13.5" customHeight="1" x14ac:dyDescent="0.25">
      <c r="A86" s="249"/>
      <c r="B86" s="257"/>
      <c r="C86" s="258"/>
      <c r="D86" s="435"/>
      <c r="E86" s="436"/>
      <c r="F86" s="436"/>
      <c r="G86" s="436"/>
      <c r="H86" s="436"/>
      <c r="I86" s="436"/>
      <c r="J86" s="436"/>
      <c r="K86" s="436"/>
      <c r="L86" s="436"/>
      <c r="M86" s="436"/>
      <c r="N86" s="436"/>
      <c r="O86" s="436"/>
      <c r="P86" s="436"/>
      <c r="Q86" s="437"/>
      <c r="R86" s="5"/>
      <c r="S86" s="5"/>
      <c r="X86" s="5"/>
      <c r="Y86" s="5"/>
      <c r="Z86" s="5"/>
      <c r="AA86" s="5"/>
      <c r="AB86" s="5"/>
      <c r="AC86" s="144"/>
      <c r="AD86" s="5"/>
    </row>
    <row r="87" spans="1:31" ht="13.5" customHeight="1" x14ac:dyDescent="0.25">
      <c r="A87" s="249"/>
      <c r="B87" s="257"/>
      <c r="C87" s="258"/>
      <c r="D87" s="435"/>
      <c r="E87" s="436"/>
      <c r="F87" s="436"/>
      <c r="G87" s="436"/>
      <c r="H87" s="436"/>
      <c r="I87" s="436"/>
      <c r="J87" s="436"/>
      <c r="K87" s="436"/>
      <c r="L87" s="436"/>
      <c r="M87" s="436"/>
      <c r="N87" s="436"/>
      <c r="O87" s="436"/>
      <c r="P87" s="436"/>
      <c r="Q87" s="437"/>
      <c r="R87" s="5"/>
      <c r="S87" s="5"/>
      <c r="X87" s="5"/>
      <c r="Y87" s="5"/>
      <c r="Z87" s="5"/>
      <c r="AA87" s="5"/>
      <c r="AB87" s="5"/>
      <c r="AC87" s="144"/>
      <c r="AD87" s="5"/>
    </row>
    <row r="88" spans="1:31" ht="13.5" customHeight="1" x14ac:dyDescent="0.25">
      <c r="A88" s="249"/>
      <c r="B88" s="257"/>
      <c r="C88" s="258"/>
      <c r="D88" s="435"/>
      <c r="E88" s="436"/>
      <c r="F88" s="436"/>
      <c r="G88" s="436"/>
      <c r="H88" s="436"/>
      <c r="I88" s="436"/>
      <c r="J88" s="436"/>
      <c r="K88" s="436"/>
      <c r="L88" s="436"/>
      <c r="M88" s="436"/>
      <c r="N88" s="436"/>
      <c r="O88" s="436"/>
      <c r="P88" s="436"/>
      <c r="Q88" s="437"/>
      <c r="R88" s="5"/>
      <c r="S88" s="5"/>
      <c r="X88" s="5"/>
      <c r="Y88" s="5"/>
      <c r="Z88" s="5"/>
      <c r="AA88" s="5"/>
      <c r="AB88" s="5"/>
      <c r="AC88" s="144"/>
      <c r="AD88" s="5"/>
    </row>
    <row r="89" spans="1:31" ht="13.5" customHeight="1" x14ac:dyDescent="0.25">
      <c r="A89" s="249"/>
      <c r="B89" s="257"/>
      <c r="C89" s="258"/>
      <c r="D89" s="435"/>
      <c r="E89" s="436"/>
      <c r="F89" s="436"/>
      <c r="G89" s="436"/>
      <c r="H89" s="436"/>
      <c r="I89" s="436"/>
      <c r="J89" s="436"/>
      <c r="K89" s="436"/>
      <c r="L89" s="436"/>
      <c r="M89" s="436"/>
      <c r="N89" s="436"/>
      <c r="O89" s="436"/>
      <c r="P89" s="436"/>
      <c r="Q89" s="437"/>
      <c r="R89" s="5"/>
      <c r="S89" s="5"/>
      <c r="X89" s="5"/>
      <c r="Y89" s="5"/>
      <c r="Z89" s="5"/>
      <c r="AA89" s="5"/>
      <c r="AB89" s="5"/>
      <c r="AC89" s="144"/>
      <c r="AD89" s="5"/>
    </row>
    <row r="90" spans="1:31" ht="13.5" customHeight="1" x14ac:dyDescent="0.25">
      <c r="A90" s="249"/>
      <c r="B90" s="257"/>
      <c r="C90" s="258"/>
      <c r="D90" s="435"/>
      <c r="E90" s="436"/>
      <c r="F90" s="436"/>
      <c r="G90" s="436"/>
      <c r="H90" s="436"/>
      <c r="I90" s="436"/>
      <c r="J90" s="436"/>
      <c r="K90" s="436"/>
      <c r="L90" s="436"/>
      <c r="M90" s="436"/>
      <c r="N90" s="436"/>
      <c r="O90" s="436"/>
      <c r="P90" s="436"/>
      <c r="Q90" s="437"/>
      <c r="R90" s="5"/>
      <c r="S90" s="5"/>
      <c r="X90" s="5"/>
      <c r="Y90" s="5"/>
      <c r="Z90" s="5"/>
      <c r="AA90" s="5"/>
      <c r="AB90" s="5"/>
      <c r="AC90" s="144"/>
      <c r="AD90" s="5"/>
    </row>
    <row r="91" spans="1:31" ht="13.5" customHeight="1" x14ac:dyDescent="0.25">
      <c r="A91" s="249"/>
      <c r="B91" s="257"/>
      <c r="C91" s="258"/>
      <c r="D91" s="435"/>
      <c r="E91" s="436"/>
      <c r="F91" s="436"/>
      <c r="G91" s="436"/>
      <c r="H91" s="436"/>
      <c r="I91" s="436"/>
      <c r="J91" s="436"/>
      <c r="K91" s="436"/>
      <c r="L91" s="436"/>
      <c r="M91" s="436"/>
      <c r="N91" s="436"/>
      <c r="O91" s="436"/>
      <c r="P91" s="436"/>
      <c r="Q91" s="437"/>
      <c r="R91" s="5"/>
      <c r="S91" s="5"/>
      <c r="X91" s="5"/>
      <c r="Y91" s="5"/>
      <c r="Z91" s="5"/>
      <c r="AA91" s="5"/>
      <c r="AB91" s="5"/>
      <c r="AC91" s="144"/>
      <c r="AD91" s="5"/>
    </row>
    <row r="92" spans="1:31" ht="13.5" customHeight="1" x14ac:dyDescent="0.25">
      <c r="A92" s="249"/>
      <c r="B92" s="257"/>
      <c r="C92" s="258"/>
      <c r="D92" s="435"/>
      <c r="E92" s="436"/>
      <c r="F92" s="436"/>
      <c r="G92" s="436"/>
      <c r="H92" s="436"/>
      <c r="I92" s="436"/>
      <c r="J92" s="436"/>
      <c r="K92" s="436"/>
      <c r="L92" s="436"/>
      <c r="M92" s="436"/>
      <c r="N92" s="436"/>
      <c r="O92" s="436"/>
      <c r="P92" s="436"/>
      <c r="Q92" s="437"/>
      <c r="R92" s="5"/>
      <c r="S92" s="5"/>
      <c r="X92" s="5"/>
      <c r="Y92" s="5"/>
      <c r="Z92" s="5"/>
      <c r="AA92" s="5"/>
      <c r="AB92" s="5"/>
      <c r="AC92" s="144"/>
      <c r="AD92" s="5"/>
    </row>
    <row r="93" spans="1:31" ht="13.5" customHeight="1" x14ac:dyDescent="0.25">
      <c r="A93" s="249"/>
      <c r="B93" s="257"/>
      <c r="C93" s="258"/>
      <c r="D93" s="435"/>
      <c r="E93" s="436"/>
      <c r="F93" s="436"/>
      <c r="G93" s="436"/>
      <c r="H93" s="436"/>
      <c r="I93" s="436"/>
      <c r="J93" s="436"/>
      <c r="K93" s="436"/>
      <c r="L93" s="436"/>
      <c r="M93" s="436"/>
      <c r="N93" s="436"/>
      <c r="O93" s="436"/>
      <c r="P93" s="436"/>
      <c r="Q93" s="437"/>
      <c r="R93" s="5"/>
      <c r="S93" s="5"/>
      <c r="X93" s="5"/>
      <c r="Y93" s="5"/>
      <c r="Z93" s="5"/>
      <c r="AA93" s="5"/>
      <c r="AB93" s="5"/>
      <c r="AC93" s="144"/>
      <c r="AD93" s="5"/>
    </row>
    <row r="94" spans="1:31" ht="13.5" customHeight="1" x14ac:dyDescent="0.25">
      <c r="A94" s="249"/>
      <c r="B94" s="257"/>
      <c r="C94" s="258"/>
      <c r="D94" s="435"/>
      <c r="E94" s="436"/>
      <c r="F94" s="436"/>
      <c r="G94" s="436"/>
      <c r="H94" s="436"/>
      <c r="I94" s="436"/>
      <c r="J94" s="436"/>
      <c r="K94" s="436"/>
      <c r="L94" s="436"/>
      <c r="M94" s="436"/>
      <c r="N94" s="436"/>
      <c r="O94" s="436"/>
      <c r="P94" s="436"/>
      <c r="Q94" s="437"/>
      <c r="R94" s="5"/>
      <c r="S94" s="5"/>
      <c r="X94" s="5"/>
      <c r="Y94" s="5"/>
      <c r="Z94" s="5"/>
      <c r="AA94" s="5"/>
      <c r="AB94" s="5"/>
      <c r="AC94" s="144"/>
      <c r="AD94" s="5"/>
    </row>
    <row r="95" spans="1:31" ht="13.5" customHeight="1" x14ac:dyDescent="0.25">
      <c r="A95" s="249"/>
      <c r="B95" s="257"/>
      <c r="C95" s="258"/>
      <c r="D95" s="435"/>
      <c r="E95" s="436"/>
      <c r="F95" s="436"/>
      <c r="G95" s="436"/>
      <c r="H95" s="436"/>
      <c r="I95" s="436"/>
      <c r="J95" s="436"/>
      <c r="K95" s="436"/>
      <c r="L95" s="436"/>
      <c r="M95" s="436"/>
      <c r="N95" s="436"/>
      <c r="O95" s="436"/>
      <c r="P95" s="436"/>
      <c r="Q95" s="437"/>
      <c r="R95" s="5"/>
      <c r="S95" s="5"/>
      <c r="X95" s="5"/>
      <c r="Y95" s="5"/>
      <c r="Z95" s="5"/>
      <c r="AA95" s="5"/>
      <c r="AB95" s="5"/>
      <c r="AC95" s="144"/>
      <c r="AD95" s="5"/>
    </row>
    <row r="96" spans="1:31" ht="13.5" customHeight="1" x14ac:dyDescent="0.25">
      <c r="A96" s="249"/>
      <c r="B96" s="257"/>
      <c r="C96" s="258"/>
      <c r="D96" s="435"/>
      <c r="E96" s="436"/>
      <c r="F96" s="436"/>
      <c r="G96" s="436"/>
      <c r="H96" s="436"/>
      <c r="I96" s="436"/>
      <c r="J96" s="436"/>
      <c r="K96" s="436"/>
      <c r="L96" s="436"/>
      <c r="M96" s="436"/>
      <c r="N96" s="436"/>
      <c r="O96" s="436"/>
      <c r="P96" s="436"/>
      <c r="Q96" s="437"/>
      <c r="R96" s="5"/>
      <c r="S96" s="5"/>
      <c r="X96" s="5"/>
      <c r="Y96" s="5"/>
      <c r="Z96" s="5"/>
      <c r="AA96" s="5"/>
      <c r="AB96" s="5"/>
      <c r="AC96" s="144"/>
      <c r="AD96" s="5"/>
    </row>
    <row r="97" spans="1:30" ht="13.5" customHeight="1" x14ac:dyDescent="0.25">
      <c r="A97" s="249"/>
      <c r="B97" s="257"/>
      <c r="C97" s="258"/>
      <c r="D97" s="435"/>
      <c r="E97" s="436"/>
      <c r="F97" s="436"/>
      <c r="G97" s="436"/>
      <c r="H97" s="436"/>
      <c r="I97" s="436"/>
      <c r="J97" s="436"/>
      <c r="K97" s="436"/>
      <c r="L97" s="436"/>
      <c r="M97" s="436"/>
      <c r="N97" s="436"/>
      <c r="O97" s="436"/>
      <c r="P97" s="436"/>
      <c r="Q97" s="437"/>
      <c r="R97" s="5"/>
      <c r="S97" s="5"/>
      <c r="X97" s="5"/>
      <c r="Y97" s="5"/>
      <c r="Z97" s="5"/>
      <c r="AA97" s="5"/>
      <c r="AB97" s="5"/>
      <c r="AC97" s="144"/>
      <c r="AD97" s="5"/>
    </row>
    <row r="98" spans="1:30" ht="13.5" customHeight="1" x14ac:dyDescent="0.25">
      <c r="A98" s="249"/>
      <c r="B98" s="257"/>
      <c r="C98" s="258"/>
      <c r="D98" s="435"/>
      <c r="E98" s="436"/>
      <c r="F98" s="436"/>
      <c r="G98" s="436"/>
      <c r="H98" s="436"/>
      <c r="I98" s="436"/>
      <c r="J98" s="436"/>
      <c r="K98" s="436"/>
      <c r="L98" s="436"/>
      <c r="M98" s="436"/>
      <c r="N98" s="436"/>
      <c r="O98" s="436"/>
      <c r="P98" s="436"/>
      <c r="Q98" s="437"/>
      <c r="R98" s="5"/>
      <c r="S98" s="5"/>
      <c r="X98" s="5"/>
      <c r="Y98" s="5"/>
      <c r="Z98" s="5"/>
      <c r="AA98" s="5"/>
      <c r="AB98" s="5"/>
      <c r="AC98" s="144"/>
      <c r="AD98" s="5"/>
    </row>
    <row r="99" spans="1:30" ht="13.5" customHeight="1" x14ac:dyDescent="0.25">
      <c r="A99" s="249"/>
      <c r="B99" s="257"/>
      <c r="C99" s="258"/>
      <c r="D99" s="435"/>
      <c r="E99" s="436"/>
      <c r="F99" s="436"/>
      <c r="G99" s="436"/>
      <c r="H99" s="436"/>
      <c r="I99" s="436"/>
      <c r="J99" s="436"/>
      <c r="K99" s="436"/>
      <c r="L99" s="436"/>
      <c r="M99" s="436"/>
      <c r="N99" s="436"/>
      <c r="O99" s="436"/>
      <c r="P99" s="436"/>
      <c r="Q99" s="437"/>
      <c r="R99" s="5"/>
      <c r="S99" s="5"/>
      <c r="X99" s="5"/>
      <c r="Y99" s="5"/>
      <c r="Z99" s="5"/>
      <c r="AA99" s="5"/>
      <c r="AB99" s="5"/>
      <c r="AC99" s="144"/>
      <c r="AD99" s="5"/>
    </row>
    <row r="100" spans="1:30" ht="13.5" customHeight="1" x14ac:dyDescent="0.25">
      <c r="A100" s="249"/>
      <c r="B100" s="257"/>
      <c r="C100" s="258"/>
      <c r="D100" s="435"/>
      <c r="E100" s="436"/>
      <c r="F100" s="436"/>
      <c r="G100" s="436"/>
      <c r="H100" s="436"/>
      <c r="I100" s="436"/>
      <c r="J100" s="436"/>
      <c r="K100" s="436"/>
      <c r="L100" s="436"/>
      <c r="M100" s="436"/>
      <c r="N100" s="436"/>
      <c r="O100" s="436"/>
      <c r="P100" s="436"/>
      <c r="Q100" s="437"/>
      <c r="R100" s="5"/>
      <c r="S100" s="5"/>
      <c r="X100" s="5"/>
      <c r="Y100" s="5"/>
      <c r="Z100" s="5"/>
      <c r="AA100" s="5"/>
      <c r="AB100" s="5"/>
      <c r="AC100" s="144"/>
      <c r="AD100" s="5"/>
    </row>
    <row r="101" spans="1:30" ht="13.5" customHeight="1" x14ac:dyDescent="0.25">
      <c r="A101" s="249"/>
      <c r="B101" s="257"/>
      <c r="C101" s="258"/>
      <c r="D101" s="435"/>
      <c r="E101" s="436"/>
      <c r="F101" s="436"/>
      <c r="G101" s="436"/>
      <c r="H101" s="436"/>
      <c r="I101" s="436"/>
      <c r="J101" s="436"/>
      <c r="K101" s="436"/>
      <c r="L101" s="436"/>
      <c r="M101" s="436"/>
      <c r="N101" s="436"/>
      <c r="O101" s="436"/>
      <c r="P101" s="436"/>
      <c r="Q101" s="437"/>
      <c r="R101" s="5"/>
      <c r="S101" s="5"/>
      <c r="X101" s="5"/>
      <c r="Y101" s="5"/>
      <c r="Z101" s="5"/>
      <c r="AA101" s="5"/>
      <c r="AB101" s="5"/>
      <c r="AC101" s="144"/>
      <c r="AD101" s="5"/>
    </row>
    <row r="102" spans="1:30" ht="13.5" customHeight="1" x14ac:dyDescent="0.25">
      <c r="A102" s="249"/>
      <c r="B102" s="257"/>
      <c r="C102" s="258"/>
      <c r="D102" s="435"/>
      <c r="E102" s="436"/>
      <c r="F102" s="436"/>
      <c r="G102" s="436"/>
      <c r="H102" s="436"/>
      <c r="I102" s="436"/>
      <c r="J102" s="436"/>
      <c r="K102" s="436"/>
      <c r="L102" s="436"/>
      <c r="M102" s="436"/>
      <c r="N102" s="436"/>
      <c r="O102" s="436"/>
      <c r="P102" s="436"/>
      <c r="Q102" s="437"/>
      <c r="R102" s="5"/>
      <c r="S102" s="5"/>
      <c r="X102" s="5"/>
      <c r="Y102" s="5"/>
      <c r="Z102" s="5"/>
      <c r="AA102" s="5"/>
      <c r="AB102" s="5"/>
      <c r="AC102" s="144"/>
      <c r="AD102" s="5"/>
    </row>
    <row r="103" spans="1:30" ht="11.25" customHeight="1" x14ac:dyDescent="0.25">
      <c r="A103" s="249"/>
      <c r="B103" s="257"/>
      <c r="C103" s="202"/>
      <c r="D103" s="438"/>
      <c r="E103" s="439"/>
      <c r="F103" s="439"/>
      <c r="G103" s="439"/>
      <c r="H103" s="439"/>
      <c r="I103" s="439"/>
      <c r="J103" s="439"/>
      <c r="K103" s="439"/>
      <c r="L103" s="439"/>
      <c r="M103" s="439"/>
      <c r="N103" s="439"/>
      <c r="O103" s="439"/>
      <c r="P103" s="439"/>
      <c r="Q103" s="440"/>
      <c r="R103" s="190"/>
      <c r="S103" s="190"/>
      <c r="T103" s="190"/>
      <c r="U103" s="190"/>
      <c r="V103" s="190"/>
      <c r="W103" s="190"/>
      <c r="X103" s="190"/>
      <c r="Y103" s="190"/>
      <c r="Z103" s="190"/>
      <c r="AA103" s="190"/>
      <c r="AB103" s="5"/>
      <c r="AC103" s="144"/>
      <c r="AD103" s="5"/>
    </row>
    <row r="104" spans="1:30" ht="7.5" customHeight="1" x14ac:dyDescent="0.25">
      <c r="B104" s="204"/>
      <c r="C104" s="200"/>
      <c r="D104" s="203"/>
      <c r="E104" s="203"/>
      <c r="F104" s="203"/>
      <c r="G104" s="203"/>
      <c r="H104" s="203"/>
      <c r="I104" s="203"/>
      <c r="J104" s="203"/>
      <c r="K104" s="203"/>
      <c r="L104" s="203"/>
      <c r="M104" s="203"/>
      <c r="N104" s="203"/>
      <c r="O104" s="203"/>
      <c r="P104" s="203"/>
      <c r="Q104" s="203"/>
      <c r="R104" s="203"/>
      <c r="S104" s="203"/>
      <c r="T104" s="203"/>
      <c r="U104" s="203"/>
      <c r="V104" s="203"/>
      <c r="W104" s="203"/>
      <c r="X104" s="203"/>
      <c r="Y104" s="203"/>
      <c r="Z104" s="203"/>
      <c r="AA104" s="203"/>
      <c r="AB104" s="201"/>
      <c r="AC104" s="144"/>
      <c r="AD104" s="5"/>
    </row>
    <row r="105" spans="1:30" ht="9.75" customHeight="1" x14ac:dyDescent="0.25">
      <c r="B105" s="307"/>
      <c r="C105" s="307"/>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307"/>
      <c r="AC105" s="5"/>
      <c r="AD105" s="5"/>
    </row>
    <row r="106" spans="1:30" ht="15" customHeight="1" x14ac:dyDescent="0.25">
      <c r="B106" s="5"/>
      <c r="C106" s="5"/>
      <c r="D106" s="184"/>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row>
    <row r="107" spans="1:30" ht="15" customHeight="1" x14ac:dyDescent="0.25">
      <c r="B107" s="5"/>
      <c r="C107" s="5"/>
      <c r="D107" s="184"/>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row>
    <row r="108" spans="1:30" ht="15" customHeight="1" x14ac:dyDescent="0.25">
      <c r="B108" s="5"/>
      <c r="C108" s="5"/>
      <c r="D108" s="184"/>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row>
    <row r="109" spans="1:30" ht="15" customHeight="1" x14ac:dyDescent="0.25"/>
    <row r="110" spans="1:30" ht="15" customHeight="1" x14ac:dyDescent="0.25"/>
    <row r="111" spans="1:30" ht="15" customHeight="1" x14ac:dyDescent="0.25"/>
    <row r="112" spans="1:30" ht="15" customHeight="1" x14ac:dyDescent="0.25"/>
    <row r="113" ht="15" customHeight="1" x14ac:dyDescent="0.25"/>
    <row r="114" ht="15" customHeight="1" x14ac:dyDescent="0.25"/>
    <row r="115" ht="15" customHeight="1" x14ac:dyDescent="0.25"/>
    <row r="116" ht="15" customHeight="1" x14ac:dyDescent="0.25"/>
    <row r="117" ht="15" customHeight="1" x14ac:dyDescent="0.25"/>
    <row r="118" ht="15" customHeight="1" x14ac:dyDescent="0.25"/>
    <row r="119" ht="15" customHeight="1" x14ac:dyDescent="0.25"/>
    <row r="120" ht="15" customHeight="1" x14ac:dyDescent="0.25"/>
    <row r="121" ht="15" customHeight="1" x14ac:dyDescent="0.25"/>
    <row r="122" ht="15" customHeight="1" x14ac:dyDescent="0.25"/>
    <row r="123" ht="15" customHeight="1" x14ac:dyDescent="0.25"/>
    <row r="124" ht="15" customHeight="1" x14ac:dyDescent="0.25"/>
    <row r="125" ht="15" customHeight="1" x14ac:dyDescent="0.25"/>
    <row r="126" ht="15" customHeight="1" x14ac:dyDescent="0.25"/>
    <row r="127" ht="15" customHeight="1" x14ac:dyDescent="0.25"/>
    <row r="128" ht="15" customHeight="1" x14ac:dyDescent="0.25"/>
  </sheetData>
  <mergeCells count="315">
    <mergeCell ref="D81:Q103"/>
    <mergeCell ref="E53:I53"/>
    <mergeCell ref="J53:Q53"/>
    <mergeCell ref="R53:S53"/>
    <mergeCell ref="T53:V53"/>
    <mergeCell ref="W53:Z53"/>
    <mergeCell ref="E54:I54"/>
    <mergeCell ref="J54:Q54"/>
    <mergeCell ref="R54:S54"/>
    <mergeCell ref="T54:V54"/>
    <mergeCell ref="W54:Z54"/>
    <mergeCell ref="W79:AA79"/>
    <mergeCell ref="W81:AA81"/>
    <mergeCell ref="W83:AA83"/>
    <mergeCell ref="W85:AA85"/>
    <mergeCell ref="S79:V79"/>
    <mergeCell ref="S83:V83"/>
    <mergeCell ref="S85:V85"/>
    <mergeCell ref="E75:K75"/>
    <mergeCell ref="R75:S75"/>
    <mergeCell ref="T75:V75"/>
    <mergeCell ref="W75:Z75"/>
    <mergeCell ref="E76:I76"/>
    <mergeCell ref="J76:Q76"/>
    <mergeCell ref="E51:I51"/>
    <mergeCell ref="J51:Q51"/>
    <mergeCell ref="R51:S51"/>
    <mergeCell ref="T51:V51"/>
    <mergeCell ref="W51:Z51"/>
    <mergeCell ref="E52:I52"/>
    <mergeCell ref="J52:Q52"/>
    <mergeCell ref="R52:S52"/>
    <mergeCell ref="T52:V52"/>
    <mergeCell ref="W52:Z52"/>
    <mergeCell ref="E49:I49"/>
    <mergeCell ref="J49:Q49"/>
    <mergeCell ref="R49:S49"/>
    <mergeCell ref="T49:V49"/>
    <mergeCell ref="W49:Z49"/>
    <mergeCell ref="E50:I50"/>
    <mergeCell ref="J50:Q50"/>
    <mergeCell ref="R50:S50"/>
    <mergeCell ref="T50:V50"/>
    <mergeCell ref="W50:Z50"/>
    <mergeCell ref="E47:I47"/>
    <mergeCell ref="J47:Q47"/>
    <mergeCell ref="R47:S47"/>
    <mergeCell ref="T47:V47"/>
    <mergeCell ref="W47:Z47"/>
    <mergeCell ref="E48:I48"/>
    <mergeCell ref="J48:Q48"/>
    <mergeCell ref="R48:S48"/>
    <mergeCell ref="T48:V48"/>
    <mergeCell ref="W48:Z48"/>
    <mergeCell ref="E45:I45"/>
    <mergeCell ref="J45:Q45"/>
    <mergeCell ref="R45:S45"/>
    <mergeCell ref="T45:V45"/>
    <mergeCell ref="W45:Z45"/>
    <mergeCell ref="E46:I46"/>
    <mergeCell ref="J46:Q46"/>
    <mergeCell ref="R46:S46"/>
    <mergeCell ref="T46:V46"/>
    <mergeCell ref="W46:Z46"/>
    <mergeCell ref="E32:I32"/>
    <mergeCell ref="J32:Q32"/>
    <mergeCell ref="R32:S32"/>
    <mergeCell ref="T32:V32"/>
    <mergeCell ref="W32:Z32"/>
    <mergeCell ref="E33:I33"/>
    <mergeCell ref="J33:Q33"/>
    <mergeCell ref="R33:S33"/>
    <mergeCell ref="T33:V33"/>
    <mergeCell ref="W33:Z33"/>
    <mergeCell ref="E30:I30"/>
    <mergeCell ref="J30:Q30"/>
    <mergeCell ref="R30:S30"/>
    <mergeCell ref="T30:V30"/>
    <mergeCell ref="W30:Z30"/>
    <mergeCell ref="E31:I31"/>
    <mergeCell ref="J31:Q31"/>
    <mergeCell ref="R31:S31"/>
    <mergeCell ref="T31:V31"/>
    <mergeCell ref="W31:Z31"/>
    <mergeCell ref="E28:I28"/>
    <mergeCell ref="J28:Q28"/>
    <mergeCell ref="R28:S28"/>
    <mergeCell ref="T28:V28"/>
    <mergeCell ref="W28:Z28"/>
    <mergeCell ref="E29:I29"/>
    <mergeCell ref="J29:Q29"/>
    <mergeCell ref="R29:S29"/>
    <mergeCell ref="T29:V29"/>
    <mergeCell ref="W29:Z29"/>
    <mergeCell ref="W25:Z25"/>
    <mergeCell ref="E26:I26"/>
    <mergeCell ref="J26:Q26"/>
    <mergeCell ref="R26:S26"/>
    <mergeCell ref="T26:V26"/>
    <mergeCell ref="W26:Z26"/>
    <mergeCell ref="E27:I27"/>
    <mergeCell ref="J27:Q27"/>
    <mergeCell ref="R27:S27"/>
    <mergeCell ref="T27:V27"/>
    <mergeCell ref="W27:Z27"/>
    <mergeCell ref="R76:S76"/>
    <mergeCell ref="T76:V76"/>
    <mergeCell ref="W76:Z76"/>
    <mergeCell ref="E74:I74"/>
    <mergeCell ref="J74:Q74"/>
    <mergeCell ref="R74:S74"/>
    <mergeCell ref="T74:V74"/>
    <mergeCell ref="W74:Z74"/>
    <mergeCell ref="E72:I72"/>
    <mergeCell ref="J72:Q72"/>
    <mergeCell ref="R72:S72"/>
    <mergeCell ref="T72:V72"/>
    <mergeCell ref="W72:Z72"/>
    <mergeCell ref="E73:I73"/>
    <mergeCell ref="J73:Q73"/>
    <mergeCell ref="R73:S73"/>
    <mergeCell ref="T73:V73"/>
    <mergeCell ref="W73:Z73"/>
    <mergeCell ref="E70:K70"/>
    <mergeCell ref="R70:S70"/>
    <mergeCell ref="T70:V70"/>
    <mergeCell ref="W70:Z70"/>
    <mergeCell ref="R71:S71"/>
    <mergeCell ref="T71:V71"/>
    <mergeCell ref="W71:Z71"/>
    <mergeCell ref="E71:I71"/>
    <mergeCell ref="J71:Q71"/>
    <mergeCell ref="E57:Q57"/>
    <mergeCell ref="R57:S57"/>
    <mergeCell ref="T57:V57"/>
    <mergeCell ref="W57:Z57"/>
    <mergeCell ref="E62:Q62"/>
    <mergeCell ref="R62:S62"/>
    <mergeCell ref="T62:V62"/>
    <mergeCell ref="W62:Z62"/>
    <mergeCell ref="E63:Q63"/>
    <mergeCell ref="R63:S63"/>
    <mergeCell ref="T63:V63"/>
    <mergeCell ref="W63:Z63"/>
    <mergeCell ref="E60:K60"/>
    <mergeCell ref="R60:S60"/>
    <mergeCell ref="T60:V60"/>
    <mergeCell ref="W60:Z60"/>
    <mergeCell ref="E61:Q61"/>
    <mergeCell ref="R61:S61"/>
    <mergeCell ref="T61:V61"/>
    <mergeCell ref="W61:Z61"/>
    <mergeCell ref="E68:Q68"/>
    <mergeCell ref="R68:S68"/>
    <mergeCell ref="T68:V68"/>
    <mergeCell ref="W68:Z68"/>
    <mergeCell ref="E69:Q69"/>
    <mergeCell ref="R69:S69"/>
    <mergeCell ref="T69:V69"/>
    <mergeCell ref="W69:Z69"/>
    <mergeCell ref="E66:Q66"/>
    <mergeCell ref="R66:S66"/>
    <mergeCell ref="T66:V66"/>
    <mergeCell ref="W66:Z66"/>
    <mergeCell ref="E67:Q67"/>
    <mergeCell ref="R67:S67"/>
    <mergeCell ref="T67:V67"/>
    <mergeCell ref="W67:Z67"/>
    <mergeCell ref="E64:K64"/>
    <mergeCell ref="R64:S64"/>
    <mergeCell ref="T64:V64"/>
    <mergeCell ref="W64:Z64"/>
    <mergeCell ref="R65:S65"/>
    <mergeCell ref="T65:V65"/>
    <mergeCell ref="W65:Z65"/>
    <mergeCell ref="E65:Q65"/>
    <mergeCell ref="E55:I55"/>
    <mergeCell ref="J55:Q55"/>
    <mergeCell ref="R55:S55"/>
    <mergeCell ref="T55:V55"/>
    <mergeCell ref="W55:Z55"/>
    <mergeCell ref="E58:Q58"/>
    <mergeCell ref="R58:S58"/>
    <mergeCell ref="T58:V58"/>
    <mergeCell ref="W58:Z58"/>
    <mergeCell ref="E59:Q59"/>
    <mergeCell ref="R59:S59"/>
    <mergeCell ref="T59:V59"/>
    <mergeCell ref="W59:Z59"/>
    <mergeCell ref="E56:K56"/>
    <mergeCell ref="R56:S56"/>
    <mergeCell ref="T56:V56"/>
    <mergeCell ref="E44:I44"/>
    <mergeCell ref="J44:Q44"/>
    <mergeCell ref="R44:S44"/>
    <mergeCell ref="T44:V44"/>
    <mergeCell ref="W44:Z44"/>
    <mergeCell ref="E43:I43"/>
    <mergeCell ref="J43:Q43"/>
    <mergeCell ref="R43:S43"/>
    <mergeCell ref="T43:V43"/>
    <mergeCell ref="W43:Z43"/>
    <mergeCell ref="E42:I42"/>
    <mergeCell ref="J42:Q42"/>
    <mergeCell ref="R42:S42"/>
    <mergeCell ref="T42:V42"/>
    <mergeCell ref="W42:Z42"/>
    <mergeCell ref="E41:I41"/>
    <mergeCell ref="J41:Q41"/>
    <mergeCell ref="R41:S41"/>
    <mergeCell ref="T41:V41"/>
    <mergeCell ref="W41:Z41"/>
    <mergeCell ref="E40:I40"/>
    <mergeCell ref="J40:Q40"/>
    <mergeCell ref="R40:S40"/>
    <mergeCell ref="T40:V40"/>
    <mergeCell ref="W40:Z40"/>
    <mergeCell ref="E39:I39"/>
    <mergeCell ref="J39:Q39"/>
    <mergeCell ref="R39:S39"/>
    <mergeCell ref="T39:V39"/>
    <mergeCell ref="W39:Z39"/>
    <mergeCell ref="E38:I38"/>
    <mergeCell ref="J38:Q38"/>
    <mergeCell ref="R38:S38"/>
    <mergeCell ref="T38:V38"/>
    <mergeCell ref="W38:Z38"/>
    <mergeCell ref="E37:I37"/>
    <mergeCell ref="J37:Q37"/>
    <mergeCell ref="R37:S37"/>
    <mergeCell ref="T37:V37"/>
    <mergeCell ref="W37:Z37"/>
    <mergeCell ref="E36:I36"/>
    <mergeCell ref="J36:Q36"/>
    <mergeCell ref="R36:S36"/>
    <mergeCell ref="T36:V36"/>
    <mergeCell ref="W36:Z36"/>
    <mergeCell ref="E35:K35"/>
    <mergeCell ref="R35:S35"/>
    <mergeCell ref="T35:V35"/>
    <mergeCell ref="W35:Z35"/>
    <mergeCell ref="E34:I34"/>
    <mergeCell ref="J34:Q34"/>
    <mergeCell ref="R34:S34"/>
    <mergeCell ref="T34:V34"/>
    <mergeCell ref="W34:Z34"/>
    <mergeCell ref="E22:I22"/>
    <mergeCell ref="J22:Q22"/>
    <mergeCell ref="R22:S22"/>
    <mergeCell ref="T22:V22"/>
    <mergeCell ref="W22:Z22"/>
    <mergeCell ref="E23:I23"/>
    <mergeCell ref="J23:Q23"/>
    <mergeCell ref="R23:S23"/>
    <mergeCell ref="T23:V23"/>
    <mergeCell ref="W23:Z23"/>
    <mergeCell ref="E24:I24"/>
    <mergeCell ref="J24:Q24"/>
    <mergeCell ref="R24:S24"/>
    <mergeCell ref="T24:V24"/>
    <mergeCell ref="W24:Z24"/>
    <mergeCell ref="E25:I25"/>
    <mergeCell ref="J25:Q25"/>
    <mergeCell ref="R25:S25"/>
    <mergeCell ref="T25:V25"/>
    <mergeCell ref="E21:I21"/>
    <mergeCell ref="J21:Q21"/>
    <mergeCell ref="R21:S21"/>
    <mergeCell ref="T21:V21"/>
    <mergeCell ref="W21:Z21"/>
    <mergeCell ref="E20:I20"/>
    <mergeCell ref="J20:Q20"/>
    <mergeCell ref="R20:S20"/>
    <mergeCell ref="T20:V20"/>
    <mergeCell ref="W20:Z20"/>
    <mergeCell ref="W17:Z17"/>
    <mergeCell ref="E16:I16"/>
    <mergeCell ref="J16:Q16"/>
    <mergeCell ref="R16:S16"/>
    <mergeCell ref="T16:V16"/>
    <mergeCell ref="W16:Z16"/>
    <mergeCell ref="E19:I19"/>
    <mergeCell ref="J19:Q19"/>
    <mergeCell ref="R19:S19"/>
    <mergeCell ref="T19:V19"/>
    <mergeCell ref="W19:Z19"/>
    <mergeCell ref="E18:I18"/>
    <mergeCell ref="J18:Q18"/>
    <mergeCell ref="R18:S18"/>
    <mergeCell ref="T18:V18"/>
    <mergeCell ref="W18:Z18"/>
    <mergeCell ref="X5:AA5"/>
    <mergeCell ref="W56:Z56"/>
    <mergeCell ref="E13:K13"/>
    <mergeCell ref="E14:I14"/>
    <mergeCell ref="H9:R9"/>
    <mergeCell ref="V9:AA9"/>
    <mergeCell ref="V11:AA11"/>
    <mergeCell ref="H11:R11"/>
    <mergeCell ref="T13:V13"/>
    <mergeCell ref="W13:Z13"/>
    <mergeCell ref="R13:S13"/>
    <mergeCell ref="E15:I15"/>
    <mergeCell ref="J15:Q15"/>
    <mergeCell ref="R15:S15"/>
    <mergeCell ref="T15:V15"/>
    <mergeCell ref="W15:Z15"/>
    <mergeCell ref="T14:V14"/>
    <mergeCell ref="W14:Z14"/>
    <mergeCell ref="J14:Q14"/>
    <mergeCell ref="R14:S14"/>
    <mergeCell ref="E17:I17"/>
    <mergeCell ref="J17:Q17"/>
    <mergeCell ref="R17:S17"/>
    <mergeCell ref="T17:V17"/>
  </mergeCells>
  <phoneticPr fontId="10" type="noConversion"/>
  <dataValidations count="33">
    <dataValidation type="list" allowBlank="1" showInputMessage="1" showErrorMessage="1" sqref="E14:I34">
      <formula1>INDIRECT($E$13)</formula1>
    </dataValidation>
    <dataValidation type="list" allowBlank="1" showInputMessage="1" showErrorMessage="1" sqref="E36:I55">
      <formula1>INDIRECT($E$35)</formula1>
    </dataValidation>
    <dataValidation type="list" allowBlank="1" showInputMessage="1" showErrorMessage="1" sqref="J36:Q36">
      <formula1>INDIRECT($E$36)</formula1>
    </dataValidation>
    <dataValidation type="list" allowBlank="1" showInputMessage="1" showErrorMessage="1" sqref="E65:E69">
      <formula1>INDIRECT($E$64)</formula1>
    </dataValidation>
    <dataValidation type="list" allowBlank="1" showInputMessage="1" showErrorMessage="1" sqref="E57:Q59">
      <formula1>INDIRECT($E$56)</formula1>
    </dataValidation>
    <dataValidation type="list" allowBlank="1" showInputMessage="1" showErrorMessage="1" sqref="L61:Q69 E65:K69 E61:K63">
      <formula1>INDIRECT($E$60)</formula1>
    </dataValidation>
    <dataValidation type="list" allowBlank="1" showInputMessage="1" showErrorMessage="1" sqref="E71:E74">
      <formula1>INDIRECT($E$70)</formula1>
    </dataValidation>
    <dataValidation type="list" allowBlank="1" showInputMessage="1" showErrorMessage="1" sqref="J71:Q71">
      <formula1>INDIRECT($E$71)</formula1>
    </dataValidation>
    <dataValidation type="list" allowBlank="1" showInputMessage="1" showErrorMessage="1" sqref="V11:AA11 V9:AA9">
      <formula1>administracion</formula1>
    </dataValidation>
    <dataValidation type="list" allowBlank="1" showInputMessage="1" showErrorMessage="1" sqref="V10:AA10">
      <formula1>ventas</formula1>
    </dataValidation>
    <dataValidation type="list" allowBlank="1" showInputMessage="1" showErrorMessage="1" sqref="J72:Q72">
      <formula1>INDIRECT($E$72)</formula1>
    </dataValidation>
    <dataValidation type="list" allowBlank="1" showInputMessage="1" showErrorMessage="1" sqref="J73:Q73">
      <formula1>INDIRECT($E$73)</formula1>
    </dataValidation>
    <dataValidation type="list" allowBlank="1" showInputMessage="1" showErrorMessage="1" sqref="J74:Q74">
      <formula1>INDIRECT($E$74)</formula1>
    </dataValidation>
    <dataValidation type="list" allowBlank="1" showInputMessage="1" showErrorMessage="1" sqref="J37:Q37">
      <formula1>INDIRECT($E$37)</formula1>
    </dataValidation>
    <dataValidation type="list" allowBlank="1" showInputMessage="1" showErrorMessage="1" sqref="J38:Q38">
      <formula1>INDIRECT($E$38)</formula1>
    </dataValidation>
    <dataValidation type="list" allowBlank="1" showInputMessage="1" showErrorMessage="1" sqref="J39:Q39">
      <formula1>INDIRECT($E$39)</formula1>
    </dataValidation>
    <dataValidation type="list" allowBlank="1" showInputMessage="1" showErrorMessage="1" sqref="J40:Q40">
      <formula1>INDIRECT($E$40)</formula1>
    </dataValidation>
    <dataValidation type="list" allowBlank="1" showInputMessage="1" showErrorMessage="1" sqref="J41:Q41">
      <formula1>INDIRECT($E$41)</formula1>
    </dataValidation>
    <dataValidation type="list" allowBlank="1" showInputMessage="1" showErrorMessage="1" sqref="J42:Q42">
      <formula1>INDIRECT($E$42)</formula1>
    </dataValidation>
    <dataValidation type="list" allowBlank="1" showInputMessage="1" showErrorMessage="1" sqref="J43:Q43">
      <formula1>INDIRECT($E$43)</formula1>
    </dataValidation>
    <dataValidation type="list" allowBlank="1" showInputMessage="1" showErrorMessage="1" sqref="J44:Q44">
      <formula1>INDIRECT($E$44)</formula1>
    </dataValidation>
    <dataValidation type="list" allowBlank="1" showInputMessage="1" showErrorMessage="1" sqref="J55:Q55">
      <formula1>INDIRECT($E$55)</formula1>
    </dataValidation>
    <dataValidation type="list" allowBlank="1" showInputMessage="1" showErrorMessage="1" sqref="J45:Q45">
      <formula1>INDIRECT($E$45)</formula1>
    </dataValidation>
    <dataValidation type="list" allowBlank="1" showInputMessage="1" showErrorMessage="1" sqref="J46:Q46">
      <formula1>INDIRECT($E$46)</formula1>
    </dataValidation>
    <dataValidation type="list" allowBlank="1" showInputMessage="1" showErrorMessage="1" sqref="J47:Q47">
      <formula1>INDIRECT($E$47)</formula1>
    </dataValidation>
    <dataValidation type="list" allowBlank="1" showInputMessage="1" showErrorMessage="1" sqref="J48:Q48">
      <formula1>INDIRECT($E$48)</formula1>
    </dataValidation>
    <dataValidation type="list" allowBlank="1" showInputMessage="1" showErrorMessage="1" sqref="J49:Q49">
      <formula1>INDIRECT($E$49)</formula1>
    </dataValidation>
    <dataValidation type="list" allowBlank="1" showInputMessage="1" showErrorMessage="1" sqref="J50:Q50">
      <formula1>INDIRECT($E$50)</formula1>
    </dataValidation>
    <dataValidation type="list" allowBlank="1" showInputMessage="1" showErrorMessage="1" sqref="J51:Q51">
      <formula1>INDIRECT($E$51)</formula1>
    </dataValidation>
    <dataValidation type="list" allowBlank="1" showInputMessage="1" showErrorMessage="1" sqref="J52:Q52">
      <formula1>INDIRECT($E$52)</formula1>
    </dataValidation>
    <dataValidation type="list" allowBlank="1" showInputMessage="1" showErrorMessage="1" sqref="J53:Q53">
      <formula1>INDIRECT($E$53)</formula1>
    </dataValidation>
    <dataValidation type="list" allowBlank="1" showInputMessage="1" showErrorMessage="1" sqref="J54:Q54">
      <formula1>INDIRECT($E$54)</formula1>
    </dataValidation>
    <dataValidation type="list" allowBlank="1" showInputMessage="1" showErrorMessage="1" sqref="J21:Q34">
      <formula1>INDIRECT(tabla_obra_civil)</formula1>
    </dataValidation>
  </dataValidations>
  <pageMargins left="0.39370078740157483" right="0.19685039370078741" top="0.19685039370078741" bottom="0.19685039370078741" header="0" footer="0.19685039370078741"/>
  <pageSetup paperSize="9" orientation="portrait" r:id="rId1"/>
  <headerFooter>
    <oddHeader>&amp;L
.</oddHeader>
    <oddFooter>&amp;R&amp;G</oddFooter>
  </headerFooter>
  <drawing r:id="rId2"/>
  <legacyDrawingHF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Servicios!$E$333:$E$346</xm:f>
          </x14:formula1>
          <xm:sqref>J14:Q20</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4"/>
  <dimension ref="A1:DX113"/>
  <sheetViews>
    <sheetView topLeftCell="A4" zoomScaleNormal="100" workbookViewId="0">
      <selection activeCell="AG32" sqref="AG32:AJ32"/>
    </sheetView>
    <sheetView workbookViewId="1"/>
  </sheetViews>
  <sheetFormatPr baseColWidth="10" defaultRowHeight="15" x14ac:dyDescent="0.25"/>
  <cols>
    <col min="1" max="1" width="2.140625" customWidth="1"/>
    <col min="2" max="3" width="1.28515625" customWidth="1"/>
    <col min="4" max="18" width="3.42578125" customWidth="1"/>
    <col min="19" max="19" width="1.140625" customWidth="1"/>
    <col min="20" max="20" width="2" customWidth="1"/>
    <col min="21" max="36" width="3.42578125" customWidth="1"/>
    <col min="37" max="37" width="1" customWidth="1"/>
    <col min="38" max="42" width="3.42578125" customWidth="1"/>
    <col min="43" max="44" width="3.85546875" customWidth="1"/>
    <col min="45" max="45" width="3.5703125" customWidth="1"/>
    <col min="46" max="51" width="3.85546875" customWidth="1"/>
    <col min="52" max="68" width="3.7109375" customWidth="1"/>
  </cols>
  <sheetData>
    <row r="1" spans="1:118" s="5" customFormat="1" ht="12" customHeight="1" x14ac:dyDescent="0.25"/>
    <row r="2" spans="1:118" s="5" customFormat="1" ht="15" customHeight="1" x14ac:dyDescent="0.25">
      <c r="D2" s="449" t="s">
        <v>1371</v>
      </c>
      <c r="E2" s="449"/>
      <c r="F2" s="449"/>
      <c r="G2" s="449"/>
      <c r="H2" s="449"/>
      <c r="I2" s="449"/>
      <c r="J2" s="449"/>
      <c r="K2" s="449"/>
      <c r="L2" s="449"/>
      <c r="M2" s="449"/>
      <c r="N2" s="449"/>
      <c r="O2" s="449"/>
      <c r="P2" s="449"/>
      <c r="Q2" s="449"/>
    </row>
    <row r="3" spans="1:118" ht="5.25" customHeight="1" x14ac:dyDescent="0.25">
      <c r="A3" s="1"/>
      <c r="B3" s="160"/>
      <c r="C3" s="161"/>
      <c r="D3" s="161"/>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61"/>
      <c r="AH3" s="161"/>
      <c r="AI3" s="161"/>
      <c r="AJ3" s="161"/>
      <c r="AK3" s="163"/>
      <c r="AL3" s="1"/>
      <c r="AM3" s="1"/>
      <c r="AN3" s="5"/>
      <c r="AO3" s="5"/>
      <c r="AP3" s="5"/>
      <c r="AQ3" s="5"/>
      <c r="AR3" s="5"/>
      <c r="AS3" s="1"/>
      <c r="AT3" s="1"/>
      <c r="AU3" s="1"/>
      <c r="AV3" s="1"/>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row>
    <row r="4" spans="1:118" ht="6.75" customHeight="1" x14ac:dyDescent="0.25">
      <c r="A4" s="1"/>
      <c r="B4" s="162"/>
      <c r="C4" s="140"/>
      <c r="D4" s="141"/>
      <c r="E4" s="141"/>
      <c r="F4" s="142"/>
      <c r="G4" s="142"/>
      <c r="H4" s="142"/>
      <c r="I4" s="142"/>
      <c r="J4" s="142"/>
      <c r="K4" s="141"/>
      <c r="L4" s="143"/>
      <c r="M4" s="141"/>
      <c r="N4" s="141"/>
      <c r="O4" s="141"/>
      <c r="P4" s="141"/>
      <c r="Q4" s="141"/>
      <c r="R4" s="151"/>
      <c r="S4" s="113"/>
      <c r="T4" s="140"/>
      <c r="U4" s="141"/>
      <c r="V4" s="141"/>
      <c r="W4" s="141"/>
      <c r="X4" s="141"/>
      <c r="Y4" s="141"/>
      <c r="Z4" s="141"/>
      <c r="AA4" s="141"/>
      <c r="AB4" s="141"/>
      <c r="AC4" s="141"/>
      <c r="AD4" s="141"/>
      <c r="AE4" s="143"/>
      <c r="AF4" s="143"/>
      <c r="AG4" s="143"/>
      <c r="AH4" s="143"/>
      <c r="AI4" s="143"/>
      <c r="AJ4" s="158"/>
      <c r="AK4" s="164"/>
      <c r="AL4" s="92"/>
      <c r="AM4" s="92"/>
      <c r="AN4" s="30"/>
      <c r="AO4" s="30"/>
      <c r="AP4" s="5"/>
      <c r="AQ4" s="5"/>
      <c r="AR4" s="5"/>
      <c r="AS4" s="1"/>
      <c r="AT4" s="1"/>
      <c r="AU4" s="1"/>
      <c r="AV4" s="1"/>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row>
    <row r="5" spans="1:118" ht="3" customHeight="1" x14ac:dyDescent="0.25">
      <c r="A5" s="1"/>
      <c r="B5" s="162"/>
      <c r="C5" s="144"/>
      <c r="D5" s="5"/>
      <c r="E5" s="5"/>
      <c r="F5" s="100"/>
      <c r="G5" s="100"/>
      <c r="H5" s="100"/>
      <c r="I5" s="100"/>
      <c r="J5" s="100"/>
      <c r="K5" s="5"/>
      <c r="L5" s="93"/>
      <c r="M5" s="5"/>
      <c r="N5" s="5"/>
      <c r="O5" s="5"/>
      <c r="P5" s="5"/>
      <c r="Q5" s="5"/>
      <c r="R5" s="145"/>
      <c r="S5" s="113"/>
      <c r="T5" s="144"/>
      <c r="U5" s="5"/>
      <c r="V5" s="5"/>
      <c r="W5" s="5"/>
      <c r="X5" s="5"/>
      <c r="Y5" s="5"/>
      <c r="Z5" s="5"/>
      <c r="AA5" s="5"/>
      <c r="AB5" s="5"/>
      <c r="AC5" s="5"/>
      <c r="AD5" s="5"/>
      <c r="AE5" s="93"/>
      <c r="AF5" s="93"/>
      <c r="AG5" s="93"/>
      <c r="AH5" s="93"/>
      <c r="AI5" s="93"/>
      <c r="AJ5" s="138"/>
      <c r="AK5" s="165"/>
      <c r="AL5" s="93"/>
      <c r="AM5" s="92"/>
      <c r="AN5" s="30"/>
      <c r="AO5" s="30"/>
      <c r="AP5" s="5"/>
      <c r="AQ5" s="5"/>
      <c r="AR5" s="5"/>
      <c r="AS5" s="1"/>
      <c r="AT5" s="1"/>
      <c r="AU5" s="1"/>
      <c r="AV5" s="1"/>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row>
    <row r="6" spans="1:118" ht="15.75" customHeight="1" x14ac:dyDescent="0.3">
      <c r="A6" s="1"/>
      <c r="B6" s="162"/>
      <c r="C6" s="144"/>
      <c r="D6" s="5"/>
      <c r="E6" s="5"/>
      <c r="F6" s="5" t="s">
        <v>1343</v>
      </c>
      <c r="G6" s="5"/>
      <c r="H6" s="466" t="s">
        <v>173</v>
      </c>
      <c r="I6" s="467"/>
      <c r="J6" s="467"/>
      <c r="K6" s="468"/>
      <c r="L6" s="17"/>
      <c r="M6" s="484" t="s">
        <v>206</v>
      </c>
      <c r="N6" s="485"/>
      <c r="O6" s="485"/>
      <c r="P6" s="485"/>
      <c r="Q6" s="486"/>
      <c r="R6" s="155"/>
      <c r="S6" s="172"/>
      <c r="T6" s="144"/>
      <c r="U6" s="5"/>
      <c r="V6" s="5"/>
      <c r="X6" s="5" t="s">
        <v>1344</v>
      </c>
      <c r="Y6" s="5"/>
      <c r="Z6" s="466" t="s">
        <v>1234</v>
      </c>
      <c r="AA6" s="467"/>
      <c r="AB6" s="467"/>
      <c r="AC6" s="468"/>
      <c r="AD6" s="5"/>
      <c r="AE6" s="463" t="s">
        <v>1133</v>
      </c>
      <c r="AF6" s="464"/>
      <c r="AG6" s="464"/>
      <c r="AH6" s="465"/>
      <c r="AI6" s="5"/>
      <c r="AJ6" s="152"/>
      <c r="AK6" s="166"/>
      <c r="AL6" s="17"/>
      <c r="AM6" s="17"/>
      <c r="AN6" s="17"/>
      <c r="AO6" s="30"/>
      <c r="AP6" s="5"/>
      <c r="AQ6" s="5"/>
      <c r="AR6" s="5"/>
      <c r="AS6" s="1"/>
      <c r="AT6" s="1"/>
      <c r="AU6" s="1"/>
      <c r="AV6" s="1"/>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row>
    <row r="7" spans="1:118" ht="3.75" customHeight="1" x14ac:dyDescent="0.25">
      <c r="A7" s="1"/>
      <c r="B7" s="162"/>
      <c r="C7" s="144"/>
      <c r="D7" s="5"/>
      <c r="E7" s="5"/>
      <c r="F7" s="5"/>
      <c r="G7" s="5"/>
      <c r="H7" s="5"/>
      <c r="I7" s="5"/>
      <c r="J7" s="5"/>
      <c r="K7" s="5"/>
      <c r="L7" s="5"/>
      <c r="M7" s="5"/>
      <c r="N7" s="5"/>
      <c r="O7" s="5"/>
      <c r="P7" s="5"/>
      <c r="Q7" s="5"/>
      <c r="R7" s="145"/>
      <c r="S7" s="113"/>
      <c r="T7" s="144"/>
      <c r="U7" s="5"/>
      <c r="V7" s="5"/>
      <c r="W7" s="5"/>
      <c r="X7" s="5"/>
      <c r="Y7" s="5"/>
      <c r="Z7" s="5"/>
      <c r="AA7" s="5"/>
      <c r="AB7" s="5"/>
      <c r="AC7" s="5"/>
      <c r="AD7" s="5"/>
      <c r="AE7" s="5"/>
      <c r="AF7" s="5"/>
      <c r="AG7" s="5"/>
      <c r="AH7" s="5"/>
      <c r="AI7" s="5"/>
      <c r="AJ7" s="145"/>
      <c r="AK7" s="157"/>
      <c r="AL7" s="5"/>
      <c r="AM7" s="5"/>
      <c r="AN7" s="30"/>
      <c r="AO7" s="30"/>
      <c r="AP7" s="5"/>
      <c r="AQ7" s="5"/>
      <c r="AR7" s="5"/>
      <c r="AS7" s="1"/>
      <c r="AT7" s="1"/>
      <c r="AU7" s="1"/>
      <c r="AV7" s="1"/>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row>
    <row r="8" spans="1:118" ht="9" customHeight="1" x14ac:dyDescent="0.3">
      <c r="A8" s="5"/>
      <c r="B8" s="162"/>
      <c r="C8" s="144"/>
      <c r="D8" s="5"/>
      <c r="E8" s="5"/>
      <c r="F8" s="8"/>
      <c r="G8" s="8"/>
      <c r="H8" s="8"/>
      <c r="I8" s="8"/>
      <c r="J8" s="8"/>
      <c r="K8" s="8"/>
      <c r="L8" s="8"/>
      <c r="M8" s="5"/>
      <c r="N8" s="5"/>
      <c r="O8" s="5"/>
      <c r="P8" s="5"/>
      <c r="Q8" s="5"/>
      <c r="R8" s="145"/>
      <c r="S8" s="113"/>
      <c r="T8" s="144"/>
      <c r="U8" s="5"/>
      <c r="V8" s="5"/>
      <c r="W8" s="5"/>
      <c r="X8" s="5"/>
      <c r="Y8" s="5"/>
      <c r="Z8" s="5"/>
      <c r="AA8" s="5"/>
      <c r="AB8" s="5"/>
      <c r="AC8" s="5"/>
      <c r="AD8" s="5"/>
      <c r="AE8" s="5"/>
      <c r="AF8" s="5"/>
      <c r="AG8" s="5"/>
      <c r="AH8" s="17"/>
      <c r="AI8" s="17"/>
      <c r="AJ8" s="152"/>
      <c r="AK8" s="166"/>
      <c r="AL8" s="17"/>
      <c r="AM8" s="17"/>
      <c r="AN8" s="91"/>
      <c r="AO8" s="30"/>
      <c r="AP8" s="5"/>
      <c r="AQ8" s="5"/>
      <c r="AR8" s="5"/>
      <c r="AS8" s="1"/>
      <c r="AT8" s="1"/>
      <c r="AU8" s="1"/>
      <c r="AV8" s="1"/>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row>
    <row r="9" spans="1:118" ht="8.25" customHeight="1" x14ac:dyDescent="0.25">
      <c r="A9" s="5"/>
      <c r="B9" s="162"/>
      <c r="C9" s="144"/>
      <c r="D9" s="5"/>
      <c r="E9" s="5"/>
      <c r="F9" s="92"/>
      <c r="G9" s="91"/>
      <c r="H9" s="91"/>
      <c r="I9" s="30"/>
      <c r="J9" s="30"/>
      <c r="K9" s="30"/>
      <c r="L9" s="92"/>
      <c r="M9" s="5"/>
      <c r="N9" s="5"/>
      <c r="O9" s="5"/>
      <c r="P9" s="5"/>
      <c r="Q9" s="5"/>
      <c r="R9" s="145"/>
      <c r="S9" s="113"/>
      <c r="T9" s="144"/>
      <c r="U9" s="92"/>
      <c r="V9" s="92"/>
      <c r="W9" s="92"/>
      <c r="X9" s="92"/>
      <c r="Y9" s="92"/>
      <c r="Z9" s="92"/>
      <c r="AA9" s="92"/>
      <c r="AB9" s="92"/>
      <c r="AC9" s="92"/>
      <c r="AD9" s="92"/>
      <c r="AE9" s="5"/>
      <c r="AF9" s="5"/>
      <c r="AG9" s="5"/>
      <c r="AH9" s="5"/>
      <c r="AI9" s="5"/>
      <c r="AJ9" s="145"/>
      <c r="AK9" s="157"/>
      <c r="AL9" s="5"/>
      <c r="AM9" s="5"/>
      <c r="AN9" s="5"/>
      <c r="AO9" s="5"/>
      <c r="AP9" s="5"/>
      <c r="AQ9" s="5"/>
      <c r="AR9" s="5"/>
      <c r="AS9" s="1"/>
      <c r="AT9" s="1"/>
      <c r="AU9" s="1"/>
      <c r="AV9" s="1"/>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row>
    <row r="10" spans="1:118" ht="15.75" customHeight="1" x14ac:dyDescent="0.25">
      <c r="A10" s="5"/>
      <c r="B10" s="162"/>
      <c r="C10" s="144"/>
      <c r="D10" s="67"/>
      <c r="E10" s="5"/>
      <c r="F10" s="136" t="s">
        <v>1348</v>
      </c>
      <c r="G10" s="5"/>
      <c r="H10" s="5"/>
      <c r="I10" s="478">
        <v>210000</v>
      </c>
      <c r="J10" s="479"/>
      <c r="K10" s="479"/>
      <c r="L10" s="480"/>
      <c r="M10" s="5"/>
      <c r="N10" s="5"/>
      <c r="O10" s="469">
        <v>2</v>
      </c>
      <c r="P10" s="470"/>
      <c r="Q10" s="5" t="s">
        <v>1349</v>
      </c>
      <c r="R10" s="145"/>
      <c r="S10" s="113"/>
      <c r="T10" s="144"/>
      <c r="U10" s="92"/>
      <c r="V10" s="5"/>
      <c r="W10" s="136" t="s">
        <v>1347</v>
      </c>
      <c r="X10" s="5"/>
      <c r="Y10" s="137"/>
      <c r="Z10" s="92"/>
      <c r="AA10" s="455">
        <v>210000</v>
      </c>
      <c r="AB10" s="456"/>
      <c r="AC10" s="456"/>
      <c r="AD10" s="457"/>
      <c r="AE10" s="5"/>
      <c r="AF10" s="5"/>
      <c r="AG10" s="469">
        <v>2</v>
      </c>
      <c r="AH10" s="470"/>
      <c r="AI10" s="5" t="s">
        <v>1349</v>
      </c>
      <c r="AJ10" s="145"/>
      <c r="AK10" s="157"/>
      <c r="AL10" s="5"/>
      <c r="AM10" s="5"/>
      <c r="AN10" s="5"/>
      <c r="AO10" s="5"/>
      <c r="AP10" s="5"/>
      <c r="AQ10" s="5"/>
      <c r="AR10" s="5"/>
      <c r="AS10" s="1"/>
      <c r="AT10" s="1"/>
      <c r="AU10" s="1"/>
      <c r="AV10" s="1"/>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row>
    <row r="11" spans="1:118" ht="15.75" customHeight="1" x14ac:dyDescent="0.25">
      <c r="A11" s="5"/>
      <c r="B11" s="162"/>
      <c r="C11" s="144"/>
      <c r="D11" s="5"/>
      <c r="E11" s="5"/>
      <c r="F11" s="100"/>
      <c r="G11" s="102"/>
      <c r="H11" s="102"/>
      <c r="I11" s="102"/>
      <c r="J11" s="102"/>
      <c r="K11" s="5"/>
      <c r="L11" s="93"/>
      <c r="M11" s="5"/>
      <c r="N11" s="5"/>
      <c r="O11" s="5"/>
      <c r="P11" s="5"/>
      <c r="Q11" s="5"/>
      <c r="R11" s="145"/>
      <c r="S11" s="113"/>
      <c r="T11" s="144"/>
      <c r="U11" s="93"/>
      <c r="V11" s="93"/>
      <c r="W11" s="93"/>
      <c r="X11" s="93"/>
      <c r="Y11" s="93"/>
      <c r="Z11" s="92"/>
      <c r="AA11" s="92"/>
      <c r="AB11" s="92"/>
      <c r="AC11" s="92"/>
      <c r="AD11" s="92"/>
      <c r="AE11" s="5"/>
      <c r="AF11" s="5"/>
      <c r="AG11" s="5"/>
      <c r="AH11" s="5"/>
      <c r="AI11" s="5"/>
      <c r="AJ11" s="145"/>
      <c r="AK11" s="157"/>
      <c r="AL11" s="5"/>
      <c r="AM11" s="5"/>
      <c r="AN11" s="5"/>
      <c r="AO11" s="5"/>
      <c r="AP11" s="5"/>
      <c r="AQ11" s="5"/>
      <c r="AR11" s="5"/>
      <c r="AS11" s="1"/>
      <c r="AT11" s="1"/>
      <c r="AU11" s="1"/>
      <c r="AV11" s="1"/>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row>
    <row r="12" spans="1:118" ht="9" customHeight="1" x14ac:dyDescent="0.25">
      <c r="A12" s="5"/>
      <c r="B12" s="162"/>
      <c r="C12" s="144"/>
      <c r="D12" s="5"/>
      <c r="E12" s="5"/>
      <c r="F12" s="92"/>
      <c r="G12" s="5"/>
      <c r="H12" s="92"/>
      <c r="I12" s="92"/>
      <c r="J12" s="92"/>
      <c r="K12" s="30"/>
      <c r="L12" s="92"/>
      <c r="M12" s="5"/>
      <c r="N12" s="5"/>
      <c r="O12" s="5"/>
      <c r="P12" s="5"/>
      <c r="Q12" s="5"/>
      <c r="R12" s="145"/>
      <c r="S12" s="113"/>
      <c r="T12" s="144"/>
      <c r="U12" s="92"/>
      <c r="V12" s="92"/>
      <c r="W12" s="5"/>
      <c r="X12" s="5"/>
      <c r="Y12" s="5"/>
      <c r="Z12" s="92"/>
      <c r="AA12" s="92"/>
      <c r="AB12" s="92"/>
      <c r="AC12" s="92"/>
      <c r="AD12" s="92"/>
      <c r="AE12" s="5"/>
      <c r="AF12" s="5"/>
      <c r="AG12" s="5"/>
      <c r="AH12" s="5"/>
      <c r="AI12" s="5"/>
      <c r="AJ12" s="145"/>
      <c r="AK12" s="157"/>
      <c r="AL12" s="5"/>
      <c r="AM12" s="5"/>
      <c r="AN12" s="5"/>
      <c r="AO12" s="5"/>
      <c r="AP12" s="5"/>
      <c r="AQ12" s="5"/>
      <c r="AR12" s="5"/>
      <c r="AS12" s="1"/>
      <c r="AT12" s="1"/>
      <c r="AU12" s="1"/>
      <c r="AV12" s="1"/>
      <c r="AW12" s="5"/>
      <c r="AX12" s="5"/>
      <c r="AY12" s="5"/>
      <c r="AZ12" s="5"/>
      <c r="BA12" s="5"/>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row>
    <row r="13" spans="1:118" ht="15.75" customHeight="1" x14ac:dyDescent="0.25">
      <c r="A13" s="5"/>
      <c r="B13" s="162"/>
      <c r="C13" s="144"/>
      <c r="D13" s="7"/>
      <c r="E13" s="7"/>
      <c r="F13" s="48" t="s">
        <v>1345</v>
      </c>
      <c r="G13" s="7"/>
      <c r="H13" s="7"/>
      <c r="I13" s="478">
        <v>34000</v>
      </c>
      <c r="J13" s="479"/>
      <c r="K13" s="479"/>
      <c r="L13" s="480"/>
      <c r="M13" s="5"/>
      <c r="N13" s="5"/>
      <c r="O13" s="469">
        <v>2</v>
      </c>
      <c r="P13" s="470"/>
      <c r="Q13" s="5" t="s">
        <v>1349</v>
      </c>
      <c r="R13" s="145"/>
      <c r="S13" s="113"/>
      <c r="T13" s="144"/>
      <c r="U13" s="48"/>
      <c r="V13" s="5"/>
      <c r="W13" s="48" t="s">
        <v>1346</v>
      </c>
      <c r="X13" s="5"/>
      <c r="Y13" s="137"/>
      <c r="Z13" s="92"/>
      <c r="AA13" s="455">
        <v>34000</v>
      </c>
      <c r="AB13" s="456"/>
      <c r="AC13" s="456"/>
      <c r="AD13" s="457"/>
      <c r="AE13" s="5"/>
      <c r="AF13" s="5"/>
      <c r="AG13" s="469">
        <v>2</v>
      </c>
      <c r="AH13" s="470"/>
      <c r="AI13" s="5" t="s">
        <v>1349</v>
      </c>
      <c r="AJ13" s="145"/>
      <c r="AK13" s="157"/>
      <c r="AL13" s="5"/>
      <c r="AM13" s="5"/>
      <c r="AN13" s="5"/>
      <c r="AO13" s="5"/>
      <c r="AP13" s="5"/>
      <c r="AQ13" s="5"/>
      <c r="AR13" s="5"/>
      <c r="AS13" s="1"/>
      <c r="AT13" s="1"/>
      <c r="AU13" s="1"/>
      <c r="AV13" s="1"/>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5"/>
      <c r="DL13" s="5"/>
      <c r="DM13" s="5"/>
      <c r="DN13" s="5"/>
    </row>
    <row r="14" spans="1:118" ht="15.75" customHeight="1" x14ac:dyDescent="0.25">
      <c r="A14" s="5"/>
      <c r="B14" s="162"/>
      <c r="C14" s="144"/>
      <c r="D14" s="7"/>
      <c r="E14" s="7"/>
      <c r="F14" s="7"/>
      <c r="G14" s="7"/>
      <c r="H14" s="7"/>
      <c r="I14" s="7"/>
      <c r="J14" s="68"/>
      <c r="K14" s="68"/>
      <c r="L14" s="68"/>
      <c r="M14" s="5"/>
      <c r="N14" s="5"/>
      <c r="O14" s="5"/>
      <c r="P14" s="5"/>
      <c r="Q14" s="5"/>
      <c r="R14" s="145"/>
      <c r="S14" s="113"/>
      <c r="T14" s="144"/>
      <c r="U14" s="48"/>
      <c r="V14" s="48"/>
      <c r="W14" s="5"/>
      <c r="X14" s="5"/>
      <c r="Y14" s="5"/>
      <c r="Z14" s="92"/>
      <c r="AA14" s="92"/>
      <c r="AB14" s="92"/>
      <c r="AC14" s="92"/>
      <c r="AD14" s="92"/>
      <c r="AE14" s="5"/>
      <c r="AF14" s="5"/>
      <c r="AG14" s="5"/>
      <c r="AH14" s="5"/>
      <c r="AI14" s="5"/>
      <c r="AJ14" s="145"/>
      <c r="AK14" s="157"/>
      <c r="AL14" s="5"/>
      <c r="AM14" s="5"/>
      <c r="AN14" s="5"/>
      <c r="AO14" s="5"/>
      <c r="AP14" s="5"/>
      <c r="AQ14" s="5"/>
      <c r="AR14" s="5"/>
      <c r="AS14" s="1"/>
      <c r="AT14" s="1"/>
      <c r="AU14" s="1"/>
      <c r="AV14" s="1"/>
      <c r="AW14" s="5"/>
      <c r="AX14" s="5"/>
      <c r="AY14" s="5"/>
      <c r="AZ14" s="5"/>
      <c r="BA14" s="5"/>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row>
    <row r="15" spans="1:118" ht="9" customHeight="1" x14ac:dyDescent="0.25">
      <c r="A15" s="5"/>
      <c r="B15" s="162"/>
      <c r="C15" s="144"/>
      <c r="D15" s="7"/>
      <c r="E15" s="7"/>
      <c r="F15" s="7"/>
      <c r="G15" s="7"/>
      <c r="H15" s="7"/>
      <c r="I15" s="7"/>
      <c r="J15" s="68"/>
      <c r="K15" s="68"/>
      <c r="L15" s="68"/>
      <c r="M15" s="5"/>
      <c r="N15" s="5"/>
      <c r="O15" s="5"/>
      <c r="P15" s="5"/>
      <c r="Q15" s="5"/>
      <c r="R15" s="145"/>
      <c r="S15" s="113"/>
      <c r="T15" s="144"/>
      <c r="U15" s="48"/>
      <c r="V15" s="48"/>
      <c r="W15" s="5"/>
      <c r="X15" s="5"/>
      <c r="Y15" s="5"/>
      <c r="Z15" s="92"/>
      <c r="AA15" s="92"/>
      <c r="AB15" s="92"/>
      <c r="AC15" s="92"/>
      <c r="AD15" s="92"/>
      <c r="AE15" s="5"/>
      <c r="AF15" s="5"/>
      <c r="AG15" s="5"/>
      <c r="AH15" s="5"/>
      <c r="AI15" s="5"/>
      <c r="AJ15" s="145"/>
      <c r="AK15" s="157"/>
      <c r="AL15" s="5"/>
      <c r="AM15" s="5"/>
      <c r="AN15" s="5"/>
      <c r="AO15" s="5"/>
      <c r="AP15" s="5"/>
      <c r="AQ15" s="5"/>
      <c r="AR15" s="5"/>
      <c r="AS15" s="1"/>
      <c r="AT15" s="1"/>
      <c r="AU15" s="1"/>
      <c r="AV15" s="1"/>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5"/>
      <c r="DL15" s="5"/>
      <c r="DM15" s="5"/>
      <c r="DN15" s="5"/>
    </row>
    <row r="16" spans="1:118" ht="15.75" customHeight="1" x14ac:dyDescent="0.25">
      <c r="A16" s="5"/>
      <c r="B16" s="162"/>
      <c r="C16" s="144"/>
      <c r="D16" s="7"/>
      <c r="E16" s="7"/>
      <c r="F16" s="8" t="s">
        <v>1458</v>
      </c>
      <c r="G16" s="8"/>
      <c r="H16" s="8"/>
      <c r="I16" s="478">
        <v>20000</v>
      </c>
      <c r="J16" s="479"/>
      <c r="K16" s="479"/>
      <c r="L16" s="480"/>
      <c r="M16" s="5"/>
      <c r="N16" s="5"/>
      <c r="O16" s="469">
        <v>1</v>
      </c>
      <c r="P16" s="470"/>
      <c r="Q16" s="5" t="s">
        <v>1349</v>
      </c>
      <c r="R16" s="145"/>
      <c r="S16" s="113"/>
      <c r="T16" s="144"/>
      <c r="U16" s="5"/>
      <c r="V16" s="5"/>
      <c r="W16" s="8" t="s">
        <v>1458</v>
      </c>
      <c r="X16" s="5"/>
      <c r="Y16" s="47"/>
      <c r="Z16" s="92"/>
      <c r="AA16" s="455">
        <v>20000</v>
      </c>
      <c r="AB16" s="456"/>
      <c r="AC16" s="456"/>
      <c r="AD16" s="457"/>
      <c r="AE16" s="5"/>
      <c r="AF16" s="5"/>
      <c r="AG16" s="469">
        <v>1</v>
      </c>
      <c r="AH16" s="470"/>
      <c r="AI16" s="5" t="s">
        <v>1349</v>
      </c>
      <c r="AJ16" s="145"/>
      <c r="AK16" s="157"/>
      <c r="AL16" s="5"/>
      <c r="AM16" s="5"/>
      <c r="AN16" s="5"/>
      <c r="AO16" s="5"/>
      <c r="AP16" s="5"/>
      <c r="AQ16" s="5"/>
      <c r="AR16" s="5"/>
      <c r="AS16" s="1"/>
      <c r="AT16" s="1"/>
      <c r="AU16" s="1"/>
      <c r="AV16" s="1"/>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row>
    <row r="17" spans="1:118" ht="15.75" customHeight="1" x14ac:dyDescent="0.25">
      <c r="A17" s="5"/>
      <c r="B17" s="162"/>
      <c r="C17" s="153"/>
      <c r="D17" s="146"/>
      <c r="E17" s="146"/>
      <c r="F17" s="146"/>
      <c r="G17" s="146"/>
      <c r="H17" s="146"/>
      <c r="I17" s="146"/>
      <c r="J17" s="147"/>
      <c r="K17" s="147"/>
      <c r="L17" s="147"/>
      <c r="M17" s="149"/>
      <c r="N17" s="149"/>
      <c r="O17" s="149"/>
      <c r="P17" s="149"/>
      <c r="Q17" s="149"/>
      <c r="R17" s="139"/>
      <c r="S17" s="113"/>
      <c r="T17" s="153"/>
      <c r="U17" s="148"/>
      <c r="V17" s="148"/>
      <c r="W17" s="149"/>
      <c r="X17" s="149"/>
      <c r="Y17" s="149"/>
      <c r="Z17" s="154"/>
      <c r="AA17" s="154"/>
      <c r="AB17" s="154"/>
      <c r="AC17" s="154"/>
      <c r="AD17" s="154"/>
      <c r="AE17" s="149"/>
      <c r="AF17" s="149"/>
      <c r="AG17" s="149"/>
      <c r="AH17" s="149"/>
      <c r="AI17" s="149"/>
      <c r="AJ17" s="139"/>
      <c r="AK17" s="157"/>
      <c r="AL17" s="5"/>
      <c r="AM17" s="5"/>
      <c r="AN17" s="5"/>
      <c r="AO17" s="5"/>
      <c r="AP17" s="5"/>
      <c r="AQ17" s="5"/>
      <c r="AR17" s="5"/>
      <c r="AS17" s="1"/>
      <c r="AT17" s="1"/>
      <c r="AU17" s="1"/>
      <c r="AV17" s="1"/>
      <c r="AW17" s="5"/>
      <c r="AX17" s="5"/>
      <c r="AY17" s="5"/>
      <c r="AZ17" s="5"/>
      <c r="BA17" s="5"/>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row>
    <row r="18" spans="1:118" ht="6" customHeight="1" x14ac:dyDescent="0.25">
      <c r="A18" s="5"/>
      <c r="B18" s="162"/>
      <c r="C18" s="113"/>
      <c r="D18" s="110"/>
      <c r="E18" s="110"/>
      <c r="F18" s="110"/>
      <c r="G18" s="110"/>
      <c r="H18" s="110"/>
      <c r="I18" s="110"/>
      <c r="J18" s="111"/>
      <c r="K18" s="111"/>
      <c r="L18" s="111"/>
      <c r="M18" s="113"/>
      <c r="N18" s="113"/>
      <c r="O18" s="113"/>
      <c r="P18" s="113"/>
      <c r="Q18" s="113"/>
      <c r="R18" s="113"/>
      <c r="S18" s="113"/>
      <c r="T18" s="113"/>
      <c r="U18" s="112"/>
      <c r="V18" s="112"/>
      <c r="W18" s="113"/>
      <c r="X18" s="113"/>
      <c r="Y18" s="113"/>
      <c r="Z18" s="156"/>
      <c r="AA18" s="156"/>
      <c r="AB18" s="156"/>
      <c r="AC18" s="156"/>
      <c r="AD18" s="156"/>
      <c r="AE18" s="113"/>
      <c r="AF18" s="113"/>
      <c r="AG18" s="113"/>
      <c r="AH18" s="113"/>
      <c r="AI18" s="113"/>
      <c r="AJ18" s="113"/>
      <c r="AK18" s="157"/>
      <c r="AL18" s="5"/>
      <c r="AM18" s="5"/>
      <c r="AN18" s="5"/>
      <c r="AO18" s="5"/>
      <c r="AP18" s="5"/>
      <c r="AQ18" s="5"/>
      <c r="AR18" s="5"/>
      <c r="AS18" s="1"/>
      <c r="AT18" s="1"/>
      <c r="AU18" s="1"/>
      <c r="AV18" s="1"/>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row>
    <row r="19" spans="1:118" ht="15.75" customHeight="1" x14ac:dyDescent="0.25">
      <c r="A19" s="5"/>
      <c r="B19" s="162"/>
      <c r="C19" s="140"/>
      <c r="D19" s="159"/>
      <c r="E19" s="141"/>
      <c r="F19" s="141"/>
      <c r="G19" s="141"/>
      <c r="H19" s="141"/>
      <c r="I19" s="141"/>
      <c r="J19" s="141"/>
      <c r="K19" s="141"/>
      <c r="L19" s="141"/>
      <c r="M19" s="141"/>
      <c r="N19" s="141"/>
      <c r="O19" s="141"/>
      <c r="P19" s="141"/>
      <c r="Q19" s="141"/>
      <c r="R19" s="141"/>
      <c r="S19" s="141"/>
      <c r="T19" s="141"/>
      <c r="U19" s="141"/>
      <c r="V19" s="141"/>
      <c r="W19" s="141"/>
      <c r="X19" s="141"/>
      <c r="Y19" s="141"/>
      <c r="Z19" s="141"/>
      <c r="AA19" s="141"/>
      <c r="AB19" s="141"/>
      <c r="AC19" s="141"/>
      <c r="AD19" s="141"/>
      <c r="AE19" s="170"/>
      <c r="AF19" s="171"/>
      <c r="AG19" s="171"/>
      <c r="AH19" s="141"/>
      <c r="AI19" s="141"/>
      <c r="AJ19" s="151"/>
      <c r="AK19" s="157"/>
      <c r="AL19" s="5"/>
      <c r="AM19" s="5"/>
      <c r="AN19" s="5"/>
      <c r="AO19" s="5"/>
      <c r="AP19" s="5"/>
      <c r="AQ19" s="5"/>
      <c r="AR19" s="5"/>
      <c r="AS19" s="1"/>
      <c r="AT19" s="1"/>
      <c r="AU19" s="1"/>
      <c r="AV19" s="1"/>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row>
    <row r="20" spans="1:118" ht="15.75" customHeight="1" x14ac:dyDescent="0.25">
      <c r="A20" s="5"/>
      <c r="B20" s="162"/>
      <c r="C20" s="144"/>
      <c r="D20" s="7"/>
      <c r="E20" s="5"/>
      <c r="F20" s="5"/>
      <c r="G20" s="5"/>
      <c r="H20" s="5"/>
      <c r="I20" s="5" t="s">
        <v>1352</v>
      </c>
      <c r="J20" s="5"/>
      <c r="K20" s="5"/>
      <c r="L20" s="5"/>
      <c r="M20" s="5"/>
      <c r="N20" s="5"/>
      <c r="O20" s="453">
        <v>1</v>
      </c>
      <c r="P20" s="454"/>
      <c r="Q20" s="5"/>
      <c r="R20" s="5"/>
      <c r="S20" s="5"/>
      <c r="T20" s="5"/>
      <c r="U20" s="7"/>
      <c r="V20" s="5"/>
      <c r="W20" s="5"/>
      <c r="X20" s="48" t="s">
        <v>1350</v>
      </c>
      <c r="Y20" s="7"/>
      <c r="Z20" s="7"/>
      <c r="AA20" s="7"/>
      <c r="AB20" s="68"/>
      <c r="AC20" s="458">
        <f>O10+O13+O16+AG10+AG13+AG16</f>
        <v>10</v>
      </c>
      <c r="AD20" s="458"/>
      <c r="AE20" s="5" t="s">
        <v>1349</v>
      </c>
      <c r="AF20" s="5"/>
      <c r="AG20" s="5"/>
      <c r="AH20" s="5"/>
      <c r="AI20" s="5"/>
      <c r="AJ20" s="145"/>
      <c r="AK20" s="157"/>
      <c r="AL20" s="5"/>
      <c r="AM20" s="5"/>
      <c r="AN20" s="5"/>
      <c r="AO20" s="5"/>
      <c r="AP20" s="5"/>
      <c r="AQ20" s="5"/>
      <c r="AR20" s="5"/>
      <c r="AS20" s="1"/>
      <c r="AT20" s="1"/>
      <c r="AU20" s="1"/>
      <c r="AV20" s="1"/>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row>
    <row r="21" spans="1:118" ht="11.25" customHeight="1" x14ac:dyDescent="0.25">
      <c r="A21" s="5"/>
      <c r="B21" s="162"/>
      <c r="C21" s="144"/>
      <c r="D21" s="7"/>
      <c r="E21" s="5"/>
      <c r="F21" s="5"/>
      <c r="G21" s="5"/>
      <c r="H21" s="5"/>
      <c r="I21" s="5"/>
      <c r="J21" s="5"/>
      <c r="K21" s="5"/>
      <c r="L21" s="5"/>
      <c r="M21" s="5"/>
      <c r="N21" s="5"/>
      <c r="O21" s="5"/>
      <c r="P21" s="5"/>
      <c r="Q21" s="8"/>
      <c r="R21" s="8"/>
      <c r="S21" s="8"/>
      <c r="T21" s="8"/>
      <c r="U21" s="7"/>
      <c r="V21" s="8"/>
      <c r="W21" s="8"/>
      <c r="X21" s="8"/>
      <c r="Y21" s="8"/>
      <c r="Z21" s="8"/>
      <c r="AA21" s="8"/>
      <c r="AB21" s="5"/>
      <c r="AC21" s="5"/>
      <c r="AD21" s="48"/>
      <c r="AE21" s="48"/>
      <c r="AF21" s="5"/>
      <c r="AG21" s="5"/>
      <c r="AH21" s="5"/>
      <c r="AI21" s="5"/>
      <c r="AJ21" s="145"/>
      <c r="AK21" s="157"/>
      <c r="AL21" s="5"/>
      <c r="AM21" s="5"/>
      <c r="AN21" s="5"/>
      <c r="AO21" s="5"/>
      <c r="AP21" s="5"/>
      <c r="AQ21" s="5"/>
      <c r="AR21" s="5"/>
      <c r="AS21" s="1"/>
      <c r="AT21" s="1"/>
      <c r="AU21" s="1"/>
      <c r="AV21" s="1"/>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row>
    <row r="22" spans="1:118" ht="8.25" customHeight="1" x14ac:dyDescent="0.25">
      <c r="A22" s="5"/>
      <c r="B22" s="162"/>
      <c r="C22" s="144"/>
      <c r="D22" s="7"/>
      <c r="E22" s="5"/>
      <c r="F22" s="5"/>
      <c r="G22" s="5"/>
      <c r="H22" s="5"/>
      <c r="I22" s="5"/>
      <c r="J22" s="5"/>
      <c r="K22" s="5"/>
      <c r="L22" s="5"/>
      <c r="M22" s="5"/>
      <c r="N22" s="5"/>
      <c r="O22" s="5"/>
      <c r="P22" s="5"/>
      <c r="Q22" s="5"/>
      <c r="R22" s="5"/>
      <c r="S22" s="5"/>
      <c r="T22" s="5"/>
      <c r="U22" s="7"/>
      <c r="V22" s="7"/>
      <c r="W22" s="7"/>
      <c r="X22" s="7"/>
      <c r="Y22" s="7"/>
      <c r="Z22" s="68"/>
      <c r="AA22" s="68"/>
      <c r="AB22" s="68"/>
      <c r="AC22" s="68"/>
      <c r="AD22" s="48"/>
      <c r="AE22" s="48"/>
      <c r="AF22" s="5"/>
      <c r="AG22" s="5"/>
      <c r="AH22" s="5"/>
      <c r="AI22" s="5"/>
      <c r="AJ22" s="145"/>
      <c r="AK22" s="157"/>
      <c r="AL22" s="5"/>
      <c r="AM22" s="5"/>
      <c r="AN22" s="5"/>
      <c r="AO22" s="5"/>
      <c r="AP22" s="5"/>
      <c r="AQ22" s="5"/>
      <c r="AR22" s="5"/>
      <c r="AS22" s="1"/>
      <c r="AT22" s="1"/>
      <c r="AU22" s="1"/>
      <c r="AV22" s="1"/>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row>
    <row r="23" spans="1:118" ht="15.75" customHeight="1" x14ac:dyDescent="0.25">
      <c r="A23" s="5"/>
      <c r="B23" s="162"/>
      <c r="C23" s="144"/>
      <c r="D23" s="7"/>
      <c r="E23" s="5"/>
      <c r="F23" s="5"/>
      <c r="G23" s="5"/>
      <c r="H23" s="5"/>
      <c r="I23" s="5" t="s">
        <v>1242</v>
      </c>
      <c r="J23" s="5"/>
      <c r="K23" s="5"/>
      <c r="L23" s="5"/>
      <c r="M23" s="460">
        <v>6</v>
      </c>
      <c r="N23" s="461"/>
      <c r="O23" s="461"/>
      <c r="P23" s="462"/>
      <c r="Q23" s="5"/>
      <c r="R23" s="5"/>
      <c r="S23" s="5"/>
      <c r="T23" s="5"/>
      <c r="U23" s="7"/>
      <c r="V23" s="7"/>
      <c r="W23" s="7"/>
      <c r="X23" s="459" t="s">
        <v>1351</v>
      </c>
      <c r="Y23" s="459"/>
      <c r="Z23" s="459"/>
      <c r="AA23" s="459"/>
      <c r="AB23" s="459"/>
      <c r="AC23" s="455">
        <f>AC20*MO!E7</f>
        <v>184150</v>
      </c>
      <c r="AD23" s="456"/>
      <c r="AE23" s="456"/>
      <c r="AF23" s="457"/>
      <c r="AG23" s="5"/>
      <c r="AH23" s="5"/>
      <c r="AI23" s="5"/>
      <c r="AJ23" s="145"/>
      <c r="AK23" s="157"/>
      <c r="AL23" s="5"/>
      <c r="AM23" s="5"/>
      <c r="AN23" s="5"/>
      <c r="AO23" s="5"/>
      <c r="AP23" s="5"/>
      <c r="AQ23" s="5"/>
      <c r="AR23" s="5"/>
      <c r="AS23" s="1"/>
      <c r="AT23" s="1"/>
      <c r="AU23" s="1"/>
      <c r="AV23" s="1"/>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row>
    <row r="24" spans="1:118" ht="15.75" customHeight="1" x14ac:dyDescent="0.25">
      <c r="A24" s="5"/>
      <c r="B24" s="162"/>
      <c r="C24" s="153"/>
      <c r="D24" s="146"/>
      <c r="E24" s="149"/>
      <c r="F24" s="149"/>
      <c r="G24" s="149"/>
      <c r="H24" s="149"/>
      <c r="I24" s="149"/>
      <c r="J24" s="149"/>
      <c r="K24" s="149"/>
      <c r="L24" s="149"/>
      <c r="M24" s="149"/>
      <c r="N24" s="149"/>
      <c r="O24" s="149"/>
      <c r="P24" s="149"/>
      <c r="Q24" s="149"/>
      <c r="R24" s="149"/>
      <c r="S24" s="149"/>
      <c r="T24" s="149"/>
      <c r="U24" s="146"/>
      <c r="V24" s="146"/>
      <c r="W24" s="146"/>
      <c r="X24" s="146"/>
      <c r="Y24" s="146"/>
      <c r="Z24" s="147"/>
      <c r="AA24" s="147"/>
      <c r="AB24" s="147"/>
      <c r="AC24" s="147"/>
      <c r="AD24" s="148"/>
      <c r="AE24" s="148"/>
      <c r="AF24" s="149"/>
      <c r="AG24" s="149"/>
      <c r="AH24" s="149"/>
      <c r="AI24" s="149"/>
      <c r="AJ24" s="139"/>
      <c r="AK24" s="157"/>
      <c r="AL24" s="1"/>
      <c r="AM24" s="1"/>
      <c r="AN24" s="1"/>
      <c r="AO24" s="1"/>
      <c r="AP24" s="1"/>
      <c r="AQ24" s="1"/>
      <c r="AR24" s="1"/>
      <c r="AS24" s="1"/>
      <c r="AT24" s="1"/>
      <c r="AU24" s="1"/>
      <c r="AV24" s="1"/>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row>
    <row r="25" spans="1:118" ht="5.25" customHeight="1" x14ac:dyDescent="0.25">
      <c r="A25" s="5"/>
      <c r="B25" s="162"/>
      <c r="C25" s="113"/>
      <c r="D25" s="110"/>
      <c r="E25" s="113"/>
      <c r="F25" s="113"/>
      <c r="G25" s="113"/>
      <c r="H25" s="113"/>
      <c r="I25" s="113"/>
      <c r="J25" s="113"/>
      <c r="K25" s="113"/>
      <c r="L25" s="113"/>
      <c r="M25" s="113"/>
      <c r="N25" s="113"/>
      <c r="O25" s="113"/>
      <c r="P25" s="113"/>
      <c r="Q25" s="113"/>
      <c r="R25" s="113"/>
      <c r="S25" s="113"/>
      <c r="T25" s="113"/>
      <c r="U25" s="110"/>
      <c r="V25" s="110"/>
      <c r="W25" s="110"/>
      <c r="X25" s="110"/>
      <c r="Y25" s="110"/>
      <c r="Z25" s="111"/>
      <c r="AA25" s="111"/>
      <c r="AB25" s="111"/>
      <c r="AC25" s="111"/>
      <c r="AD25" s="112"/>
      <c r="AE25" s="112"/>
      <c r="AF25" s="113"/>
      <c r="AG25" s="113"/>
      <c r="AH25" s="113"/>
      <c r="AI25" s="113"/>
      <c r="AJ25" s="113"/>
      <c r="AK25" s="157"/>
      <c r="AL25" s="1"/>
      <c r="AM25" s="1"/>
      <c r="AN25" s="1"/>
      <c r="AO25" s="1"/>
      <c r="AP25" s="1"/>
      <c r="AQ25" s="1"/>
      <c r="AR25" s="1"/>
      <c r="AS25" s="1"/>
      <c r="AT25" s="1"/>
      <c r="AU25" s="1"/>
      <c r="AV25" s="1"/>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row>
    <row r="26" spans="1:118" ht="15.75" customHeight="1" x14ac:dyDescent="0.25">
      <c r="A26" s="5"/>
      <c r="B26" s="162"/>
      <c r="C26" s="140"/>
      <c r="D26" s="141"/>
      <c r="E26" s="141"/>
      <c r="F26" s="141"/>
      <c r="G26" s="141"/>
      <c r="H26" s="141"/>
      <c r="I26" s="141"/>
      <c r="J26" s="141"/>
      <c r="K26" s="141"/>
      <c r="L26" s="141"/>
      <c r="M26" s="141"/>
      <c r="N26" s="141"/>
      <c r="O26" s="141"/>
      <c r="P26" s="141"/>
      <c r="Q26" s="141"/>
      <c r="R26" s="141"/>
      <c r="S26" s="141"/>
      <c r="T26" s="141"/>
      <c r="U26" s="159"/>
      <c r="V26" s="141"/>
      <c r="W26" s="141"/>
      <c r="X26" s="141"/>
      <c r="Y26" s="141"/>
      <c r="Z26" s="141"/>
      <c r="AA26" s="141"/>
      <c r="AB26" s="141"/>
      <c r="AC26" s="141"/>
      <c r="AD26" s="141"/>
      <c r="AE26" s="141"/>
      <c r="AF26" s="141"/>
      <c r="AG26" s="141"/>
      <c r="AH26" s="141"/>
      <c r="AI26" s="141"/>
      <c r="AJ26" s="151"/>
      <c r="AK26" s="157"/>
      <c r="AL26" s="1"/>
      <c r="AM26" s="1"/>
      <c r="AN26" s="1"/>
      <c r="AO26" s="1"/>
      <c r="AP26" s="1"/>
      <c r="AQ26" s="1"/>
      <c r="AR26" s="1"/>
      <c r="AS26" s="1"/>
      <c r="AT26" s="1"/>
      <c r="AU26" s="1"/>
      <c r="AV26" s="1"/>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c r="DN26" s="5"/>
    </row>
    <row r="27" spans="1:118" ht="15.75" customHeight="1" x14ac:dyDescent="0.25">
      <c r="A27" s="5"/>
      <c r="B27" s="162"/>
      <c r="C27" s="144"/>
      <c r="D27" s="5"/>
      <c r="E27" s="5"/>
      <c r="F27" s="8" t="s">
        <v>1353</v>
      </c>
      <c r="H27" s="5"/>
      <c r="I27" s="5"/>
      <c r="J27" s="8"/>
      <c r="K27" s="453">
        <v>2</v>
      </c>
      <c r="L27" s="454"/>
      <c r="N27" s="5"/>
      <c r="O27" s="5"/>
      <c r="P27" s="5" t="s">
        <v>1354</v>
      </c>
      <c r="R27" s="5"/>
      <c r="S27" s="5"/>
      <c r="T27" s="5"/>
      <c r="U27" s="5"/>
      <c r="V27" s="455">
        <v>15000</v>
      </c>
      <c r="W27" s="456"/>
      <c r="X27" s="456"/>
      <c r="Y27" s="457"/>
      <c r="Z27" s="5"/>
      <c r="AB27" s="5" t="s">
        <v>172</v>
      </c>
      <c r="AC27" s="5"/>
      <c r="AD27" s="70"/>
      <c r="AE27" s="70"/>
      <c r="AF27" s="455">
        <v>40000</v>
      </c>
      <c r="AG27" s="456"/>
      <c r="AH27" s="456"/>
      <c r="AI27" s="457"/>
      <c r="AJ27" s="145"/>
      <c r="AK27" s="157"/>
      <c r="AL27" s="1"/>
      <c r="AM27" s="1"/>
      <c r="AN27" s="1"/>
      <c r="AO27" s="1"/>
      <c r="AP27" s="1"/>
      <c r="AQ27" s="1"/>
      <c r="AR27" s="1"/>
      <c r="AS27" s="1"/>
      <c r="AT27" s="1"/>
      <c r="AU27" s="1"/>
      <c r="AV27" s="1"/>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c r="DN27" s="5"/>
    </row>
    <row r="28" spans="1:118" ht="15.75" customHeight="1" x14ac:dyDescent="0.25">
      <c r="A28" s="5"/>
      <c r="B28" s="162"/>
      <c r="C28" s="153"/>
      <c r="D28" s="149"/>
      <c r="E28" s="149"/>
      <c r="F28" s="149"/>
      <c r="G28" s="149"/>
      <c r="H28" s="149"/>
      <c r="I28" s="149"/>
      <c r="J28" s="149"/>
      <c r="K28" s="149"/>
      <c r="L28" s="149"/>
      <c r="M28" s="149"/>
      <c r="N28" s="149"/>
      <c r="O28" s="149"/>
      <c r="P28" s="149"/>
      <c r="Q28" s="149"/>
      <c r="R28" s="149"/>
      <c r="S28" s="149"/>
      <c r="T28" s="149"/>
      <c r="U28" s="149"/>
      <c r="V28" s="149"/>
      <c r="W28" s="149"/>
      <c r="X28" s="149"/>
      <c r="Y28" s="149"/>
      <c r="Z28" s="149"/>
      <c r="AA28" s="149"/>
      <c r="AB28" s="149"/>
      <c r="AC28" s="149"/>
      <c r="AD28" s="149"/>
      <c r="AE28" s="149"/>
      <c r="AF28" s="149"/>
      <c r="AG28" s="149"/>
      <c r="AH28" s="149"/>
      <c r="AI28" s="149"/>
      <c r="AJ28" s="139"/>
      <c r="AK28" s="157"/>
      <c r="AL28" s="1"/>
      <c r="AM28" s="1"/>
      <c r="AN28" s="1"/>
      <c r="AO28" s="1"/>
      <c r="AP28" s="1"/>
      <c r="AQ28" s="1"/>
      <c r="AR28" s="1"/>
      <c r="AS28" s="1"/>
      <c r="AT28" s="1"/>
      <c r="AU28" s="1"/>
      <c r="AV28" s="1"/>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row>
    <row r="29" spans="1:118" ht="6" customHeight="1" x14ac:dyDescent="0.25">
      <c r="A29" s="5"/>
      <c r="B29" s="168"/>
      <c r="C29" s="169"/>
      <c r="D29" s="169"/>
      <c r="E29" s="169"/>
      <c r="F29" s="169"/>
      <c r="G29" s="169"/>
      <c r="H29" s="169"/>
      <c r="I29" s="169"/>
      <c r="J29" s="169"/>
      <c r="K29" s="169"/>
      <c r="L29" s="169"/>
      <c r="M29" s="169"/>
      <c r="N29" s="169"/>
      <c r="O29" s="169"/>
      <c r="P29" s="169"/>
      <c r="Q29" s="169"/>
      <c r="R29" s="169"/>
      <c r="S29" s="169"/>
      <c r="T29" s="169"/>
      <c r="U29" s="169"/>
      <c r="V29" s="169"/>
      <c r="W29" s="169"/>
      <c r="X29" s="169"/>
      <c r="Y29" s="169"/>
      <c r="Z29" s="169"/>
      <c r="AA29" s="169"/>
      <c r="AB29" s="169"/>
      <c r="AC29" s="169"/>
      <c r="AD29" s="169"/>
      <c r="AE29" s="169"/>
      <c r="AF29" s="169"/>
      <c r="AG29" s="169"/>
      <c r="AH29" s="169"/>
      <c r="AI29" s="169"/>
      <c r="AJ29" s="169"/>
      <c r="AK29" s="167"/>
      <c r="AL29" s="1"/>
      <c r="AM29" s="1"/>
      <c r="AN29" s="1"/>
      <c r="AO29" s="1"/>
      <c r="AP29" s="1"/>
      <c r="AQ29" s="1"/>
      <c r="AR29" s="1"/>
      <c r="AS29" s="1"/>
      <c r="AT29" s="1"/>
      <c r="AU29" s="1"/>
      <c r="AV29" s="1"/>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row>
    <row r="30" spans="1:118" ht="6" customHeight="1" x14ac:dyDescent="0.2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1"/>
      <c r="AM30" s="1"/>
      <c r="AN30" s="1"/>
      <c r="AO30" s="1"/>
      <c r="AP30" s="1"/>
      <c r="AQ30" s="1"/>
      <c r="AR30" s="1"/>
      <c r="AS30" s="1"/>
      <c r="AT30" s="1"/>
      <c r="AU30" s="1"/>
      <c r="AV30" s="1"/>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c r="DN30" s="5"/>
    </row>
    <row r="31" spans="1:118" ht="9" customHeight="1" x14ac:dyDescent="0.25">
      <c r="A31" s="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40"/>
      <c r="AD31" s="141"/>
      <c r="AE31" s="141"/>
      <c r="AF31" s="141"/>
      <c r="AG31" s="141"/>
      <c r="AH31" s="141"/>
      <c r="AI31" s="141"/>
      <c r="AJ31" s="141"/>
      <c r="AK31" s="151"/>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row>
    <row r="32" spans="1:118" ht="15.75" customHeight="1" x14ac:dyDescent="0.25">
      <c r="A32" s="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44"/>
      <c r="AD32" s="5"/>
      <c r="AE32" s="5" t="s">
        <v>1329</v>
      </c>
      <c r="AF32" s="5"/>
      <c r="AG32" s="450">
        <f>((I10+AA10)*O20)+((I13+AA13)*O20)+((I16+AA16)*O20)+((M23*K27)*O20)+((V27*K27)*O20)+(AF27*O20)+(AC23*O20)</f>
        <v>782162</v>
      </c>
      <c r="AH32" s="451"/>
      <c r="AI32" s="451"/>
      <c r="AJ32" s="452"/>
      <c r="AK32" s="145"/>
      <c r="AL32" s="48"/>
      <c r="AM32" s="7"/>
      <c r="AN32" s="7"/>
      <c r="AO32" s="7"/>
      <c r="AP32" s="68"/>
      <c r="AQ32" s="483"/>
      <c r="AR32" s="483"/>
      <c r="AS32" s="483"/>
      <c r="AT32" s="483"/>
      <c r="AU32" s="483"/>
      <c r="AV32" s="5"/>
      <c r="AW32" s="471"/>
      <c r="AX32" s="471"/>
      <c r="AY32" s="481"/>
      <c r="AZ32" s="481"/>
      <c r="BA32" s="481"/>
      <c r="BB32" s="5"/>
      <c r="BC32" s="5"/>
      <c r="BD32" s="5"/>
      <c r="BE32" s="5"/>
      <c r="BF32" s="8"/>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row>
    <row r="33" spans="1:128" ht="9.75" customHeight="1" x14ac:dyDescent="0.25">
      <c r="A33" s="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53"/>
      <c r="AD33" s="149"/>
      <c r="AE33" s="149"/>
      <c r="AF33" s="149"/>
      <c r="AG33" s="149"/>
      <c r="AH33" s="149"/>
      <c r="AI33" s="149"/>
      <c r="AJ33" s="149"/>
      <c r="AK33" s="139"/>
      <c r="AL33" s="7"/>
      <c r="AM33" s="7"/>
      <c r="AN33" s="7"/>
      <c r="AO33" s="7"/>
      <c r="AP33" s="68"/>
      <c r="AQ33" s="68"/>
      <c r="AR33" s="68"/>
      <c r="AS33" s="68"/>
      <c r="AT33" s="48"/>
      <c r="AU33" s="48"/>
      <c r="AV33" s="5"/>
      <c r="AW33" s="5"/>
      <c r="AX33" s="5"/>
      <c r="AY33" s="5"/>
      <c r="AZ33" s="5"/>
      <c r="BA33" s="5"/>
      <c r="BB33" s="5"/>
      <c r="BC33" s="5"/>
      <c r="BD33" s="5"/>
      <c r="BE33" s="5"/>
      <c r="BF33" s="481"/>
      <c r="BG33" s="481"/>
      <c r="BH33" s="481"/>
      <c r="BI33" s="481"/>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row>
    <row r="34" spans="1:128" ht="15.75" customHeight="1" x14ac:dyDescent="0.2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8"/>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row>
    <row r="35" spans="1:128" ht="15.75" customHeight="1" x14ac:dyDescent="0.2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7"/>
      <c r="AK35" s="7"/>
      <c r="AL35" s="7"/>
      <c r="AM35" s="7"/>
      <c r="AN35" s="7"/>
      <c r="AO35" s="7"/>
      <c r="AP35" s="58"/>
      <c r="AQ35" s="58"/>
      <c r="AR35" s="58"/>
      <c r="AS35" s="58"/>
      <c r="AT35" s="5"/>
      <c r="AU35" s="7"/>
      <c r="AV35" s="7"/>
      <c r="AW35" s="7"/>
      <c r="AX35" s="57"/>
      <c r="AY35" s="57"/>
      <c r="AZ35" s="57"/>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row>
    <row r="36" spans="1:128" ht="15.75" customHeight="1" x14ac:dyDescent="0.25">
      <c r="A36" s="5"/>
      <c r="B36" s="5"/>
      <c r="C36" s="5"/>
      <c r="D36" s="5"/>
      <c r="E36" s="47"/>
      <c r="F36" s="47"/>
      <c r="G36" s="47"/>
      <c r="H36" s="47"/>
      <c r="I36" s="47"/>
      <c r="J36" s="61"/>
      <c r="K36" s="61"/>
      <c r="L36" s="61"/>
      <c r="M36" s="61"/>
      <c r="N36" s="61"/>
      <c r="O36" s="7"/>
      <c r="P36" s="7"/>
      <c r="Q36" s="7"/>
      <c r="R36" s="7"/>
      <c r="S36" s="7"/>
      <c r="T36" s="69"/>
      <c r="U36" s="69"/>
      <c r="V36" s="69"/>
      <c r="W36" s="5"/>
      <c r="X36" s="5"/>
      <c r="Y36" s="5"/>
      <c r="Z36" s="5"/>
      <c r="AA36" s="5"/>
      <c r="AB36" s="5"/>
      <c r="AC36" s="5"/>
      <c r="AD36" s="5"/>
      <c r="AE36" s="5"/>
      <c r="AF36" s="5"/>
      <c r="AG36" s="5"/>
      <c r="AH36" s="5"/>
      <c r="AI36" s="5"/>
      <c r="AJ36" s="48"/>
      <c r="AK36" s="48"/>
      <c r="AL36" s="48"/>
      <c r="AM36" s="48"/>
      <c r="AN36" s="48"/>
      <c r="AO36" s="48"/>
      <c r="AP36" s="5"/>
      <c r="AQ36" s="5"/>
      <c r="AR36" s="483"/>
      <c r="AS36" s="483"/>
      <c r="AT36" s="483"/>
      <c r="AU36" s="483"/>
      <c r="AV36" s="483"/>
      <c r="AW36" s="471"/>
      <c r="AX36" s="471"/>
      <c r="AY36" s="471"/>
      <c r="AZ36" s="482"/>
      <c r="BA36" s="482"/>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row>
    <row r="37" spans="1:128" ht="15.75" customHeight="1" x14ac:dyDescent="0.25">
      <c r="A37" s="5"/>
      <c r="B37" s="5"/>
      <c r="C37" s="5"/>
      <c r="D37" s="5"/>
      <c r="E37" s="5"/>
      <c r="F37" s="7"/>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7"/>
      <c r="AK37" s="7"/>
      <c r="AL37" s="7"/>
      <c r="AM37" s="7"/>
      <c r="AN37" s="7"/>
      <c r="AO37" s="7"/>
      <c r="AP37" s="71"/>
      <c r="AQ37" s="71"/>
      <c r="AR37" s="48"/>
      <c r="AS37" s="48"/>
      <c r="AT37" s="5"/>
      <c r="AU37" s="7"/>
      <c r="AV37" s="7"/>
      <c r="AW37" s="7"/>
      <c r="AX37" s="57"/>
      <c r="AY37" s="57"/>
      <c r="AZ37" s="57"/>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row>
    <row r="38" spans="1:128" ht="15.75" customHeight="1" x14ac:dyDescent="0.25">
      <c r="A38" s="5"/>
      <c r="B38" s="5"/>
      <c r="C38" s="5"/>
      <c r="D38" s="5"/>
      <c r="E38" s="5"/>
      <c r="F38" s="7"/>
      <c r="G38" s="7"/>
      <c r="H38" s="7"/>
      <c r="I38" s="7"/>
      <c r="J38" s="61"/>
      <c r="K38" s="61"/>
      <c r="L38" s="61"/>
      <c r="M38" s="61"/>
      <c r="N38" s="61"/>
      <c r="O38" s="5"/>
      <c r="P38" s="7"/>
      <c r="Q38" s="7"/>
      <c r="R38" s="7"/>
      <c r="S38" s="7"/>
      <c r="T38" s="57"/>
      <c r="U38" s="57"/>
      <c r="V38" s="57"/>
      <c r="W38" s="5"/>
      <c r="X38" s="5"/>
      <c r="Y38" s="5"/>
      <c r="Z38" s="5"/>
      <c r="AA38" s="5"/>
      <c r="AB38" s="5"/>
      <c r="AC38" s="5"/>
      <c r="AD38" s="5"/>
      <c r="AE38" s="5"/>
      <c r="AF38" s="5"/>
      <c r="AG38" s="5"/>
      <c r="AH38" s="5"/>
      <c r="AI38" s="5"/>
      <c r="AJ38" s="471"/>
      <c r="AK38" s="471"/>
      <c r="AL38" s="471"/>
      <c r="AM38" s="471"/>
      <c r="AN38" s="471"/>
      <c r="AO38" s="471"/>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row>
    <row r="39" spans="1:128" ht="15.75" customHeight="1" x14ac:dyDescent="0.25">
      <c r="A39" s="5"/>
      <c r="B39" s="5"/>
      <c r="C39" s="5"/>
      <c r="D39" s="5"/>
      <c r="E39" s="5"/>
      <c r="F39" s="48"/>
      <c r="G39" s="7"/>
      <c r="H39" s="7"/>
      <c r="I39" s="7"/>
      <c r="J39" s="61"/>
      <c r="K39" s="472"/>
      <c r="L39" s="472"/>
      <c r="M39" s="472"/>
      <c r="N39" s="472"/>
      <c r="O39" s="472"/>
      <c r="P39" s="7"/>
      <c r="Q39" s="471"/>
      <c r="R39" s="471"/>
      <c r="S39" s="471"/>
      <c r="T39" s="471"/>
      <c r="U39" s="481"/>
      <c r="V39" s="481"/>
      <c r="W39" s="481"/>
      <c r="X39" s="5"/>
      <c r="Y39" s="5"/>
      <c r="Z39" s="5"/>
      <c r="AA39" s="5"/>
      <c r="AB39" s="5"/>
      <c r="AC39" s="5"/>
      <c r="AD39" s="5"/>
      <c r="AE39" s="5"/>
      <c r="AF39" s="5"/>
      <c r="AG39" s="5"/>
      <c r="AH39" s="5"/>
      <c r="AI39" s="5"/>
      <c r="AJ39" s="7"/>
      <c r="AK39" s="7"/>
      <c r="AL39" s="7"/>
      <c r="AM39" s="7"/>
      <c r="AN39" s="7"/>
      <c r="AO39" s="7"/>
      <c r="AP39" s="61"/>
      <c r="AQ39" s="61"/>
      <c r="AR39" s="61"/>
      <c r="AS39" s="61"/>
      <c r="AT39" s="61"/>
      <c r="AU39" s="5"/>
      <c r="AV39" s="7"/>
      <c r="AW39" s="7"/>
      <c r="AX39" s="57"/>
      <c r="AY39" s="57"/>
      <c r="AZ39" s="57"/>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row>
    <row r="40" spans="1:128" ht="4.5" customHeight="1" x14ac:dyDescent="0.25">
      <c r="A40" s="5"/>
      <c r="B40" s="5"/>
      <c r="C40" s="5"/>
      <c r="D40" s="5"/>
      <c r="E40" s="5"/>
      <c r="F40" s="48"/>
      <c r="G40" s="7"/>
      <c r="H40" s="7"/>
      <c r="I40" s="7"/>
      <c r="J40" s="61"/>
      <c r="K40" s="58"/>
      <c r="L40" s="58"/>
      <c r="M40" s="58"/>
      <c r="N40" s="58"/>
      <c r="O40" s="58"/>
      <c r="P40" s="7"/>
      <c r="Q40" s="7"/>
      <c r="R40" s="7"/>
      <c r="S40" s="7"/>
      <c r="T40" s="7"/>
      <c r="U40" s="57"/>
      <c r="V40" s="57"/>
      <c r="W40" s="57"/>
      <c r="X40" s="5"/>
      <c r="Y40" s="5"/>
      <c r="Z40" s="5"/>
      <c r="AA40" s="5"/>
      <c r="AB40" s="5"/>
      <c r="AC40" s="5"/>
      <c r="AD40" s="5"/>
      <c r="AE40" s="5"/>
      <c r="AF40" s="5"/>
      <c r="AG40" s="5"/>
      <c r="AH40" s="5"/>
      <c r="AI40" s="5"/>
      <c r="AJ40" s="5"/>
      <c r="AK40" s="8"/>
      <c r="AL40" s="7"/>
      <c r="AM40" s="7"/>
      <c r="AN40" s="7"/>
      <c r="AO40" s="483"/>
      <c r="AP40" s="483"/>
      <c r="AQ40" s="483"/>
      <c r="AR40" s="483"/>
      <c r="AS40" s="483"/>
      <c r="AT40" s="5"/>
      <c r="AU40" s="5"/>
      <c r="AV40" s="5"/>
      <c r="AW40" s="471"/>
      <c r="AX40" s="471"/>
      <c r="AY40" s="481"/>
      <c r="AZ40" s="481"/>
      <c r="BA40" s="481"/>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row>
    <row r="41" spans="1:128" ht="15.75" customHeight="1" x14ac:dyDescent="0.25">
      <c r="A41" s="5"/>
      <c r="B41" s="5"/>
      <c r="C41" s="5"/>
      <c r="D41" s="5"/>
      <c r="E41" s="5"/>
      <c r="F41" s="471"/>
      <c r="G41" s="471"/>
      <c r="H41" s="471"/>
      <c r="I41" s="459"/>
      <c r="J41" s="459"/>
      <c r="K41" s="5"/>
      <c r="L41" s="471"/>
      <c r="M41" s="471"/>
      <c r="N41" s="471"/>
      <c r="O41" s="483"/>
      <c r="P41" s="483"/>
      <c r="Q41" s="471"/>
      <c r="R41" s="471"/>
      <c r="S41" s="471"/>
      <c r="T41" s="471"/>
      <c r="U41" s="481"/>
      <c r="V41" s="481"/>
      <c r="W41" s="481"/>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row>
    <row r="42" spans="1:128" ht="8.25" customHeight="1" x14ac:dyDescent="0.25">
      <c r="A42" s="5"/>
      <c r="B42" s="5"/>
      <c r="C42" s="5"/>
      <c r="D42" s="5"/>
      <c r="E42" s="5"/>
      <c r="F42" s="7"/>
      <c r="G42" s="7"/>
      <c r="H42" s="7"/>
      <c r="I42" s="7"/>
      <c r="J42" s="61"/>
      <c r="K42" s="61"/>
      <c r="L42" s="61"/>
      <c r="M42" s="61"/>
      <c r="N42" s="61"/>
      <c r="O42" s="5"/>
      <c r="P42" s="7"/>
      <c r="Q42" s="7"/>
      <c r="R42" s="7"/>
      <c r="S42" s="7"/>
      <c r="T42" s="57"/>
      <c r="U42" s="57"/>
      <c r="V42" s="57"/>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row>
    <row r="43" spans="1:128" ht="7.5" customHeight="1" x14ac:dyDescent="0.25">
      <c r="A43" s="5"/>
      <c r="B43" s="5"/>
      <c r="C43" s="5"/>
      <c r="D43" s="5"/>
      <c r="E43" s="5"/>
      <c r="F43" s="7"/>
      <c r="G43" s="7"/>
      <c r="H43" s="7"/>
      <c r="I43" s="7"/>
      <c r="J43" s="61"/>
      <c r="K43" s="61"/>
      <c r="L43" s="61"/>
      <c r="M43" s="61"/>
      <c r="N43" s="61"/>
      <c r="O43" s="5"/>
      <c r="P43" s="7"/>
      <c r="Q43" s="7"/>
      <c r="R43" s="7"/>
      <c r="S43" s="7"/>
      <c r="T43" s="487"/>
      <c r="U43" s="487"/>
      <c r="V43" s="487"/>
      <c r="W43" s="487"/>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row>
    <row r="44" spans="1:128" ht="6.75" customHeight="1" x14ac:dyDescent="0.25">
      <c r="A44" s="5"/>
      <c r="B44" s="5"/>
      <c r="C44" s="5"/>
      <c r="D44" s="5"/>
      <c r="E44" s="5"/>
      <c r="F44" s="7"/>
      <c r="G44" s="7"/>
      <c r="H44" s="7"/>
      <c r="I44" s="7"/>
      <c r="J44" s="61"/>
      <c r="K44" s="61"/>
      <c r="L44" s="61"/>
      <c r="M44" s="61"/>
      <c r="N44" s="61"/>
      <c r="O44" s="5"/>
      <c r="P44" s="7"/>
      <c r="Q44" s="7"/>
      <c r="R44" s="7"/>
      <c r="S44" s="7"/>
      <c r="T44" s="487"/>
      <c r="U44" s="487"/>
      <c r="V44" s="487"/>
      <c r="W44" s="487"/>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row>
    <row r="45" spans="1:128" ht="15.75" x14ac:dyDescent="0.25">
      <c r="A45" s="5"/>
      <c r="B45" s="5"/>
      <c r="C45" s="5"/>
      <c r="D45" s="5"/>
      <c r="E45" s="459"/>
      <c r="F45" s="459"/>
      <c r="G45" s="459"/>
      <c r="H45" s="459"/>
      <c r="I45" s="472"/>
      <c r="J45" s="472"/>
      <c r="K45" s="472"/>
      <c r="L45" s="5"/>
      <c r="M45" s="5"/>
      <c r="N45" s="473"/>
      <c r="O45" s="473"/>
      <c r="P45" s="5"/>
      <c r="Q45" s="5"/>
      <c r="R45" s="5"/>
      <c r="S45" s="5"/>
      <c r="T45" s="474"/>
      <c r="U45" s="474"/>
      <c r="V45" s="474"/>
      <c r="W45" s="474"/>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row>
    <row r="46" spans="1:128" ht="7.5" customHeight="1" x14ac:dyDescent="0.25">
      <c r="A46" s="5"/>
      <c r="B46" s="5"/>
      <c r="C46" s="5"/>
      <c r="D46" s="5"/>
      <c r="E46" s="5"/>
      <c r="F46" s="7"/>
      <c r="G46" s="7"/>
      <c r="H46" s="5"/>
      <c r="I46" s="5"/>
      <c r="J46" s="5"/>
      <c r="K46" s="5"/>
      <c r="L46" s="5"/>
      <c r="M46" s="5"/>
      <c r="N46" s="5"/>
      <c r="O46" s="5"/>
      <c r="P46" s="5"/>
      <c r="Q46" s="5"/>
      <c r="R46" s="5"/>
      <c r="S46" s="5"/>
      <c r="T46" s="474"/>
      <c r="U46" s="474"/>
      <c r="V46" s="474"/>
      <c r="W46" s="474"/>
      <c r="X46" s="60"/>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row>
    <row r="47" spans="1:128" ht="9" customHeight="1" x14ac:dyDescent="0.25">
      <c r="A47" s="5"/>
      <c r="B47" s="5"/>
      <c r="C47" s="5"/>
      <c r="D47" s="5"/>
      <c r="E47" s="5"/>
      <c r="F47" s="5"/>
      <c r="G47" s="5"/>
      <c r="H47" s="5"/>
      <c r="I47" s="5"/>
      <c r="J47" s="5"/>
      <c r="K47" s="5"/>
      <c r="L47" s="5"/>
      <c r="M47" s="5"/>
      <c r="N47" s="5"/>
      <c r="O47" s="5"/>
      <c r="P47" s="5"/>
      <c r="Q47" s="5"/>
      <c r="R47" s="5"/>
      <c r="S47" s="5"/>
      <c r="T47" s="5"/>
      <c r="U47" s="5"/>
      <c r="V47" s="5"/>
      <c r="W47" s="60"/>
      <c r="X47" s="60"/>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row>
    <row r="48" spans="1:128" ht="15.75" x14ac:dyDescent="0.3">
      <c r="A48" s="5"/>
      <c r="B48" s="5"/>
      <c r="C48" s="5"/>
      <c r="D48" s="5"/>
      <c r="E48" s="5"/>
      <c r="F48" s="5"/>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row>
    <row r="49" spans="1:128" ht="13.5" customHeight="1" x14ac:dyDescent="0.3">
      <c r="A49" s="1"/>
      <c r="B49" s="5"/>
      <c r="C49" s="5"/>
      <c r="D49" s="5"/>
      <c r="E49" s="5"/>
      <c r="F49" s="5"/>
      <c r="G49" s="10"/>
      <c r="H49" s="10"/>
      <c r="I49" s="10"/>
      <c r="J49" s="10"/>
      <c r="K49" s="10"/>
      <c r="L49" s="10"/>
      <c r="M49" s="10"/>
      <c r="N49" s="10"/>
      <c r="O49" s="10"/>
      <c r="P49" s="10"/>
      <c r="Q49" s="10"/>
      <c r="R49" s="10"/>
      <c r="S49" s="10"/>
      <c r="T49" s="10"/>
      <c r="U49" s="10"/>
      <c r="V49" s="10"/>
      <c r="W49" s="10"/>
      <c r="X49" s="10"/>
      <c r="Y49" s="10"/>
      <c r="Z49" s="10"/>
      <c r="AA49" s="10"/>
      <c r="AB49" s="10"/>
      <c r="AC49" s="10"/>
      <c r="AD49" s="10"/>
      <c r="AE49" s="176"/>
      <c r="AF49" s="176"/>
      <c r="AG49" s="10"/>
      <c r="AH49" s="10"/>
      <c r="AI49" s="10"/>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row>
    <row r="50" spans="1:128" ht="15.75" x14ac:dyDescent="0.3">
      <c r="A50" s="1"/>
      <c r="B50" s="5"/>
      <c r="C50" s="5"/>
      <c r="D50" s="5"/>
      <c r="E50" s="5"/>
      <c r="F50" s="5"/>
      <c r="G50" s="10"/>
      <c r="H50" s="177"/>
      <c r="I50" s="173"/>
      <c r="J50" s="173"/>
      <c r="K50" s="173"/>
      <c r="L50" s="173"/>
      <c r="M50" s="173"/>
      <c r="N50" s="173"/>
      <c r="O50" s="173"/>
      <c r="P50" s="173"/>
      <c r="Q50" s="173"/>
      <c r="R50" s="173"/>
      <c r="S50" s="173"/>
      <c r="T50" s="173"/>
      <c r="U50" s="173"/>
      <c r="V50" s="174"/>
      <c r="W50" s="174"/>
      <c r="X50" s="174"/>
      <c r="Y50" s="174"/>
      <c r="Z50" s="174"/>
      <c r="AA50" s="175"/>
      <c r="AB50" s="175"/>
      <c r="AC50" s="175"/>
      <c r="AD50" s="175"/>
      <c r="AE50" s="150"/>
      <c r="AF50" s="150"/>
      <c r="AG50" s="10"/>
      <c r="AH50" s="10"/>
      <c r="AI50" s="10"/>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row>
    <row r="51" spans="1:128" ht="15.75" x14ac:dyDescent="0.3">
      <c r="A51" s="1"/>
      <c r="B51" s="5"/>
      <c r="C51" s="5"/>
      <c r="D51" s="5"/>
      <c r="E51" s="5"/>
      <c r="F51" s="5"/>
      <c r="G51" s="10"/>
      <c r="H51" s="10"/>
      <c r="I51" s="10"/>
      <c r="J51" s="10"/>
      <c r="K51" s="10"/>
      <c r="L51" s="10"/>
      <c r="M51" s="178"/>
      <c r="N51" s="178"/>
      <c r="O51" s="10"/>
      <c r="P51" s="10"/>
      <c r="Q51" s="178"/>
      <c r="R51" s="178"/>
      <c r="S51" s="178"/>
      <c r="T51" s="178"/>
      <c r="U51" s="10"/>
      <c r="V51" s="10"/>
      <c r="W51" s="10"/>
      <c r="X51" s="10"/>
      <c r="Y51" s="24"/>
      <c r="Z51" s="24"/>
      <c r="AA51" s="5"/>
      <c r="AB51" s="5"/>
      <c r="AC51" s="5"/>
      <c r="AD51" s="5"/>
      <c r="AE51" s="5"/>
      <c r="AF51" s="5"/>
      <c r="AG51" s="10"/>
      <c r="AH51" s="10"/>
      <c r="AI51" s="10"/>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row>
    <row r="52" spans="1:128" ht="15.75" x14ac:dyDescent="0.3">
      <c r="B52" s="5"/>
      <c r="C52" s="5"/>
      <c r="D52" s="5"/>
      <c r="E52" s="5"/>
      <c r="F52" s="5"/>
      <c r="G52" s="10"/>
      <c r="H52" s="10"/>
      <c r="I52" s="10"/>
      <c r="J52" s="10"/>
      <c r="K52" s="10"/>
      <c r="L52" s="10"/>
      <c r="M52" s="5"/>
      <c r="N52" s="5"/>
      <c r="O52" s="5"/>
      <c r="P52" s="5"/>
      <c r="Q52" s="5"/>
      <c r="R52" s="5"/>
      <c r="S52" s="5"/>
      <c r="T52" s="5"/>
      <c r="U52" s="10"/>
      <c r="V52" s="10"/>
      <c r="W52" s="10"/>
      <c r="X52" s="10"/>
      <c r="Y52" s="10"/>
      <c r="Z52" s="10"/>
      <c r="AA52" s="5"/>
      <c r="AB52" s="5"/>
      <c r="AC52" s="5"/>
      <c r="AD52" s="5"/>
      <c r="AE52" s="5"/>
      <c r="AF52" s="5"/>
      <c r="AG52" s="10"/>
      <c r="AH52" s="10"/>
      <c r="AI52" s="10"/>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row>
    <row r="53" spans="1:128" ht="15.75" x14ac:dyDescent="0.3">
      <c r="B53" s="5"/>
      <c r="C53" s="5"/>
      <c r="D53" s="5"/>
      <c r="E53" s="5"/>
      <c r="F53" s="5"/>
      <c r="G53" s="10"/>
      <c r="H53" s="10"/>
      <c r="I53" s="10"/>
      <c r="J53" s="10"/>
      <c r="K53" s="10"/>
      <c r="L53" s="10"/>
      <c r="M53" s="16"/>
      <c r="N53" s="10"/>
      <c r="O53" s="10"/>
      <c r="P53" s="10"/>
      <c r="Q53" s="27"/>
      <c r="R53" s="27"/>
      <c r="S53" s="27"/>
      <c r="T53" s="27"/>
      <c r="U53" s="27"/>
      <c r="V53" s="27"/>
      <c r="W53" s="27"/>
      <c r="X53" s="10"/>
      <c r="Y53" s="16"/>
      <c r="Z53" s="10"/>
      <c r="AA53" s="10"/>
      <c r="AB53" s="5"/>
      <c r="AC53" s="5"/>
      <c r="AD53" s="5"/>
      <c r="AE53" s="5"/>
      <c r="AF53" s="5"/>
      <c r="AG53" s="10"/>
      <c r="AH53" s="10"/>
      <c r="AI53" s="179"/>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row>
    <row r="54" spans="1:128" ht="15.75" x14ac:dyDescent="0.3">
      <c r="B54" s="5"/>
      <c r="C54" s="5"/>
      <c r="D54" s="5"/>
      <c r="E54" s="5"/>
      <c r="F54" s="5"/>
      <c r="G54" s="10"/>
      <c r="H54" s="10"/>
      <c r="I54" s="10"/>
      <c r="J54" s="10"/>
      <c r="K54" s="10"/>
      <c r="L54" s="10"/>
      <c r="M54" s="27"/>
      <c r="N54" s="27"/>
      <c r="O54" s="27"/>
      <c r="P54" s="27"/>
      <c r="Q54" s="27"/>
      <c r="R54" s="27"/>
      <c r="S54" s="27"/>
      <c r="T54" s="10"/>
      <c r="U54" s="10"/>
      <c r="V54" s="10"/>
      <c r="W54" s="16"/>
      <c r="X54" s="10"/>
      <c r="Y54" s="10"/>
      <c r="Z54" s="10"/>
      <c r="AA54" s="27"/>
      <c r="AB54" s="27"/>
      <c r="AC54" s="27"/>
      <c r="AD54" s="27"/>
      <c r="AE54" s="27"/>
      <c r="AF54" s="10"/>
      <c r="AG54" s="10"/>
      <c r="AH54" s="10"/>
      <c r="AI54" s="10"/>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row>
    <row r="55" spans="1:128" ht="15.75" x14ac:dyDescent="0.3">
      <c r="B55" s="5"/>
      <c r="C55" s="5"/>
      <c r="D55" s="5"/>
      <c r="E55" s="5"/>
      <c r="F55" s="5"/>
      <c r="G55" s="10"/>
      <c r="H55" s="10"/>
      <c r="I55" s="10"/>
      <c r="J55" s="10"/>
      <c r="K55" s="10"/>
      <c r="L55" s="17"/>
      <c r="M55" s="27"/>
      <c r="N55" s="27"/>
      <c r="O55" s="27"/>
      <c r="P55" s="27"/>
      <c r="Q55" s="137"/>
      <c r="R55" s="137"/>
      <c r="S55" s="137"/>
      <c r="T55" s="10"/>
      <c r="U55" s="10"/>
      <c r="V55" s="5"/>
      <c r="W55" s="10"/>
      <c r="X55" s="10"/>
      <c r="Y55" s="10"/>
      <c r="Z55" s="10"/>
      <c r="AA55" s="10"/>
      <c r="AB55" s="178"/>
      <c r="AC55" s="178"/>
      <c r="AD55" s="17"/>
      <c r="AE55" s="17"/>
      <c r="AF55" s="10"/>
      <c r="AG55" s="10"/>
      <c r="AH55" s="10"/>
      <c r="AI55" s="10"/>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row>
    <row r="56" spans="1:128" ht="15.75" x14ac:dyDescent="0.3">
      <c r="B56" s="5"/>
      <c r="C56" s="5"/>
      <c r="D56" s="5"/>
      <c r="E56" s="5"/>
      <c r="F56" s="5"/>
      <c r="G56" s="10"/>
      <c r="H56" s="10"/>
      <c r="I56" s="17"/>
      <c r="J56" s="17"/>
      <c r="K56" s="17"/>
      <c r="L56" s="25"/>
      <c r="M56" s="475"/>
      <c r="N56" s="475"/>
      <c r="O56" s="475"/>
      <c r="P56" s="475"/>
      <c r="Q56" s="475"/>
      <c r="R56" s="27"/>
      <c r="S56" s="27"/>
      <c r="T56" s="10"/>
      <c r="U56" s="10"/>
      <c r="V56" s="10"/>
      <c r="W56" s="10"/>
      <c r="X56" s="17"/>
      <c r="Y56" s="10"/>
      <c r="Z56" s="10"/>
      <c r="AA56" s="475"/>
      <c r="AB56" s="475"/>
      <c r="AC56" s="475"/>
      <c r="AD56" s="475"/>
      <c r="AE56" s="475"/>
      <c r="AF56" s="10"/>
      <c r="AG56" s="10"/>
      <c r="AH56" s="10"/>
      <c r="AI56" s="10"/>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row>
    <row r="57" spans="1:128" ht="15.75" x14ac:dyDescent="0.3">
      <c r="B57" s="5"/>
      <c r="C57" s="5"/>
      <c r="D57" s="5"/>
      <c r="E57" s="5"/>
      <c r="F57" s="5"/>
      <c r="G57" s="10"/>
      <c r="H57" s="10"/>
      <c r="I57" s="10"/>
      <c r="J57" s="10"/>
      <c r="K57" s="10"/>
      <c r="L57" s="10"/>
      <c r="M57" s="475"/>
      <c r="N57" s="475"/>
      <c r="O57" s="475"/>
      <c r="P57" s="475"/>
      <c r="Q57" s="475"/>
      <c r="R57" s="27"/>
      <c r="S57" s="27"/>
      <c r="T57" s="10"/>
      <c r="U57" s="17"/>
      <c r="V57" s="10"/>
      <c r="W57" s="10"/>
      <c r="X57" s="10"/>
      <c r="Y57" s="10"/>
      <c r="Z57" s="10"/>
      <c r="AA57" s="10"/>
      <c r="AB57" s="10"/>
      <c r="AC57" s="10"/>
      <c r="AD57" s="10"/>
      <c r="AE57" s="10"/>
      <c r="AF57" s="10"/>
      <c r="AG57" s="10"/>
      <c r="AH57" s="10"/>
      <c r="AI57" s="10"/>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row>
    <row r="58" spans="1:128" ht="15.75" customHeight="1" x14ac:dyDescent="0.3">
      <c r="B58" s="5"/>
      <c r="C58" s="5"/>
      <c r="D58" s="5"/>
      <c r="E58" s="5"/>
      <c r="F58" s="5"/>
      <c r="G58" s="10"/>
      <c r="H58" s="10"/>
      <c r="I58" s="10"/>
      <c r="J58" s="10"/>
      <c r="K58" s="10"/>
      <c r="L58" s="10"/>
      <c r="M58" s="10"/>
      <c r="N58" s="10"/>
      <c r="O58" s="10"/>
      <c r="P58" s="10"/>
      <c r="Q58" s="10"/>
      <c r="R58" s="10"/>
      <c r="S58" s="10"/>
      <c r="T58" s="10"/>
      <c r="U58" s="10"/>
      <c r="V58" s="10"/>
      <c r="W58" s="10"/>
      <c r="X58" s="10"/>
      <c r="Y58" s="10"/>
      <c r="Z58" s="10"/>
      <c r="AA58" s="10"/>
      <c r="AB58" s="476"/>
      <c r="AC58" s="477"/>
      <c r="AD58" s="477"/>
      <c r="AE58" s="477"/>
      <c r="AF58" s="477"/>
      <c r="AG58" s="10"/>
      <c r="AH58" s="10"/>
      <c r="AI58" s="10"/>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row>
    <row r="59" spans="1:128" ht="15.75" x14ac:dyDescent="0.3">
      <c r="B59" s="5"/>
      <c r="C59" s="5"/>
      <c r="D59" s="5"/>
      <c r="E59" s="5"/>
      <c r="F59" s="5"/>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row>
    <row r="60" spans="1:128" x14ac:dyDescent="0.2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row>
    <row r="61" spans="1:128" x14ac:dyDescent="0.2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row>
    <row r="62" spans="1:128" x14ac:dyDescent="0.2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row>
    <row r="63" spans="1:128" ht="15.75" customHeight="1" x14ac:dyDescent="0.2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row>
    <row r="64" spans="1:128" ht="15.75" x14ac:dyDescent="0.3">
      <c r="A64" s="2"/>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row>
    <row r="65" spans="1:128" ht="15.75" x14ac:dyDescent="0.3">
      <c r="A65" s="2"/>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row>
    <row r="66" spans="1:128" x14ac:dyDescent="0.2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row>
    <row r="67" spans="1:128" ht="15.75" customHeight="1" x14ac:dyDescent="0.2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row>
    <row r="68" spans="1:128" x14ac:dyDescent="0.2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row>
    <row r="69" spans="1:128" x14ac:dyDescent="0.2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row>
    <row r="70" spans="1:128" x14ac:dyDescent="0.2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row>
    <row r="71" spans="1:128" x14ac:dyDescent="0.2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row>
    <row r="72" spans="1:128" x14ac:dyDescent="0.2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row>
    <row r="73" spans="1:128" x14ac:dyDescent="0.2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row>
    <row r="74" spans="1:128" x14ac:dyDescent="0.25">
      <c r="A74" s="1"/>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row>
    <row r="75" spans="1:128" x14ac:dyDescent="0.25">
      <c r="A75" s="1"/>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row>
    <row r="76" spans="1:128" x14ac:dyDescent="0.25">
      <c r="A76" s="1"/>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row>
    <row r="77" spans="1:128" x14ac:dyDescent="0.25">
      <c r="A77" s="1"/>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row>
    <row r="78" spans="1:128" x14ac:dyDescent="0.25">
      <c r="A78" s="1"/>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row>
    <row r="79" spans="1:128" x14ac:dyDescent="0.25">
      <c r="A79" s="1"/>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row>
    <row r="80" spans="1:128" x14ac:dyDescent="0.25">
      <c r="A80" s="1"/>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row>
    <row r="81" spans="1:128" x14ac:dyDescent="0.25">
      <c r="A81" s="1"/>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row>
    <row r="82" spans="1:128" x14ac:dyDescent="0.25">
      <c r="A82" s="1"/>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row>
    <row r="83" spans="1:128" x14ac:dyDescent="0.25">
      <c r="A83" s="1"/>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row>
    <row r="84" spans="1:128" x14ac:dyDescent="0.25">
      <c r="A84" s="1"/>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row>
    <row r="85" spans="1:128" x14ac:dyDescent="0.25">
      <c r="A85" s="1"/>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row>
    <row r="86" spans="1:128" x14ac:dyDescent="0.25">
      <c r="A86" s="1"/>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row>
    <row r="87" spans="1:128" x14ac:dyDescent="0.25">
      <c r="A87" s="1"/>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row>
    <row r="88" spans="1:128" x14ac:dyDescent="0.25">
      <c r="A88" s="1"/>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row>
    <row r="89" spans="1:128" x14ac:dyDescent="0.25">
      <c r="A89" s="1"/>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row>
    <row r="90" spans="1:128" x14ac:dyDescent="0.25">
      <c r="A90" s="1"/>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row>
    <row r="91" spans="1:128" x14ac:dyDescent="0.25">
      <c r="A91" s="1"/>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row>
    <row r="92" spans="1:128" x14ac:dyDescent="0.25">
      <c r="A92" s="1"/>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row>
    <row r="93" spans="1:128" x14ac:dyDescent="0.25">
      <c r="A93" s="1"/>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row>
    <row r="94" spans="1:128" x14ac:dyDescent="0.25">
      <c r="A94" s="1"/>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row>
    <row r="95" spans="1:128" x14ac:dyDescent="0.25">
      <c r="A95" s="1"/>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row>
    <row r="96" spans="1:128" x14ac:dyDescent="0.25">
      <c r="A96" s="1"/>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row>
    <row r="97" spans="1:128" x14ac:dyDescent="0.25">
      <c r="A97" s="1"/>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row>
    <row r="98" spans="1:128" x14ac:dyDescent="0.25">
      <c r="A98" s="1"/>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row>
    <row r="99" spans="1:128" x14ac:dyDescent="0.25">
      <c r="A99" s="1"/>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row>
    <row r="100" spans="1:128" x14ac:dyDescent="0.25">
      <c r="A100" s="1"/>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row>
    <row r="101" spans="1:128" x14ac:dyDescent="0.25">
      <c r="A101" s="1"/>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row>
    <row r="102" spans="1:128" x14ac:dyDescent="0.25">
      <c r="A102" s="1"/>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row>
    <row r="103" spans="1:128" x14ac:dyDescent="0.25">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row>
    <row r="104" spans="1:128" x14ac:dyDescent="0.25">
      <c r="A104" s="1"/>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row>
    <row r="105" spans="1:128" x14ac:dyDescent="0.25">
      <c r="A105" s="1"/>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row>
    <row r="106" spans="1:128" x14ac:dyDescent="0.25">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row>
    <row r="107" spans="1:128" x14ac:dyDescent="0.25">
      <c r="A107" s="1"/>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row>
    <row r="108" spans="1:128" x14ac:dyDescent="0.25">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row>
    <row r="109" spans="1:128" x14ac:dyDescent="0.25">
      <c r="A109" s="1"/>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row>
    <row r="110" spans="1:128" x14ac:dyDescent="0.25">
      <c r="A110" s="1"/>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row>
    <row r="111" spans="1:128" x14ac:dyDescent="0.25">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row>
    <row r="112" spans="1:128" x14ac:dyDescent="0.25">
      <c r="A112" s="1"/>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row>
    <row r="113" spans="2:128" x14ac:dyDescent="0.2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row>
  </sheetData>
  <mergeCells count="55">
    <mergeCell ref="AJ38:AO38"/>
    <mergeCell ref="BF33:BI33"/>
    <mergeCell ref="AA10:AD10"/>
    <mergeCell ref="AA13:AD13"/>
    <mergeCell ref="M56:Q56"/>
    <mergeCell ref="AA56:AE56"/>
    <mergeCell ref="AO40:AS40"/>
    <mergeCell ref="AW40:AX40"/>
    <mergeCell ref="AY40:BA40"/>
    <mergeCell ref="L41:N41"/>
    <mergeCell ref="O41:P41"/>
    <mergeCell ref="Q41:T41"/>
    <mergeCell ref="T43:W44"/>
    <mergeCell ref="AY32:BA32"/>
    <mergeCell ref="AR36:AV36"/>
    <mergeCell ref="AW36:AY36"/>
    <mergeCell ref="AZ36:BA36"/>
    <mergeCell ref="O20:P20"/>
    <mergeCell ref="AQ32:AU32"/>
    <mergeCell ref="AW32:AX32"/>
    <mergeCell ref="H6:K6"/>
    <mergeCell ref="M6:Q6"/>
    <mergeCell ref="I10:L10"/>
    <mergeCell ref="M57:Q57"/>
    <mergeCell ref="AB58:AF58"/>
    <mergeCell ref="I13:L13"/>
    <mergeCell ref="I16:L16"/>
    <mergeCell ref="K39:O39"/>
    <mergeCell ref="Q39:T39"/>
    <mergeCell ref="U39:W39"/>
    <mergeCell ref="U41:W41"/>
    <mergeCell ref="F41:H41"/>
    <mergeCell ref="I41:J41"/>
    <mergeCell ref="E45:H45"/>
    <mergeCell ref="AG13:AH13"/>
    <mergeCell ref="AG16:AH16"/>
    <mergeCell ref="I45:K45"/>
    <mergeCell ref="N45:O45"/>
    <mergeCell ref="T45:W46"/>
    <mergeCell ref="D2:Q2"/>
    <mergeCell ref="AG32:AJ32"/>
    <mergeCell ref="K27:L27"/>
    <mergeCell ref="AF27:AI27"/>
    <mergeCell ref="V27:Y27"/>
    <mergeCell ref="AC20:AD20"/>
    <mergeCell ref="X23:AB23"/>
    <mergeCell ref="AC23:AF23"/>
    <mergeCell ref="M23:P23"/>
    <mergeCell ref="AE6:AH6"/>
    <mergeCell ref="Z6:AC6"/>
    <mergeCell ref="AA16:AD16"/>
    <mergeCell ref="O10:P10"/>
    <mergeCell ref="O13:P13"/>
    <mergeCell ref="O16:P16"/>
    <mergeCell ref="AG10:AH10"/>
  </mergeCells>
  <dataValidations count="10">
    <dataValidation type="list" allowBlank="1" showInputMessage="1" showErrorMessage="1" sqref="AO40:AS40 J38:J44 K38:N38 K42:N44">
      <formula1>consumibles</formula1>
    </dataValidation>
    <dataValidation type="list" allowBlank="1" showInputMessage="1" showErrorMessage="1" sqref="AR36:AV36 J36:N36">
      <formula1>herramientas</formula1>
    </dataValidation>
    <dataValidation type="list" allowBlank="1" showInputMessage="1" showErrorMessage="1" sqref="AP39:AT39 AQ32:AU32">
      <formula1>alturas</formula1>
    </dataValidation>
    <dataValidation type="list" allowBlank="1" showInputMessage="1" showErrorMessage="1" sqref="AP35">
      <formula1>ejecutor</formula1>
    </dataValidation>
    <dataValidation type="list" allowBlank="1" showInputMessage="1" showErrorMessage="1" sqref="K39:O40">
      <formula1>transportes</formula1>
    </dataValidation>
    <dataValidation type="list" allowBlank="1" showInputMessage="1" showErrorMessage="1" sqref="I45">
      <formula1>perfiles</formula1>
    </dataValidation>
    <dataValidation type="list" allowBlank="1" showInputMessage="1" showErrorMessage="1" sqref="AE50:AF50">
      <formula1>clientes</formula1>
    </dataValidation>
    <dataValidation type="list" allowBlank="1" showInputMessage="1" showErrorMessage="1" sqref="H6:K6 Z6:AC6">
      <formula1>DEPARTAMENTOS</formula1>
    </dataValidation>
    <dataValidation type="list" allowBlank="1" showInputMessage="1" showErrorMessage="1" sqref="M6:Q6">
      <formula1>INDIRECT($H$6)</formula1>
    </dataValidation>
    <dataValidation type="list" allowBlank="1" showInputMessage="1" showErrorMessage="1" sqref="AE6:AH6">
      <formula1>INDIRECT($Z$6)</formula1>
    </dataValidation>
  </dataValidation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3315" r:id="rId4" name="Option Button 3">
              <controlPr defaultSize="0" autoFill="0" autoLine="0" autoPict="0">
                <anchor moveWithCells="1">
                  <from>
                    <xdr:col>14</xdr:col>
                    <xdr:colOff>219075</xdr:colOff>
                    <xdr:row>52</xdr:row>
                    <xdr:rowOff>9525</xdr:rowOff>
                  </from>
                  <to>
                    <xdr:col>15</xdr:col>
                    <xdr:colOff>219075</xdr:colOff>
                    <xdr:row>53</xdr:row>
                    <xdr:rowOff>0</xdr:rowOff>
                  </to>
                </anchor>
              </controlPr>
            </control>
          </mc:Choice>
        </mc:AlternateContent>
        <mc:AlternateContent xmlns:mc="http://schemas.openxmlformats.org/markup-compatibility/2006">
          <mc:Choice Requires="x14">
            <control shapeId="13316" r:id="rId5" name="Option Button 4">
              <controlPr defaultSize="0" autoFill="0" autoLine="0" autoPict="0">
                <anchor moveWithCells="1">
                  <from>
                    <xdr:col>23</xdr:col>
                    <xdr:colOff>9525</xdr:colOff>
                    <xdr:row>52</xdr:row>
                    <xdr:rowOff>0</xdr:rowOff>
                  </from>
                  <to>
                    <xdr:col>24</xdr:col>
                    <xdr:colOff>9525</xdr:colOff>
                    <xdr:row>52</xdr:row>
                    <xdr:rowOff>190500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5"/>
  <sheetViews>
    <sheetView workbookViewId="0"/>
    <sheetView tabSelected="1" workbookViewId="1">
      <selection activeCell="H6" sqref="H6"/>
    </sheetView>
  </sheetViews>
  <sheetFormatPr baseColWidth="10" defaultRowHeight="15" x14ac:dyDescent="0.25"/>
  <cols>
    <col min="3" max="3" width="14" customWidth="1"/>
    <col min="5" max="5" width="23.140625" customWidth="1"/>
  </cols>
  <sheetData>
    <row r="1" spans="1:8" x14ac:dyDescent="0.25">
      <c r="A1" t="s">
        <v>1699</v>
      </c>
      <c r="B1" t="s">
        <v>1700</v>
      </c>
      <c r="C1" t="s">
        <v>1701</v>
      </c>
      <c r="D1" t="s">
        <v>1702</v>
      </c>
      <c r="E1" t="s">
        <v>1703</v>
      </c>
      <c r="F1" t="s">
        <v>1704</v>
      </c>
      <c r="G1" t="s">
        <v>1705</v>
      </c>
      <c r="H1" t="s">
        <v>1706</v>
      </c>
    </row>
    <row r="2" spans="1:8" x14ac:dyDescent="0.25">
      <c r="B2" t="s">
        <v>1707</v>
      </c>
      <c r="C2" t="s">
        <v>1708</v>
      </c>
      <c r="E2" t="s">
        <v>1517</v>
      </c>
      <c r="G2">
        <v>1</v>
      </c>
      <c r="H2">
        <v>12196.916666666666</v>
      </c>
    </row>
    <row r="3" spans="1:8" x14ac:dyDescent="0.25">
      <c r="B3" t="s">
        <v>1707</v>
      </c>
      <c r="C3" t="s">
        <v>1708</v>
      </c>
      <c r="E3" t="s">
        <v>1520</v>
      </c>
      <c r="G3">
        <v>1</v>
      </c>
      <c r="H3">
        <v>12196.916666666666</v>
      </c>
    </row>
    <row r="4" spans="1:8" x14ac:dyDescent="0.25">
      <c r="B4" t="s">
        <v>1707</v>
      </c>
      <c r="C4" t="s">
        <v>1708</v>
      </c>
      <c r="E4" t="s">
        <v>6</v>
      </c>
      <c r="G4">
        <v>25</v>
      </c>
      <c r="H4">
        <v>19562.916666666668</v>
      </c>
    </row>
    <row r="5" spans="1:8" x14ac:dyDescent="0.25">
      <c r="B5" t="s">
        <v>1707</v>
      </c>
      <c r="C5" t="s">
        <v>1708</v>
      </c>
      <c r="E5" t="s">
        <v>10</v>
      </c>
      <c r="G5">
        <v>1</v>
      </c>
      <c r="H5">
        <v>12196.916666666666</v>
      </c>
    </row>
    <row r="6" spans="1:8" x14ac:dyDescent="0.25">
      <c r="B6" t="s">
        <v>1707</v>
      </c>
      <c r="C6" t="s">
        <v>1708</v>
      </c>
      <c r="E6" t="s">
        <v>11</v>
      </c>
      <c r="G6">
        <v>1</v>
      </c>
      <c r="H6">
        <v>12196.916666666666</v>
      </c>
    </row>
    <row r="7" spans="1:8" x14ac:dyDescent="0.25">
      <c r="B7" t="s">
        <v>1707</v>
      </c>
      <c r="C7" t="s">
        <v>1708</v>
      </c>
      <c r="E7" t="s">
        <v>8</v>
      </c>
      <c r="G7">
        <v>0</v>
      </c>
      <c r="H7">
        <v>8400</v>
      </c>
    </row>
    <row r="8" spans="1:8" x14ac:dyDescent="0.25">
      <c r="B8" t="s">
        <v>1707</v>
      </c>
      <c r="C8" t="s">
        <v>1708</v>
      </c>
      <c r="E8" t="s">
        <v>1519</v>
      </c>
      <c r="G8">
        <v>22</v>
      </c>
      <c r="H8">
        <v>18642.166666666668</v>
      </c>
    </row>
    <row r="9" spans="1:8" x14ac:dyDescent="0.25">
      <c r="B9" t="s">
        <v>1707</v>
      </c>
      <c r="C9" t="s">
        <v>1708</v>
      </c>
      <c r="E9" t="s">
        <v>1518</v>
      </c>
      <c r="G9">
        <v>26</v>
      </c>
      <c r="H9">
        <v>19869.833333333336</v>
      </c>
    </row>
    <row r="10" spans="1:8" x14ac:dyDescent="0.25">
      <c r="B10" t="s">
        <v>1707</v>
      </c>
      <c r="C10" t="s">
        <v>1708</v>
      </c>
      <c r="E10" t="s">
        <v>9</v>
      </c>
      <c r="G10">
        <v>15</v>
      </c>
      <c r="H10">
        <v>16493.75</v>
      </c>
    </row>
    <row r="12" spans="1:8" x14ac:dyDescent="0.25">
      <c r="B12" t="s">
        <v>1707</v>
      </c>
      <c r="C12" t="s">
        <v>1709</v>
      </c>
      <c r="D12" t="s">
        <v>1710</v>
      </c>
      <c r="E12" t="s">
        <v>1521</v>
      </c>
      <c r="G12">
        <v>40</v>
      </c>
      <c r="H12">
        <v>24166.666666666668</v>
      </c>
    </row>
    <row r="13" spans="1:8" x14ac:dyDescent="0.25">
      <c r="B13" t="s">
        <v>1707</v>
      </c>
      <c r="C13" t="s">
        <v>1709</v>
      </c>
      <c r="D13" t="s">
        <v>1710</v>
      </c>
      <c r="E13" t="s">
        <v>68</v>
      </c>
      <c r="G13">
        <v>45</v>
      </c>
      <c r="H13">
        <v>25701.25</v>
      </c>
    </row>
    <row r="14" spans="1:8" x14ac:dyDescent="0.25">
      <c r="B14" t="s">
        <v>1707</v>
      </c>
      <c r="C14" t="s">
        <v>1709</v>
      </c>
      <c r="D14" t="s">
        <v>1710</v>
      </c>
      <c r="E14" t="s">
        <v>54</v>
      </c>
      <c r="G14">
        <v>28</v>
      </c>
      <c r="H14">
        <v>20483.666666666668</v>
      </c>
    </row>
    <row r="15" spans="1:8" x14ac:dyDescent="0.25">
      <c r="B15" t="s">
        <v>1707</v>
      </c>
      <c r="C15" t="s">
        <v>1709</v>
      </c>
      <c r="D15" t="s">
        <v>1710</v>
      </c>
      <c r="E15" t="s">
        <v>52</v>
      </c>
      <c r="G15">
        <v>35</v>
      </c>
      <c r="H15">
        <v>22632.083333333336</v>
      </c>
    </row>
    <row r="16" spans="1:8" x14ac:dyDescent="0.25">
      <c r="B16" t="s">
        <v>1707</v>
      </c>
      <c r="C16" t="s">
        <v>1709</v>
      </c>
      <c r="D16" t="s">
        <v>1710</v>
      </c>
      <c r="E16" t="s">
        <v>53</v>
      </c>
      <c r="G16">
        <v>38</v>
      </c>
      <c r="H16">
        <v>23552.833333333336</v>
      </c>
    </row>
    <row r="17" spans="2:8" x14ac:dyDescent="0.25">
      <c r="B17" t="s">
        <v>1707</v>
      </c>
      <c r="C17" t="s">
        <v>1709</v>
      </c>
      <c r="D17" t="s">
        <v>1710</v>
      </c>
      <c r="E17" t="s">
        <v>89</v>
      </c>
      <c r="G17">
        <v>35</v>
      </c>
      <c r="H17">
        <v>22632.083333333336</v>
      </c>
    </row>
    <row r="18" spans="2:8" x14ac:dyDescent="0.25">
      <c r="B18" t="s">
        <v>1707</v>
      </c>
      <c r="C18" t="s">
        <v>1709</v>
      </c>
      <c r="D18" t="s">
        <v>1710</v>
      </c>
      <c r="E18" t="s">
        <v>56</v>
      </c>
      <c r="G18">
        <v>40</v>
      </c>
      <c r="H18">
        <v>24166.666666666668</v>
      </c>
    </row>
    <row r="19" spans="2:8" x14ac:dyDescent="0.25">
      <c r="B19" t="s">
        <v>1707</v>
      </c>
      <c r="C19" t="s">
        <v>1709</v>
      </c>
      <c r="D19" t="s">
        <v>1710</v>
      </c>
      <c r="E19" t="s">
        <v>61</v>
      </c>
      <c r="G19">
        <v>40</v>
      </c>
      <c r="H19">
        <v>24166.666666666668</v>
      </c>
    </row>
    <row r="20" spans="2:8" x14ac:dyDescent="0.25">
      <c r="B20" t="s">
        <v>1707</v>
      </c>
      <c r="C20" t="s">
        <v>1709</v>
      </c>
      <c r="D20" t="s">
        <v>1710</v>
      </c>
      <c r="E20" t="s">
        <v>1315</v>
      </c>
      <c r="G20">
        <v>432</v>
      </c>
      <c r="H20">
        <v>144478</v>
      </c>
    </row>
    <row r="21" spans="2:8" x14ac:dyDescent="0.25">
      <c r="B21" t="s">
        <v>1707</v>
      </c>
      <c r="C21" t="s">
        <v>1709</v>
      </c>
      <c r="D21" t="s">
        <v>1710</v>
      </c>
      <c r="E21" t="s">
        <v>1316</v>
      </c>
      <c r="G21">
        <v>560</v>
      </c>
      <c r="H21">
        <v>183763.33333333334</v>
      </c>
    </row>
    <row r="22" spans="2:8" x14ac:dyDescent="0.25">
      <c r="B22" t="s">
        <v>1707</v>
      </c>
      <c r="C22" t="s">
        <v>1709</v>
      </c>
      <c r="D22" t="s">
        <v>1710</v>
      </c>
      <c r="E22" t="s">
        <v>1313</v>
      </c>
      <c r="G22">
        <v>260</v>
      </c>
      <c r="H22">
        <v>91688.333333333343</v>
      </c>
    </row>
    <row r="23" spans="2:8" x14ac:dyDescent="0.25">
      <c r="B23" t="s">
        <v>1707</v>
      </c>
      <c r="C23" t="s">
        <v>1709</v>
      </c>
      <c r="D23" t="s">
        <v>1710</v>
      </c>
      <c r="E23" t="s">
        <v>1314</v>
      </c>
      <c r="G23">
        <v>374</v>
      </c>
      <c r="H23">
        <v>126676.83333333334</v>
      </c>
    </row>
    <row r="24" spans="2:8" x14ac:dyDescent="0.25">
      <c r="B24" t="s">
        <v>1707</v>
      </c>
      <c r="C24" t="s">
        <v>1709</v>
      </c>
      <c r="D24" t="s">
        <v>1710</v>
      </c>
      <c r="E24" t="s">
        <v>13</v>
      </c>
      <c r="G24">
        <v>35</v>
      </c>
      <c r="H24">
        <v>22632.083333333336</v>
      </c>
    </row>
    <row r="25" spans="2:8" x14ac:dyDescent="0.25">
      <c r="B25" t="s">
        <v>1707</v>
      </c>
      <c r="C25" t="s">
        <v>1709</v>
      </c>
      <c r="D25" t="s">
        <v>1710</v>
      </c>
      <c r="E25" t="s">
        <v>17</v>
      </c>
      <c r="G25">
        <v>40</v>
      </c>
      <c r="H25">
        <v>24166.666666666668</v>
      </c>
    </row>
    <row r="26" spans="2:8" x14ac:dyDescent="0.25">
      <c r="B26" t="s">
        <v>1707</v>
      </c>
      <c r="C26" t="s">
        <v>1709</v>
      </c>
      <c r="D26" t="s">
        <v>1710</v>
      </c>
      <c r="E26" t="s">
        <v>1522</v>
      </c>
      <c r="G26">
        <v>374</v>
      </c>
      <c r="H26">
        <v>126676.83333333334</v>
      </c>
    </row>
    <row r="27" spans="2:8" x14ac:dyDescent="0.25">
      <c r="B27" t="s">
        <v>1707</v>
      </c>
      <c r="C27" t="s">
        <v>1709</v>
      </c>
      <c r="D27" t="s">
        <v>1710</v>
      </c>
      <c r="E27" t="s">
        <v>1523</v>
      </c>
      <c r="G27">
        <v>590</v>
      </c>
      <c r="H27">
        <v>192970.83333333334</v>
      </c>
    </row>
    <row r="28" spans="2:8" x14ac:dyDescent="0.25">
      <c r="B28" t="s">
        <v>1707</v>
      </c>
      <c r="C28" t="s">
        <v>1709</v>
      </c>
      <c r="D28" t="s">
        <v>1710</v>
      </c>
      <c r="E28" t="s">
        <v>1524</v>
      </c>
      <c r="G28">
        <v>360</v>
      </c>
      <c r="H28">
        <v>122380</v>
      </c>
    </row>
    <row r="29" spans="2:8" x14ac:dyDescent="0.25">
      <c r="B29" t="s">
        <v>1707</v>
      </c>
      <c r="C29" t="s">
        <v>1709</v>
      </c>
      <c r="D29" t="s">
        <v>1710</v>
      </c>
      <c r="E29" t="s">
        <v>1525</v>
      </c>
      <c r="G29">
        <v>280</v>
      </c>
      <c r="H29">
        <v>97826.666666666672</v>
      </c>
    </row>
    <row r="30" spans="2:8" x14ac:dyDescent="0.25">
      <c r="B30" t="s">
        <v>1707</v>
      </c>
      <c r="C30" t="s">
        <v>1709</v>
      </c>
      <c r="D30" t="s">
        <v>1710</v>
      </c>
      <c r="E30" t="s">
        <v>1527</v>
      </c>
      <c r="G30">
        <v>1</v>
      </c>
      <c r="H30">
        <v>12196.916666666666</v>
      </c>
    </row>
    <row r="31" spans="2:8" x14ac:dyDescent="0.25">
      <c r="B31" t="s">
        <v>1707</v>
      </c>
      <c r="C31" t="s">
        <v>1709</v>
      </c>
      <c r="D31" t="s">
        <v>1710</v>
      </c>
      <c r="E31" t="s">
        <v>1528</v>
      </c>
      <c r="G31">
        <v>1</v>
      </c>
      <c r="H31">
        <v>12196.916666666666</v>
      </c>
    </row>
    <row r="32" spans="2:8" x14ac:dyDescent="0.25">
      <c r="B32" t="s">
        <v>1707</v>
      </c>
      <c r="C32" t="s">
        <v>1709</v>
      </c>
      <c r="D32" t="s">
        <v>1710</v>
      </c>
      <c r="E32" t="s">
        <v>26</v>
      </c>
      <c r="G32">
        <v>65</v>
      </c>
      <c r="H32">
        <v>31839.583333333336</v>
      </c>
    </row>
    <row r="33" spans="2:8" x14ac:dyDescent="0.25">
      <c r="B33" t="s">
        <v>1707</v>
      </c>
      <c r="C33" t="s">
        <v>1709</v>
      </c>
      <c r="D33" t="s">
        <v>1710</v>
      </c>
      <c r="E33" t="s">
        <v>1529</v>
      </c>
      <c r="G33">
        <v>48</v>
      </c>
      <c r="H33">
        <v>26622</v>
      </c>
    </row>
    <row r="34" spans="2:8" x14ac:dyDescent="0.25">
      <c r="B34" t="s">
        <v>1707</v>
      </c>
      <c r="C34" t="s">
        <v>1709</v>
      </c>
      <c r="D34" t="s">
        <v>1710</v>
      </c>
      <c r="E34" t="s">
        <v>1530</v>
      </c>
      <c r="G34">
        <v>48</v>
      </c>
      <c r="H34">
        <v>26622</v>
      </c>
    </row>
    <row r="35" spans="2:8" x14ac:dyDescent="0.25">
      <c r="B35" t="s">
        <v>1707</v>
      </c>
      <c r="C35" t="s">
        <v>1709</v>
      </c>
      <c r="D35" t="s">
        <v>1710</v>
      </c>
      <c r="E35" t="s">
        <v>21</v>
      </c>
      <c r="G35">
        <v>48</v>
      </c>
      <c r="H35">
        <v>26622</v>
      </c>
    </row>
    <row r="36" spans="2:8" x14ac:dyDescent="0.25">
      <c r="B36" t="s">
        <v>1707</v>
      </c>
      <c r="C36" t="s">
        <v>1709</v>
      </c>
      <c r="D36" t="s">
        <v>1710</v>
      </c>
      <c r="E36" t="s">
        <v>1531</v>
      </c>
      <c r="G36">
        <v>68</v>
      </c>
      <c r="H36">
        <v>32760.333333333336</v>
      </c>
    </row>
    <row r="37" spans="2:8" x14ac:dyDescent="0.25">
      <c r="B37" t="s">
        <v>1707</v>
      </c>
      <c r="C37" t="s">
        <v>1709</v>
      </c>
      <c r="D37" t="s">
        <v>1710</v>
      </c>
      <c r="E37" t="s">
        <v>1532</v>
      </c>
      <c r="G37">
        <v>140</v>
      </c>
      <c r="H37">
        <v>54858.333333333336</v>
      </c>
    </row>
    <row r="38" spans="2:8" x14ac:dyDescent="0.25">
      <c r="B38" t="s">
        <v>1707</v>
      </c>
      <c r="C38" t="s">
        <v>1709</v>
      </c>
      <c r="D38" t="s">
        <v>1710</v>
      </c>
      <c r="E38" t="s">
        <v>1533</v>
      </c>
      <c r="G38">
        <v>160</v>
      </c>
      <c r="H38">
        <v>60996.666666666672</v>
      </c>
    </row>
    <row r="39" spans="2:8" x14ac:dyDescent="0.25">
      <c r="B39" t="s">
        <v>1707</v>
      </c>
      <c r="C39" t="s">
        <v>1709</v>
      </c>
      <c r="D39" t="s">
        <v>1710</v>
      </c>
      <c r="E39" t="s">
        <v>1534</v>
      </c>
      <c r="G39">
        <v>50</v>
      </c>
      <c r="H39">
        <v>27235.833333333336</v>
      </c>
    </row>
    <row r="40" spans="2:8" x14ac:dyDescent="0.25">
      <c r="B40" t="s">
        <v>1707</v>
      </c>
      <c r="C40" t="s">
        <v>1709</v>
      </c>
      <c r="D40" t="s">
        <v>1710</v>
      </c>
      <c r="E40" t="s">
        <v>1535</v>
      </c>
      <c r="G40">
        <v>90</v>
      </c>
      <c r="H40">
        <v>39512.5</v>
      </c>
    </row>
    <row r="41" spans="2:8" x14ac:dyDescent="0.25">
      <c r="B41" t="s">
        <v>1707</v>
      </c>
      <c r="C41" t="s">
        <v>1709</v>
      </c>
      <c r="D41" t="s">
        <v>1710</v>
      </c>
      <c r="E41" t="s">
        <v>1544</v>
      </c>
      <c r="G41">
        <v>180</v>
      </c>
      <c r="H41">
        <v>67135</v>
      </c>
    </row>
    <row r="42" spans="2:8" x14ac:dyDescent="0.25">
      <c r="B42" t="s">
        <v>1707</v>
      </c>
      <c r="C42" t="s">
        <v>1709</v>
      </c>
      <c r="D42" t="s">
        <v>1710</v>
      </c>
      <c r="E42" t="s">
        <v>1545</v>
      </c>
      <c r="G42">
        <v>360</v>
      </c>
      <c r="H42">
        <v>122380</v>
      </c>
    </row>
    <row r="43" spans="2:8" x14ac:dyDescent="0.25">
      <c r="B43" t="s">
        <v>1707</v>
      </c>
      <c r="C43" t="s">
        <v>1709</v>
      </c>
      <c r="D43" t="s">
        <v>1710</v>
      </c>
      <c r="E43" t="s">
        <v>1546</v>
      </c>
      <c r="G43">
        <v>460</v>
      </c>
      <c r="H43">
        <v>153071.66666666669</v>
      </c>
    </row>
    <row r="44" spans="2:8" x14ac:dyDescent="0.25">
      <c r="B44" t="s">
        <v>1707</v>
      </c>
      <c r="C44" t="s">
        <v>1709</v>
      </c>
      <c r="D44" t="s">
        <v>1710</v>
      </c>
      <c r="E44" t="s">
        <v>45</v>
      </c>
      <c r="G44">
        <v>55</v>
      </c>
      <c r="H44">
        <v>28770.416666666668</v>
      </c>
    </row>
    <row r="45" spans="2:8" x14ac:dyDescent="0.25">
      <c r="B45" t="s">
        <v>1707</v>
      </c>
      <c r="C45" t="s">
        <v>1709</v>
      </c>
      <c r="D45" t="s">
        <v>1710</v>
      </c>
      <c r="E45" t="s">
        <v>58</v>
      </c>
      <c r="G45">
        <v>170</v>
      </c>
      <c r="H45">
        <v>64065.833333333336</v>
      </c>
    </row>
    <row r="46" spans="2:8" x14ac:dyDescent="0.25">
      <c r="B46" t="s">
        <v>1707</v>
      </c>
      <c r="C46" t="s">
        <v>1709</v>
      </c>
      <c r="D46" t="s">
        <v>1710</v>
      </c>
      <c r="E46" t="s">
        <v>83</v>
      </c>
      <c r="G46">
        <v>48</v>
      </c>
      <c r="H46">
        <v>26622</v>
      </c>
    </row>
    <row r="47" spans="2:8" x14ac:dyDescent="0.25">
      <c r="B47" t="s">
        <v>1707</v>
      </c>
      <c r="C47" t="s">
        <v>1709</v>
      </c>
      <c r="D47" t="s">
        <v>1710</v>
      </c>
      <c r="E47" t="s">
        <v>84</v>
      </c>
      <c r="G47">
        <v>48</v>
      </c>
      <c r="H47">
        <v>26622</v>
      </c>
    </row>
    <row r="48" spans="2:8" x14ac:dyDescent="0.25">
      <c r="B48" t="s">
        <v>1707</v>
      </c>
      <c r="C48" t="s">
        <v>1709</v>
      </c>
      <c r="D48" t="s">
        <v>1710</v>
      </c>
      <c r="E48" t="s">
        <v>74</v>
      </c>
      <c r="G48">
        <v>25</v>
      </c>
      <c r="H48">
        <v>19562.916666666668</v>
      </c>
    </row>
    <row r="49" spans="2:8" x14ac:dyDescent="0.25">
      <c r="B49" t="s">
        <v>1707</v>
      </c>
      <c r="C49" t="s">
        <v>1709</v>
      </c>
      <c r="D49" t="s">
        <v>1710</v>
      </c>
      <c r="E49" t="s">
        <v>46</v>
      </c>
      <c r="G49">
        <v>40</v>
      </c>
      <c r="H49">
        <v>24166.666666666668</v>
      </c>
    </row>
    <row r="50" spans="2:8" x14ac:dyDescent="0.25">
      <c r="B50" t="s">
        <v>1707</v>
      </c>
      <c r="C50" t="s">
        <v>1709</v>
      </c>
      <c r="D50" t="s">
        <v>1710</v>
      </c>
      <c r="E50" t="s">
        <v>47</v>
      </c>
      <c r="G50">
        <v>40</v>
      </c>
      <c r="H50">
        <v>24166.666666666668</v>
      </c>
    </row>
    <row r="51" spans="2:8" x14ac:dyDescent="0.25">
      <c r="B51" t="s">
        <v>1707</v>
      </c>
      <c r="C51" t="s">
        <v>1709</v>
      </c>
      <c r="D51" t="s">
        <v>1710</v>
      </c>
      <c r="E51" t="s">
        <v>49</v>
      </c>
      <c r="G51">
        <v>90</v>
      </c>
      <c r="H51">
        <v>39512.5</v>
      </c>
    </row>
    <row r="52" spans="2:8" x14ac:dyDescent="0.25">
      <c r="B52" t="s">
        <v>1707</v>
      </c>
      <c r="C52" t="s">
        <v>1709</v>
      </c>
      <c r="D52" t="s">
        <v>1710</v>
      </c>
      <c r="E52" t="s">
        <v>70</v>
      </c>
      <c r="G52">
        <v>85</v>
      </c>
      <c r="H52">
        <v>37977.916666666672</v>
      </c>
    </row>
    <row r="53" spans="2:8" x14ac:dyDescent="0.25">
      <c r="B53" t="s">
        <v>1707</v>
      </c>
      <c r="C53" t="s">
        <v>1709</v>
      </c>
      <c r="D53" t="s">
        <v>1710</v>
      </c>
      <c r="E53" t="s">
        <v>48</v>
      </c>
      <c r="G53">
        <v>40</v>
      </c>
      <c r="H53">
        <v>24166.666666666668</v>
      </c>
    </row>
    <row r="54" spans="2:8" x14ac:dyDescent="0.25">
      <c r="B54" t="s">
        <v>1707</v>
      </c>
      <c r="C54" t="s">
        <v>1709</v>
      </c>
      <c r="D54" t="s">
        <v>1710</v>
      </c>
      <c r="E54" t="s">
        <v>45</v>
      </c>
      <c r="G54">
        <v>55</v>
      </c>
      <c r="H54">
        <v>28770.416666666668</v>
      </c>
    </row>
    <row r="55" spans="2:8" x14ac:dyDescent="0.25">
      <c r="B55" t="s">
        <v>1707</v>
      </c>
      <c r="C55" t="s">
        <v>1709</v>
      </c>
      <c r="D55" t="s">
        <v>1710</v>
      </c>
      <c r="E55" t="s">
        <v>50</v>
      </c>
      <c r="G55">
        <v>55</v>
      </c>
      <c r="H55">
        <v>28770.416666666668</v>
      </c>
    </row>
    <row r="56" spans="2:8" x14ac:dyDescent="0.25">
      <c r="B56" t="s">
        <v>1707</v>
      </c>
      <c r="C56" t="s">
        <v>1709</v>
      </c>
      <c r="D56" t="s">
        <v>1710</v>
      </c>
      <c r="E56" t="s">
        <v>80</v>
      </c>
      <c r="G56">
        <v>55</v>
      </c>
      <c r="H56">
        <v>28770.416666666668</v>
      </c>
    </row>
    <row r="57" spans="2:8" x14ac:dyDescent="0.25">
      <c r="B57" t="s">
        <v>1707</v>
      </c>
      <c r="C57" t="s">
        <v>1709</v>
      </c>
      <c r="D57" t="s">
        <v>1710</v>
      </c>
      <c r="E57" t="s">
        <v>82</v>
      </c>
      <c r="G57">
        <v>90</v>
      </c>
      <c r="H57">
        <v>39512.5</v>
      </c>
    </row>
    <row r="58" spans="2:8" x14ac:dyDescent="0.25">
      <c r="B58" t="s">
        <v>1707</v>
      </c>
      <c r="C58" t="s">
        <v>1709</v>
      </c>
      <c r="D58" t="s">
        <v>1710</v>
      </c>
      <c r="E58" t="s">
        <v>81</v>
      </c>
      <c r="G58">
        <v>155</v>
      </c>
      <c r="H58">
        <v>59462.083333333336</v>
      </c>
    </row>
    <row r="59" spans="2:8" x14ac:dyDescent="0.25">
      <c r="B59" t="s">
        <v>1707</v>
      </c>
      <c r="C59" t="s">
        <v>1709</v>
      </c>
      <c r="D59" t="s">
        <v>1710</v>
      </c>
      <c r="E59" t="s">
        <v>1312</v>
      </c>
      <c r="G59">
        <v>220</v>
      </c>
      <c r="H59">
        <v>79411.666666666672</v>
      </c>
    </row>
    <row r="60" spans="2:8" x14ac:dyDescent="0.25">
      <c r="B60" t="s">
        <v>1707</v>
      </c>
      <c r="C60" t="s">
        <v>1709</v>
      </c>
      <c r="D60" t="s">
        <v>1710</v>
      </c>
      <c r="E60" t="s">
        <v>1311</v>
      </c>
      <c r="G60">
        <v>180</v>
      </c>
      <c r="H60">
        <v>67135</v>
      </c>
    </row>
    <row r="61" spans="2:8" x14ac:dyDescent="0.25">
      <c r="B61" t="s">
        <v>1707</v>
      </c>
      <c r="C61" t="s">
        <v>1709</v>
      </c>
      <c r="D61" t="s">
        <v>1710</v>
      </c>
      <c r="E61" t="s">
        <v>59</v>
      </c>
      <c r="G61">
        <v>45</v>
      </c>
      <c r="H61">
        <v>25701.25</v>
      </c>
    </row>
    <row r="62" spans="2:8" x14ac:dyDescent="0.25">
      <c r="B62" t="s">
        <v>1707</v>
      </c>
      <c r="C62" t="s">
        <v>1709</v>
      </c>
      <c r="D62" t="s">
        <v>1710</v>
      </c>
      <c r="E62" t="s">
        <v>63</v>
      </c>
      <c r="G62">
        <v>150</v>
      </c>
      <c r="H62">
        <v>57927.5</v>
      </c>
    </row>
    <row r="63" spans="2:8" x14ac:dyDescent="0.25">
      <c r="B63" t="s">
        <v>1707</v>
      </c>
      <c r="C63" t="s">
        <v>1709</v>
      </c>
      <c r="D63" t="s">
        <v>1710</v>
      </c>
      <c r="E63" t="s">
        <v>1323</v>
      </c>
      <c r="G63">
        <v>140</v>
      </c>
      <c r="H63">
        <v>54858.333333333336</v>
      </c>
    </row>
    <row r="64" spans="2:8" x14ac:dyDescent="0.25">
      <c r="B64" t="s">
        <v>1707</v>
      </c>
      <c r="C64" t="s">
        <v>1709</v>
      </c>
      <c r="D64" t="s">
        <v>1710</v>
      </c>
      <c r="E64" t="s">
        <v>64</v>
      </c>
      <c r="G64">
        <v>90</v>
      </c>
      <c r="H64">
        <v>39512.5</v>
      </c>
    </row>
    <row r="65" spans="2:8" x14ac:dyDescent="0.25">
      <c r="B65" t="s">
        <v>1707</v>
      </c>
      <c r="C65" t="s">
        <v>1709</v>
      </c>
      <c r="D65" t="s">
        <v>1710</v>
      </c>
      <c r="E65" t="s">
        <v>66</v>
      </c>
      <c r="G65">
        <v>90</v>
      </c>
      <c r="H65">
        <v>39512.5</v>
      </c>
    </row>
    <row r="66" spans="2:8" x14ac:dyDescent="0.25">
      <c r="B66" t="s">
        <v>1707</v>
      </c>
      <c r="C66" t="s">
        <v>1709</v>
      </c>
      <c r="D66" t="s">
        <v>1710</v>
      </c>
      <c r="E66" t="s">
        <v>65</v>
      </c>
      <c r="G66">
        <v>90</v>
      </c>
      <c r="H66">
        <v>39512.5</v>
      </c>
    </row>
    <row r="67" spans="2:8" x14ac:dyDescent="0.25">
      <c r="B67" t="s">
        <v>1707</v>
      </c>
      <c r="C67" t="s">
        <v>1709</v>
      </c>
      <c r="D67" t="s">
        <v>1710</v>
      </c>
      <c r="E67" t="s">
        <v>69</v>
      </c>
      <c r="G67">
        <v>900</v>
      </c>
      <c r="H67">
        <v>288115</v>
      </c>
    </row>
    <row r="68" spans="2:8" x14ac:dyDescent="0.25">
      <c r="B68" t="s">
        <v>1707</v>
      </c>
      <c r="C68" t="s">
        <v>1709</v>
      </c>
      <c r="D68" t="s">
        <v>1710</v>
      </c>
      <c r="E68" t="s">
        <v>1318</v>
      </c>
      <c r="G68">
        <v>950</v>
      </c>
      <c r="H68">
        <v>303460.83333333337</v>
      </c>
    </row>
    <row r="69" spans="2:8" x14ac:dyDescent="0.25">
      <c r="B69" t="s">
        <v>1707</v>
      </c>
      <c r="C69" t="s">
        <v>1709</v>
      </c>
      <c r="D69" t="s">
        <v>1710</v>
      </c>
      <c r="E69" t="s">
        <v>1317</v>
      </c>
      <c r="G69">
        <v>780</v>
      </c>
      <c r="H69">
        <v>251285.00000000003</v>
      </c>
    </row>
    <row r="70" spans="2:8" x14ac:dyDescent="0.25">
      <c r="B70" t="s">
        <v>1707</v>
      </c>
      <c r="C70" t="s">
        <v>1709</v>
      </c>
      <c r="D70" t="s">
        <v>1710</v>
      </c>
      <c r="E70" t="s">
        <v>28</v>
      </c>
      <c r="G70">
        <v>45</v>
      </c>
      <c r="H70">
        <v>25701.25</v>
      </c>
    </row>
    <row r="71" spans="2:8" x14ac:dyDescent="0.25">
      <c r="B71" t="s">
        <v>1707</v>
      </c>
      <c r="C71" t="s">
        <v>1709</v>
      </c>
      <c r="D71" t="s">
        <v>1710</v>
      </c>
      <c r="E71" t="s">
        <v>18</v>
      </c>
      <c r="G71">
        <v>92</v>
      </c>
      <c r="H71">
        <v>40126.333333333336</v>
      </c>
    </row>
    <row r="72" spans="2:8" x14ac:dyDescent="0.25">
      <c r="B72" t="s">
        <v>1707</v>
      </c>
      <c r="C72" t="s">
        <v>1709</v>
      </c>
      <c r="D72" t="s">
        <v>1710</v>
      </c>
      <c r="E72" t="s">
        <v>14</v>
      </c>
      <c r="G72">
        <v>96</v>
      </c>
      <c r="H72">
        <v>41354</v>
      </c>
    </row>
    <row r="73" spans="2:8" x14ac:dyDescent="0.25">
      <c r="B73" t="s">
        <v>1707</v>
      </c>
      <c r="C73" t="s">
        <v>1709</v>
      </c>
      <c r="D73" t="s">
        <v>1710</v>
      </c>
      <c r="E73" t="s">
        <v>1539</v>
      </c>
      <c r="G73">
        <v>122</v>
      </c>
      <c r="H73">
        <v>49333.833333333336</v>
      </c>
    </row>
    <row r="74" spans="2:8" x14ac:dyDescent="0.25">
      <c r="B74" t="s">
        <v>1707</v>
      </c>
      <c r="C74" t="s">
        <v>1709</v>
      </c>
      <c r="D74" t="s">
        <v>1710</v>
      </c>
      <c r="E74" t="s">
        <v>1540</v>
      </c>
      <c r="G74">
        <v>129</v>
      </c>
      <c r="H74">
        <v>51482.25</v>
      </c>
    </row>
    <row r="75" spans="2:8" x14ac:dyDescent="0.25">
      <c r="B75" t="s">
        <v>1707</v>
      </c>
      <c r="C75" t="s">
        <v>1709</v>
      </c>
      <c r="D75" t="s">
        <v>1710</v>
      </c>
      <c r="E75" t="s">
        <v>1547</v>
      </c>
      <c r="G75">
        <v>600</v>
      </c>
      <c r="H75">
        <v>196040</v>
      </c>
    </row>
    <row r="76" spans="2:8" x14ac:dyDescent="0.25">
      <c r="B76" t="s">
        <v>1707</v>
      </c>
      <c r="C76" t="s">
        <v>1709</v>
      </c>
      <c r="D76" t="s">
        <v>1710</v>
      </c>
      <c r="E76" t="s">
        <v>1548</v>
      </c>
      <c r="G76">
        <v>500</v>
      </c>
      <c r="H76">
        <v>165348.33333333334</v>
      </c>
    </row>
    <row r="77" spans="2:8" x14ac:dyDescent="0.25">
      <c r="B77" t="s">
        <v>1707</v>
      </c>
      <c r="C77" t="s">
        <v>1709</v>
      </c>
      <c r="D77" t="s">
        <v>1710</v>
      </c>
      <c r="E77" t="s">
        <v>1549</v>
      </c>
      <c r="G77">
        <v>400</v>
      </c>
      <c r="H77">
        <v>134656.66666666669</v>
      </c>
    </row>
    <row r="78" spans="2:8" x14ac:dyDescent="0.25">
      <c r="B78" t="s">
        <v>1707</v>
      </c>
      <c r="C78" t="s">
        <v>1709</v>
      </c>
      <c r="D78" t="s">
        <v>1711</v>
      </c>
      <c r="E78" t="s">
        <v>78</v>
      </c>
      <c r="G78">
        <v>205</v>
      </c>
      <c r="H78">
        <v>74807.916666666672</v>
      </c>
    </row>
    <row r="79" spans="2:8" x14ac:dyDescent="0.25">
      <c r="B79" t="s">
        <v>1707</v>
      </c>
      <c r="C79" t="s">
        <v>1709</v>
      </c>
      <c r="D79" t="s">
        <v>1711</v>
      </c>
      <c r="E79" t="s">
        <v>76</v>
      </c>
      <c r="G79">
        <v>190</v>
      </c>
      <c r="H79">
        <v>70204.166666666672</v>
      </c>
    </row>
    <row r="80" spans="2:8" x14ac:dyDescent="0.25">
      <c r="B80" t="s">
        <v>1707</v>
      </c>
      <c r="C80" t="s">
        <v>1709</v>
      </c>
      <c r="D80" t="s">
        <v>1711</v>
      </c>
      <c r="E80" t="s">
        <v>79</v>
      </c>
      <c r="G80">
        <v>190</v>
      </c>
      <c r="H80">
        <v>70204.166666666672</v>
      </c>
    </row>
    <row r="81" spans="2:8" x14ac:dyDescent="0.25">
      <c r="B81" t="s">
        <v>1707</v>
      </c>
      <c r="C81" t="s">
        <v>1709</v>
      </c>
      <c r="D81" t="s">
        <v>1711</v>
      </c>
      <c r="E81" t="s">
        <v>44</v>
      </c>
      <c r="G81">
        <v>180</v>
      </c>
      <c r="H81">
        <v>67135</v>
      </c>
    </row>
    <row r="82" spans="2:8" x14ac:dyDescent="0.25">
      <c r="B82" t="s">
        <v>1707</v>
      </c>
      <c r="C82" t="s">
        <v>1709</v>
      </c>
      <c r="D82" t="s">
        <v>1711</v>
      </c>
      <c r="E82" t="s">
        <v>43</v>
      </c>
      <c r="G82">
        <v>172</v>
      </c>
      <c r="H82">
        <v>64679.666666666672</v>
      </c>
    </row>
    <row r="83" spans="2:8" x14ac:dyDescent="0.25">
      <c r="B83" t="s">
        <v>1707</v>
      </c>
      <c r="C83" t="s">
        <v>1709</v>
      </c>
      <c r="D83" t="s">
        <v>1711</v>
      </c>
      <c r="E83" t="s">
        <v>42</v>
      </c>
      <c r="G83">
        <v>50</v>
      </c>
      <c r="H83">
        <v>27235.833333333336</v>
      </c>
    </row>
    <row r="84" spans="2:8" x14ac:dyDescent="0.25">
      <c r="B84" t="s">
        <v>1707</v>
      </c>
      <c r="C84" t="s">
        <v>1709</v>
      </c>
      <c r="D84" t="s">
        <v>1711</v>
      </c>
      <c r="E84" t="s">
        <v>71</v>
      </c>
      <c r="G84">
        <v>65</v>
      </c>
      <c r="H84">
        <v>31839.583333333336</v>
      </c>
    </row>
    <row r="85" spans="2:8" x14ac:dyDescent="0.25">
      <c r="B85" t="s">
        <v>1707</v>
      </c>
      <c r="C85" t="s">
        <v>1709</v>
      </c>
      <c r="D85" t="s">
        <v>1711</v>
      </c>
      <c r="E85" t="s">
        <v>73</v>
      </c>
      <c r="G85">
        <v>65</v>
      </c>
      <c r="H85">
        <v>31839.583333333336</v>
      </c>
    </row>
    <row r="86" spans="2:8" x14ac:dyDescent="0.25">
      <c r="B86" t="s">
        <v>1707</v>
      </c>
      <c r="C86" t="s">
        <v>1709</v>
      </c>
      <c r="D86" t="s">
        <v>1711</v>
      </c>
      <c r="E86" t="s">
        <v>55</v>
      </c>
      <c r="G86">
        <v>65</v>
      </c>
      <c r="H86">
        <v>31839.583333333336</v>
      </c>
    </row>
    <row r="87" spans="2:8" x14ac:dyDescent="0.25">
      <c r="B87" t="s">
        <v>1707</v>
      </c>
      <c r="C87" t="s">
        <v>1709</v>
      </c>
      <c r="D87" t="s">
        <v>1711</v>
      </c>
      <c r="E87" t="s">
        <v>40</v>
      </c>
      <c r="G87">
        <v>25</v>
      </c>
      <c r="H87">
        <v>19562.916666666668</v>
      </c>
    </row>
    <row r="88" spans="2:8" x14ac:dyDescent="0.25">
      <c r="B88" t="s">
        <v>1707</v>
      </c>
      <c r="C88" t="s">
        <v>1709</v>
      </c>
      <c r="D88" t="s">
        <v>1711</v>
      </c>
      <c r="E88" t="s">
        <v>39</v>
      </c>
      <c r="G88">
        <v>25</v>
      </c>
      <c r="H88">
        <v>19562.916666666668</v>
      </c>
    </row>
    <row r="89" spans="2:8" x14ac:dyDescent="0.25">
      <c r="B89" t="s">
        <v>1707</v>
      </c>
      <c r="C89" t="s">
        <v>1709</v>
      </c>
      <c r="D89" t="s">
        <v>1711</v>
      </c>
      <c r="E89" t="s">
        <v>57</v>
      </c>
      <c r="G89">
        <v>150</v>
      </c>
      <c r="H89">
        <v>57927.5</v>
      </c>
    </row>
    <row r="90" spans="2:8" x14ac:dyDescent="0.25">
      <c r="B90" t="s">
        <v>1707</v>
      </c>
      <c r="C90" t="s">
        <v>1709</v>
      </c>
      <c r="D90" t="s">
        <v>1711</v>
      </c>
      <c r="E90" t="s">
        <v>41</v>
      </c>
      <c r="G90">
        <v>60</v>
      </c>
      <c r="H90">
        <v>30305</v>
      </c>
    </row>
    <row r="91" spans="2:8" x14ac:dyDescent="0.25">
      <c r="B91" t="s">
        <v>1707</v>
      </c>
      <c r="C91" t="s">
        <v>1709</v>
      </c>
      <c r="D91" t="s">
        <v>1711</v>
      </c>
      <c r="E91" t="s">
        <v>27</v>
      </c>
      <c r="G91">
        <v>25</v>
      </c>
      <c r="H91">
        <v>19562.916666666668</v>
      </c>
    </row>
    <row r="92" spans="2:8" x14ac:dyDescent="0.25">
      <c r="B92" t="s">
        <v>1707</v>
      </c>
      <c r="C92" t="s">
        <v>1709</v>
      </c>
      <c r="D92" t="s">
        <v>1711</v>
      </c>
      <c r="E92" t="s">
        <v>72</v>
      </c>
      <c r="G92">
        <v>36</v>
      </c>
      <c r="H92">
        <v>22939</v>
      </c>
    </row>
    <row r="93" spans="2:8" x14ac:dyDescent="0.25">
      <c r="B93" t="s">
        <v>1707</v>
      </c>
      <c r="C93" t="s">
        <v>1709</v>
      </c>
      <c r="D93" t="s">
        <v>1711</v>
      </c>
      <c r="E93" t="s">
        <v>51</v>
      </c>
      <c r="G93">
        <v>80</v>
      </c>
      <c r="H93">
        <v>36443.333333333336</v>
      </c>
    </row>
    <row r="94" spans="2:8" x14ac:dyDescent="0.25">
      <c r="B94" t="s">
        <v>1707</v>
      </c>
      <c r="C94" t="s">
        <v>1709</v>
      </c>
      <c r="D94" t="s">
        <v>1711</v>
      </c>
      <c r="E94" t="s">
        <v>32</v>
      </c>
      <c r="G94">
        <v>90</v>
      </c>
      <c r="H94">
        <v>39512.5</v>
      </c>
    </row>
    <row r="95" spans="2:8" x14ac:dyDescent="0.25">
      <c r="B95" t="s">
        <v>1707</v>
      </c>
      <c r="C95" t="s">
        <v>1709</v>
      </c>
      <c r="D95" t="s">
        <v>1711</v>
      </c>
      <c r="E95" t="s">
        <v>60</v>
      </c>
      <c r="G95">
        <v>25</v>
      </c>
      <c r="H95">
        <v>19562.916666666668</v>
      </c>
    </row>
    <row r="96" spans="2:8" x14ac:dyDescent="0.25">
      <c r="B96" t="s">
        <v>1707</v>
      </c>
      <c r="C96" t="s">
        <v>1709</v>
      </c>
      <c r="D96" t="s">
        <v>1711</v>
      </c>
      <c r="E96" t="s">
        <v>33</v>
      </c>
      <c r="G96">
        <v>250</v>
      </c>
      <c r="H96">
        <v>88619.166666666672</v>
      </c>
    </row>
    <row r="97" spans="2:8" x14ac:dyDescent="0.25">
      <c r="B97" t="s">
        <v>1707</v>
      </c>
      <c r="C97" t="s">
        <v>1709</v>
      </c>
      <c r="D97" t="s">
        <v>1711</v>
      </c>
      <c r="E97" t="s">
        <v>85</v>
      </c>
      <c r="G97">
        <v>620</v>
      </c>
      <c r="H97">
        <v>202178.33333333334</v>
      </c>
    </row>
    <row r="98" spans="2:8" x14ac:dyDescent="0.25">
      <c r="B98" t="s">
        <v>1707</v>
      </c>
      <c r="C98" t="s">
        <v>1709</v>
      </c>
      <c r="D98" t="s">
        <v>1711</v>
      </c>
      <c r="E98" t="s">
        <v>86</v>
      </c>
      <c r="G98">
        <v>750</v>
      </c>
      <c r="H98">
        <v>242077.5</v>
      </c>
    </row>
    <row r="99" spans="2:8" x14ac:dyDescent="0.25">
      <c r="B99" t="s">
        <v>1707</v>
      </c>
      <c r="C99" t="s">
        <v>1709</v>
      </c>
      <c r="D99" t="s">
        <v>1711</v>
      </c>
      <c r="E99" t="s">
        <v>87</v>
      </c>
      <c r="G99">
        <v>850</v>
      </c>
      <c r="H99">
        <v>272769.16666666669</v>
      </c>
    </row>
    <row r="100" spans="2:8" x14ac:dyDescent="0.25">
      <c r="B100" t="s">
        <v>1707</v>
      </c>
      <c r="C100" t="s">
        <v>1709</v>
      </c>
      <c r="D100" t="s">
        <v>1711</v>
      </c>
      <c r="E100" t="s">
        <v>1321</v>
      </c>
      <c r="G100">
        <v>550</v>
      </c>
      <c r="H100">
        <v>180694.16666666669</v>
      </c>
    </row>
    <row r="101" spans="2:8" x14ac:dyDescent="0.25">
      <c r="B101" t="s">
        <v>1707</v>
      </c>
      <c r="C101" t="s">
        <v>1709</v>
      </c>
      <c r="D101" t="s">
        <v>1711</v>
      </c>
      <c r="E101" t="s">
        <v>1322</v>
      </c>
      <c r="G101">
        <v>800</v>
      </c>
      <c r="H101">
        <v>257423.33333333334</v>
      </c>
    </row>
    <row r="102" spans="2:8" x14ac:dyDescent="0.25">
      <c r="B102" t="s">
        <v>1707</v>
      </c>
      <c r="C102" t="s">
        <v>1709</v>
      </c>
      <c r="D102" t="s">
        <v>1711</v>
      </c>
      <c r="E102" t="s">
        <v>88</v>
      </c>
      <c r="G102">
        <v>90</v>
      </c>
      <c r="H102">
        <v>39512.5</v>
      </c>
    </row>
    <row r="103" spans="2:8" x14ac:dyDescent="0.25">
      <c r="B103" t="s">
        <v>1707</v>
      </c>
      <c r="C103" t="s">
        <v>1709</v>
      </c>
      <c r="D103" t="s">
        <v>1711</v>
      </c>
      <c r="E103" t="s">
        <v>29</v>
      </c>
      <c r="G103">
        <v>45</v>
      </c>
      <c r="H103">
        <v>25701.25</v>
      </c>
    </row>
    <row r="104" spans="2:8" x14ac:dyDescent="0.25">
      <c r="B104" t="s">
        <v>1707</v>
      </c>
      <c r="C104" t="s">
        <v>1709</v>
      </c>
      <c r="D104" t="s">
        <v>1711</v>
      </c>
      <c r="E104" t="s">
        <v>30</v>
      </c>
      <c r="G104">
        <v>240</v>
      </c>
      <c r="H104">
        <v>85550</v>
      </c>
    </row>
    <row r="105" spans="2:8" x14ac:dyDescent="0.25">
      <c r="B105" t="s">
        <v>1707</v>
      </c>
      <c r="C105" t="s">
        <v>1709</v>
      </c>
      <c r="D105" t="s">
        <v>1711</v>
      </c>
      <c r="E105" t="s">
        <v>75</v>
      </c>
      <c r="G105">
        <v>200</v>
      </c>
      <c r="H105">
        <v>73273.333333333343</v>
      </c>
    </row>
    <row r="106" spans="2:8" x14ac:dyDescent="0.25">
      <c r="B106" t="s">
        <v>1707</v>
      </c>
      <c r="C106" t="s">
        <v>1709</v>
      </c>
      <c r="D106" t="s">
        <v>1711</v>
      </c>
      <c r="E106" t="s">
        <v>1319</v>
      </c>
      <c r="G106">
        <v>220</v>
      </c>
      <c r="H106">
        <v>79411.666666666672</v>
      </c>
    </row>
    <row r="107" spans="2:8" x14ac:dyDescent="0.25">
      <c r="B107" t="s">
        <v>1707</v>
      </c>
      <c r="C107" t="s">
        <v>1709</v>
      </c>
      <c r="D107" t="s">
        <v>1711</v>
      </c>
      <c r="E107" t="s">
        <v>1320</v>
      </c>
      <c r="G107">
        <v>280</v>
      </c>
      <c r="H107">
        <v>97826.666666666672</v>
      </c>
    </row>
    <row r="108" spans="2:8" x14ac:dyDescent="0.25">
      <c r="B108" t="s">
        <v>1707</v>
      </c>
      <c r="C108" t="s">
        <v>1709</v>
      </c>
      <c r="D108" t="s">
        <v>1711</v>
      </c>
      <c r="E108" t="s">
        <v>38</v>
      </c>
      <c r="G108">
        <v>1800</v>
      </c>
      <c r="H108">
        <v>564340</v>
      </c>
    </row>
    <row r="109" spans="2:8" x14ac:dyDescent="0.25">
      <c r="B109" t="s">
        <v>1707</v>
      </c>
      <c r="C109" t="s">
        <v>1709</v>
      </c>
      <c r="D109" t="s">
        <v>1711</v>
      </c>
      <c r="E109" t="s">
        <v>35</v>
      </c>
      <c r="G109">
        <v>600</v>
      </c>
      <c r="H109">
        <v>196040</v>
      </c>
    </row>
    <row r="110" spans="2:8" x14ac:dyDescent="0.25">
      <c r="B110" t="s">
        <v>1707</v>
      </c>
      <c r="C110" t="s">
        <v>1709</v>
      </c>
      <c r="D110" t="s">
        <v>1711</v>
      </c>
      <c r="E110" t="s">
        <v>36</v>
      </c>
      <c r="G110">
        <v>700</v>
      </c>
      <c r="H110">
        <v>226731.66666666669</v>
      </c>
    </row>
    <row r="111" spans="2:8" x14ac:dyDescent="0.25">
      <c r="B111" t="s">
        <v>1707</v>
      </c>
      <c r="C111" t="s">
        <v>1709</v>
      </c>
      <c r="D111" t="s">
        <v>1711</v>
      </c>
      <c r="E111" t="s">
        <v>34</v>
      </c>
      <c r="G111">
        <v>800</v>
      </c>
      <c r="H111">
        <v>257423.33333333334</v>
      </c>
    </row>
    <row r="112" spans="2:8" x14ac:dyDescent="0.25">
      <c r="B112" t="s">
        <v>1707</v>
      </c>
      <c r="C112" t="s">
        <v>1709</v>
      </c>
      <c r="D112" t="s">
        <v>1711</v>
      </c>
      <c r="E112" t="s">
        <v>37</v>
      </c>
      <c r="G112">
        <v>1000</v>
      </c>
      <c r="H112">
        <v>318806.66666666669</v>
      </c>
    </row>
    <row r="113" spans="2:8" x14ac:dyDescent="0.25">
      <c r="B113" t="s">
        <v>1707</v>
      </c>
      <c r="C113" t="s">
        <v>1709</v>
      </c>
      <c r="D113" t="s">
        <v>1711</v>
      </c>
      <c r="E113" t="s">
        <v>20</v>
      </c>
      <c r="G113">
        <v>150</v>
      </c>
      <c r="H113">
        <v>57927.5</v>
      </c>
    </row>
    <row r="114" spans="2:8" x14ac:dyDescent="0.25">
      <c r="B114" t="s">
        <v>1707</v>
      </c>
      <c r="C114" t="s">
        <v>1709</v>
      </c>
      <c r="D114" t="s">
        <v>1711</v>
      </c>
      <c r="E114" t="s">
        <v>16</v>
      </c>
      <c r="G114">
        <v>180</v>
      </c>
      <c r="H114">
        <v>67135</v>
      </c>
    </row>
    <row r="115" spans="2:8" x14ac:dyDescent="0.25">
      <c r="B115" t="s">
        <v>1707</v>
      </c>
      <c r="C115" t="s">
        <v>1709</v>
      </c>
      <c r="D115" t="s">
        <v>1711</v>
      </c>
      <c r="E115" t="s">
        <v>19</v>
      </c>
      <c r="G115">
        <v>150</v>
      </c>
      <c r="H115">
        <v>57927.5</v>
      </c>
    </row>
    <row r="116" spans="2:8" x14ac:dyDescent="0.25">
      <c r="B116" t="s">
        <v>1707</v>
      </c>
      <c r="C116" t="s">
        <v>1709</v>
      </c>
      <c r="D116" t="s">
        <v>1711</v>
      </c>
      <c r="E116" t="s">
        <v>15</v>
      </c>
      <c r="G116">
        <v>180</v>
      </c>
      <c r="H116">
        <v>67135</v>
      </c>
    </row>
    <row r="117" spans="2:8" x14ac:dyDescent="0.25">
      <c r="B117" t="s">
        <v>1707</v>
      </c>
      <c r="C117" t="s">
        <v>1709</v>
      </c>
      <c r="D117" t="s">
        <v>1711</v>
      </c>
      <c r="E117" t="s">
        <v>77</v>
      </c>
      <c r="G117">
        <v>120</v>
      </c>
      <c r="H117">
        <v>48720</v>
      </c>
    </row>
    <row r="118" spans="2:8" x14ac:dyDescent="0.25">
      <c r="B118" t="s">
        <v>1707</v>
      </c>
      <c r="C118" t="s">
        <v>1709</v>
      </c>
      <c r="D118" t="s">
        <v>1712</v>
      </c>
      <c r="E118" t="s">
        <v>67</v>
      </c>
      <c r="G118">
        <v>50</v>
      </c>
      <c r="H118">
        <v>27236</v>
      </c>
    </row>
    <row r="119" spans="2:8" x14ac:dyDescent="0.25">
      <c r="B119" t="s">
        <v>1707</v>
      </c>
      <c r="C119" t="s">
        <v>1709</v>
      </c>
      <c r="D119" t="s">
        <v>1713</v>
      </c>
      <c r="E119" t="s">
        <v>1537</v>
      </c>
      <c r="G119">
        <v>95</v>
      </c>
      <c r="H119">
        <v>41047.083333333336</v>
      </c>
    </row>
    <row r="120" spans="2:8" x14ac:dyDescent="0.25">
      <c r="B120" t="s">
        <v>1707</v>
      </c>
      <c r="C120" t="s">
        <v>1709</v>
      </c>
      <c r="D120" t="s">
        <v>1713</v>
      </c>
      <c r="E120" t="s">
        <v>1650</v>
      </c>
      <c r="G120">
        <v>44</v>
      </c>
      <c r="H120">
        <v>25394.333333333336</v>
      </c>
    </row>
    <row r="121" spans="2:8" x14ac:dyDescent="0.25">
      <c r="B121" t="s">
        <v>1707</v>
      </c>
      <c r="C121" t="s">
        <v>1709</v>
      </c>
      <c r="D121" t="s">
        <v>1713</v>
      </c>
      <c r="E121" t="s">
        <v>1538</v>
      </c>
      <c r="G121">
        <v>120</v>
      </c>
      <c r="H121">
        <v>48720</v>
      </c>
    </row>
    <row r="122" spans="2:8" x14ac:dyDescent="0.25">
      <c r="B122" t="s">
        <v>1707</v>
      </c>
      <c r="C122" t="s">
        <v>1709</v>
      </c>
      <c r="D122" t="s">
        <v>1713</v>
      </c>
      <c r="E122" t="s">
        <v>1541</v>
      </c>
      <c r="G122">
        <v>100</v>
      </c>
      <c r="H122">
        <v>42581.666666666672</v>
      </c>
    </row>
    <row r="123" spans="2:8" x14ac:dyDescent="0.25">
      <c r="B123" t="s">
        <v>1707</v>
      </c>
      <c r="C123" t="s">
        <v>1709</v>
      </c>
      <c r="D123" t="s">
        <v>1714</v>
      </c>
      <c r="E123" t="s">
        <v>1563</v>
      </c>
      <c r="G123">
        <v>78</v>
      </c>
      <c r="H123">
        <v>35829.5</v>
      </c>
    </row>
    <row r="124" spans="2:8" x14ac:dyDescent="0.25">
      <c r="B124" t="s">
        <v>1707</v>
      </c>
      <c r="C124" t="s">
        <v>1709</v>
      </c>
      <c r="D124" t="s">
        <v>1714</v>
      </c>
      <c r="E124" t="s">
        <v>1564</v>
      </c>
      <c r="G124">
        <v>90</v>
      </c>
      <c r="H124">
        <v>39512.5</v>
      </c>
    </row>
    <row r="125" spans="2:8" x14ac:dyDescent="0.25">
      <c r="B125" t="s">
        <v>1707</v>
      </c>
      <c r="C125" t="s">
        <v>1709</v>
      </c>
      <c r="D125" t="s">
        <v>1714</v>
      </c>
      <c r="E125" t="s">
        <v>1565</v>
      </c>
      <c r="G125">
        <v>79</v>
      </c>
      <c r="H125">
        <v>36136.416666666672</v>
      </c>
    </row>
    <row r="126" spans="2:8" x14ac:dyDescent="0.25">
      <c r="B126" t="s">
        <v>1707</v>
      </c>
      <c r="C126" t="s">
        <v>1709</v>
      </c>
      <c r="D126" t="s">
        <v>1714</v>
      </c>
      <c r="E126" t="s">
        <v>1566</v>
      </c>
      <c r="G126">
        <v>100</v>
      </c>
      <c r="H126">
        <v>42581.666666666672</v>
      </c>
    </row>
    <row r="127" spans="2:8" x14ac:dyDescent="0.25">
      <c r="B127" t="s">
        <v>1707</v>
      </c>
      <c r="C127" t="s">
        <v>1709</v>
      </c>
      <c r="D127" t="s">
        <v>1714</v>
      </c>
      <c r="E127" t="s">
        <v>1567</v>
      </c>
      <c r="G127">
        <v>110</v>
      </c>
      <c r="H127">
        <v>45650.833333333336</v>
      </c>
    </row>
    <row r="128" spans="2:8" x14ac:dyDescent="0.25">
      <c r="B128" t="s">
        <v>1707</v>
      </c>
      <c r="C128" t="s">
        <v>1709</v>
      </c>
      <c r="D128" t="s">
        <v>1714</v>
      </c>
      <c r="E128" t="s">
        <v>22</v>
      </c>
      <c r="G128">
        <v>10</v>
      </c>
      <c r="H128">
        <v>14959.166666666668</v>
      </c>
    </row>
    <row r="129" spans="2:8" x14ac:dyDescent="0.25">
      <c r="B129" t="s">
        <v>1707</v>
      </c>
      <c r="C129" t="s">
        <v>1709</v>
      </c>
      <c r="D129" t="s">
        <v>1714</v>
      </c>
      <c r="E129" t="s">
        <v>90</v>
      </c>
      <c r="G129">
        <v>1</v>
      </c>
      <c r="H129">
        <v>12196.916666666666</v>
      </c>
    </row>
    <row r="130" spans="2:8" x14ac:dyDescent="0.25">
      <c r="B130" t="s">
        <v>1707</v>
      </c>
      <c r="C130" t="s">
        <v>1709</v>
      </c>
      <c r="D130" t="s">
        <v>1714</v>
      </c>
      <c r="E130" t="s">
        <v>1568</v>
      </c>
      <c r="G130">
        <v>15</v>
      </c>
      <c r="H130">
        <v>16493.75</v>
      </c>
    </row>
    <row r="131" spans="2:8" x14ac:dyDescent="0.25">
      <c r="B131" t="s">
        <v>1707</v>
      </c>
      <c r="C131" t="s">
        <v>1709</v>
      </c>
      <c r="D131" t="s">
        <v>1714</v>
      </c>
      <c r="E131" t="s">
        <v>1569</v>
      </c>
      <c r="G131">
        <v>190</v>
      </c>
      <c r="H131">
        <v>70204.166666666672</v>
      </c>
    </row>
    <row r="132" spans="2:8" x14ac:dyDescent="0.25">
      <c r="B132" t="s">
        <v>1707</v>
      </c>
      <c r="C132" t="s">
        <v>1709</v>
      </c>
      <c r="D132" t="s">
        <v>1714</v>
      </c>
      <c r="E132" t="s">
        <v>1570</v>
      </c>
      <c r="G132">
        <v>200</v>
      </c>
      <c r="H132">
        <v>73273.333333333343</v>
      </c>
    </row>
    <row r="133" spans="2:8" x14ac:dyDescent="0.25">
      <c r="B133" t="s">
        <v>1707</v>
      </c>
      <c r="C133" t="s">
        <v>1709</v>
      </c>
      <c r="D133" t="s">
        <v>1714</v>
      </c>
      <c r="E133" t="s">
        <v>1574</v>
      </c>
      <c r="G133">
        <v>220</v>
      </c>
      <c r="H133">
        <v>79411.666666666672</v>
      </c>
    </row>
    <row r="134" spans="2:8" x14ac:dyDescent="0.25">
      <c r="B134" t="s">
        <v>1707</v>
      </c>
      <c r="C134" t="s">
        <v>1709</v>
      </c>
      <c r="D134" t="s">
        <v>1714</v>
      </c>
      <c r="E134" t="s">
        <v>1571</v>
      </c>
      <c r="G134">
        <v>250</v>
      </c>
      <c r="H134">
        <v>88619.166666666672</v>
      </c>
    </row>
    <row r="135" spans="2:8" x14ac:dyDescent="0.25">
      <c r="B135" t="s">
        <v>1707</v>
      </c>
      <c r="C135" t="s">
        <v>1709</v>
      </c>
      <c r="D135" t="s">
        <v>1714</v>
      </c>
      <c r="E135" t="s">
        <v>1572</v>
      </c>
      <c r="G135">
        <v>300</v>
      </c>
      <c r="H135">
        <v>103965</v>
      </c>
    </row>
    <row r="136" spans="2:8" x14ac:dyDescent="0.25">
      <c r="B136" t="s">
        <v>1707</v>
      </c>
      <c r="C136" t="s">
        <v>1709</v>
      </c>
      <c r="D136" t="s">
        <v>1714</v>
      </c>
      <c r="E136" t="s">
        <v>1573</v>
      </c>
      <c r="G136">
        <v>350</v>
      </c>
      <c r="H136">
        <v>119310.83333333334</v>
      </c>
    </row>
    <row r="137" spans="2:8" x14ac:dyDescent="0.25">
      <c r="B137" t="s">
        <v>1707</v>
      </c>
      <c r="C137" t="s">
        <v>1709</v>
      </c>
      <c r="D137" t="s">
        <v>1714</v>
      </c>
      <c r="E137" t="s">
        <v>1575</v>
      </c>
      <c r="G137">
        <v>120</v>
      </c>
      <c r="H137">
        <v>48720</v>
      </c>
    </row>
    <row r="138" spans="2:8" x14ac:dyDescent="0.25">
      <c r="B138" t="s">
        <v>1707</v>
      </c>
      <c r="C138" t="s">
        <v>1709</v>
      </c>
      <c r="D138" t="s">
        <v>1714</v>
      </c>
      <c r="E138" t="s">
        <v>1576</v>
      </c>
      <c r="G138">
        <v>150</v>
      </c>
      <c r="H138">
        <v>57927.5</v>
      </c>
    </row>
    <row r="139" spans="2:8" x14ac:dyDescent="0.25">
      <c r="B139" t="s">
        <v>1707</v>
      </c>
      <c r="C139" t="s">
        <v>1709</v>
      </c>
      <c r="D139" t="s">
        <v>1714</v>
      </c>
      <c r="E139" t="s">
        <v>1577</v>
      </c>
      <c r="G139">
        <v>190</v>
      </c>
      <c r="H139">
        <v>70204.166666666672</v>
      </c>
    </row>
    <row r="140" spans="2:8" x14ac:dyDescent="0.25">
      <c r="B140" t="s">
        <v>1707</v>
      </c>
      <c r="C140" t="s">
        <v>1709</v>
      </c>
      <c r="D140" t="s">
        <v>1714</v>
      </c>
      <c r="E140" t="s">
        <v>1651</v>
      </c>
      <c r="G140">
        <v>210</v>
      </c>
      <c r="H140">
        <v>76342.5</v>
      </c>
    </row>
    <row r="141" spans="2:8" x14ac:dyDescent="0.25">
      <c r="B141" t="s">
        <v>1707</v>
      </c>
      <c r="C141" t="s">
        <v>1709</v>
      </c>
      <c r="D141" t="s">
        <v>1714</v>
      </c>
      <c r="E141" t="s">
        <v>1652</v>
      </c>
      <c r="G141">
        <v>220</v>
      </c>
      <c r="H141">
        <v>79411.666666666672</v>
      </c>
    </row>
    <row r="142" spans="2:8" x14ac:dyDescent="0.25">
      <c r="B142" t="s">
        <v>1707</v>
      </c>
      <c r="C142" t="s">
        <v>1709</v>
      </c>
      <c r="D142" t="s">
        <v>1714</v>
      </c>
      <c r="E142" t="s">
        <v>1653</v>
      </c>
      <c r="G142">
        <v>250</v>
      </c>
      <c r="H142">
        <v>88619.166666666672</v>
      </c>
    </row>
    <row r="143" spans="2:8" x14ac:dyDescent="0.25">
      <c r="B143" t="s">
        <v>1707</v>
      </c>
      <c r="C143" t="s">
        <v>1709</v>
      </c>
      <c r="D143" t="s">
        <v>1715</v>
      </c>
      <c r="E143" t="s">
        <v>1550</v>
      </c>
      <c r="H143">
        <v>1800</v>
      </c>
    </row>
    <row r="144" spans="2:8" x14ac:dyDescent="0.25">
      <c r="B144" t="s">
        <v>1707</v>
      </c>
      <c r="C144" t="s">
        <v>1709</v>
      </c>
      <c r="D144" t="s">
        <v>1715</v>
      </c>
      <c r="E144" t="s">
        <v>1551</v>
      </c>
      <c r="H144">
        <v>1800</v>
      </c>
    </row>
    <row r="145" spans="2:8" x14ac:dyDescent="0.25">
      <c r="B145" t="s">
        <v>1707</v>
      </c>
      <c r="C145" t="s">
        <v>1709</v>
      </c>
      <c r="D145" t="s">
        <v>1715</v>
      </c>
      <c r="E145" t="s">
        <v>1552</v>
      </c>
      <c r="H145">
        <v>3600</v>
      </c>
    </row>
    <row r="146" spans="2:8" x14ac:dyDescent="0.25">
      <c r="B146" t="s">
        <v>1707</v>
      </c>
      <c r="C146" t="s">
        <v>1709</v>
      </c>
      <c r="D146" t="s">
        <v>1715</v>
      </c>
      <c r="E146" t="s">
        <v>1553</v>
      </c>
      <c r="H146">
        <v>2200</v>
      </c>
    </row>
    <row r="147" spans="2:8" x14ac:dyDescent="0.25">
      <c r="B147" t="s">
        <v>1707</v>
      </c>
      <c r="C147" t="s">
        <v>1709</v>
      </c>
      <c r="D147" t="s">
        <v>1715</v>
      </c>
      <c r="E147" t="s">
        <v>1578</v>
      </c>
      <c r="H147">
        <v>2500</v>
      </c>
    </row>
    <row r="148" spans="2:8" x14ac:dyDescent="0.25">
      <c r="B148" t="s">
        <v>1707</v>
      </c>
      <c r="C148" t="s">
        <v>1709</v>
      </c>
      <c r="D148" t="s">
        <v>1715</v>
      </c>
      <c r="E148" t="s">
        <v>1654</v>
      </c>
      <c r="H148">
        <v>25701.25</v>
      </c>
    </row>
    <row r="149" spans="2:8" x14ac:dyDescent="0.25">
      <c r="B149" t="s">
        <v>1707</v>
      </c>
      <c r="C149" t="s">
        <v>1709</v>
      </c>
      <c r="D149" t="s">
        <v>1715</v>
      </c>
      <c r="E149" t="s">
        <v>1655</v>
      </c>
      <c r="H149">
        <v>25701.25</v>
      </c>
    </row>
    <row r="150" spans="2:8" x14ac:dyDescent="0.25">
      <c r="B150" t="s">
        <v>1707</v>
      </c>
      <c r="C150" t="s">
        <v>1709</v>
      </c>
      <c r="D150" t="s">
        <v>1715</v>
      </c>
      <c r="E150" t="s">
        <v>1656</v>
      </c>
      <c r="H150">
        <v>25701.25</v>
      </c>
    </row>
    <row r="151" spans="2:8" x14ac:dyDescent="0.25">
      <c r="B151" t="s">
        <v>1707</v>
      </c>
      <c r="C151" t="s">
        <v>1709</v>
      </c>
      <c r="D151" t="s">
        <v>1715</v>
      </c>
      <c r="E151" t="s">
        <v>1657</v>
      </c>
      <c r="H151">
        <v>25701.25</v>
      </c>
    </row>
    <row r="152" spans="2:8" x14ac:dyDescent="0.25">
      <c r="B152" t="s">
        <v>1707</v>
      </c>
      <c r="C152" t="s">
        <v>1709</v>
      </c>
      <c r="D152" t="s">
        <v>1715</v>
      </c>
      <c r="E152" t="s">
        <v>1658</v>
      </c>
      <c r="H152">
        <v>25701.25</v>
      </c>
    </row>
    <row r="153" spans="2:8" x14ac:dyDescent="0.25">
      <c r="B153" t="s">
        <v>1707</v>
      </c>
      <c r="C153" t="s">
        <v>1709</v>
      </c>
      <c r="D153" t="s">
        <v>1715</v>
      </c>
      <c r="E153" t="s">
        <v>1554</v>
      </c>
      <c r="H153">
        <v>16493.75</v>
      </c>
    </row>
    <row r="154" spans="2:8" x14ac:dyDescent="0.25">
      <c r="B154" t="s">
        <v>1707</v>
      </c>
      <c r="C154" t="s">
        <v>1709</v>
      </c>
      <c r="D154" t="s">
        <v>1715</v>
      </c>
      <c r="E154" t="s">
        <v>1555</v>
      </c>
      <c r="H154">
        <v>16493.75</v>
      </c>
    </row>
    <row r="155" spans="2:8" x14ac:dyDescent="0.25">
      <c r="B155" t="s">
        <v>1707</v>
      </c>
      <c r="C155" t="s">
        <v>1709</v>
      </c>
      <c r="D155" t="s">
        <v>1715</v>
      </c>
      <c r="E155" t="s">
        <v>1559</v>
      </c>
      <c r="H155">
        <v>18028.333333333336</v>
      </c>
    </row>
    <row r="156" spans="2:8" x14ac:dyDescent="0.25">
      <c r="B156" t="s">
        <v>1707</v>
      </c>
      <c r="C156" t="s">
        <v>1709</v>
      </c>
      <c r="D156" t="s">
        <v>1715</v>
      </c>
      <c r="E156" t="s">
        <v>1560</v>
      </c>
      <c r="H156">
        <v>39512.5</v>
      </c>
    </row>
    <row r="157" spans="2:8" x14ac:dyDescent="0.25">
      <c r="B157" t="s">
        <v>1707</v>
      </c>
      <c r="C157" t="s">
        <v>1709</v>
      </c>
      <c r="D157" t="s">
        <v>1715</v>
      </c>
      <c r="E157" t="s">
        <v>1561</v>
      </c>
      <c r="H157">
        <v>27235.833333333336</v>
      </c>
    </row>
    <row r="158" spans="2:8" x14ac:dyDescent="0.25">
      <c r="B158" t="s">
        <v>1707</v>
      </c>
      <c r="C158" t="s">
        <v>1709</v>
      </c>
      <c r="D158" t="s">
        <v>1715</v>
      </c>
      <c r="E158" t="s">
        <v>1562</v>
      </c>
      <c r="H158">
        <v>15573</v>
      </c>
    </row>
    <row r="159" spans="2:8" x14ac:dyDescent="0.25">
      <c r="B159" t="s">
        <v>1707</v>
      </c>
      <c r="C159" t="s">
        <v>1709</v>
      </c>
      <c r="D159" t="s">
        <v>1715</v>
      </c>
      <c r="E159" t="s">
        <v>1556</v>
      </c>
      <c r="H159">
        <v>6520</v>
      </c>
    </row>
    <row r="160" spans="2:8" x14ac:dyDescent="0.25">
      <c r="B160" t="s">
        <v>1707</v>
      </c>
      <c r="C160" t="s">
        <v>1709</v>
      </c>
      <c r="D160" t="s">
        <v>1715</v>
      </c>
      <c r="E160" t="s">
        <v>1557</v>
      </c>
      <c r="H160">
        <v>8325</v>
      </c>
    </row>
    <row r="161" spans="2:8" x14ac:dyDescent="0.25">
      <c r="B161" t="s">
        <v>1707</v>
      </c>
      <c r="C161" t="s">
        <v>1709</v>
      </c>
      <c r="D161" t="s">
        <v>1715</v>
      </c>
      <c r="E161" t="s">
        <v>1558</v>
      </c>
      <c r="H161">
        <v>8600</v>
      </c>
    </row>
    <row r="162" spans="2:8" x14ac:dyDescent="0.25">
      <c r="B162" t="s">
        <v>1716</v>
      </c>
      <c r="E162" t="s">
        <v>1690</v>
      </c>
      <c r="G162">
        <v>3500</v>
      </c>
      <c r="H162">
        <v>1086098.3333333335</v>
      </c>
    </row>
    <row r="163" spans="2:8" x14ac:dyDescent="0.25">
      <c r="E163" t="s">
        <v>1687</v>
      </c>
      <c r="G163">
        <v>1900</v>
      </c>
      <c r="H163">
        <v>595031.66666666674</v>
      </c>
    </row>
    <row r="164" spans="2:8" x14ac:dyDescent="0.25">
      <c r="E164" t="s">
        <v>1688</v>
      </c>
      <c r="G164">
        <v>1300</v>
      </c>
      <c r="H164">
        <v>410881.66666666669</v>
      </c>
    </row>
    <row r="165" spans="2:8" x14ac:dyDescent="0.25">
      <c r="E165" t="s">
        <v>1689</v>
      </c>
      <c r="G165">
        <v>2100</v>
      </c>
      <c r="H165">
        <v>656415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DI353"/>
  <sheetViews>
    <sheetView tabSelected="1" topLeftCell="A319" workbookViewId="0">
      <selection activeCell="G333" sqref="G333:G336"/>
    </sheetView>
    <sheetView workbookViewId="1">
      <selection activeCell="C4" sqref="C4"/>
    </sheetView>
  </sheetViews>
  <sheetFormatPr baseColWidth="10" defaultRowHeight="15" x14ac:dyDescent="0.25"/>
  <cols>
    <col min="1" max="1" width="20.28515625" style="5" bestFit="1" customWidth="1"/>
    <col min="2" max="2" width="2.5703125" style="5" customWidth="1"/>
    <col min="3" max="3" width="25.28515625" style="5" bestFit="1" customWidth="1"/>
    <col min="4" max="4" width="2.5703125" style="5" customWidth="1"/>
    <col min="5" max="5" width="41.28515625" style="5" customWidth="1"/>
    <col min="6" max="6" width="5.5703125" style="309" customWidth="1"/>
    <col min="7" max="7" width="12.5703125" style="308" customWidth="1"/>
    <col min="8" max="8" width="2.7109375" style="5" customWidth="1"/>
    <col min="9" max="9" width="31.85546875" style="5" customWidth="1"/>
    <col min="10" max="10" width="5.5703125" style="309" customWidth="1"/>
    <col min="11" max="11" width="12.5703125" style="308" customWidth="1"/>
    <col min="12" max="12" width="2.85546875" style="5" customWidth="1"/>
    <col min="13" max="13" width="31.85546875" style="5" customWidth="1"/>
    <col min="14" max="14" width="5.5703125" style="309" customWidth="1"/>
    <col min="15" max="15" width="12.5703125" style="308" customWidth="1"/>
    <col min="16" max="16" width="3" style="5" customWidth="1"/>
    <col min="17" max="17" width="31.85546875" style="5" customWidth="1"/>
    <col min="18" max="18" width="5.5703125" style="309" customWidth="1"/>
    <col min="19" max="19" width="12.5703125" style="308" customWidth="1"/>
    <col min="20" max="20" width="3" style="5" customWidth="1"/>
    <col min="21" max="21" width="31.85546875" style="5" customWidth="1"/>
    <col min="22" max="22" width="5.5703125" style="309" customWidth="1"/>
    <col min="23" max="23" width="12.5703125" style="308" customWidth="1"/>
    <col min="24" max="24" width="3.28515625" style="5" customWidth="1"/>
    <col min="25" max="25" width="31.85546875" style="5" customWidth="1"/>
    <col min="26" max="26" width="5.5703125" style="309" customWidth="1"/>
    <col min="27" max="27" width="12.5703125" style="308" customWidth="1"/>
    <col min="28" max="16384" width="11.42578125" style="5"/>
  </cols>
  <sheetData>
    <row r="1" spans="1:113" s="204" customFormat="1" x14ac:dyDescent="0.25">
      <c r="A1" s="424" t="s">
        <v>113</v>
      </c>
      <c r="B1" s="316"/>
      <c r="C1" s="318" t="s">
        <v>123</v>
      </c>
      <c r="D1" s="312"/>
      <c r="E1" s="314" t="s">
        <v>0</v>
      </c>
      <c r="F1" s="313" t="s">
        <v>1543</v>
      </c>
      <c r="G1" s="265" t="s">
        <v>112</v>
      </c>
      <c r="H1" s="67"/>
      <c r="I1" s="314" t="s">
        <v>25</v>
      </c>
      <c r="J1" s="313" t="s">
        <v>1543</v>
      </c>
      <c r="K1" s="265" t="s">
        <v>112</v>
      </c>
      <c r="L1" s="315"/>
      <c r="M1" s="314" t="s">
        <v>114</v>
      </c>
      <c r="N1" s="313" t="s">
        <v>1543</v>
      </c>
      <c r="O1" s="265" t="s">
        <v>112</v>
      </c>
      <c r="P1" s="180"/>
      <c r="Q1" s="314" t="s">
        <v>101</v>
      </c>
      <c r="R1" s="313" t="s">
        <v>1543</v>
      </c>
      <c r="S1" s="265" t="s">
        <v>112</v>
      </c>
      <c r="T1" s="180"/>
      <c r="U1" s="363" t="s">
        <v>102</v>
      </c>
      <c r="V1" s="317" t="s">
        <v>1543</v>
      </c>
      <c r="W1" s="364" t="s">
        <v>112</v>
      </c>
      <c r="X1" s="180"/>
      <c r="Y1" s="317" t="s">
        <v>115</v>
      </c>
      <c r="Z1" s="317" t="s">
        <v>1543</v>
      </c>
      <c r="AA1" s="364" t="s">
        <v>112</v>
      </c>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row>
    <row r="2" spans="1:113" x14ac:dyDescent="0.25">
      <c r="A2" s="422" t="s">
        <v>124</v>
      </c>
      <c r="C2" s="319" t="s">
        <v>148</v>
      </c>
      <c r="E2" s="356" t="s">
        <v>1</v>
      </c>
      <c r="F2" s="357"/>
      <c r="G2" s="358"/>
      <c r="H2" s="181"/>
      <c r="I2" s="324" t="s">
        <v>91</v>
      </c>
      <c r="J2" s="325"/>
      <c r="K2" s="326"/>
      <c r="L2" s="182"/>
      <c r="M2" s="324" t="s">
        <v>159</v>
      </c>
      <c r="N2" s="325"/>
      <c r="O2" s="326"/>
      <c r="Q2" s="324" t="s">
        <v>159</v>
      </c>
      <c r="R2" s="325"/>
      <c r="S2" s="362"/>
      <c r="U2" s="324" t="s">
        <v>159</v>
      </c>
      <c r="V2" s="325"/>
      <c r="W2" s="326"/>
      <c r="Y2" s="324" t="s">
        <v>146</v>
      </c>
      <c r="Z2" s="325"/>
      <c r="AA2" s="326"/>
    </row>
    <row r="3" spans="1:113" x14ac:dyDescent="0.25">
      <c r="A3" s="423" t="s">
        <v>121</v>
      </c>
      <c r="B3" s="30"/>
      <c r="C3" s="320" t="s">
        <v>125</v>
      </c>
      <c r="D3" s="310"/>
      <c r="E3" s="359" t="s">
        <v>159</v>
      </c>
      <c r="F3" s="360">
        <v>0</v>
      </c>
      <c r="G3" s="361">
        <v>0</v>
      </c>
      <c r="H3" s="183"/>
      <c r="I3" s="29" t="s">
        <v>158</v>
      </c>
      <c r="J3" s="327"/>
      <c r="K3" s="328">
        <f>MO!E6/60*Servicios!J3</f>
        <v>0</v>
      </c>
      <c r="L3" s="183"/>
      <c r="M3" s="29" t="s">
        <v>92</v>
      </c>
      <c r="N3" s="327">
        <v>2500</v>
      </c>
      <c r="O3" s="328">
        <f>MO!H7+MO!E7/60*Servicios!N3</f>
        <v>779181.66666666674</v>
      </c>
      <c r="P3" s="183"/>
      <c r="Q3" s="29" t="s">
        <v>93</v>
      </c>
      <c r="R3" s="327">
        <v>500</v>
      </c>
      <c r="S3" s="328">
        <f>MO!H7+MO!E7/60*Servicios!R3</f>
        <v>165348.33333333334</v>
      </c>
      <c r="T3" s="183"/>
      <c r="U3" s="29" t="s">
        <v>104</v>
      </c>
      <c r="V3" s="327">
        <v>350</v>
      </c>
      <c r="W3" s="328">
        <f>MO!H7+MO!E7/60*Servicios!V3</f>
        <v>119310.83333333334</v>
      </c>
      <c r="X3" s="183"/>
      <c r="Y3" s="29" t="s">
        <v>159</v>
      </c>
      <c r="Z3" s="327">
        <v>0</v>
      </c>
      <c r="AA3" s="328">
        <f>MO!H7+MO!E7/60*Servicios!Z3</f>
        <v>11890</v>
      </c>
      <c r="AB3" s="52"/>
      <c r="AD3" s="52"/>
    </row>
    <row r="4" spans="1:113" x14ac:dyDescent="0.25">
      <c r="A4" s="423" t="s">
        <v>123</v>
      </c>
      <c r="B4" s="30"/>
      <c r="C4" s="320" t="s">
        <v>2</v>
      </c>
      <c r="D4" s="310"/>
      <c r="E4" s="359" t="s">
        <v>1517</v>
      </c>
      <c r="F4" s="360">
        <v>1</v>
      </c>
      <c r="G4" s="361">
        <f>MO!H7+MO!E7/60*Servicios!F4</f>
        <v>12196.916666666666</v>
      </c>
      <c r="H4" s="183"/>
      <c r="I4" s="29" t="s">
        <v>1579</v>
      </c>
      <c r="J4" s="327">
        <v>7800</v>
      </c>
      <c r="K4" s="328">
        <f>MO!H7+MO!E7/60*Servicios!J4</f>
        <v>2405840</v>
      </c>
      <c r="M4" s="29" t="s">
        <v>1696</v>
      </c>
      <c r="N4" s="327">
        <v>570</v>
      </c>
      <c r="O4" s="328">
        <f>MO!H7+MO!E7/60*Servicios!N4</f>
        <v>186832.5</v>
      </c>
      <c r="Q4" s="29" t="s">
        <v>96</v>
      </c>
      <c r="R4" s="327">
        <v>700</v>
      </c>
      <c r="S4" s="328">
        <f>MO!H7+MO!E7/60*Servicios!R4</f>
        <v>226731.66666666669</v>
      </c>
      <c r="U4" s="29" t="s">
        <v>105</v>
      </c>
      <c r="V4" s="327">
        <v>450</v>
      </c>
      <c r="W4" s="328">
        <f>MO!H7+MO!E7/60*Servicios!V4</f>
        <v>150002.5</v>
      </c>
      <c r="Y4" s="29" t="s">
        <v>1679</v>
      </c>
      <c r="Z4" s="327">
        <v>0</v>
      </c>
      <c r="AA4" s="328">
        <f>MO!H7+MO!E7/60*Servicios!Z4</f>
        <v>11890</v>
      </c>
    </row>
    <row r="5" spans="1:113" x14ac:dyDescent="0.25">
      <c r="A5" s="423" t="s">
        <v>122</v>
      </c>
      <c r="B5" s="30"/>
      <c r="C5" s="320" t="s">
        <v>3</v>
      </c>
      <c r="D5" s="310"/>
      <c r="E5" s="359" t="s">
        <v>1520</v>
      </c>
      <c r="F5" s="360">
        <v>1</v>
      </c>
      <c r="G5" s="361">
        <f>MO!H7+MO!E7/60*Servicios!F5</f>
        <v>12196.916666666666</v>
      </c>
      <c r="H5" s="183"/>
      <c r="I5" s="29" t="s">
        <v>1588</v>
      </c>
      <c r="J5" s="327">
        <v>9210</v>
      </c>
      <c r="K5" s="328">
        <f>MO!H7+MO!E7/60*Servicios!J5</f>
        <v>2838592.5</v>
      </c>
      <c r="M5" s="29"/>
      <c r="N5" s="327">
        <v>0</v>
      </c>
      <c r="O5" s="328">
        <f>MO!H7+MO!E7/60*Servicios!N5</f>
        <v>11890</v>
      </c>
      <c r="Q5" s="29" t="s">
        <v>97</v>
      </c>
      <c r="R5" s="327">
        <v>2350</v>
      </c>
      <c r="S5" s="328">
        <f>MO!H7+MO!E7/60*Servicios!R5</f>
        <v>733144.16666666674</v>
      </c>
      <c r="U5" s="29" t="s">
        <v>103</v>
      </c>
      <c r="V5" s="327">
        <v>390</v>
      </c>
      <c r="W5" s="328">
        <f>MO!H7+MO!E7/60*Servicios!V5</f>
        <v>131587.5</v>
      </c>
      <c r="Y5" s="29" t="s">
        <v>1679</v>
      </c>
      <c r="Z5" s="327">
        <v>0</v>
      </c>
      <c r="AA5" s="328">
        <f>MO!H7+MO!E7/60*Servicios!Z5</f>
        <v>11890</v>
      </c>
    </row>
    <row r="6" spans="1:113" x14ac:dyDescent="0.25">
      <c r="A6" s="423" t="s">
        <v>115</v>
      </c>
      <c r="B6" s="30"/>
      <c r="C6" s="320" t="s">
        <v>1629</v>
      </c>
      <c r="D6" s="310"/>
      <c r="E6" s="359" t="s">
        <v>6</v>
      </c>
      <c r="F6" s="360">
        <v>25</v>
      </c>
      <c r="G6" s="361">
        <f>MO!H7+MO!E7/60*Servicios!F6</f>
        <v>19562.916666666668</v>
      </c>
      <c r="H6" s="183"/>
      <c r="I6" s="29" t="s">
        <v>1580</v>
      </c>
      <c r="J6" s="327">
        <v>6450</v>
      </c>
      <c r="K6" s="328">
        <f>MO!H7+MO!E7/60*Servicios!J6</f>
        <v>1991502.5000000002</v>
      </c>
      <c r="M6" s="29"/>
      <c r="N6" s="327">
        <v>0</v>
      </c>
      <c r="O6" s="328">
        <f>MO!H7+MO!E7/60*Servicios!N6</f>
        <v>11890</v>
      </c>
      <c r="Q6" s="29"/>
      <c r="R6" s="327">
        <v>1800</v>
      </c>
      <c r="S6" s="328">
        <f>MO!H7+MO!E7/60*Servicios!R6</f>
        <v>564340</v>
      </c>
      <c r="U6" s="29" t="s">
        <v>1659</v>
      </c>
      <c r="V6" s="327">
        <v>500</v>
      </c>
      <c r="W6" s="328">
        <f>MO!H7+MO!E7/60*Servicios!V6</f>
        <v>165348.33333333334</v>
      </c>
      <c r="Y6" s="29" t="s">
        <v>1679</v>
      </c>
      <c r="Z6" s="327">
        <v>0</v>
      </c>
      <c r="AA6" s="328">
        <f>MO!H7+MO!E7/60*Servicios!Z6</f>
        <v>11890</v>
      </c>
    </row>
    <row r="7" spans="1:113" x14ac:dyDescent="0.25">
      <c r="A7" s="423" t="s">
        <v>116</v>
      </c>
      <c r="B7" s="30"/>
      <c r="C7" s="321" t="s">
        <v>1542</v>
      </c>
      <c r="D7" s="311"/>
      <c r="E7" s="359" t="s">
        <v>10</v>
      </c>
      <c r="F7" s="360">
        <v>1</v>
      </c>
      <c r="G7" s="361">
        <f>MO!H7+MO!E7/60*Servicios!F7</f>
        <v>12196.916666666666</v>
      </c>
      <c r="H7" s="183"/>
      <c r="I7" s="29" t="s">
        <v>1581</v>
      </c>
      <c r="J7" s="327">
        <v>5230</v>
      </c>
      <c r="K7" s="328">
        <f>MO!H7+MO!E7/60*Servicios!J7</f>
        <v>1617064.1666666667</v>
      </c>
      <c r="M7" s="29"/>
      <c r="N7" s="327">
        <v>0</v>
      </c>
      <c r="O7" s="328">
        <f>MO!H7+MO!E7/60*Servicios!N7</f>
        <v>11890</v>
      </c>
      <c r="Q7" s="29"/>
      <c r="R7" s="327">
        <v>0</v>
      </c>
      <c r="S7" s="328">
        <f>MO!H7+MO!E7/60*Servicios!R7</f>
        <v>11890</v>
      </c>
      <c r="U7" s="29" t="s">
        <v>1660</v>
      </c>
      <c r="V7" s="327">
        <v>300</v>
      </c>
      <c r="W7" s="328">
        <f>MO!H7+MO!E7/60*Servicios!V7</f>
        <v>103965</v>
      </c>
      <c r="Y7" s="29" t="s">
        <v>1679</v>
      </c>
      <c r="Z7" s="327">
        <v>0</v>
      </c>
      <c r="AA7" s="328">
        <f>MO!H7+MO!E7/60*Servicios!Z7</f>
        <v>11890</v>
      </c>
    </row>
    <row r="8" spans="1:113" x14ac:dyDescent="0.25">
      <c r="A8" s="423" t="s">
        <v>160</v>
      </c>
      <c r="B8" s="30"/>
      <c r="C8" s="322" t="s">
        <v>116</v>
      </c>
      <c r="D8" s="310"/>
      <c r="E8" s="359" t="s">
        <v>11</v>
      </c>
      <c r="F8" s="360">
        <v>1</v>
      </c>
      <c r="G8" s="361">
        <f>MO!H7+MO!E7/60*Servicios!F8</f>
        <v>12196.916666666666</v>
      </c>
      <c r="H8" s="183"/>
      <c r="I8" s="29" t="s">
        <v>1587</v>
      </c>
      <c r="J8" s="327">
        <v>2500</v>
      </c>
      <c r="K8" s="328">
        <f>MO!H7+MO!E7/60*Servicios!J8</f>
        <v>779181.66666666674</v>
      </c>
      <c r="M8" s="29"/>
      <c r="N8" s="327">
        <v>0</v>
      </c>
      <c r="O8" s="328">
        <f>MO!H7+MO!E7/60*Servicios!N8</f>
        <v>11890</v>
      </c>
      <c r="Q8" s="29"/>
      <c r="R8" s="327">
        <v>0</v>
      </c>
      <c r="S8" s="328">
        <f>MO!H7+MO!E7/60*Servicios!R8</f>
        <v>11890</v>
      </c>
      <c r="U8" s="29" t="s">
        <v>94</v>
      </c>
      <c r="V8" s="327">
        <v>600</v>
      </c>
      <c r="W8" s="328">
        <f>MO!H7+MO!E7/60*Servicios!V8</f>
        <v>196040</v>
      </c>
      <c r="Y8" s="29" t="s">
        <v>1679</v>
      </c>
      <c r="Z8" s="327">
        <v>0</v>
      </c>
      <c r="AA8" s="328">
        <f>MO!H7+MO!E7/60*Servicios!Z8</f>
        <v>11890</v>
      </c>
    </row>
    <row r="9" spans="1:113" x14ac:dyDescent="0.25">
      <c r="A9" s="422" t="s">
        <v>1629</v>
      </c>
      <c r="C9" s="320" t="s">
        <v>149</v>
      </c>
      <c r="D9" s="310"/>
      <c r="E9" s="359" t="s">
        <v>8</v>
      </c>
      <c r="F9" s="360">
        <v>0</v>
      </c>
      <c r="G9" s="361">
        <v>8400</v>
      </c>
      <c r="H9" s="183"/>
      <c r="I9" s="29" t="s">
        <v>1582</v>
      </c>
      <c r="J9" s="327">
        <v>6450</v>
      </c>
      <c r="K9" s="328">
        <f>MO!H7+MO!E7/60*Servicios!J9</f>
        <v>1991502.5000000002</v>
      </c>
      <c r="M9" s="29"/>
      <c r="N9" s="327">
        <v>0</v>
      </c>
      <c r="O9" s="328">
        <f>MO!H7+MO!E7/60*Servicios!N9</f>
        <v>11890</v>
      </c>
      <c r="Q9" s="29"/>
      <c r="R9" s="327">
        <v>0</v>
      </c>
      <c r="S9" s="328">
        <f>MO!H7+MO!E7/60*Servicios!R9</f>
        <v>11890</v>
      </c>
      <c r="U9" s="29" t="s">
        <v>98</v>
      </c>
      <c r="V9" s="327">
        <v>800</v>
      </c>
      <c r="W9" s="328">
        <f>MO!H7+MO!E7/60*Servicios!V9</f>
        <v>257423.33333333334</v>
      </c>
      <c r="Y9" s="29" t="s">
        <v>1679</v>
      </c>
      <c r="Z9" s="327">
        <v>0</v>
      </c>
      <c r="AA9" s="328">
        <f>MO!H7+MO!E7/60*Servicios!Z9</f>
        <v>11890</v>
      </c>
    </row>
    <row r="10" spans="1:113" x14ac:dyDescent="0.25">
      <c r="A10" s="422"/>
      <c r="C10" s="320" t="s">
        <v>91</v>
      </c>
      <c r="D10" s="310"/>
      <c r="E10" s="359" t="s">
        <v>1519</v>
      </c>
      <c r="F10" s="360">
        <v>22</v>
      </c>
      <c r="G10" s="361">
        <f>MO!H7+MO!E7/60*Servicios!F10</f>
        <v>18642.166666666668</v>
      </c>
      <c r="H10" s="183"/>
      <c r="I10" s="29" t="s">
        <v>1583</v>
      </c>
      <c r="J10" s="327">
        <v>7800</v>
      </c>
      <c r="K10" s="328">
        <f>MO!H7+MO!E7/60*Servicios!J10</f>
        <v>2405840</v>
      </c>
      <c r="M10" s="29"/>
      <c r="N10" s="327">
        <v>0</v>
      </c>
      <c r="O10" s="328">
        <f>MO!H7+MO!E7/60*Servicios!N10</f>
        <v>11890</v>
      </c>
      <c r="Q10" s="29"/>
      <c r="R10" s="327">
        <v>0</v>
      </c>
      <c r="S10" s="328">
        <f>MO!H7+MO!E7/60*Servicios!R10</f>
        <v>11890</v>
      </c>
      <c r="U10" s="29" t="s">
        <v>95</v>
      </c>
      <c r="V10" s="327">
        <v>1200</v>
      </c>
      <c r="W10" s="328">
        <f>MO!H7+MO!E7/60*Servicios!V10</f>
        <v>380190</v>
      </c>
      <c r="Y10" s="29" t="s">
        <v>1679</v>
      </c>
      <c r="Z10" s="327">
        <v>0</v>
      </c>
      <c r="AA10" s="328">
        <f>MO!H7+MO!E7/60*Servicios!Z10</f>
        <v>11890</v>
      </c>
    </row>
    <row r="11" spans="1:113" x14ac:dyDescent="0.25">
      <c r="A11" s="422"/>
      <c r="C11" s="320" t="s">
        <v>117</v>
      </c>
      <c r="D11" s="310"/>
      <c r="E11" s="359" t="s">
        <v>1518</v>
      </c>
      <c r="F11" s="360">
        <v>26</v>
      </c>
      <c r="G11" s="361">
        <f>MO!H7+MO!E7/60*Servicios!F11</f>
        <v>19869.833333333336</v>
      </c>
      <c r="H11" s="183"/>
      <c r="I11" s="29" t="s">
        <v>1584</v>
      </c>
      <c r="J11" s="327">
        <v>6660</v>
      </c>
      <c r="K11" s="328">
        <f>MO!H7+MO!E7/60*Servicios!J11</f>
        <v>2055955.0000000002</v>
      </c>
      <c r="M11" s="29"/>
      <c r="N11" s="327">
        <v>0</v>
      </c>
      <c r="O11" s="328">
        <f>MO!H7+MO!E7/60*Servicios!N11</f>
        <v>11890</v>
      </c>
      <c r="Q11" s="29"/>
      <c r="R11" s="327">
        <v>0</v>
      </c>
      <c r="S11" s="328">
        <f>MO!H7+MO!E7/60*Servicios!R11</f>
        <v>11890</v>
      </c>
      <c r="U11" s="29" t="s">
        <v>1611</v>
      </c>
      <c r="V11" s="327">
        <v>392</v>
      </c>
      <c r="W11" s="328">
        <f>MO!H7+MO!E7/60*Servicios!V11</f>
        <v>132201.33333333334</v>
      </c>
      <c r="Y11" s="29" t="s">
        <v>1679</v>
      </c>
      <c r="Z11" s="327">
        <v>0</v>
      </c>
      <c r="AA11" s="328">
        <f>MO!H7+MO!E7/60*Servicios!Z11</f>
        <v>11890</v>
      </c>
    </row>
    <row r="12" spans="1:113" x14ac:dyDescent="0.25">
      <c r="A12" s="422"/>
      <c r="C12" s="320" t="s">
        <v>118</v>
      </c>
      <c r="D12" s="310"/>
      <c r="E12" s="359" t="s">
        <v>9</v>
      </c>
      <c r="F12" s="360">
        <v>15</v>
      </c>
      <c r="G12" s="361">
        <f>MO!H7+MO!E7/60*Servicios!F12</f>
        <v>16493.75</v>
      </c>
      <c r="H12" s="183"/>
      <c r="I12" s="29" t="s">
        <v>1585</v>
      </c>
      <c r="J12" s="327">
        <v>2250</v>
      </c>
      <c r="K12" s="328">
        <f>MO!H7+MO!E7/60*Servicios!J12</f>
        <v>702452.5</v>
      </c>
      <c r="M12" s="29"/>
      <c r="N12" s="327">
        <v>0</v>
      </c>
      <c r="O12" s="328">
        <f>MO!H7+MO!E7/60*Servicios!N12</f>
        <v>11890</v>
      </c>
      <c r="Q12" s="29"/>
      <c r="R12" s="327">
        <v>0</v>
      </c>
      <c r="S12" s="328">
        <f>MO!H7+MO!E7/60*Servicios!R12</f>
        <v>11890</v>
      </c>
      <c r="U12" s="29"/>
      <c r="V12" s="327">
        <v>0</v>
      </c>
      <c r="W12" s="328">
        <f>MO!H7+MO!E7/60*Servicios!V12</f>
        <v>11890</v>
      </c>
      <c r="Y12" s="29" t="s">
        <v>1679</v>
      </c>
      <c r="Z12" s="327">
        <v>0</v>
      </c>
      <c r="AA12" s="328">
        <f>MO!H7+MO!E7/60*Servicios!Z12</f>
        <v>11890</v>
      </c>
    </row>
    <row r="13" spans="1:113" x14ac:dyDescent="0.25">
      <c r="A13" s="422"/>
      <c r="C13" s="320" t="s">
        <v>119</v>
      </c>
      <c r="D13" s="310"/>
      <c r="E13" s="359"/>
      <c r="F13" s="360"/>
      <c r="G13" s="361"/>
      <c r="H13" s="183"/>
      <c r="I13" s="29"/>
      <c r="J13" s="327"/>
      <c r="K13" s="328"/>
      <c r="M13" s="29"/>
      <c r="N13" s="327"/>
      <c r="O13" s="328"/>
      <c r="Q13" s="29"/>
      <c r="R13" s="327"/>
      <c r="S13" s="328"/>
      <c r="U13" s="29"/>
      <c r="V13" s="327"/>
      <c r="W13" s="328"/>
      <c r="Y13" s="29"/>
      <c r="Z13" s="327"/>
      <c r="AA13" s="328"/>
    </row>
    <row r="14" spans="1:113" x14ac:dyDescent="0.25">
      <c r="A14" s="422"/>
      <c r="C14" s="320" t="s">
        <v>1606</v>
      </c>
      <c r="D14" s="310"/>
      <c r="E14" s="359"/>
      <c r="F14" s="360"/>
      <c r="G14" s="361">
        <f>MO!H7+MO!E7/60*Servicios!F14</f>
        <v>11890</v>
      </c>
      <c r="H14" s="183"/>
      <c r="I14" s="29" t="s">
        <v>1586</v>
      </c>
      <c r="J14" s="327">
        <v>2200</v>
      </c>
      <c r="K14" s="328">
        <f>MO!H7+MO!E7/60*Servicios!J14</f>
        <v>687106.66666666674</v>
      </c>
      <c r="M14" s="29"/>
      <c r="N14" s="327">
        <v>0</v>
      </c>
      <c r="O14" s="328">
        <f>MO!H7+MO!E7/60*Servicios!N14</f>
        <v>11890</v>
      </c>
      <c r="Q14" s="29"/>
      <c r="R14" s="327">
        <v>0</v>
      </c>
      <c r="S14" s="328">
        <f>MO!H7+MO!E7/60*Servicios!R14</f>
        <v>11890</v>
      </c>
      <c r="U14" s="29"/>
      <c r="V14" s="327">
        <v>0</v>
      </c>
      <c r="W14" s="328">
        <f>MO!H7+MO!E7/60*Servicios!V14</f>
        <v>11890</v>
      </c>
      <c r="Y14" s="29" t="s">
        <v>1679</v>
      </c>
      <c r="Z14" s="327">
        <v>0</v>
      </c>
      <c r="AA14" s="328">
        <f>MO!H7+MO!E7/60*Servicios!Z14</f>
        <v>11890</v>
      </c>
    </row>
    <row r="15" spans="1:113" x14ac:dyDescent="0.25">
      <c r="A15" s="422"/>
      <c r="C15" s="321" t="s">
        <v>120</v>
      </c>
      <c r="D15" s="311"/>
      <c r="E15" s="359"/>
      <c r="F15" s="360"/>
      <c r="G15" s="361">
        <f>MO!H7+MO!E7/60*Servicios!F15</f>
        <v>11890</v>
      </c>
      <c r="H15" s="183"/>
      <c r="I15" s="29" t="s">
        <v>1601</v>
      </c>
      <c r="J15" s="29">
        <v>1250</v>
      </c>
      <c r="K15" s="328">
        <f>MO!H7+MO!E7/60*Servicios!J15</f>
        <v>395535.83333333337</v>
      </c>
      <c r="M15" s="29"/>
      <c r="N15" s="327">
        <v>0</v>
      </c>
      <c r="O15" s="328">
        <f>MO!H7+MO!E7/60*Servicios!N15</f>
        <v>11890</v>
      </c>
      <c r="Q15" s="29"/>
      <c r="R15" s="327">
        <v>0</v>
      </c>
      <c r="S15" s="328">
        <f>MO!H7+MO!E7/60*Servicios!R15</f>
        <v>11890</v>
      </c>
      <c r="U15" s="29"/>
      <c r="V15" s="327">
        <v>0</v>
      </c>
      <c r="W15" s="328">
        <f>MO!H7+MO!E7/60*Servicios!V15</f>
        <v>11890</v>
      </c>
      <c r="Y15" s="29" t="s">
        <v>1679</v>
      </c>
      <c r="Z15" s="327">
        <v>0</v>
      </c>
      <c r="AA15" s="328">
        <f>MO!H7+MO!E7/60*Servicios!Z15</f>
        <v>11890</v>
      </c>
    </row>
    <row r="16" spans="1:113" x14ac:dyDescent="0.25">
      <c r="A16" s="422"/>
      <c r="C16" s="323" t="s">
        <v>121</v>
      </c>
      <c r="D16" s="311"/>
      <c r="E16" s="359"/>
      <c r="F16" s="360"/>
      <c r="G16" s="361">
        <f>MO!H7+MO!E7/60*Servicios!F16</f>
        <v>11890</v>
      </c>
      <c r="H16" s="183"/>
      <c r="I16" s="29" t="s">
        <v>1602</v>
      </c>
      <c r="J16" s="29">
        <v>1500</v>
      </c>
      <c r="K16" s="328">
        <f>MO!H7+MO!E7/60*Servicios!J16</f>
        <v>472265</v>
      </c>
      <c r="M16" s="29"/>
      <c r="N16" s="327">
        <v>0</v>
      </c>
      <c r="O16" s="328">
        <f>MO!H7+MO!E7/60*Servicios!N16</f>
        <v>11890</v>
      </c>
      <c r="Q16" s="29"/>
      <c r="R16" s="327">
        <v>0</v>
      </c>
      <c r="S16" s="328">
        <f>MO!H7+MO!E7/60*Servicios!R16</f>
        <v>11890</v>
      </c>
      <c r="U16" s="29"/>
      <c r="V16" s="327">
        <v>0</v>
      </c>
      <c r="W16" s="328">
        <f>MO!H7+MO!E7/60*Servicios!V16</f>
        <v>11890</v>
      </c>
      <c r="Y16" s="29" t="s">
        <v>1679</v>
      </c>
      <c r="Z16" s="327">
        <v>0</v>
      </c>
      <c r="AA16" s="328">
        <f>MO!H7+MO!E7/60*Servicios!Z16</f>
        <v>11890</v>
      </c>
    </row>
    <row r="17" spans="1:27" x14ac:dyDescent="0.25">
      <c r="A17" s="422"/>
      <c r="C17" s="323" t="s">
        <v>122</v>
      </c>
      <c r="D17" s="311"/>
      <c r="E17" s="359"/>
      <c r="F17" s="360"/>
      <c r="G17" s="361">
        <f>MO!H7+MO!E7/60*Servicios!F17</f>
        <v>11890</v>
      </c>
      <c r="H17" s="183"/>
      <c r="I17" s="29" t="s">
        <v>1603</v>
      </c>
      <c r="J17" s="29">
        <v>1520</v>
      </c>
      <c r="K17" s="328">
        <f>MO!H7+MO!E7/60*Servicios!J17</f>
        <v>478403.33333333337</v>
      </c>
      <c r="M17" s="29"/>
      <c r="N17" s="327">
        <v>0</v>
      </c>
      <c r="O17" s="328">
        <f>MO!H7+MO!E7/60*Servicios!N17</f>
        <v>11890</v>
      </c>
      <c r="Q17" s="29"/>
      <c r="R17" s="327">
        <v>0</v>
      </c>
      <c r="S17" s="328">
        <f>MO!H7+MO!E7/60*Servicios!R17</f>
        <v>11890</v>
      </c>
      <c r="U17" s="29"/>
      <c r="V17" s="327">
        <v>0</v>
      </c>
      <c r="W17" s="328">
        <f>MO!H7+MO!E7/60*Servicios!V17</f>
        <v>11890</v>
      </c>
      <c r="Y17" s="29" t="s">
        <v>1679</v>
      </c>
      <c r="Z17" s="327">
        <v>0</v>
      </c>
      <c r="AA17" s="328">
        <f>MO!H7+MO!E7/60*Servicios!Z17</f>
        <v>11890</v>
      </c>
    </row>
    <row r="18" spans="1:27" x14ac:dyDescent="0.25">
      <c r="A18" s="422"/>
      <c r="C18" s="322" t="s">
        <v>115</v>
      </c>
      <c r="D18" s="310"/>
      <c r="E18" s="359"/>
      <c r="F18" s="360"/>
      <c r="G18" s="361">
        <f>MO!H7+MO!E7/60*Servicios!F18</f>
        <v>11890</v>
      </c>
      <c r="H18" s="183"/>
      <c r="I18" s="29" t="s">
        <v>1589</v>
      </c>
      <c r="J18" s="327">
        <v>850</v>
      </c>
      <c r="K18" s="328">
        <f>MO!H7+MO!E7/60*Servicios!J18</f>
        <v>272769.16666666669</v>
      </c>
      <c r="M18" s="29"/>
      <c r="N18" s="327">
        <v>0</v>
      </c>
      <c r="O18" s="328">
        <f>MO!H7+MO!E7/60*Servicios!N18</f>
        <v>11890</v>
      </c>
      <c r="Q18" s="29"/>
      <c r="R18" s="327">
        <v>0</v>
      </c>
      <c r="S18" s="328">
        <f>MO!H7+MO!E7/60*Servicios!R18</f>
        <v>11890</v>
      </c>
      <c r="U18" s="29"/>
      <c r="V18" s="327">
        <v>0</v>
      </c>
      <c r="W18" s="328">
        <f>MO!H7+MO!E7/60*Servicios!V18</f>
        <v>11890</v>
      </c>
      <c r="Y18" s="29" t="s">
        <v>1679</v>
      </c>
      <c r="Z18" s="327">
        <v>0</v>
      </c>
      <c r="AA18" s="328">
        <f>MO!H7+MO!E7/60*Servicios!Z18</f>
        <v>11890</v>
      </c>
    </row>
    <row r="19" spans="1:27" x14ac:dyDescent="0.25">
      <c r="A19" s="422"/>
      <c r="C19" s="320" t="s">
        <v>146</v>
      </c>
      <c r="D19" s="310"/>
      <c r="E19" s="359"/>
      <c r="F19" s="360"/>
      <c r="G19" s="361">
        <f>MO!H7+MO!E7/60*Servicios!F19</f>
        <v>11890</v>
      </c>
      <c r="H19" s="183"/>
      <c r="I19" s="29" t="s">
        <v>1590</v>
      </c>
      <c r="J19" s="327">
        <v>850</v>
      </c>
      <c r="K19" s="328">
        <f>MO!H7+MO!E7/60*Servicios!J19</f>
        <v>272769.16666666669</v>
      </c>
      <c r="M19" s="29"/>
      <c r="N19" s="327">
        <v>0</v>
      </c>
      <c r="O19" s="328">
        <f>MO!H7+MO!E7/60*Servicios!N19</f>
        <v>11890</v>
      </c>
      <c r="Q19" s="29"/>
      <c r="R19" s="327">
        <v>0</v>
      </c>
      <c r="S19" s="328">
        <f>MO!H7+MO!E7/60*Servicios!R19</f>
        <v>11890</v>
      </c>
      <c r="U19" s="29"/>
      <c r="V19" s="327">
        <v>0</v>
      </c>
      <c r="W19" s="328">
        <f>MO!H7+MO!E7/60*Servicios!V19</f>
        <v>11890</v>
      </c>
      <c r="Y19" s="29" t="s">
        <v>1679</v>
      </c>
      <c r="Z19" s="327">
        <v>0</v>
      </c>
      <c r="AA19" s="328">
        <f>MO!H7+MO!E7/60*Servicios!Z19</f>
        <v>11890</v>
      </c>
    </row>
    <row r="20" spans="1:27" x14ac:dyDescent="0.25">
      <c r="A20" s="425"/>
      <c r="C20" s="321" t="s">
        <v>169</v>
      </c>
      <c r="D20" s="311"/>
      <c r="E20" s="359"/>
      <c r="F20" s="360"/>
      <c r="G20" s="361">
        <f>MO!H7+MO!E7/60*Servicios!F20</f>
        <v>11890</v>
      </c>
      <c r="H20" s="183"/>
      <c r="I20" s="29" t="s">
        <v>1591</v>
      </c>
      <c r="J20" s="327">
        <v>220</v>
      </c>
      <c r="K20" s="328">
        <f>MO!H7+MO!E7/60*Servicios!J20</f>
        <v>79411.666666666672</v>
      </c>
      <c r="M20" s="29"/>
      <c r="N20" s="327">
        <v>0</v>
      </c>
      <c r="O20" s="328">
        <f>MO!H7+MO!E7/60*Servicios!N20</f>
        <v>11890</v>
      </c>
      <c r="Q20" s="29"/>
      <c r="R20" s="327">
        <v>0</v>
      </c>
      <c r="S20" s="328">
        <f>MO!H7+MO!E7/60*Servicios!R20</f>
        <v>11890</v>
      </c>
      <c r="U20" s="29"/>
      <c r="V20" s="327">
        <v>0</v>
      </c>
      <c r="W20" s="328">
        <f>MO!H7+MO!E7/60*Servicios!V20</f>
        <v>11890</v>
      </c>
      <c r="Y20" s="29" t="s">
        <v>1679</v>
      </c>
      <c r="Z20" s="327">
        <v>0</v>
      </c>
      <c r="AA20" s="328">
        <f>MO!H7+MO!E7/60*Servicios!Z20</f>
        <v>11890</v>
      </c>
    </row>
    <row r="21" spans="1:27" x14ac:dyDescent="0.25">
      <c r="A21" s="29"/>
      <c r="C21" s="323" t="s">
        <v>160</v>
      </c>
      <c r="E21" s="359"/>
      <c r="F21" s="360"/>
      <c r="G21" s="361">
        <f>MO!H7+MO!E7/60*Servicios!F21</f>
        <v>11890</v>
      </c>
      <c r="H21" s="183"/>
      <c r="I21" s="29" t="s">
        <v>64</v>
      </c>
      <c r="J21" s="327">
        <v>120</v>
      </c>
      <c r="K21" s="328">
        <f>MO!H7+MO!E7/60*Servicios!J21</f>
        <v>48720</v>
      </c>
      <c r="M21" s="29"/>
      <c r="N21" s="327">
        <v>0</v>
      </c>
      <c r="O21" s="328">
        <f>MO!H7+MO!E7/60*Servicios!N21</f>
        <v>11890</v>
      </c>
      <c r="Q21" s="29"/>
      <c r="R21" s="327">
        <v>0</v>
      </c>
      <c r="S21" s="328">
        <f>MO!H7+MO!E7/60*Servicios!R21</f>
        <v>11890</v>
      </c>
      <c r="U21" s="29"/>
      <c r="V21" s="327">
        <v>0</v>
      </c>
      <c r="W21" s="328">
        <f>MO!H7+MO!E7/60*Servicios!V21</f>
        <v>11890</v>
      </c>
      <c r="Y21" s="29" t="s">
        <v>1679</v>
      </c>
      <c r="Z21" s="327">
        <v>0</v>
      </c>
      <c r="AA21" s="328">
        <f>MO!H7+MO!E7/60*Servicios!Z21</f>
        <v>11890</v>
      </c>
    </row>
    <row r="22" spans="1:27" x14ac:dyDescent="0.25">
      <c r="D22" s="310"/>
      <c r="E22" s="359"/>
      <c r="F22" s="360"/>
      <c r="G22" s="361">
        <f>MO!H7+MO!E7/60*Servicios!F22</f>
        <v>11890</v>
      </c>
      <c r="H22" s="183"/>
      <c r="I22" s="29" t="s">
        <v>1592</v>
      </c>
      <c r="J22" s="327">
        <v>230</v>
      </c>
      <c r="K22" s="328">
        <f>MO!H7+MO!E7/60*Servicios!J22</f>
        <v>82480.833333333343</v>
      </c>
      <c r="O22" s="183"/>
      <c r="W22" s="183"/>
      <c r="Y22" s="29" t="s">
        <v>1679</v>
      </c>
      <c r="Z22" s="327">
        <v>0</v>
      </c>
      <c r="AA22" s="328">
        <f>MO!H7+MO!E7/60*Servicios!Z22</f>
        <v>11890</v>
      </c>
    </row>
    <row r="23" spans="1:27" x14ac:dyDescent="0.25">
      <c r="C23" s="310"/>
      <c r="D23" s="310"/>
      <c r="E23" s="359"/>
      <c r="F23" s="360"/>
      <c r="G23" s="361">
        <f>MO!H7+MO!E7/60*Servicios!F23</f>
        <v>11890</v>
      </c>
      <c r="H23" s="183"/>
      <c r="I23" s="29" t="s">
        <v>1593</v>
      </c>
      <c r="J23" s="327">
        <v>560</v>
      </c>
      <c r="K23" s="328">
        <f>MO!H7+MO!E7/60*Servicios!J23</f>
        <v>183763.33333333334</v>
      </c>
      <c r="O23" s="183"/>
      <c r="W23" s="183"/>
      <c r="Y23" s="29" t="s">
        <v>1679</v>
      </c>
      <c r="Z23" s="327">
        <v>0</v>
      </c>
      <c r="AA23" s="328">
        <f>MO!H7+MO!E7/60*Servicios!Z23</f>
        <v>11890</v>
      </c>
    </row>
    <row r="24" spans="1:27" x14ac:dyDescent="0.25">
      <c r="C24" s="310"/>
      <c r="D24" s="310"/>
      <c r="E24" s="359"/>
      <c r="F24" s="360"/>
      <c r="G24" s="361">
        <f>MO!H7+MO!E7/60*Servicios!F24</f>
        <v>11890</v>
      </c>
      <c r="H24" s="183"/>
      <c r="I24" s="29" t="s">
        <v>99</v>
      </c>
      <c r="J24" s="327">
        <v>80</v>
      </c>
      <c r="K24" s="328">
        <f>MO!H7+MO!E7/60*Servicios!J24</f>
        <v>36443.333333333336</v>
      </c>
      <c r="O24" s="183"/>
      <c r="W24" s="183"/>
      <c r="Y24" s="29" t="s">
        <v>1679</v>
      </c>
      <c r="Z24" s="327">
        <v>0</v>
      </c>
      <c r="AA24" s="328">
        <f>MO!H7+MO!E7/60*Servicios!Z24</f>
        <v>11890</v>
      </c>
    </row>
    <row r="25" spans="1:27" x14ac:dyDescent="0.25">
      <c r="C25" s="310"/>
      <c r="D25" s="310"/>
      <c r="E25" s="359"/>
      <c r="F25" s="360"/>
      <c r="G25" s="361">
        <f>MO!H7+MO!E7/60*Servicios!F25</f>
        <v>11890</v>
      </c>
      <c r="H25" s="183"/>
      <c r="I25" s="29" t="s">
        <v>1324</v>
      </c>
      <c r="J25" s="327">
        <v>1500</v>
      </c>
      <c r="K25" s="328">
        <f>MO!H7+MO!E7/60*Servicios!J25</f>
        <v>472265</v>
      </c>
      <c r="O25" s="183"/>
      <c r="W25" s="183"/>
      <c r="Y25" s="29" t="s">
        <v>1679</v>
      </c>
      <c r="Z25" s="327">
        <v>0</v>
      </c>
      <c r="AA25" s="328">
        <f>MO!H7+MO!E7/60*Servicios!Z25</f>
        <v>11890</v>
      </c>
    </row>
    <row r="26" spans="1:27" x14ac:dyDescent="0.25">
      <c r="C26" s="310"/>
      <c r="D26" s="310"/>
      <c r="E26" s="359"/>
      <c r="F26" s="360"/>
      <c r="G26" s="361">
        <f>MO!H7+MO!E7/60*Servicios!F26</f>
        <v>11890</v>
      </c>
      <c r="H26" s="183"/>
      <c r="I26" s="29" t="s">
        <v>1604</v>
      </c>
      <c r="J26" s="327">
        <v>400</v>
      </c>
      <c r="K26" s="328">
        <f>MO!H7+MO!E7/60*Servicios!J26</f>
        <v>134656.66666666669</v>
      </c>
      <c r="O26" s="183"/>
      <c r="W26" s="183"/>
      <c r="Y26" s="29" t="s">
        <v>1679</v>
      </c>
      <c r="Z26" s="327">
        <v>0</v>
      </c>
      <c r="AA26" s="328">
        <f>MO!H7+MO!E7/60*Servicios!Z26</f>
        <v>11890</v>
      </c>
    </row>
    <row r="27" spans="1:27" x14ac:dyDescent="0.25">
      <c r="C27" s="310"/>
      <c r="D27" s="310"/>
      <c r="E27" s="359"/>
      <c r="F27" s="360"/>
      <c r="G27" s="361">
        <f>MO!H7+MO!E7/60*Servicios!F27</f>
        <v>11890</v>
      </c>
      <c r="H27" s="183"/>
      <c r="I27" s="29" t="s">
        <v>1691</v>
      </c>
      <c r="J27" s="327">
        <v>1400</v>
      </c>
      <c r="K27" s="328">
        <f>MO!H7+MO!E7/60*Servicios!J27</f>
        <v>441573.33333333337</v>
      </c>
      <c r="O27" s="183"/>
      <c r="W27" s="183"/>
      <c r="Y27" s="29" t="s">
        <v>1679</v>
      </c>
      <c r="Z27" s="327">
        <v>0</v>
      </c>
      <c r="AA27" s="328">
        <f>MO!H7+MO!E7/60*Servicios!Z27</f>
        <v>11890</v>
      </c>
    </row>
    <row r="28" spans="1:27" x14ac:dyDescent="0.25">
      <c r="C28" s="310"/>
      <c r="D28" s="310"/>
      <c r="E28" s="359"/>
      <c r="F28" s="360"/>
      <c r="G28" s="361">
        <f>MO!H7+MO!E7/60*Servicios!F28</f>
        <v>11890</v>
      </c>
      <c r="H28" s="183"/>
      <c r="I28" s="29" t="s">
        <v>1692</v>
      </c>
      <c r="J28" s="327">
        <v>500</v>
      </c>
      <c r="K28" s="328">
        <f>MO!H7+MO!E7/60*Servicios!J28</f>
        <v>165348.33333333334</v>
      </c>
      <c r="O28" s="183"/>
      <c r="W28" s="183"/>
      <c r="Y28" s="29" t="s">
        <v>1679</v>
      </c>
      <c r="Z28" s="327">
        <v>0</v>
      </c>
      <c r="AA28" s="328">
        <f>MO!H7+MO!E7/60*Servicios!Z28</f>
        <v>11890</v>
      </c>
    </row>
    <row r="29" spans="1:27" x14ac:dyDescent="0.25">
      <c r="C29" s="310"/>
      <c r="D29" s="310"/>
      <c r="E29" s="359"/>
      <c r="F29" s="360"/>
      <c r="G29" s="361">
        <f>MO!H7+MO!E7/60*Servicios!F29</f>
        <v>11890</v>
      </c>
      <c r="H29" s="183"/>
      <c r="I29" s="29" t="s">
        <v>1693</v>
      </c>
      <c r="J29" s="29">
        <v>800</v>
      </c>
      <c r="K29" s="328">
        <f>MO!H7+MO!E7/60*Servicios!J29</f>
        <v>257423.33333333334</v>
      </c>
      <c r="O29" s="183"/>
      <c r="W29" s="183"/>
      <c r="Y29" s="29" t="s">
        <v>1679</v>
      </c>
      <c r="Z29" s="327">
        <v>0</v>
      </c>
      <c r="AA29" s="328">
        <f>MO!H7+MO!E7/60*Servicios!Z29</f>
        <v>11890</v>
      </c>
    </row>
    <row r="30" spans="1:27" x14ac:dyDescent="0.25">
      <c r="C30" s="310"/>
      <c r="D30" s="310"/>
      <c r="E30" s="359"/>
      <c r="F30" s="360"/>
      <c r="G30" s="361">
        <f>MO!H7+MO!E7/60*Servicios!F30</f>
        <v>11890</v>
      </c>
      <c r="H30" s="183"/>
      <c r="I30" s="29"/>
      <c r="J30" s="29"/>
      <c r="K30" s="328">
        <f>MO!H7+MO!E7/60*Servicios!J30</f>
        <v>11890</v>
      </c>
      <c r="O30" s="183"/>
      <c r="W30" s="183"/>
      <c r="Y30" s="29" t="s">
        <v>1679</v>
      </c>
      <c r="Z30" s="327">
        <v>0</v>
      </c>
      <c r="AA30" s="328">
        <f>MO!H7+MO!E7/60*Servicios!Z30</f>
        <v>11890</v>
      </c>
    </row>
    <row r="31" spans="1:27" x14ac:dyDescent="0.25">
      <c r="C31" s="310"/>
      <c r="D31" s="310"/>
      <c r="E31" s="359"/>
      <c r="F31" s="360"/>
      <c r="G31" s="361">
        <f>MO!H7+MO!E7/60*Servicios!F31</f>
        <v>11890</v>
      </c>
      <c r="H31" s="183"/>
      <c r="I31" s="29"/>
      <c r="J31" s="29"/>
      <c r="K31" s="328">
        <f>MO!H7+MO!E7/60*Servicios!J31</f>
        <v>11890</v>
      </c>
      <c r="O31" s="183"/>
      <c r="W31" s="183"/>
      <c r="Y31" s="29" t="s">
        <v>1679</v>
      </c>
      <c r="Z31" s="327">
        <v>0</v>
      </c>
      <c r="AA31" s="328">
        <f>MO!H7+MO!E7/60*Servicios!Z31</f>
        <v>11890</v>
      </c>
    </row>
    <row r="32" spans="1:27" x14ac:dyDescent="0.25">
      <c r="C32" s="310"/>
      <c r="D32" s="310"/>
      <c r="E32" s="359"/>
      <c r="F32" s="360"/>
      <c r="G32" s="361">
        <f>MO!H7+MO!E7/60*Servicios!F32</f>
        <v>11890</v>
      </c>
      <c r="H32" s="183"/>
      <c r="I32" s="29"/>
      <c r="J32" s="29"/>
      <c r="K32" s="328">
        <f>MO!H7+MO!E7/60*Servicios!J32</f>
        <v>11890</v>
      </c>
      <c r="O32" s="183"/>
      <c r="W32" s="183"/>
      <c r="Y32" s="29" t="s">
        <v>1679</v>
      </c>
      <c r="Z32" s="327">
        <v>0</v>
      </c>
      <c r="AA32" s="328">
        <f>MO!H7+MO!E7/60*Servicios!Z32</f>
        <v>11890</v>
      </c>
    </row>
    <row r="33" spans="3:27" x14ac:dyDescent="0.25">
      <c r="C33" s="310"/>
      <c r="D33" s="310"/>
      <c r="E33" s="359"/>
      <c r="F33" s="360"/>
      <c r="G33" s="361">
        <f>MO!H7+MO!E7/60*Servicios!F33</f>
        <v>11890</v>
      </c>
      <c r="H33" s="183"/>
      <c r="I33" s="29"/>
      <c r="J33" s="29"/>
      <c r="K33" s="328">
        <f>MO!H7+MO!E7/60*Servicios!J33</f>
        <v>11890</v>
      </c>
      <c r="O33" s="183"/>
      <c r="W33" s="183"/>
      <c r="Y33" s="29" t="s">
        <v>1679</v>
      </c>
      <c r="Z33" s="327">
        <v>0</v>
      </c>
      <c r="AA33" s="328">
        <f>MO!H7+MO!E7/60*Servicios!Z33</f>
        <v>11890</v>
      </c>
    </row>
    <row r="34" spans="3:27" x14ac:dyDescent="0.25">
      <c r="C34" s="310"/>
      <c r="E34" s="359"/>
      <c r="F34" s="359"/>
      <c r="G34" s="361">
        <f>MO!H7+MO!E7/60*Servicios!F34</f>
        <v>11890</v>
      </c>
      <c r="H34" s="183"/>
      <c r="I34" s="29"/>
      <c r="J34" s="29"/>
      <c r="K34" s="328">
        <f>MO!H7+MO!E7/60*Servicios!J34</f>
        <v>11890</v>
      </c>
      <c r="O34" s="183"/>
      <c r="W34" s="183"/>
      <c r="Y34" s="29" t="s">
        <v>1679</v>
      </c>
      <c r="Z34" s="327">
        <v>0</v>
      </c>
      <c r="AA34" s="328">
        <f>MO!H7+MO!E7/60*Servicios!Z34</f>
        <v>11890</v>
      </c>
    </row>
    <row r="35" spans="3:27" x14ac:dyDescent="0.25">
      <c r="H35" s="183"/>
      <c r="J35" s="5"/>
      <c r="K35" s="5"/>
      <c r="O35" s="183"/>
      <c r="W35" s="183"/>
      <c r="Y35" s="29" t="s">
        <v>1679</v>
      </c>
      <c r="Z35" s="327">
        <v>0</v>
      </c>
      <c r="AA35" s="328">
        <f>MO!H7+MO!E7/60*Servicios!Z35</f>
        <v>11890</v>
      </c>
    </row>
    <row r="36" spans="3:27" x14ac:dyDescent="0.25">
      <c r="E36" s="324" t="s">
        <v>2</v>
      </c>
      <c r="F36" s="325"/>
      <c r="G36" s="326" t="s">
        <v>112</v>
      </c>
      <c r="H36" s="183"/>
      <c r="I36" s="324" t="s">
        <v>117</v>
      </c>
      <c r="J36" s="325"/>
      <c r="K36" s="326"/>
      <c r="O36" s="183"/>
      <c r="W36" s="183"/>
      <c r="Y36" s="29" t="s">
        <v>1679</v>
      </c>
      <c r="Z36" s="327">
        <v>0</v>
      </c>
      <c r="AA36" s="328">
        <f>MO!H7+MO!E7/60*Servicios!Z36</f>
        <v>11890</v>
      </c>
    </row>
    <row r="37" spans="3:27" x14ac:dyDescent="0.25">
      <c r="E37" s="29" t="s">
        <v>159</v>
      </c>
      <c r="F37" s="29"/>
      <c r="G37" s="29"/>
      <c r="H37" s="183"/>
      <c r="I37" s="29" t="s">
        <v>1355</v>
      </c>
      <c r="J37" s="327">
        <v>1200</v>
      </c>
      <c r="K37" s="328">
        <f>MO!H7+MO!E7/60*Servicios!J37</f>
        <v>380190</v>
      </c>
      <c r="O37" s="183"/>
      <c r="W37" s="183"/>
      <c r="Y37" s="29" t="s">
        <v>1679</v>
      </c>
      <c r="Z37" s="327">
        <v>0</v>
      </c>
      <c r="AA37" s="328">
        <f>MO!H7+MO!E7/60*Servicios!Z37</f>
        <v>11890</v>
      </c>
    </row>
    <row r="38" spans="3:27" x14ac:dyDescent="0.25">
      <c r="E38" s="488" t="s">
        <v>91</v>
      </c>
      <c r="F38" s="489"/>
      <c r="G38" s="490"/>
      <c r="H38" s="183"/>
      <c r="I38" s="29" t="s">
        <v>31</v>
      </c>
      <c r="J38" s="327">
        <v>1550</v>
      </c>
      <c r="K38" s="328">
        <f>MO!H7+MO!E7/60*Servicios!J38</f>
        <v>487610.83333333337</v>
      </c>
      <c r="O38" s="183"/>
      <c r="W38" s="183"/>
      <c r="Y38" s="29" t="s">
        <v>1679</v>
      </c>
      <c r="Z38" s="327">
        <v>0</v>
      </c>
      <c r="AA38" s="328">
        <f>MO!H7+MO!E7/60*Servicios!Z38</f>
        <v>11890</v>
      </c>
    </row>
    <row r="39" spans="3:27" x14ac:dyDescent="0.25">
      <c r="E39" s="329" t="s">
        <v>1521</v>
      </c>
      <c r="F39" s="330">
        <v>40</v>
      </c>
      <c r="G39" s="331">
        <f>MO!H7+MO!E7/60*Servicios!F39</f>
        <v>24166.666666666668</v>
      </c>
      <c r="H39" s="183"/>
      <c r="I39" s="29" t="s">
        <v>1594</v>
      </c>
      <c r="J39" s="327">
        <v>1450</v>
      </c>
      <c r="K39" s="328">
        <f>MO!H7+MO!E7/60*Servicios!J39</f>
        <v>456919.16666666669</v>
      </c>
      <c r="O39" s="183"/>
      <c r="W39" s="183"/>
      <c r="Y39" s="29" t="s">
        <v>1679</v>
      </c>
      <c r="Z39" s="327">
        <v>0</v>
      </c>
      <c r="AA39" s="328">
        <f>MO!H7+MO!E7/60*Servicios!Z39</f>
        <v>11890</v>
      </c>
    </row>
    <row r="40" spans="3:27" x14ac:dyDescent="0.25">
      <c r="E40" s="329" t="s">
        <v>68</v>
      </c>
      <c r="F40" s="330">
        <v>45</v>
      </c>
      <c r="G40" s="331">
        <f>MO!H7+MO!E7/60*Servicios!F40</f>
        <v>25701.25</v>
      </c>
      <c r="H40" s="183"/>
      <c r="I40" s="29" t="s">
        <v>1595</v>
      </c>
      <c r="J40" s="327">
        <v>420</v>
      </c>
      <c r="K40" s="328">
        <f>MO!H7+MO!E7/60*Servicios!J40</f>
        <v>140795</v>
      </c>
      <c r="O40" s="183"/>
      <c r="W40" s="183"/>
      <c r="Y40" s="29" t="s">
        <v>1679</v>
      </c>
      <c r="Z40" s="327">
        <v>0</v>
      </c>
      <c r="AA40" s="328">
        <f>MO!H7+MO!E7/60*Servicios!Z40</f>
        <v>11890</v>
      </c>
    </row>
    <row r="41" spans="3:27" x14ac:dyDescent="0.25">
      <c r="E41" s="329" t="s">
        <v>54</v>
      </c>
      <c r="F41" s="330">
        <v>28</v>
      </c>
      <c r="G41" s="331">
        <f>MO!H7+MO!E7/60*Servicios!F41</f>
        <v>20483.666666666668</v>
      </c>
      <c r="H41" s="183"/>
      <c r="I41" s="29" t="s">
        <v>1596</v>
      </c>
      <c r="J41" s="327">
        <v>600</v>
      </c>
      <c r="K41" s="328">
        <f>MO!H7+MO!E7/60*Servicios!J41</f>
        <v>196040</v>
      </c>
      <c r="O41" s="183"/>
      <c r="W41" s="183"/>
      <c r="Y41" s="29" t="s">
        <v>1679</v>
      </c>
      <c r="Z41" s="327">
        <v>0</v>
      </c>
      <c r="AA41" s="328">
        <f>MO!H7+MO!E7/60*Servicios!Z41</f>
        <v>11890</v>
      </c>
    </row>
    <row r="42" spans="3:27" x14ac:dyDescent="0.25">
      <c r="E42" s="329" t="s">
        <v>52</v>
      </c>
      <c r="F42" s="330">
        <v>35</v>
      </c>
      <c r="G42" s="331">
        <f>MO!H7+MO!E7/60*Servicios!F42</f>
        <v>22632.083333333336</v>
      </c>
      <c r="H42" s="183"/>
      <c r="I42" s="29" t="s">
        <v>1597</v>
      </c>
      <c r="J42" s="327">
        <v>200</v>
      </c>
      <c r="K42" s="328">
        <f>MO!H7+MO!E7/60*Servicios!J42</f>
        <v>73273.333333333343</v>
      </c>
      <c r="AA42" s="328"/>
    </row>
    <row r="43" spans="3:27" x14ac:dyDescent="0.25">
      <c r="E43" s="329" t="s">
        <v>53</v>
      </c>
      <c r="F43" s="330">
        <v>38</v>
      </c>
      <c r="G43" s="331">
        <f>MO!H7+MO!E7/60*Servicios!F43</f>
        <v>23552.833333333336</v>
      </c>
      <c r="H43" s="183"/>
      <c r="I43" s="29" t="s">
        <v>79</v>
      </c>
      <c r="J43" s="29">
        <v>200</v>
      </c>
      <c r="K43" s="328">
        <f>MO!H7+MO!E7/60*Servicios!J43</f>
        <v>73273.333333333343</v>
      </c>
      <c r="Y43" s="365" t="s">
        <v>169</v>
      </c>
      <c r="Z43" s="317"/>
      <c r="AA43" s="366">
        <f>MO!H45+MO!E45/60*Servicios!Z43</f>
        <v>0</v>
      </c>
    </row>
    <row r="44" spans="3:27" x14ac:dyDescent="0.25">
      <c r="E44" s="329" t="s">
        <v>89</v>
      </c>
      <c r="F44" s="330">
        <v>35</v>
      </c>
      <c r="G44" s="331">
        <f>MO!H7+MO!E7/60*Servicios!F44</f>
        <v>22632.083333333336</v>
      </c>
      <c r="H44" s="183"/>
      <c r="I44" s="29" t="s">
        <v>30</v>
      </c>
      <c r="J44" s="29">
        <v>450</v>
      </c>
      <c r="K44" s="328">
        <f>MO!H7+MO!E7/60*Servicios!J44</f>
        <v>150002.5</v>
      </c>
      <c r="Y44" s="29" t="s">
        <v>159</v>
      </c>
      <c r="Z44" s="327"/>
      <c r="AA44" s="328"/>
    </row>
    <row r="45" spans="3:27" x14ac:dyDescent="0.25">
      <c r="E45" s="329" t="s">
        <v>56</v>
      </c>
      <c r="F45" s="330">
        <v>40</v>
      </c>
      <c r="G45" s="331">
        <f>MO!H7+MO!E7/60*Servicios!F45</f>
        <v>24166.666666666668</v>
      </c>
      <c r="H45" s="183"/>
      <c r="I45" s="29" t="s">
        <v>1598</v>
      </c>
      <c r="J45" s="29">
        <v>250</v>
      </c>
      <c r="K45" s="328">
        <f>MO!H7+MO!E7/60*Servicios!J45</f>
        <v>88619.166666666672</v>
      </c>
      <c r="Y45" s="29" t="s">
        <v>1679</v>
      </c>
      <c r="Z45" s="327">
        <v>0</v>
      </c>
      <c r="AA45" s="328">
        <f>MO!H7+MO!E7/60*Servicios!Z45</f>
        <v>11890</v>
      </c>
    </row>
    <row r="46" spans="3:27" x14ac:dyDescent="0.25">
      <c r="E46" s="329" t="s">
        <v>61</v>
      </c>
      <c r="F46" s="330">
        <v>40</v>
      </c>
      <c r="G46" s="331">
        <f>MO!H7+MO!E7/60*Servicios!F46</f>
        <v>24166.666666666668</v>
      </c>
      <c r="H46" s="183"/>
      <c r="I46" s="29" t="s">
        <v>1599</v>
      </c>
      <c r="J46" s="29">
        <v>120</v>
      </c>
      <c r="K46" s="328">
        <f>MO!H7+MO!E7/60*Servicios!J46</f>
        <v>48720</v>
      </c>
      <c r="Y46" s="29" t="s">
        <v>1679</v>
      </c>
      <c r="Z46" s="327">
        <v>0</v>
      </c>
      <c r="AA46" s="328">
        <f>MO!H7+MO!E7/60*Servicios!Z46</f>
        <v>11890</v>
      </c>
    </row>
    <row r="47" spans="3:27" x14ac:dyDescent="0.25">
      <c r="E47" s="332" t="s">
        <v>1315</v>
      </c>
      <c r="F47" s="330">
        <v>432</v>
      </c>
      <c r="G47" s="331">
        <f>MO!H7+MO!E7/60*Servicios!F47</f>
        <v>144478</v>
      </c>
      <c r="H47" s="183"/>
      <c r="I47" s="29" t="s">
        <v>1600</v>
      </c>
      <c r="J47" s="29">
        <v>120</v>
      </c>
      <c r="K47" s="328">
        <f>MO!H7+MO!E7/60*Servicios!J47</f>
        <v>48720</v>
      </c>
      <c r="Y47" s="29" t="s">
        <v>1679</v>
      </c>
      <c r="Z47" s="327">
        <v>0</v>
      </c>
      <c r="AA47" s="328">
        <f>MO!H7+MO!E7/60*Servicios!Z47</f>
        <v>11890</v>
      </c>
    </row>
    <row r="48" spans="3:27" x14ac:dyDescent="0.25">
      <c r="E48" s="332" t="s">
        <v>1316</v>
      </c>
      <c r="F48" s="330">
        <v>560</v>
      </c>
      <c r="G48" s="331">
        <f>MO!H7+MO!E7/60*Servicios!F48</f>
        <v>183763.33333333334</v>
      </c>
      <c r="H48" s="183"/>
      <c r="I48" s="29" t="s">
        <v>1605</v>
      </c>
      <c r="J48" s="29">
        <v>401</v>
      </c>
      <c r="K48" s="328">
        <f>MO!H7+MO!E7/60*Servicios!J48</f>
        <v>134963.58333333334</v>
      </c>
      <c r="Y48" s="29" t="s">
        <v>1679</v>
      </c>
      <c r="Z48" s="327">
        <v>0</v>
      </c>
      <c r="AA48" s="328">
        <f>MO!H7+MO!E7/60*Servicios!Z48</f>
        <v>11890</v>
      </c>
    </row>
    <row r="49" spans="5:27" x14ac:dyDescent="0.25">
      <c r="E49" s="332" t="s">
        <v>1313</v>
      </c>
      <c r="F49" s="330">
        <v>260</v>
      </c>
      <c r="G49" s="331">
        <f>MO!H7+MO!E7/60*Servicios!F49</f>
        <v>91688.333333333343</v>
      </c>
      <c r="H49" s="183"/>
      <c r="I49" s="29"/>
      <c r="J49" s="29"/>
      <c r="K49" s="328">
        <f>MO!H7+MO!E7/60*Servicios!J49</f>
        <v>11890</v>
      </c>
      <c r="Y49" s="29" t="s">
        <v>1679</v>
      </c>
      <c r="Z49" s="327">
        <v>0</v>
      </c>
      <c r="AA49" s="328">
        <f>MO!H7+MO!E7/60*Servicios!Z49</f>
        <v>11890</v>
      </c>
    </row>
    <row r="50" spans="5:27" x14ac:dyDescent="0.25">
      <c r="E50" s="332" t="s">
        <v>1314</v>
      </c>
      <c r="F50" s="330">
        <v>374</v>
      </c>
      <c r="G50" s="331">
        <f>MO!H7+MO!E7/60*Servicios!F50</f>
        <v>126676.83333333334</v>
      </c>
      <c r="H50" s="181"/>
      <c r="I50" s="29"/>
      <c r="J50" s="29"/>
      <c r="K50" s="328">
        <f>MO!H7+MO!E7/60*Servicios!J50</f>
        <v>11890</v>
      </c>
      <c r="Y50" s="29" t="s">
        <v>1679</v>
      </c>
      <c r="Z50" s="327">
        <v>0</v>
      </c>
      <c r="AA50" s="328">
        <f>MO!H7+MO!E7/60*Servicios!Z50</f>
        <v>11890</v>
      </c>
    </row>
    <row r="51" spans="5:27" x14ac:dyDescent="0.25">
      <c r="E51" s="329" t="s">
        <v>13</v>
      </c>
      <c r="F51" s="330">
        <v>35</v>
      </c>
      <c r="G51" s="331">
        <f>MO!H7+MO!E7/60*Servicios!F51</f>
        <v>22632.083333333336</v>
      </c>
      <c r="H51" s="183"/>
      <c r="I51" s="29"/>
      <c r="J51" s="29"/>
      <c r="K51" s="328">
        <f>MO!H7+MO!E7/60*Servicios!J51</f>
        <v>11890</v>
      </c>
      <c r="Y51" s="29" t="s">
        <v>1679</v>
      </c>
      <c r="Z51" s="327">
        <v>0</v>
      </c>
      <c r="AA51" s="328">
        <f>MO!H7+MO!E7/60*Servicios!Z51</f>
        <v>11890</v>
      </c>
    </row>
    <row r="52" spans="5:27" x14ac:dyDescent="0.25">
      <c r="E52" s="329" t="s">
        <v>17</v>
      </c>
      <c r="F52" s="330">
        <v>40</v>
      </c>
      <c r="G52" s="331">
        <f>MO!H7+MO!E7/60*Servicios!F52</f>
        <v>24166.666666666668</v>
      </c>
      <c r="H52" s="183"/>
      <c r="I52" s="29"/>
      <c r="J52" s="29"/>
      <c r="K52" s="328">
        <f>MO!H7+MO!E7/60*Servicios!J52</f>
        <v>11890</v>
      </c>
      <c r="Y52" s="29" t="s">
        <v>1679</v>
      </c>
      <c r="Z52" s="327">
        <v>0</v>
      </c>
      <c r="AA52" s="328">
        <f>MO!H7+MO!E7/60*Servicios!Z52</f>
        <v>11890</v>
      </c>
    </row>
    <row r="53" spans="5:27" x14ac:dyDescent="0.25">
      <c r="E53" s="332" t="s">
        <v>1522</v>
      </c>
      <c r="F53" s="330">
        <v>374</v>
      </c>
      <c r="G53" s="331">
        <f>MO!H7+MO!E7/60*Servicios!F53</f>
        <v>126676.83333333334</v>
      </c>
      <c r="H53" s="183"/>
      <c r="I53" s="29"/>
      <c r="J53" s="29"/>
      <c r="K53" s="328">
        <f>MO!H7+MO!E7/60*Servicios!J53</f>
        <v>11890</v>
      </c>
      <c r="Y53" s="29" t="s">
        <v>1679</v>
      </c>
      <c r="Z53" s="327">
        <v>0</v>
      </c>
      <c r="AA53" s="328">
        <f>MO!H7+MO!E7/60*Servicios!Z53</f>
        <v>11890</v>
      </c>
    </row>
    <row r="54" spans="5:27" x14ac:dyDescent="0.25">
      <c r="E54" s="332" t="s">
        <v>1523</v>
      </c>
      <c r="F54" s="330">
        <v>590</v>
      </c>
      <c r="G54" s="331">
        <f>MO!H7+MO!E7/60*Servicios!F54</f>
        <v>192970.83333333334</v>
      </c>
      <c r="H54" s="183"/>
      <c r="I54" s="29"/>
      <c r="J54" s="29"/>
      <c r="K54" s="328">
        <f>MO!H7+MO!E7/60*Servicios!J54</f>
        <v>11890</v>
      </c>
      <c r="Y54" s="29" t="s">
        <v>1679</v>
      </c>
      <c r="Z54" s="327">
        <v>0</v>
      </c>
      <c r="AA54" s="328">
        <f>MO!H7+MO!E7/60*Servicios!Z54</f>
        <v>11890</v>
      </c>
    </row>
    <row r="55" spans="5:27" x14ac:dyDescent="0.25">
      <c r="E55" s="332" t="s">
        <v>1524</v>
      </c>
      <c r="F55" s="330">
        <v>360</v>
      </c>
      <c r="G55" s="331">
        <f>MO!H7+MO!E7/60*Servicios!F55</f>
        <v>122380</v>
      </c>
      <c r="H55" s="183"/>
      <c r="I55" s="29"/>
      <c r="J55" s="29"/>
      <c r="K55" s="328">
        <f>MO!H7+MO!E7/60*Servicios!J55</f>
        <v>11890</v>
      </c>
      <c r="Y55" s="29" t="s">
        <v>1679</v>
      </c>
      <c r="Z55" s="327">
        <v>0</v>
      </c>
      <c r="AA55" s="328">
        <f>MO!H7+MO!E7/60*Servicios!Z55</f>
        <v>11890</v>
      </c>
    </row>
    <row r="56" spans="5:27" x14ac:dyDescent="0.25">
      <c r="E56" s="332" t="s">
        <v>1525</v>
      </c>
      <c r="F56" s="330">
        <v>280</v>
      </c>
      <c r="G56" s="331">
        <f>MO!H7+MO!E7/60*Servicios!F56</f>
        <v>97826.666666666672</v>
      </c>
      <c r="H56" s="183"/>
      <c r="I56" s="29"/>
      <c r="J56" s="29"/>
      <c r="K56" s="328">
        <f>MO!H7+MO!E7/60*Servicios!J56</f>
        <v>11890</v>
      </c>
      <c r="Y56" s="29" t="s">
        <v>1679</v>
      </c>
      <c r="Z56" s="327">
        <v>0</v>
      </c>
      <c r="AA56" s="328">
        <f>MO!H7+MO!E7/60*Servicios!Z56</f>
        <v>11890</v>
      </c>
    </row>
    <row r="57" spans="5:27" x14ac:dyDescent="0.25">
      <c r="E57" s="329" t="s">
        <v>1527</v>
      </c>
      <c r="F57" s="330">
        <v>1</v>
      </c>
      <c r="G57" s="331">
        <f>MO!H7+MO!E7/60*Servicios!F57</f>
        <v>12196.916666666666</v>
      </c>
      <c r="H57" s="183"/>
      <c r="I57" s="29"/>
      <c r="J57" s="29"/>
      <c r="K57" s="328">
        <f>MO!H7+MO!E7/60*Servicios!J57</f>
        <v>11890</v>
      </c>
      <c r="Y57" s="29" t="s">
        <v>1679</v>
      </c>
      <c r="Z57" s="327">
        <v>0</v>
      </c>
      <c r="AA57" s="328">
        <f>MO!H7+MO!E7/60*Servicios!Z57</f>
        <v>11890</v>
      </c>
    </row>
    <row r="58" spans="5:27" x14ac:dyDescent="0.25">
      <c r="E58" s="329" t="s">
        <v>1528</v>
      </c>
      <c r="F58" s="330">
        <v>1</v>
      </c>
      <c r="G58" s="331">
        <f>MO!H7+MO!E7/60*Servicios!F58</f>
        <v>12196.916666666666</v>
      </c>
      <c r="H58" s="183"/>
      <c r="I58" s="29"/>
      <c r="J58" s="29"/>
      <c r="K58" s="328">
        <f>MO!H7+MO!E7/60*Servicios!J58</f>
        <v>11890</v>
      </c>
      <c r="Y58" s="29" t="s">
        <v>1679</v>
      </c>
      <c r="Z58" s="327">
        <v>0</v>
      </c>
      <c r="AA58" s="328">
        <f>MO!H7+MO!E7/60*Servicios!Z58</f>
        <v>11890</v>
      </c>
    </row>
    <row r="59" spans="5:27" x14ac:dyDescent="0.25">
      <c r="E59" s="329" t="s">
        <v>26</v>
      </c>
      <c r="F59" s="330">
        <v>65</v>
      </c>
      <c r="G59" s="331">
        <f>MO!H7+MO!E7/60*Servicios!F59</f>
        <v>31839.583333333336</v>
      </c>
      <c r="H59" s="183"/>
      <c r="I59" s="29"/>
      <c r="J59" s="29"/>
      <c r="K59" s="328">
        <f>MO!H7+MO!E7/60*Servicios!J59</f>
        <v>11890</v>
      </c>
      <c r="Y59" s="29" t="s">
        <v>1679</v>
      </c>
      <c r="Z59" s="327">
        <v>0</v>
      </c>
      <c r="AA59" s="328">
        <f>MO!H7+MO!E7/60*Servicios!Z59</f>
        <v>11890</v>
      </c>
    </row>
    <row r="60" spans="5:27" x14ac:dyDescent="0.25">
      <c r="E60" s="329" t="s">
        <v>1529</v>
      </c>
      <c r="F60" s="330">
        <v>48</v>
      </c>
      <c r="G60" s="331">
        <f>MO!H7+MO!E7/60*Servicios!F60</f>
        <v>26622</v>
      </c>
      <c r="H60" s="183"/>
      <c r="I60" s="29"/>
      <c r="J60" s="29"/>
      <c r="K60" s="328">
        <f>MO!H7+MO!E7/60*Servicios!J60</f>
        <v>11890</v>
      </c>
      <c r="Y60" s="29" t="s">
        <v>1679</v>
      </c>
      <c r="Z60" s="327">
        <v>0</v>
      </c>
      <c r="AA60" s="328">
        <f>MO!H7+MO!E7/60*Servicios!Z60</f>
        <v>11890</v>
      </c>
    </row>
    <row r="61" spans="5:27" x14ac:dyDescent="0.25">
      <c r="E61" s="329" t="s">
        <v>1530</v>
      </c>
      <c r="F61" s="330">
        <v>48</v>
      </c>
      <c r="G61" s="331">
        <f>MO!H7+MO!E7/60*Servicios!F61</f>
        <v>26622</v>
      </c>
      <c r="H61" s="183"/>
      <c r="I61" s="29"/>
      <c r="J61" s="29"/>
      <c r="K61" s="328">
        <f>MO!H7+MO!E7/60*Servicios!J61</f>
        <v>11890</v>
      </c>
      <c r="Y61" s="29" t="s">
        <v>1679</v>
      </c>
      <c r="Z61" s="327">
        <v>0</v>
      </c>
      <c r="AA61" s="328">
        <f>MO!H7+MO!E73/60*Servicios!Z61</f>
        <v>11890</v>
      </c>
    </row>
    <row r="62" spans="5:27" x14ac:dyDescent="0.25">
      <c r="E62" s="329" t="s">
        <v>21</v>
      </c>
      <c r="F62" s="330">
        <v>48</v>
      </c>
      <c r="G62" s="331">
        <f>MO!H7+MO!E7/60*Servicios!F62</f>
        <v>26622</v>
      </c>
      <c r="H62" s="183"/>
      <c r="I62" s="29"/>
      <c r="J62" s="29"/>
      <c r="K62" s="328">
        <f>MO!H7+MO!E7/60*Servicios!J62</f>
        <v>11890</v>
      </c>
      <c r="Y62" s="29" t="s">
        <v>1679</v>
      </c>
      <c r="Z62" s="327">
        <v>0</v>
      </c>
      <c r="AA62" s="328">
        <f>MO!H7+MO!E7/60*Servicios!Z62</f>
        <v>11890</v>
      </c>
    </row>
    <row r="63" spans="5:27" x14ac:dyDescent="0.25">
      <c r="E63" s="329" t="s">
        <v>1531</v>
      </c>
      <c r="F63" s="330">
        <v>68</v>
      </c>
      <c r="G63" s="331">
        <f>MO!H7+MO!E7/60*Servicios!F63</f>
        <v>32760.333333333336</v>
      </c>
      <c r="H63" s="183"/>
      <c r="I63" s="29"/>
      <c r="J63" s="29"/>
      <c r="K63" s="328">
        <f>MO!H7+MO!E7/60*Servicios!J63</f>
        <v>11890</v>
      </c>
      <c r="Y63" s="29" t="s">
        <v>1679</v>
      </c>
      <c r="Z63" s="327">
        <v>0</v>
      </c>
      <c r="AA63" s="328">
        <f>MO!H7+MO!E7/60*Servicios!Z63</f>
        <v>11890</v>
      </c>
    </row>
    <row r="64" spans="5:27" x14ac:dyDescent="0.25">
      <c r="E64" s="329" t="s">
        <v>1532</v>
      </c>
      <c r="F64" s="330">
        <v>140</v>
      </c>
      <c r="G64" s="331">
        <f>MO!H7+MO!E7/60*Servicios!F64</f>
        <v>54858.333333333336</v>
      </c>
      <c r="H64" s="183"/>
      <c r="I64" s="29"/>
      <c r="J64" s="29"/>
      <c r="K64" s="328">
        <f>MO!H7+MO!E7/60*Servicios!J64</f>
        <v>11890</v>
      </c>
      <c r="Y64" s="29" t="s">
        <v>1679</v>
      </c>
      <c r="Z64" s="327">
        <v>0</v>
      </c>
      <c r="AA64" s="328">
        <f>MO!H7+MO!E7/60*Servicios!Z64</f>
        <v>11890</v>
      </c>
    </row>
    <row r="65" spans="5:27" x14ac:dyDescent="0.25">
      <c r="E65" s="329" t="s">
        <v>1533</v>
      </c>
      <c r="F65" s="330">
        <v>160</v>
      </c>
      <c r="G65" s="331">
        <f>MO!H7+MO!E7/60*Servicios!F65</f>
        <v>60996.666666666672</v>
      </c>
      <c r="H65" s="183"/>
      <c r="I65" s="29"/>
      <c r="J65" s="29"/>
      <c r="K65" s="328">
        <f>MO!H7+MO!E7/60*Servicios!J65</f>
        <v>11890</v>
      </c>
      <c r="Y65" s="29" t="s">
        <v>1679</v>
      </c>
      <c r="Z65" s="327">
        <v>0</v>
      </c>
      <c r="AA65" s="328">
        <f>MO!H7+MO!E7/60*Servicios!Z65</f>
        <v>11890</v>
      </c>
    </row>
    <row r="66" spans="5:27" x14ac:dyDescent="0.25">
      <c r="E66" s="329" t="s">
        <v>1534</v>
      </c>
      <c r="F66" s="330">
        <v>50</v>
      </c>
      <c r="G66" s="331">
        <f>MO!H7+MO!E7/60*Servicios!F66</f>
        <v>27235.833333333336</v>
      </c>
      <c r="H66" s="183"/>
      <c r="I66" s="29"/>
      <c r="J66" s="29"/>
      <c r="K66" s="328">
        <f>MO!H7+MO!E7/60*Servicios!J66</f>
        <v>11890</v>
      </c>
      <c r="Y66" s="29" t="s">
        <v>1679</v>
      </c>
      <c r="Z66" s="327">
        <v>0</v>
      </c>
      <c r="AA66" s="328">
        <f>MO!H7+MO!E7/60*Servicios!Z66</f>
        <v>11890</v>
      </c>
    </row>
    <row r="67" spans="5:27" x14ac:dyDescent="0.25">
      <c r="E67" s="329" t="s">
        <v>1535</v>
      </c>
      <c r="F67" s="330">
        <v>90</v>
      </c>
      <c r="G67" s="331">
        <f>MO!H7+MO!E7/60*Servicios!F67</f>
        <v>39512.5</v>
      </c>
      <c r="H67" s="183"/>
      <c r="I67" s="324" t="s">
        <v>120</v>
      </c>
      <c r="J67" s="325"/>
      <c r="K67" s="326"/>
      <c r="Y67" s="29" t="s">
        <v>1679</v>
      </c>
      <c r="Z67" s="327">
        <v>0</v>
      </c>
      <c r="AA67" s="328">
        <f>MO!H7+MO!E7/60*Servicios!Z67</f>
        <v>11890</v>
      </c>
    </row>
    <row r="68" spans="5:27" x14ac:dyDescent="0.25">
      <c r="E68" s="329" t="s">
        <v>1544</v>
      </c>
      <c r="F68" s="330">
        <v>180</v>
      </c>
      <c r="G68" s="331">
        <f>MO!H7+MO!E7/60*Servicios!F68</f>
        <v>67135</v>
      </c>
      <c r="H68" s="183"/>
      <c r="I68" s="29" t="s">
        <v>1610</v>
      </c>
      <c r="J68" s="327">
        <v>250</v>
      </c>
      <c r="K68" s="328">
        <f>MO!H7+MO!E7/60*Servicios!J68</f>
        <v>88619.166666666672</v>
      </c>
      <c r="Y68" s="29" t="s">
        <v>1679</v>
      </c>
      <c r="Z68" s="327">
        <v>0</v>
      </c>
      <c r="AA68" s="328">
        <f>MO!H7+MO!E7/60*Servicios!Z68</f>
        <v>11890</v>
      </c>
    </row>
    <row r="69" spans="5:27" x14ac:dyDescent="0.25">
      <c r="E69" s="329" t="s">
        <v>1545</v>
      </c>
      <c r="F69" s="330">
        <v>360</v>
      </c>
      <c r="G69" s="331">
        <f>MO!H7+MO!E7/60*Servicios!F69</f>
        <v>122380</v>
      </c>
      <c r="H69" s="183"/>
      <c r="I69" s="29"/>
      <c r="J69" s="327"/>
      <c r="K69" s="328">
        <f>MO!H7+MO!E7/60*Servicios!J69</f>
        <v>11890</v>
      </c>
      <c r="Y69" s="29" t="s">
        <v>1679</v>
      </c>
      <c r="Z69" s="327">
        <v>0</v>
      </c>
      <c r="AA69" s="328">
        <f>MO!H7+MO!E7/60*Servicios!Z69</f>
        <v>11890</v>
      </c>
    </row>
    <row r="70" spans="5:27" x14ac:dyDescent="0.25">
      <c r="E70" s="329" t="s">
        <v>1546</v>
      </c>
      <c r="F70" s="330">
        <v>460</v>
      </c>
      <c r="G70" s="331">
        <f>MO!H7+MO!E7/60*Servicios!F70</f>
        <v>153071.66666666669</v>
      </c>
      <c r="H70" s="183"/>
      <c r="I70" s="29"/>
      <c r="J70" s="327"/>
      <c r="K70" s="328">
        <f>MO!H7+MO!E7/60*Servicios!J70</f>
        <v>11890</v>
      </c>
      <c r="Y70" s="29" t="s">
        <v>1679</v>
      </c>
      <c r="Z70" s="327">
        <v>0</v>
      </c>
      <c r="AA70" s="328">
        <f>MO!H7+MO!E7/60*Servicios!Z70</f>
        <v>11890</v>
      </c>
    </row>
    <row r="71" spans="5:27" x14ac:dyDescent="0.25">
      <c r="E71" s="329" t="s">
        <v>45</v>
      </c>
      <c r="F71" s="330">
        <v>55</v>
      </c>
      <c r="G71" s="331">
        <f>MO!H7+MO!E7/60*Servicios!F71</f>
        <v>28770.416666666668</v>
      </c>
      <c r="H71" s="183"/>
      <c r="I71" s="29"/>
      <c r="J71" s="327"/>
      <c r="K71" s="328">
        <f>MO!H7+MO!E7/60*Servicios!J71</f>
        <v>11890</v>
      </c>
      <c r="Y71" s="29" t="s">
        <v>1679</v>
      </c>
      <c r="Z71" s="327">
        <v>0</v>
      </c>
      <c r="AA71" s="328">
        <f>MO!H7+MO!E7/60*Servicios!Z71</f>
        <v>11890</v>
      </c>
    </row>
    <row r="72" spans="5:27" x14ac:dyDescent="0.25">
      <c r="E72" s="329" t="s">
        <v>58</v>
      </c>
      <c r="F72" s="330">
        <v>170</v>
      </c>
      <c r="G72" s="331">
        <f>MO!H7+MO!E7/60*Servicios!F72</f>
        <v>64065.833333333336</v>
      </c>
      <c r="H72" s="183"/>
      <c r="I72" s="29"/>
      <c r="J72" s="327"/>
      <c r="K72" s="328">
        <f>MO!H7+MO!E7/60*Servicios!J72</f>
        <v>11890</v>
      </c>
      <c r="Y72" s="29" t="s">
        <v>1679</v>
      </c>
      <c r="Z72" s="327">
        <v>0</v>
      </c>
      <c r="AA72" s="328">
        <f>MO!H7+MO!E7/60*Servicios!Z72</f>
        <v>11890</v>
      </c>
    </row>
    <row r="73" spans="5:27" x14ac:dyDescent="0.25">
      <c r="E73" s="329" t="s">
        <v>83</v>
      </c>
      <c r="F73" s="330">
        <v>48</v>
      </c>
      <c r="G73" s="331">
        <f>MO!H7+MO!E7/60*Servicios!F73</f>
        <v>26622</v>
      </c>
      <c r="H73" s="183"/>
      <c r="I73" s="29"/>
      <c r="J73" s="327"/>
      <c r="K73" s="328">
        <f>MO!H7+MO!E7/60*Servicios!J73</f>
        <v>11890</v>
      </c>
      <c r="Y73" s="29" t="s">
        <v>1679</v>
      </c>
      <c r="Z73" s="327">
        <v>0</v>
      </c>
      <c r="AA73" s="328">
        <f>MO!H7+MO!E7/60*Servicios!Z73</f>
        <v>11890</v>
      </c>
    </row>
    <row r="74" spans="5:27" x14ac:dyDescent="0.25">
      <c r="E74" s="329" t="s">
        <v>84</v>
      </c>
      <c r="F74" s="330">
        <v>48</v>
      </c>
      <c r="G74" s="331">
        <f>MO!H7+MO!E7/60*Servicios!F74</f>
        <v>26622</v>
      </c>
      <c r="H74" s="183"/>
      <c r="I74" s="29"/>
      <c r="J74" s="327"/>
      <c r="K74" s="328">
        <f>MO!H7+MO!E7/60*Servicios!J74</f>
        <v>11890</v>
      </c>
      <c r="Y74" s="29" t="s">
        <v>1679</v>
      </c>
      <c r="Z74" s="327">
        <v>0</v>
      </c>
      <c r="AA74" s="328">
        <f>MO!H7+MO!E7/60*Servicios!Z74</f>
        <v>11890</v>
      </c>
    </row>
    <row r="75" spans="5:27" x14ac:dyDescent="0.25">
      <c r="E75" s="329" t="s">
        <v>74</v>
      </c>
      <c r="F75" s="330">
        <v>25</v>
      </c>
      <c r="G75" s="331">
        <f>MO!H7+MO!E7/60*Servicios!F75</f>
        <v>19562.916666666668</v>
      </c>
      <c r="H75" s="183"/>
      <c r="I75" s="29"/>
      <c r="J75" s="327"/>
      <c r="K75" s="328">
        <f>MO!H7+MO!E7/60*Servicios!J75</f>
        <v>11890</v>
      </c>
      <c r="Y75" s="29" t="s">
        <v>1679</v>
      </c>
      <c r="Z75" s="327">
        <v>0</v>
      </c>
      <c r="AA75" s="328">
        <f>MO!H7+MO!E7/60*Servicios!Z75</f>
        <v>11890</v>
      </c>
    </row>
    <row r="76" spans="5:27" x14ac:dyDescent="0.25">
      <c r="E76" s="329" t="s">
        <v>46</v>
      </c>
      <c r="F76" s="330">
        <v>40</v>
      </c>
      <c r="G76" s="331">
        <f>MO!H7+MO!E7/60*Servicios!F76</f>
        <v>24166.666666666668</v>
      </c>
      <c r="H76" s="183"/>
      <c r="I76" s="29"/>
      <c r="J76" s="327"/>
      <c r="K76" s="328">
        <f>MO!H7+MO!E7/60*Servicios!J76</f>
        <v>11890</v>
      </c>
      <c r="Y76" s="29" t="s">
        <v>1679</v>
      </c>
      <c r="Z76" s="327">
        <v>0</v>
      </c>
      <c r="AA76" s="328">
        <f>MO!H7+MO!E7/60*Servicios!Z76</f>
        <v>11890</v>
      </c>
    </row>
    <row r="77" spans="5:27" x14ac:dyDescent="0.25">
      <c r="E77" s="329" t="s">
        <v>47</v>
      </c>
      <c r="F77" s="330">
        <v>40</v>
      </c>
      <c r="G77" s="331">
        <f>MO!H7+MO!E7/60*Servicios!F77</f>
        <v>24166.666666666668</v>
      </c>
      <c r="H77" s="183"/>
      <c r="J77" s="5"/>
      <c r="K77" s="5"/>
      <c r="Y77" s="29" t="s">
        <v>1679</v>
      </c>
      <c r="Z77" s="327">
        <v>0</v>
      </c>
      <c r="AA77" s="328">
        <f>MO!H7+MO!E7/60*Servicios!Z77</f>
        <v>11890</v>
      </c>
    </row>
    <row r="78" spans="5:27" x14ac:dyDescent="0.25">
      <c r="E78" s="329" t="s">
        <v>49</v>
      </c>
      <c r="F78" s="330">
        <v>90</v>
      </c>
      <c r="G78" s="331">
        <f>MO!H7+MO!E7/60*Servicios!F78</f>
        <v>39512.5</v>
      </c>
      <c r="H78" s="183"/>
      <c r="I78" s="324" t="s">
        <v>118</v>
      </c>
      <c r="J78" s="325"/>
      <c r="K78" s="326" t="s">
        <v>112</v>
      </c>
      <c r="Y78" s="29" t="s">
        <v>1679</v>
      </c>
      <c r="Z78" s="327">
        <v>0</v>
      </c>
      <c r="AA78" s="328">
        <f>MO!H7+MO!E7/60*Servicios!Z78</f>
        <v>11890</v>
      </c>
    </row>
    <row r="79" spans="5:27" x14ac:dyDescent="0.25">
      <c r="E79" s="329" t="s">
        <v>70</v>
      </c>
      <c r="F79" s="330">
        <v>85</v>
      </c>
      <c r="G79" s="331">
        <f>MO!H7+MO!E7/60*Servicios!F79</f>
        <v>37977.916666666672</v>
      </c>
      <c r="H79" s="183"/>
      <c r="I79" s="29" t="s">
        <v>1356</v>
      </c>
      <c r="J79" s="327">
        <v>1150</v>
      </c>
      <c r="K79" s="328">
        <f>MO!H7+MO!E7/60*Servicios!J79</f>
        <v>364844.16666666669</v>
      </c>
      <c r="Y79" s="29" t="s">
        <v>1679</v>
      </c>
      <c r="Z79" s="327">
        <v>0</v>
      </c>
      <c r="AA79" s="328">
        <f>MO!H7+MO!E7/60*Servicios!Z79</f>
        <v>11890</v>
      </c>
    </row>
    <row r="80" spans="5:27" x14ac:dyDescent="0.25">
      <c r="E80" s="329" t="s">
        <v>48</v>
      </c>
      <c r="F80" s="330">
        <v>40</v>
      </c>
      <c r="G80" s="331">
        <f>MO!H7+MO!E7/60*Servicios!F80</f>
        <v>24166.666666666668</v>
      </c>
      <c r="H80" s="183"/>
      <c r="I80" s="29" t="s">
        <v>1357</v>
      </c>
      <c r="J80" s="327">
        <v>1150</v>
      </c>
      <c r="K80" s="328">
        <f>MO!H7+MO!E7/60*Servicios!J80</f>
        <v>364844.16666666669</v>
      </c>
      <c r="Y80" s="29" t="s">
        <v>1679</v>
      </c>
      <c r="Z80" s="327">
        <v>0</v>
      </c>
      <c r="AA80" s="328">
        <f>MO!H7+MO!E7/60*Servicios!Z80</f>
        <v>11890</v>
      </c>
    </row>
    <row r="81" spans="5:27" x14ac:dyDescent="0.25">
      <c r="E81" s="329" t="s">
        <v>45</v>
      </c>
      <c r="F81" s="330">
        <v>55</v>
      </c>
      <c r="G81" s="331">
        <f>MO!H7+MO!E7/60*Servicios!F81</f>
        <v>28770.416666666668</v>
      </c>
      <c r="H81" s="183"/>
      <c r="I81" s="29" t="s">
        <v>1358</v>
      </c>
      <c r="J81" s="327">
        <v>650</v>
      </c>
      <c r="K81" s="328">
        <f>MO!H7+MO!E7/60*Servicios!J81</f>
        <v>211385.83333333334</v>
      </c>
      <c r="Y81" s="29" t="s">
        <v>1679</v>
      </c>
      <c r="Z81" s="327">
        <v>0</v>
      </c>
      <c r="AA81" s="328">
        <f>MO!H7+MO!E7/60*Servicios!Z81</f>
        <v>11890</v>
      </c>
    </row>
    <row r="82" spans="5:27" x14ac:dyDescent="0.25">
      <c r="E82" s="329" t="s">
        <v>50</v>
      </c>
      <c r="F82" s="330">
        <v>55</v>
      </c>
      <c r="G82" s="331">
        <f>MO!H7+MO!E7/60*Servicios!F82</f>
        <v>28770.416666666668</v>
      </c>
      <c r="H82" s="183"/>
      <c r="I82" s="29" t="s">
        <v>1359</v>
      </c>
      <c r="J82" s="327">
        <v>650</v>
      </c>
      <c r="K82" s="328">
        <f>MO!H7+MO!E7/60*Servicios!J82</f>
        <v>211385.83333333334</v>
      </c>
      <c r="Y82" s="29" t="s">
        <v>1679</v>
      </c>
      <c r="Z82" s="327">
        <v>0</v>
      </c>
      <c r="AA82" s="328">
        <f>MO!H7+MO!E7/60*Servicios!Z82</f>
        <v>11890</v>
      </c>
    </row>
    <row r="83" spans="5:27" x14ac:dyDescent="0.25">
      <c r="E83" s="329" t="s">
        <v>80</v>
      </c>
      <c r="F83" s="330">
        <v>55</v>
      </c>
      <c r="G83" s="331">
        <f>MO!H7+MO!E7/60*Servicios!F83</f>
        <v>28770.416666666668</v>
      </c>
      <c r="H83" s="183"/>
      <c r="I83" s="29" t="s">
        <v>1514</v>
      </c>
      <c r="J83" s="327">
        <v>260</v>
      </c>
      <c r="K83" s="328">
        <f>MO!H7+MO!E7/60*Servicios!J83</f>
        <v>91688.333333333343</v>
      </c>
      <c r="Y83" s="29" t="s">
        <v>1679</v>
      </c>
      <c r="Z83" s="327">
        <v>0</v>
      </c>
      <c r="AA83" s="328">
        <f>MO!H7+MO!E7/60*Servicios!Z83</f>
        <v>11890</v>
      </c>
    </row>
    <row r="84" spans="5:27" x14ac:dyDescent="0.25">
      <c r="E84" s="329" t="s">
        <v>82</v>
      </c>
      <c r="F84" s="330">
        <v>90</v>
      </c>
      <c r="G84" s="331">
        <f>MO!H7+MO!E7/60*Servicios!F84</f>
        <v>39512.5</v>
      </c>
      <c r="H84" s="183"/>
      <c r="I84" s="29" t="s">
        <v>1515</v>
      </c>
      <c r="J84" s="327">
        <v>260</v>
      </c>
      <c r="K84" s="328">
        <f>MO!H7+MO!E7/60*Servicios!J84</f>
        <v>91688.333333333343</v>
      </c>
      <c r="AA84" s="183"/>
    </row>
    <row r="85" spans="5:27" x14ac:dyDescent="0.25">
      <c r="E85" s="329" t="s">
        <v>81</v>
      </c>
      <c r="F85" s="330">
        <v>155</v>
      </c>
      <c r="G85" s="331">
        <f>MO!H7+MO!E7/60*Servicios!F85</f>
        <v>59462.083333333336</v>
      </c>
      <c r="H85" s="183"/>
      <c r="I85" s="29" t="s">
        <v>1516</v>
      </c>
      <c r="J85" s="327">
        <v>950</v>
      </c>
      <c r="K85" s="328">
        <f>MO!H7+MO!E7/60*Servicios!J85</f>
        <v>303460.83333333337</v>
      </c>
      <c r="AA85" s="183"/>
    </row>
    <row r="86" spans="5:27" x14ac:dyDescent="0.25">
      <c r="E86" s="332" t="s">
        <v>1312</v>
      </c>
      <c r="F86" s="330">
        <v>220</v>
      </c>
      <c r="G86" s="331">
        <f>MO!H7+MO!E7/60*Servicios!F86</f>
        <v>79411.666666666672</v>
      </c>
      <c r="H86" s="183"/>
      <c r="I86" s="29" t="s">
        <v>1360</v>
      </c>
      <c r="J86" s="327">
        <v>145</v>
      </c>
      <c r="K86" s="328">
        <f>MO!H7+MO!E7/60*Servicios!J86</f>
        <v>56392.916666666672</v>
      </c>
      <c r="AA86" s="183"/>
    </row>
    <row r="87" spans="5:27" x14ac:dyDescent="0.25">
      <c r="E87" s="332" t="s">
        <v>1311</v>
      </c>
      <c r="F87" s="330">
        <v>180</v>
      </c>
      <c r="G87" s="331">
        <f>MO!H7+MO!E7/60*Servicios!F87</f>
        <v>67135</v>
      </c>
      <c r="H87" s="183"/>
      <c r="I87" s="29"/>
      <c r="J87" s="327"/>
      <c r="K87" s="328">
        <f>MO!H7+MO!E7/60*Servicios!J87</f>
        <v>11890</v>
      </c>
      <c r="AA87" s="183"/>
    </row>
    <row r="88" spans="5:27" x14ac:dyDescent="0.25">
      <c r="E88" s="329" t="s">
        <v>59</v>
      </c>
      <c r="F88" s="330">
        <v>45</v>
      </c>
      <c r="G88" s="331">
        <f>MO!H7+MO!E7/60*Servicios!F88</f>
        <v>25701.25</v>
      </c>
      <c r="H88" s="183"/>
      <c r="I88" s="29"/>
      <c r="J88" s="327"/>
      <c r="K88" s="328">
        <f>MO!H7+MO!E7/60*Servicios!J88</f>
        <v>11890</v>
      </c>
      <c r="AA88" s="183"/>
    </row>
    <row r="89" spans="5:27" x14ac:dyDescent="0.25">
      <c r="E89" s="329" t="s">
        <v>63</v>
      </c>
      <c r="F89" s="330">
        <v>150</v>
      </c>
      <c r="G89" s="331">
        <f>MO!H7+MO!E7/60*Servicios!F89</f>
        <v>57927.5</v>
      </c>
      <c r="H89" s="183"/>
      <c r="I89" s="29"/>
      <c r="J89" s="327"/>
      <c r="K89" s="328">
        <f>MO!H7+MO!E7/60*Servicios!J89</f>
        <v>11890</v>
      </c>
      <c r="AA89" s="183"/>
    </row>
    <row r="90" spans="5:27" x14ac:dyDescent="0.25">
      <c r="E90" s="329" t="s">
        <v>1323</v>
      </c>
      <c r="F90" s="330">
        <v>140</v>
      </c>
      <c r="G90" s="331">
        <f>MO!H7+MO!E7/60*Servicios!F90</f>
        <v>54858.333333333336</v>
      </c>
      <c r="H90" s="183"/>
      <c r="I90" s="29"/>
      <c r="J90" s="327"/>
      <c r="K90" s="328">
        <f>MO!H7+MO!E7/60*Servicios!J90</f>
        <v>11890</v>
      </c>
      <c r="AA90" s="183"/>
    </row>
    <row r="91" spans="5:27" x14ac:dyDescent="0.25">
      <c r="E91" s="329" t="s">
        <v>64</v>
      </c>
      <c r="F91" s="330">
        <v>90</v>
      </c>
      <c r="G91" s="331">
        <f>MO!H7+MO!E7/60*Servicios!F91</f>
        <v>39512.5</v>
      </c>
      <c r="H91" s="183"/>
      <c r="I91" s="29"/>
      <c r="J91" s="327"/>
      <c r="K91" s="328">
        <f>MO!H7+MO!E7/60*Servicios!J91</f>
        <v>11890</v>
      </c>
    </row>
    <row r="92" spans="5:27" x14ac:dyDescent="0.25">
      <c r="E92" s="329" t="s">
        <v>66</v>
      </c>
      <c r="F92" s="330">
        <v>90</v>
      </c>
      <c r="G92" s="331">
        <f>MO!H7+MO!E7/60*Servicios!F92</f>
        <v>39512.5</v>
      </c>
      <c r="H92" s="183"/>
      <c r="I92" s="29"/>
      <c r="J92" s="327"/>
      <c r="K92" s="328">
        <f>MO!H7+MO!E7/60*Servicios!J92</f>
        <v>11890</v>
      </c>
    </row>
    <row r="93" spans="5:27" x14ac:dyDescent="0.25">
      <c r="E93" s="329" t="s">
        <v>65</v>
      </c>
      <c r="F93" s="330">
        <v>90</v>
      </c>
      <c r="G93" s="331">
        <f>MO!H7+MO!E7/60*Servicios!F93</f>
        <v>39512.5</v>
      </c>
      <c r="H93" s="183"/>
      <c r="I93" s="29"/>
      <c r="J93" s="327"/>
      <c r="K93" s="328">
        <f>MO!H7+MO!E7/60*Servicios!J93</f>
        <v>11890</v>
      </c>
    </row>
    <row r="94" spans="5:27" x14ac:dyDescent="0.25">
      <c r="E94" s="329" t="s">
        <v>69</v>
      </c>
      <c r="F94" s="330">
        <v>900</v>
      </c>
      <c r="G94" s="331">
        <f>MO!H7+MO!E7/60*Servicios!F94</f>
        <v>288115</v>
      </c>
      <c r="H94" s="183"/>
      <c r="I94" s="29"/>
      <c r="J94" s="29"/>
      <c r="K94" s="328">
        <f>MO!H7+MO!E7/60*Servicios!J94</f>
        <v>11890</v>
      </c>
    </row>
    <row r="95" spans="5:27" ht="15" customHeight="1" x14ac:dyDescent="0.25">
      <c r="E95" s="332" t="s">
        <v>1318</v>
      </c>
      <c r="F95" s="330">
        <v>950</v>
      </c>
      <c r="G95" s="331">
        <f>MO!H7+MO!E7/60*Servicios!F95</f>
        <v>303460.83333333337</v>
      </c>
      <c r="H95" s="183"/>
      <c r="I95" s="29"/>
      <c r="J95" s="29"/>
      <c r="K95" s="328">
        <f>MO!H7+MO!E7/60*Servicios!J95</f>
        <v>11890</v>
      </c>
    </row>
    <row r="96" spans="5:27" ht="16.5" customHeight="1" x14ac:dyDescent="0.25">
      <c r="E96" s="332" t="s">
        <v>1317</v>
      </c>
      <c r="F96" s="330">
        <v>780</v>
      </c>
      <c r="G96" s="331">
        <f>MO!H7+MO!E7/60*Servicios!F96</f>
        <v>251285.00000000003</v>
      </c>
      <c r="H96" s="183"/>
      <c r="I96" s="29"/>
      <c r="J96" s="29"/>
      <c r="K96" s="328">
        <f>MO!H7+MO!E7/60*Servicios!J96</f>
        <v>11890</v>
      </c>
    </row>
    <row r="97" spans="5:11" x14ac:dyDescent="0.25">
      <c r="E97" s="329" t="s">
        <v>28</v>
      </c>
      <c r="F97" s="330">
        <v>45</v>
      </c>
      <c r="G97" s="331">
        <f>MO!H7+MO!E7/60*Servicios!F97</f>
        <v>25701.25</v>
      </c>
      <c r="H97" s="183"/>
      <c r="I97" s="29"/>
      <c r="J97" s="29"/>
      <c r="K97" s="328">
        <f>MO!H7+MO!E7/60*Servicios!J97</f>
        <v>11890</v>
      </c>
    </row>
    <row r="98" spans="5:11" x14ac:dyDescent="0.25">
      <c r="E98" s="329" t="s">
        <v>18</v>
      </c>
      <c r="F98" s="330">
        <v>92</v>
      </c>
      <c r="G98" s="331">
        <f>MO!H7+MO!E7/60*Servicios!F98</f>
        <v>40126.333333333336</v>
      </c>
      <c r="H98" s="183"/>
      <c r="I98" s="29"/>
      <c r="J98" s="29"/>
      <c r="K98" s="328">
        <f>MO!H7+MO!E7/60*Servicios!J98</f>
        <v>11890</v>
      </c>
    </row>
    <row r="99" spans="5:11" x14ac:dyDescent="0.25">
      <c r="E99" s="329" t="s">
        <v>14</v>
      </c>
      <c r="F99" s="330">
        <v>96</v>
      </c>
      <c r="G99" s="331">
        <f>MO!H7+MO!E7/60*Servicios!F99</f>
        <v>41354</v>
      </c>
      <c r="H99" s="183"/>
      <c r="I99" s="29"/>
      <c r="J99" s="29"/>
      <c r="K99" s="328">
        <f>MO!H7+MO!E7/60*Servicios!J99</f>
        <v>11890</v>
      </c>
    </row>
    <row r="100" spans="5:11" x14ac:dyDescent="0.25">
      <c r="E100" s="329" t="s">
        <v>1539</v>
      </c>
      <c r="F100" s="330">
        <v>122</v>
      </c>
      <c r="G100" s="331">
        <f>MO!H7+MO!E7/60*Servicios!F100</f>
        <v>49333.833333333336</v>
      </c>
      <c r="H100" s="183"/>
      <c r="I100" s="29"/>
      <c r="J100" s="29"/>
      <c r="K100" s="328">
        <f>MO!H7+MO!E7/60*Servicios!J100</f>
        <v>11890</v>
      </c>
    </row>
    <row r="101" spans="5:11" x14ac:dyDescent="0.25">
      <c r="E101" s="329" t="s">
        <v>1540</v>
      </c>
      <c r="F101" s="330">
        <v>129</v>
      </c>
      <c r="G101" s="331">
        <f>MO!H7+MO!E7/60*Servicios!F101</f>
        <v>51482.25</v>
      </c>
      <c r="H101" s="183"/>
      <c r="I101" s="29"/>
      <c r="J101" s="29"/>
      <c r="K101" s="328">
        <f>MO!H7+MO!E7/60*Servicios!J101</f>
        <v>11890</v>
      </c>
    </row>
    <row r="102" spans="5:11" x14ac:dyDescent="0.25">
      <c r="E102" s="332" t="s">
        <v>1547</v>
      </c>
      <c r="F102" s="330">
        <v>600</v>
      </c>
      <c r="G102" s="331">
        <f>MO!H7+MO!E7/60*Servicios!F102</f>
        <v>196040</v>
      </c>
      <c r="H102" s="183"/>
      <c r="I102" s="29"/>
      <c r="J102" s="29"/>
      <c r="K102" s="328">
        <f>MO!H7+MO!E7/60*Servicios!J102</f>
        <v>11890</v>
      </c>
    </row>
    <row r="103" spans="5:11" x14ac:dyDescent="0.25">
      <c r="E103" s="332" t="s">
        <v>1548</v>
      </c>
      <c r="F103" s="330">
        <v>500</v>
      </c>
      <c r="G103" s="331">
        <f>MO!H7+MO!E7/60*Servicios!F103</f>
        <v>165348.33333333334</v>
      </c>
      <c r="H103" s="183"/>
      <c r="I103" s="29"/>
      <c r="J103" s="29"/>
      <c r="K103" s="328">
        <f>MO!H7+MO!E7/60*Servicios!J103</f>
        <v>11890</v>
      </c>
    </row>
    <row r="104" spans="5:11" x14ac:dyDescent="0.25">
      <c r="E104" s="332" t="s">
        <v>1549</v>
      </c>
      <c r="F104" s="330">
        <v>400</v>
      </c>
      <c r="G104" s="331">
        <f>MO!H7+MO!E7/60*Servicios!F104</f>
        <v>134656.66666666669</v>
      </c>
      <c r="H104" s="183"/>
      <c r="I104" s="29"/>
      <c r="J104" s="29"/>
      <c r="K104" s="328">
        <f>MO!H7+MO!E7/60*Servicios!J104</f>
        <v>11890</v>
      </c>
    </row>
    <row r="105" spans="5:11" x14ac:dyDescent="0.25">
      <c r="E105" s="329"/>
      <c r="F105" s="330">
        <v>0</v>
      </c>
      <c r="G105" s="331">
        <f>MO!H7+MO!E7/60*Servicios!F105</f>
        <v>11890</v>
      </c>
      <c r="H105" s="183"/>
      <c r="I105" s="29"/>
      <c r="J105" s="29"/>
      <c r="K105" s="328">
        <f>MO!H7+MO!E7/60*Servicios!J105</f>
        <v>11890</v>
      </c>
    </row>
    <row r="106" spans="5:11" x14ac:dyDescent="0.25">
      <c r="E106" s="329"/>
      <c r="F106" s="330">
        <v>0</v>
      </c>
      <c r="G106" s="331">
        <f>MO!H7+MO!E7/60*Servicios!F106</f>
        <v>11890</v>
      </c>
      <c r="H106" s="183"/>
      <c r="I106" s="29"/>
      <c r="J106" s="29"/>
      <c r="K106" s="328">
        <f>MO!H7+MO!E7/60*Servicios!J106</f>
        <v>11890</v>
      </c>
    </row>
    <row r="107" spans="5:11" x14ac:dyDescent="0.25">
      <c r="E107" s="329"/>
      <c r="F107" s="330">
        <v>0</v>
      </c>
      <c r="G107" s="331">
        <f>MO!H7+MO!E7/60*Servicios!F107</f>
        <v>11890</v>
      </c>
      <c r="H107" s="183"/>
      <c r="I107" s="29"/>
      <c r="J107" s="29"/>
      <c r="K107" s="328">
        <f>MO!H7+MO!E7/60*Servicios!J107</f>
        <v>11890</v>
      </c>
    </row>
    <row r="108" spans="5:11" x14ac:dyDescent="0.25">
      <c r="E108" s="329"/>
      <c r="F108" s="330">
        <v>0</v>
      </c>
      <c r="G108" s="331">
        <f>MO!H7+MO!E7/60*Servicios!F108</f>
        <v>11890</v>
      </c>
      <c r="H108" s="183"/>
      <c r="I108" s="29"/>
      <c r="J108" s="29"/>
      <c r="K108" s="328">
        <f>MO!H7+MO!E7/60*Servicios!J108</f>
        <v>11890</v>
      </c>
    </row>
    <row r="109" spans="5:11" x14ac:dyDescent="0.25">
      <c r="E109" s="329"/>
      <c r="F109" s="330">
        <v>0</v>
      </c>
      <c r="G109" s="331">
        <f>MO!H7+MO!E7/60*Servicios!F109</f>
        <v>11890</v>
      </c>
      <c r="H109" s="183"/>
      <c r="J109" s="5"/>
      <c r="K109" s="5"/>
    </row>
    <row r="110" spans="5:11" ht="15.75" customHeight="1" x14ac:dyDescent="0.25">
      <c r="E110" s="329"/>
      <c r="F110" s="330">
        <v>0</v>
      </c>
      <c r="G110" s="331">
        <f>MO!H7+MO!E7/60*Servicios!F110</f>
        <v>11890</v>
      </c>
      <c r="H110" s="183"/>
      <c r="I110" s="324" t="s">
        <v>119</v>
      </c>
      <c r="J110" s="325"/>
      <c r="K110" s="326" t="s">
        <v>112</v>
      </c>
    </row>
    <row r="111" spans="5:11" ht="16.5" customHeight="1" x14ac:dyDescent="0.25">
      <c r="E111" s="329"/>
      <c r="F111" s="330">
        <v>0</v>
      </c>
      <c r="G111" s="331">
        <f>MO!H7+MO!E7/60*Servicios!F111</f>
        <v>11890</v>
      </c>
      <c r="H111" s="183"/>
      <c r="I111" s="29" t="s">
        <v>1463</v>
      </c>
      <c r="J111" s="327">
        <v>580</v>
      </c>
      <c r="K111" s="328">
        <f>MO!H7+MO!E7/60*Servicios!J111</f>
        <v>189901.66666666669</v>
      </c>
    </row>
    <row r="112" spans="5:11" x14ac:dyDescent="0.25">
      <c r="E112" s="329"/>
      <c r="F112" s="330">
        <v>0</v>
      </c>
      <c r="G112" s="331">
        <f>MO!H7+MO!E7/60*Servicios!F112</f>
        <v>11890</v>
      </c>
      <c r="H112" s="183"/>
      <c r="I112" s="29"/>
      <c r="J112" s="327"/>
      <c r="K112" s="328">
        <f>MO!H7+MO!E7/60*Servicios!J112</f>
        <v>11890</v>
      </c>
    </row>
    <row r="113" spans="5:11" x14ac:dyDescent="0.25">
      <c r="E113" s="329"/>
      <c r="F113" s="330">
        <v>0</v>
      </c>
      <c r="G113" s="331">
        <f>MO!H7+MO!E7/60*Servicios!F113</f>
        <v>11890</v>
      </c>
      <c r="H113" s="183"/>
      <c r="I113" s="29"/>
      <c r="J113" s="29"/>
      <c r="K113" s="328">
        <f>MO!H7+MO!E7/60*Servicios!J113</f>
        <v>11890</v>
      </c>
    </row>
    <row r="114" spans="5:11" x14ac:dyDescent="0.25">
      <c r="E114" s="329"/>
      <c r="F114" s="330">
        <v>0</v>
      </c>
      <c r="G114" s="331">
        <f>MO!H7+MO!E7/60*Servicios!F114</f>
        <v>11890</v>
      </c>
      <c r="H114" s="183"/>
      <c r="I114" s="29"/>
      <c r="J114" s="29"/>
      <c r="K114" s="328">
        <f>MO!H7+MO!E7/60*Servicios!J114</f>
        <v>11890</v>
      </c>
    </row>
    <row r="115" spans="5:11" x14ac:dyDescent="0.25">
      <c r="E115" s="329"/>
      <c r="F115" s="330">
        <v>0</v>
      </c>
      <c r="G115" s="331">
        <f>MO!H7+MO!E7/60*Servicios!F115</f>
        <v>11890</v>
      </c>
      <c r="H115" s="183"/>
      <c r="I115" s="29"/>
      <c r="J115" s="29"/>
      <c r="K115" s="328">
        <f>MO!H7+MO!E7/60*Servicios!J115</f>
        <v>11890</v>
      </c>
    </row>
    <row r="116" spans="5:11" x14ac:dyDescent="0.25">
      <c r="E116" s="329"/>
      <c r="F116" s="330">
        <v>0</v>
      </c>
      <c r="G116" s="331">
        <f>MO!H7+MO!E7/60*Servicios!F116</f>
        <v>11890</v>
      </c>
      <c r="H116" s="183"/>
      <c r="I116" s="29"/>
      <c r="J116" s="29"/>
      <c r="K116" s="328">
        <f>MO!H7+MO!E7/60*Servicios!J116</f>
        <v>11890</v>
      </c>
    </row>
    <row r="117" spans="5:11" x14ac:dyDescent="0.25">
      <c r="E117" s="329"/>
      <c r="F117" s="330">
        <v>0</v>
      </c>
      <c r="G117" s="331">
        <f>MO!H7+MO!E7/60*Servicios!F117</f>
        <v>11890</v>
      </c>
      <c r="H117" s="183"/>
      <c r="I117" s="29"/>
      <c r="J117" s="29"/>
      <c r="K117" s="328">
        <f>MO!H7+MO!E7/60*Servicios!J117</f>
        <v>11890</v>
      </c>
    </row>
    <row r="118" spans="5:11" x14ac:dyDescent="0.25">
      <c r="E118" s="332"/>
      <c r="F118" s="330">
        <v>0</v>
      </c>
      <c r="G118" s="331">
        <f>MO!H7+MO!E7/60*Servicios!F118</f>
        <v>11890</v>
      </c>
      <c r="H118" s="183"/>
      <c r="I118" s="29"/>
      <c r="J118" s="29"/>
      <c r="K118" s="328">
        <f>MO!H7+MO!E7/60*Servicios!J118</f>
        <v>11890</v>
      </c>
    </row>
    <row r="119" spans="5:11" x14ac:dyDescent="0.25">
      <c r="E119" s="332"/>
      <c r="F119" s="330">
        <v>0</v>
      </c>
      <c r="G119" s="331">
        <f>MO!H7+MO!E7/60*Servicios!F119</f>
        <v>11890</v>
      </c>
      <c r="H119" s="183"/>
      <c r="I119" s="29"/>
      <c r="J119" s="29"/>
      <c r="K119" s="328">
        <f>MO!H7+MO!E7/60*Servicios!J119</f>
        <v>11890</v>
      </c>
    </row>
    <row r="120" spans="5:11" x14ac:dyDescent="0.25">
      <c r="E120" s="329"/>
      <c r="F120" s="330">
        <v>0</v>
      </c>
      <c r="G120" s="331">
        <f>MO!H7+MO!E7/60*Servicios!F120</f>
        <v>11890</v>
      </c>
      <c r="H120" s="183"/>
      <c r="I120" s="29"/>
      <c r="J120" s="327"/>
      <c r="K120" s="328">
        <f>MO!H7+MO!E7/60*Servicios!J120</f>
        <v>11890</v>
      </c>
    </row>
    <row r="121" spans="5:11" x14ac:dyDescent="0.25">
      <c r="E121" s="329"/>
      <c r="F121" s="330">
        <v>0</v>
      </c>
      <c r="G121" s="331">
        <f>MO!H7+MO!E7/60*Servicios!F121</f>
        <v>11890</v>
      </c>
      <c r="H121" s="183"/>
      <c r="I121" s="29"/>
      <c r="J121" s="327"/>
      <c r="K121" s="328">
        <f>MO!H7+MO!E7/60*Servicios!J121</f>
        <v>11890</v>
      </c>
    </row>
    <row r="122" spans="5:11" x14ac:dyDescent="0.25">
      <c r="E122" s="329"/>
      <c r="F122" s="330">
        <v>0</v>
      </c>
      <c r="G122" s="331">
        <f>MO!H7+MO!E7/60*Servicios!F122</f>
        <v>11890</v>
      </c>
      <c r="H122" s="183"/>
      <c r="I122" s="29"/>
      <c r="J122" s="327"/>
      <c r="K122" s="328">
        <f>MO!H7+MO!E7/60*Servicios!J122</f>
        <v>11890</v>
      </c>
    </row>
    <row r="123" spans="5:11" x14ac:dyDescent="0.25">
      <c r="E123" s="329"/>
      <c r="F123" s="330">
        <v>0</v>
      </c>
      <c r="G123" s="331">
        <f>MO!H7+MO!E7/60*Servicios!F123</f>
        <v>11890</v>
      </c>
      <c r="H123" s="183"/>
      <c r="I123" s="29"/>
      <c r="J123" s="29"/>
      <c r="K123" s="328">
        <f>MO!H7+MO!E7/60*Servicios!J123</f>
        <v>11890</v>
      </c>
    </row>
    <row r="124" spans="5:11" x14ac:dyDescent="0.25">
      <c r="E124" s="329"/>
      <c r="F124" s="330">
        <v>0</v>
      </c>
      <c r="G124" s="331">
        <f>MO!H7+MO!E7/60*Servicios!F124</f>
        <v>11890</v>
      </c>
      <c r="H124" s="183"/>
      <c r="I124" s="29"/>
      <c r="J124" s="29"/>
      <c r="K124" s="328">
        <f>MO!H7+MO!E7/60*Servicios!J124</f>
        <v>11890</v>
      </c>
    </row>
    <row r="125" spans="5:11" x14ac:dyDescent="0.25">
      <c r="E125" s="329"/>
      <c r="F125" s="330">
        <v>0</v>
      </c>
      <c r="G125" s="331">
        <f>MO!H7+MO!E7/60*Servicios!F125</f>
        <v>11890</v>
      </c>
      <c r="H125" s="183"/>
      <c r="J125" s="5"/>
      <c r="K125" s="5"/>
    </row>
    <row r="126" spans="5:11" x14ac:dyDescent="0.25">
      <c r="E126" s="329"/>
      <c r="F126" s="330">
        <v>0</v>
      </c>
      <c r="G126" s="331">
        <f>MO!H7+MO!E7/60*Servicios!F126</f>
        <v>11890</v>
      </c>
      <c r="H126" s="183"/>
      <c r="I126" s="324" t="s">
        <v>1606</v>
      </c>
      <c r="J126" s="29"/>
      <c r="K126" s="29"/>
    </row>
    <row r="127" spans="5:11" x14ac:dyDescent="0.25">
      <c r="E127" s="329"/>
      <c r="F127" s="330">
        <v>0</v>
      </c>
      <c r="G127" s="331">
        <f>MO!H7+MO!E7/60*Servicios!F127</f>
        <v>11890</v>
      </c>
      <c r="H127" s="183"/>
      <c r="I127" s="29" t="s">
        <v>1607</v>
      </c>
      <c r="J127" s="29">
        <v>120</v>
      </c>
      <c r="K127" s="416">
        <f>MO!H7+MO!E7/60*Servicios!J127</f>
        <v>48720</v>
      </c>
    </row>
    <row r="128" spans="5:11" x14ac:dyDescent="0.25">
      <c r="E128" s="329"/>
      <c r="F128" s="330">
        <v>0</v>
      </c>
      <c r="G128" s="331">
        <f>MO!H7+MO!E7/60*Servicios!F128</f>
        <v>11890</v>
      </c>
      <c r="H128" s="183"/>
      <c r="I128" s="29" t="s">
        <v>1541</v>
      </c>
      <c r="J128" s="29">
        <v>190</v>
      </c>
      <c r="K128" s="416">
        <f>MO!H7+MO!E7/60*Servicios!J128</f>
        <v>70204.166666666672</v>
      </c>
    </row>
    <row r="129" spans="5:11" x14ac:dyDescent="0.25">
      <c r="E129" s="329"/>
      <c r="F129" s="330">
        <v>0</v>
      </c>
      <c r="G129" s="331">
        <f>MO!H7+MO!E75/60*Servicios!F129</f>
        <v>11890</v>
      </c>
      <c r="H129" s="183"/>
      <c r="I129" s="29" t="s">
        <v>1608</v>
      </c>
      <c r="J129" s="29">
        <v>120</v>
      </c>
      <c r="K129" s="416">
        <f>MO!H7+MO!E7/60*Servicios!J129</f>
        <v>48720</v>
      </c>
    </row>
    <row r="130" spans="5:11" x14ac:dyDescent="0.25">
      <c r="E130" s="329"/>
      <c r="F130" s="330">
        <v>0</v>
      </c>
      <c r="G130" s="331">
        <f>MO!H7+MO!E7/60*Servicios!F130</f>
        <v>11890</v>
      </c>
      <c r="H130" s="183"/>
      <c r="I130" s="29" t="s">
        <v>1609</v>
      </c>
      <c r="J130" s="29">
        <v>120</v>
      </c>
      <c r="K130" s="416">
        <f>MO!H7+MO!E7/60*Servicios!J130</f>
        <v>48720</v>
      </c>
    </row>
    <row r="131" spans="5:11" x14ac:dyDescent="0.25">
      <c r="E131" s="329"/>
      <c r="F131" s="330">
        <v>0</v>
      </c>
      <c r="G131" s="331">
        <f>MO!H7+MO!E7/60*Servicios!F131</f>
        <v>11890</v>
      </c>
      <c r="H131" s="183"/>
      <c r="I131" s="29"/>
      <c r="J131" s="29">
        <v>0</v>
      </c>
      <c r="K131" s="416">
        <f>MO!H7+MO!E7/60*Servicios!J131</f>
        <v>11890</v>
      </c>
    </row>
    <row r="132" spans="5:11" x14ac:dyDescent="0.25">
      <c r="E132" s="329"/>
      <c r="F132" s="330">
        <v>0</v>
      </c>
      <c r="G132" s="331">
        <f>MO!H7+MO!E7/60*Servicios!F132</f>
        <v>11890</v>
      </c>
      <c r="H132" s="183"/>
      <c r="I132" s="29"/>
      <c r="J132" s="29">
        <v>0</v>
      </c>
      <c r="K132" s="416">
        <f>MO!H7+MO!E7/60*Servicios!J132</f>
        <v>11890</v>
      </c>
    </row>
    <row r="133" spans="5:11" x14ac:dyDescent="0.25">
      <c r="E133" s="329"/>
      <c r="F133" s="330">
        <v>0</v>
      </c>
      <c r="G133" s="331">
        <f>MO!H7+MO!E7/60*Servicios!F133</f>
        <v>11890</v>
      </c>
      <c r="H133" s="183"/>
      <c r="I133" s="29"/>
      <c r="J133" s="29">
        <v>0</v>
      </c>
      <c r="K133" s="416">
        <f>MO!H7+MO!E7/60*Servicios!J133</f>
        <v>11890</v>
      </c>
    </row>
    <row r="134" spans="5:11" x14ac:dyDescent="0.25">
      <c r="E134" s="329"/>
      <c r="F134" s="330">
        <v>0</v>
      </c>
      <c r="G134" s="331">
        <f>MO!H7+MO!E7/60*Servicios!F134</f>
        <v>11890</v>
      </c>
      <c r="H134" s="183"/>
      <c r="I134" s="29"/>
      <c r="J134" s="29">
        <v>0</v>
      </c>
      <c r="K134" s="416">
        <f>MO!H7+MO!E7/60*Servicios!J134</f>
        <v>11890</v>
      </c>
    </row>
    <row r="135" spans="5:11" x14ac:dyDescent="0.25">
      <c r="G135" s="183"/>
      <c r="H135" s="183"/>
      <c r="I135" s="29"/>
      <c r="J135" s="29">
        <v>0</v>
      </c>
      <c r="K135" s="416">
        <f>MO!H7+MO!E7/60*Servicios!J135</f>
        <v>11890</v>
      </c>
    </row>
    <row r="136" spans="5:11" x14ac:dyDescent="0.25">
      <c r="E136" s="334" t="s">
        <v>117</v>
      </c>
      <c r="F136" s="335"/>
      <c r="G136" s="336"/>
      <c r="H136" s="183"/>
      <c r="I136" s="29"/>
      <c r="J136" s="29">
        <v>0</v>
      </c>
      <c r="K136" s="416">
        <f>MO!H7+MO!E7/60*Servicios!J136</f>
        <v>11890</v>
      </c>
    </row>
    <row r="137" spans="5:11" x14ac:dyDescent="0.25">
      <c r="E137" s="337" t="s">
        <v>78</v>
      </c>
      <c r="F137" s="335">
        <v>205</v>
      </c>
      <c r="G137" s="336">
        <f>MO!H7+MO!E7/60*Servicios!F137</f>
        <v>74807.916666666672</v>
      </c>
      <c r="H137" s="183"/>
      <c r="I137" s="29"/>
      <c r="J137" s="29">
        <v>0</v>
      </c>
      <c r="K137" s="416">
        <f>MO!H7+MO!E7/60*Servicios!J137</f>
        <v>11890</v>
      </c>
    </row>
    <row r="138" spans="5:11" x14ac:dyDescent="0.25">
      <c r="E138" s="337" t="s">
        <v>76</v>
      </c>
      <c r="F138" s="335">
        <v>190</v>
      </c>
      <c r="G138" s="336">
        <f>MO!H7+MO!E7/60*Servicios!F138</f>
        <v>70204.166666666672</v>
      </c>
      <c r="H138" s="183"/>
      <c r="I138" s="29"/>
      <c r="J138" s="29">
        <v>0</v>
      </c>
      <c r="K138" s="416">
        <f>MO!H7+MO!E7/60*Servicios!J138</f>
        <v>11890</v>
      </c>
    </row>
    <row r="139" spans="5:11" x14ac:dyDescent="0.25">
      <c r="E139" s="337" t="s">
        <v>79</v>
      </c>
      <c r="F139" s="335">
        <v>190</v>
      </c>
      <c r="G139" s="336">
        <f>MO!H7+MO!E7/60*Servicios!F139</f>
        <v>70204.166666666672</v>
      </c>
      <c r="H139" s="183"/>
      <c r="I139" s="29"/>
      <c r="J139" s="29">
        <v>0</v>
      </c>
      <c r="K139" s="416">
        <f>MO!H7+MO!E7/60*Servicios!J139</f>
        <v>11890</v>
      </c>
    </row>
    <row r="140" spans="5:11" x14ac:dyDescent="0.25">
      <c r="E140" s="337" t="s">
        <v>44</v>
      </c>
      <c r="F140" s="335">
        <v>180</v>
      </c>
      <c r="G140" s="336">
        <f>MO!H7+MO!E7/60*Servicios!F140</f>
        <v>67135</v>
      </c>
      <c r="H140" s="183"/>
      <c r="I140" s="29"/>
      <c r="J140" s="29">
        <v>0</v>
      </c>
      <c r="K140" s="416">
        <f>MO!H7+MO!E7/60*Servicios!J140</f>
        <v>11890</v>
      </c>
    </row>
    <row r="141" spans="5:11" x14ac:dyDescent="0.25">
      <c r="E141" s="337" t="s">
        <v>43</v>
      </c>
      <c r="F141" s="335">
        <v>172</v>
      </c>
      <c r="G141" s="336">
        <f>MO!H7+MO!E7/60*Servicios!F141</f>
        <v>64679.666666666672</v>
      </c>
      <c r="H141" s="183"/>
      <c r="I141" s="29"/>
      <c r="J141" s="29">
        <v>0</v>
      </c>
      <c r="K141" s="416">
        <f>MO!H7+MO!E7/60*Servicios!J141</f>
        <v>11890</v>
      </c>
    </row>
    <row r="142" spans="5:11" x14ac:dyDescent="0.25">
      <c r="E142" s="337"/>
      <c r="F142" s="335"/>
      <c r="G142" s="336"/>
      <c r="H142" s="183"/>
      <c r="I142" s="29"/>
      <c r="J142" s="29">
        <v>0</v>
      </c>
      <c r="K142" s="416">
        <f>MO!H7+MO!E7/60*Servicios!J142</f>
        <v>11890</v>
      </c>
    </row>
    <row r="143" spans="5:11" x14ac:dyDescent="0.25">
      <c r="E143" s="337" t="s">
        <v>42</v>
      </c>
      <c r="F143" s="335">
        <v>50</v>
      </c>
      <c r="G143" s="336">
        <f>MO!H7+MO!E7/60*Servicios!F143</f>
        <v>27235.833333333336</v>
      </c>
      <c r="H143" s="183"/>
      <c r="I143" s="29"/>
      <c r="J143" s="29">
        <v>0</v>
      </c>
      <c r="K143" s="416">
        <f>MO!H7+MO!E7/60*Servicios!J143</f>
        <v>11890</v>
      </c>
    </row>
    <row r="144" spans="5:11" x14ac:dyDescent="0.25">
      <c r="E144" s="337" t="s">
        <v>71</v>
      </c>
      <c r="F144" s="335">
        <v>65</v>
      </c>
      <c r="G144" s="336">
        <f>MO!H7+MO!E7/60*Servicios!F144</f>
        <v>31839.583333333336</v>
      </c>
      <c r="H144" s="183"/>
      <c r="I144" s="29"/>
      <c r="J144" s="29">
        <v>0</v>
      </c>
      <c r="K144" s="416">
        <f>MO!H7+MO!E7/60*Servicios!J144</f>
        <v>11890</v>
      </c>
    </row>
    <row r="145" spans="5:11" x14ac:dyDescent="0.25">
      <c r="E145" s="337" t="s">
        <v>73</v>
      </c>
      <c r="F145" s="335">
        <v>65</v>
      </c>
      <c r="G145" s="336">
        <f>MO!H7+MO!E7/60*Servicios!F145</f>
        <v>31839.583333333336</v>
      </c>
      <c r="H145" s="183"/>
      <c r="I145" s="29"/>
      <c r="J145" s="29">
        <v>0</v>
      </c>
      <c r="K145" s="416">
        <f>MO!H7+MO!E7/60*Servicios!J145</f>
        <v>11890</v>
      </c>
    </row>
    <row r="146" spans="5:11" x14ac:dyDescent="0.25">
      <c r="E146" s="337" t="s">
        <v>55</v>
      </c>
      <c r="F146" s="335">
        <v>65</v>
      </c>
      <c r="G146" s="336">
        <f>MO!H7+MO!E7/60*Servicios!F146</f>
        <v>31839.583333333336</v>
      </c>
      <c r="H146" s="183"/>
      <c r="I146" s="29"/>
      <c r="J146" s="29">
        <v>0</v>
      </c>
      <c r="K146" s="416">
        <f>MO!H7+MO!E7/60*Servicios!J146</f>
        <v>11890</v>
      </c>
    </row>
    <row r="147" spans="5:11" x14ac:dyDescent="0.25">
      <c r="E147" s="337" t="s">
        <v>40</v>
      </c>
      <c r="F147" s="335">
        <v>25</v>
      </c>
      <c r="G147" s="336">
        <f>MO!H7+MO!E7/60*Servicios!F147</f>
        <v>19562.916666666668</v>
      </c>
      <c r="H147" s="183"/>
      <c r="I147" s="29" t="s">
        <v>1685</v>
      </c>
      <c r="J147" s="29">
        <v>0</v>
      </c>
      <c r="K147" s="416">
        <v>0</v>
      </c>
    </row>
    <row r="148" spans="5:11" x14ac:dyDescent="0.25">
      <c r="E148" s="337" t="s">
        <v>39</v>
      </c>
      <c r="F148" s="335">
        <v>25</v>
      </c>
      <c r="G148" s="336">
        <f>MO!H7+MO!E7/60*Servicios!F148</f>
        <v>19562.916666666668</v>
      </c>
      <c r="H148" s="183"/>
    </row>
    <row r="149" spans="5:11" x14ac:dyDescent="0.25">
      <c r="E149" s="337" t="s">
        <v>57</v>
      </c>
      <c r="F149" s="335">
        <v>150</v>
      </c>
      <c r="G149" s="336">
        <f>MO!H7+MO!E7/60*Servicios!F149</f>
        <v>57927.5</v>
      </c>
      <c r="H149" s="183"/>
    </row>
    <row r="150" spans="5:11" x14ac:dyDescent="0.25">
      <c r="E150" s="337" t="s">
        <v>41</v>
      </c>
      <c r="F150" s="335">
        <v>60</v>
      </c>
      <c r="G150" s="336">
        <f>MO!H7+MO!E7/60*Servicios!F150</f>
        <v>30305</v>
      </c>
      <c r="H150" s="183"/>
    </row>
    <row r="151" spans="5:11" x14ac:dyDescent="0.25">
      <c r="E151" s="337" t="s">
        <v>27</v>
      </c>
      <c r="F151" s="335">
        <v>25</v>
      </c>
      <c r="G151" s="336">
        <f>MO!H7+MO!E7/60*Servicios!F151</f>
        <v>19562.916666666668</v>
      </c>
      <c r="H151" s="183"/>
    </row>
    <row r="152" spans="5:11" x14ac:dyDescent="0.25">
      <c r="E152" s="337" t="s">
        <v>72</v>
      </c>
      <c r="F152" s="335">
        <v>36</v>
      </c>
      <c r="G152" s="336">
        <f>MO!H7+MO!E7/60*Servicios!F152</f>
        <v>22939</v>
      </c>
      <c r="H152" s="183"/>
    </row>
    <row r="153" spans="5:11" x14ac:dyDescent="0.25">
      <c r="E153" s="337" t="s">
        <v>51</v>
      </c>
      <c r="F153" s="335">
        <v>80</v>
      </c>
      <c r="G153" s="336">
        <f>MO!H7+MO!E7/60*Servicios!F153</f>
        <v>36443.333333333336</v>
      </c>
      <c r="H153" s="183"/>
    </row>
    <row r="154" spans="5:11" x14ac:dyDescent="0.25">
      <c r="E154" s="337"/>
      <c r="F154" s="335"/>
      <c r="G154" s="336"/>
      <c r="H154" s="183"/>
    </row>
    <row r="155" spans="5:11" x14ac:dyDescent="0.25">
      <c r="E155" s="337" t="s">
        <v>32</v>
      </c>
      <c r="F155" s="335">
        <v>90</v>
      </c>
      <c r="G155" s="336">
        <f>MO!H7+MO!E7/60*Servicios!F155</f>
        <v>39512.5</v>
      </c>
      <c r="H155" s="183"/>
    </row>
    <row r="156" spans="5:11" x14ac:dyDescent="0.25">
      <c r="E156" s="337" t="s">
        <v>60</v>
      </c>
      <c r="F156" s="335">
        <v>25</v>
      </c>
      <c r="G156" s="336">
        <f>MO!H7+MO!E7/60*Servicios!F156</f>
        <v>19562.916666666668</v>
      </c>
      <c r="H156" s="183"/>
    </row>
    <row r="157" spans="5:11" x14ac:dyDescent="0.25">
      <c r="E157" s="337" t="s">
        <v>33</v>
      </c>
      <c r="F157" s="335">
        <v>250</v>
      </c>
      <c r="G157" s="336">
        <f>MO!H7+MO!E7/60*Servicios!F157</f>
        <v>88619.166666666672</v>
      </c>
      <c r="H157" s="183"/>
    </row>
    <row r="158" spans="5:11" x14ac:dyDescent="0.25">
      <c r="E158" s="337" t="s">
        <v>85</v>
      </c>
      <c r="F158" s="335">
        <v>620</v>
      </c>
      <c r="G158" s="336">
        <f>MO!H7+MO!E7/60*Servicios!F158</f>
        <v>202178.33333333334</v>
      </c>
      <c r="H158" s="183"/>
    </row>
    <row r="159" spans="5:11" x14ac:dyDescent="0.25">
      <c r="E159" s="337" t="s">
        <v>86</v>
      </c>
      <c r="F159" s="335">
        <v>750</v>
      </c>
      <c r="G159" s="336">
        <f>MO!H7+MO!E7/60*Servicios!F159</f>
        <v>242077.5</v>
      </c>
      <c r="H159" s="183"/>
    </row>
    <row r="160" spans="5:11" x14ac:dyDescent="0.25">
      <c r="E160" s="337" t="s">
        <v>87</v>
      </c>
      <c r="F160" s="335">
        <v>850</v>
      </c>
      <c r="G160" s="336">
        <f>MO!H7+MO!E7/60*Servicios!F160</f>
        <v>272769.16666666669</v>
      </c>
      <c r="H160" s="183"/>
    </row>
    <row r="161" spans="5:8" x14ac:dyDescent="0.25">
      <c r="E161" s="337" t="s">
        <v>1321</v>
      </c>
      <c r="F161" s="335">
        <v>550</v>
      </c>
      <c r="G161" s="336">
        <f>MO!H7+MO!E7/60*Servicios!F161</f>
        <v>180694.16666666669</v>
      </c>
      <c r="H161" s="183"/>
    </row>
    <row r="162" spans="5:8" x14ac:dyDescent="0.25">
      <c r="E162" s="337" t="s">
        <v>1322</v>
      </c>
      <c r="F162" s="335">
        <v>800</v>
      </c>
      <c r="G162" s="336">
        <f>MO!H7+MO!E7/60*Servicios!F162</f>
        <v>257423.33333333334</v>
      </c>
      <c r="H162" s="183"/>
    </row>
    <row r="163" spans="5:8" x14ac:dyDescent="0.25">
      <c r="E163" s="338" t="s">
        <v>88</v>
      </c>
      <c r="F163" s="339">
        <v>90</v>
      </c>
      <c r="G163" s="336">
        <f>MO!H7+MO!E7/60*Servicios!F163</f>
        <v>39512.5</v>
      </c>
      <c r="H163" s="183"/>
    </row>
    <row r="164" spans="5:8" x14ac:dyDescent="0.25">
      <c r="E164" s="338" t="s">
        <v>29</v>
      </c>
      <c r="F164" s="339">
        <v>45</v>
      </c>
      <c r="G164" s="336">
        <f>MO!H7+MO!E7/60*Servicios!F164</f>
        <v>25701.25</v>
      </c>
      <c r="H164" s="183"/>
    </row>
    <row r="165" spans="5:8" x14ac:dyDescent="0.25">
      <c r="E165" s="338" t="s">
        <v>30</v>
      </c>
      <c r="F165" s="339">
        <v>240</v>
      </c>
      <c r="G165" s="336">
        <f>MO!H7+MO!E7/60*Servicios!F165</f>
        <v>85550</v>
      </c>
      <c r="H165" s="183"/>
    </row>
    <row r="166" spans="5:8" x14ac:dyDescent="0.25">
      <c r="E166" s="338" t="s">
        <v>75</v>
      </c>
      <c r="F166" s="339">
        <v>200</v>
      </c>
      <c r="G166" s="336">
        <f>MO!H7+MO!E7/60*Servicios!F166</f>
        <v>73273.333333333343</v>
      </c>
      <c r="H166" s="183"/>
    </row>
    <row r="167" spans="5:8" x14ac:dyDescent="0.25">
      <c r="E167" s="338" t="s">
        <v>1319</v>
      </c>
      <c r="F167" s="339">
        <v>220</v>
      </c>
      <c r="G167" s="336">
        <f>MO!H7+MO!E7/60*Servicios!F167</f>
        <v>79411.666666666672</v>
      </c>
      <c r="H167" s="183"/>
    </row>
    <row r="168" spans="5:8" x14ac:dyDescent="0.25">
      <c r="E168" s="338" t="s">
        <v>1320</v>
      </c>
      <c r="F168" s="339">
        <v>280</v>
      </c>
      <c r="G168" s="336">
        <f>MO!H7+MO!E7/60*Servicios!F168</f>
        <v>97826.666666666672</v>
      </c>
      <c r="H168" s="183"/>
    </row>
    <row r="169" spans="5:8" x14ac:dyDescent="0.25">
      <c r="E169" s="338" t="s">
        <v>38</v>
      </c>
      <c r="F169" s="339">
        <v>1800</v>
      </c>
      <c r="G169" s="336">
        <f>MO!H7+MO!E7/60*Servicios!F169</f>
        <v>564340</v>
      </c>
      <c r="H169" s="183"/>
    </row>
    <row r="170" spans="5:8" x14ac:dyDescent="0.25">
      <c r="E170" s="338" t="s">
        <v>35</v>
      </c>
      <c r="F170" s="339">
        <v>600</v>
      </c>
      <c r="G170" s="336">
        <f>MO!H7+MO!E7/60*Servicios!F170</f>
        <v>196040</v>
      </c>
      <c r="H170" s="183"/>
    </row>
    <row r="171" spans="5:8" x14ac:dyDescent="0.25">
      <c r="E171" s="338" t="s">
        <v>36</v>
      </c>
      <c r="F171" s="339">
        <v>700</v>
      </c>
      <c r="G171" s="336">
        <f>MO!H7+MO!E7/60*Servicios!F171</f>
        <v>226731.66666666669</v>
      </c>
      <c r="H171" s="183"/>
    </row>
    <row r="172" spans="5:8" x14ac:dyDescent="0.25">
      <c r="E172" s="338" t="s">
        <v>34</v>
      </c>
      <c r="F172" s="339">
        <v>800</v>
      </c>
      <c r="G172" s="336">
        <f>MO!H7+MO!E7/60*Servicios!F172</f>
        <v>257423.33333333334</v>
      </c>
      <c r="H172" s="183"/>
    </row>
    <row r="173" spans="5:8" x14ac:dyDescent="0.25">
      <c r="E173" s="338" t="s">
        <v>37</v>
      </c>
      <c r="F173" s="339">
        <v>1000</v>
      </c>
      <c r="G173" s="336">
        <f>MO!H7+MO!E7/60*Servicios!F173</f>
        <v>318806.66666666669</v>
      </c>
      <c r="H173" s="183"/>
    </row>
    <row r="174" spans="5:8" x14ac:dyDescent="0.25">
      <c r="E174" s="338" t="s">
        <v>20</v>
      </c>
      <c r="F174" s="339">
        <v>150</v>
      </c>
      <c r="G174" s="336">
        <f>MO!H7+MO!E7/60*Servicios!F174</f>
        <v>57927.5</v>
      </c>
      <c r="H174" s="183"/>
    </row>
    <row r="175" spans="5:8" x14ac:dyDescent="0.25">
      <c r="E175" s="338" t="s">
        <v>16</v>
      </c>
      <c r="F175" s="339">
        <v>180</v>
      </c>
      <c r="G175" s="336">
        <f>MO!H7+MO!E7/60*Servicios!F175</f>
        <v>67135</v>
      </c>
      <c r="H175" s="183"/>
    </row>
    <row r="176" spans="5:8" x14ac:dyDescent="0.25">
      <c r="E176" s="338" t="s">
        <v>19</v>
      </c>
      <c r="F176" s="339">
        <v>150</v>
      </c>
      <c r="G176" s="336">
        <f>MO!H7+MO!E7/60*Servicios!F176</f>
        <v>57927.5</v>
      </c>
      <c r="H176" s="183"/>
    </row>
    <row r="177" spans="5:8" x14ac:dyDescent="0.25">
      <c r="E177" s="338" t="s">
        <v>15</v>
      </c>
      <c r="F177" s="339">
        <v>180</v>
      </c>
      <c r="G177" s="336">
        <f>MO!H7+MO!E7/60*Servicios!F177</f>
        <v>67135</v>
      </c>
      <c r="H177" s="183"/>
    </row>
    <row r="178" spans="5:8" x14ac:dyDescent="0.25">
      <c r="E178" s="338" t="s">
        <v>77</v>
      </c>
      <c r="F178" s="339">
        <v>120</v>
      </c>
      <c r="G178" s="336">
        <f>MO!H7+MO!E7/60*Servicios!F178</f>
        <v>48720</v>
      </c>
      <c r="H178" s="183"/>
    </row>
    <row r="179" spans="5:8" x14ac:dyDescent="0.25">
      <c r="E179" s="338"/>
      <c r="F179" s="339">
        <v>0</v>
      </c>
      <c r="G179" s="336">
        <f>MO!H7+MO!E7/60*Servicios!F179</f>
        <v>11890</v>
      </c>
      <c r="H179" s="183"/>
    </row>
    <row r="180" spans="5:8" x14ac:dyDescent="0.25">
      <c r="E180" s="338"/>
      <c r="F180" s="339">
        <v>0</v>
      </c>
      <c r="G180" s="336">
        <f>MO!H7+MO!E7/60*Servicios!F180</f>
        <v>11890</v>
      </c>
      <c r="H180" s="183"/>
    </row>
    <row r="181" spans="5:8" x14ac:dyDescent="0.25">
      <c r="E181" s="338"/>
      <c r="F181" s="339">
        <v>0</v>
      </c>
      <c r="G181" s="336">
        <f>MO!H7+MO!E7/60*Servicios!F181</f>
        <v>11890</v>
      </c>
      <c r="H181" s="183"/>
    </row>
    <row r="182" spans="5:8" x14ac:dyDescent="0.25">
      <c r="E182" s="338"/>
      <c r="F182" s="339">
        <v>0</v>
      </c>
      <c r="G182" s="336">
        <f>MO!H7+MO!E7/60*Servicios!F182</f>
        <v>11890</v>
      </c>
      <c r="H182" s="183"/>
    </row>
    <row r="183" spans="5:8" x14ac:dyDescent="0.25">
      <c r="E183" s="338"/>
      <c r="F183" s="339">
        <v>0</v>
      </c>
      <c r="G183" s="336">
        <f>MO!H7+MO!E7/60*Servicios!F183</f>
        <v>11890</v>
      </c>
      <c r="H183" s="183"/>
    </row>
    <row r="184" spans="5:8" x14ac:dyDescent="0.25">
      <c r="E184" s="338"/>
      <c r="F184" s="339">
        <v>0</v>
      </c>
      <c r="G184" s="336">
        <f>MO!H7+MO!E7/60*Servicios!F184</f>
        <v>11890</v>
      </c>
      <c r="H184" s="183"/>
    </row>
    <row r="185" spans="5:8" x14ac:dyDescent="0.25">
      <c r="E185" s="338"/>
      <c r="F185" s="339">
        <v>0</v>
      </c>
      <c r="G185" s="336">
        <f>MO!H7+MO!E7/60*Servicios!F185</f>
        <v>11890</v>
      </c>
      <c r="H185" s="183"/>
    </row>
    <row r="186" spans="5:8" x14ac:dyDescent="0.25">
      <c r="E186" s="338"/>
      <c r="F186" s="339">
        <v>0</v>
      </c>
      <c r="G186" s="336">
        <f>MO!H7+MO!E7/60*Servicios!F186</f>
        <v>11890</v>
      </c>
      <c r="H186" s="183"/>
    </row>
    <row r="187" spans="5:8" x14ac:dyDescent="0.25">
      <c r="E187" s="338"/>
      <c r="F187" s="339">
        <v>0</v>
      </c>
      <c r="G187" s="336">
        <f>MO!H7+MO!E7/60*Servicios!F187</f>
        <v>11890</v>
      </c>
      <c r="H187" s="183"/>
    </row>
    <row r="188" spans="5:8" x14ac:dyDescent="0.25">
      <c r="E188" s="338"/>
      <c r="F188" s="339">
        <v>0</v>
      </c>
      <c r="G188" s="336">
        <f>MO!H7+MO!E7/60*Servicios!F188</f>
        <v>11890</v>
      </c>
      <c r="H188" s="183"/>
    </row>
    <row r="189" spans="5:8" x14ac:dyDescent="0.25">
      <c r="E189" s="338"/>
      <c r="F189" s="339">
        <v>0</v>
      </c>
      <c r="G189" s="336">
        <f>MO!H7+MO!E7/60*Servicios!F189</f>
        <v>11890</v>
      </c>
      <c r="H189" s="183"/>
    </row>
    <row r="190" spans="5:8" x14ac:dyDescent="0.25">
      <c r="E190" s="338"/>
      <c r="F190" s="339">
        <v>0</v>
      </c>
      <c r="G190" s="336">
        <f>MO!H7+MO!E7/60*Servicios!F190</f>
        <v>11890</v>
      </c>
      <c r="H190" s="183"/>
    </row>
    <row r="191" spans="5:8" x14ac:dyDescent="0.25">
      <c r="E191" s="338"/>
      <c r="F191" s="339">
        <v>0</v>
      </c>
      <c r="G191" s="336">
        <f>MO!H7+MO!E7/60*Servicios!F191</f>
        <v>11890</v>
      </c>
      <c r="H191" s="183"/>
    </row>
    <row r="192" spans="5:8" x14ac:dyDescent="0.25">
      <c r="E192" s="338"/>
      <c r="F192" s="339">
        <v>0</v>
      </c>
      <c r="G192" s="336">
        <f>MO!H7+MO!E7/60*Servicios!F192</f>
        <v>11890</v>
      </c>
      <c r="H192" s="183"/>
    </row>
    <row r="193" spans="5:8" x14ac:dyDescent="0.25">
      <c r="E193" s="338"/>
      <c r="F193" s="339">
        <v>0</v>
      </c>
      <c r="G193" s="336">
        <f>MO!H7+MO!E7/60*Servicios!F193</f>
        <v>11890</v>
      </c>
      <c r="H193" s="183"/>
    </row>
    <row r="194" spans="5:8" x14ac:dyDescent="0.25">
      <c r="E194" s="338"/>
      <c r="F194" s="339">
        <v>0</v>
      </c>
      <c r="G194" s="336">
        <f>MO!H7+MO!E7/60*Servicios!F194</f>
        <v>11890</v>
      </c>
      <c r="H194" s="183"/>
    </row>
    <row r="195" spans="5:8" x14ac:dyDescent="0.25">
      <c r="E195" s="338"/>
      <c r="F195" s="339">
        <v>0</v>
      </c>
      <c r="G195" s="336">
        <f>MO!H7+MO!E7/60*Servicios!F195</f>
        <v>11890</v>
      </c>
      <c r="H195" s="183"/>
    </row>
    <row r="196" spans="5:8" x14ac:dyDescent="0.25">
      <c r="E196" s="338"/>
      <c r="F196" s="339">
        <v>0</v>
      </c>
      <c r="G196" s="336">
        <f>MO!H7+MO!E7/60*Servicios!F196</f>
        <v>11890</v>
      </c>
      <c r="H196" s="183"/>
    </row>
    <row r="197" spans="5:8" x14ac:dyDescent="0.25">
      <c r="E197" s="337"/>
      <c r="F197" s="339">
        <v>0</v>
      </c>
      <c r="G197" s="336">
        <f>MO!H7+MO!E7/60*Servicios!F197</f>
        <v>11890</v>
      </c>
      <c r="H197" s="183"/>
    </row>
    <row r="198" spans="5:8" x14ac:dyDescent="0.25">
      <c r="E198" s="337"/>
      <c r="F198" s="339">
        <v>0</v>
      </c>
      <c r="G198" s="336">
        <f>MO!H7+MO!E7/60*Servicios!F198</f>
        <v>11890</v>
      </c>
      <c r="H198" s="183"/>
    </row>
    <row r="199" spans="5:8" x14ac:dyDescent="0.25">
      <c r="G199" s="183"/>
      <c r="H199" s="183"/>
    </row>
    <row r="200" spans="5:8" x14ac:dyDescent="0.25">
      <c r="E200" s="340" t="s">
        <v>1526</v>
      </c>
      <c r="F200" s="341"/>
      <c r="G200" s="342"/>
      <c r="H200" s="183"/>
    </row>
    <row r="201" spans="5:8" x14ac:dyDescent="0.25">
      <c r="E201" s="343" t="s">
        <v>67</v>
      </c>
      <c r="F201" s="341">
        <v>50</v>
      </c>
      <c r="G201" s="342">
        <f>MO!H7+MO!E7/60*Servicios!F201</f>
        <v>27235.833333333336</v>
      </c>
      <c r="H201" s="183"/>
    </row>
    <row r="202" spans="5:8" x14ac:dyDescent="0.25">
      <c r="E202" s="343"/>
      <c r="F202" s="341">
        <v>0</v>
      </c>
      <c r="G202" s="342">
        <f>MO!H7+MO!E7/60*Servicios!F202</f>
        <v>11890</v>
      </c>
      <c r="H202" s="183"/>
    </row>
    <row r="203" spans="5:8" x14ac:dyDescent="0.25">
      <c r="E203" s="343"/>
      <c r="F203" s="341">
        <v>0</v>
      </c>
      <c r="G203" s="342">
        <f>MO!H7+MO!E7/60*Servicios!F203</f>
        <v>11890</v>
      </c>
      <c r="H203" s="183"/>
    </row>
    <row r="204" spans="5:8" x14ac:dyDescent="0.25">
      <c r="E204" s="343"/>
      <c r="F204" s="341">
        <v>0</v>
      </c>
      <c r="G204" s="342">
        <f>MO!H7+MO!E7/60*Servicios!F204</f>
        <v>11890</v>
      </c>
      <c r="H204" s="183"/>
    </row>
    <row r="205" spans="5:8" x14ac:dyDescent="0.25">
      <c r="E205" s="343"/>
      <c r="F205" s="341">
        <v>0</v>
      </c>
      <c r="G205" s="342">
        <f>MO!H7+MO!E7/60*Servicios!F205</f>
        <v>11890</v>
      </c>
      <c r="H205" s="183"/>
    </row>
    <row r="206" spans="5:8" x14ac:dyDescent="0.25">
      <c r="E206" s="343"/>
      <c r="F206" s="341">
        <v>0</v>
      </c>
      <c r="G206" s="342">
        <f>MO!H7+MO!E7/60*Servicios!F206</f>
        <v>11890</v>
      </c>
      <c r="H206" s="183"/>
    </row>
    <row r="207" spans="5:8" x14ac:dyDescent="0.25">
      <c r="E207" s="343"/>
      <c r="F207" s="341">
        <v>0</v>
      </c>
      <c r="G207" s="342">
        <f>MO!H7+MO!E7/60*Servicios!F207</f>
        <v>11890</v>
      </c>
      <c r="H207" s="183"/>
    </row>
    <row r="208" spans="5:8" x14ac:dyDescent="0.25">
      <c r="E208" s="343"/>
      <c r="F208" s="341">
        <v>0</v>
      </c>
      <c r="G208" s="342">
        <f>MO!H7+MO!E7/60*Servicios!F208</f>
        <v>11890</v>
      </c>
      <c r="H208" s="183"/>
    </row>
    <row r="209" spans="5:8" x14ac:dyDescent="0.25">
      <c r="E209" s="343"/>
      <c r="F209" s="341">
        <v>0</v>
      </c>
      <c r="G209" s="342">
        <f>MO!H7+MO!E7/60*Servicios!F209</f>
        <v>11890</v>
      </c>
      <c r="H209" s="183"/>
    </row>
    <row r="210" spans="5:8" x14ac:dyDescent="0.25">
      <c r="E210" s="343"/>
      <c r="F210" s="341">
        <v>0</v>
      </c>
      <c r="G210" s="342">
        <f>MO!H7+MO!E7/60*Servicios!F210</f>
        <v>11890</v>
      </c>
      <c r="H210" s="183"/>
    </row>
    <row r="211" spans="5:8" x14ac:dyDescent="0.25">
      <c r="E211" s="343"/>
      <c r="F211" s="341">
        <v>0</v>
      </c>
      <c r="G211" s="342">
        <f>MO!H7+MO!E7/60*Servicios!F211</f>
        <v>11890</v>
      </c>
      <c r="H211" s="183"/>
    </row>
    <row r="212" spans="5:8" x14ac:dyDescent="0.25">
      <c r="E212" s="343"/>
      <c r="F212" s="341">
        <v>0</v>
      </c>
      <c r="G212" s="342">
        <f>MO!H7+MO!E7/60*Servicios!F212</f>
        <v>11890</v>
      </c>
      <c r="H212" s="183"/>
    </row>
    <row r="213" spans="5:8" x14ac:dyDescent="0.25">
      <c r="E213" s="343"/>
      <c r="F213" s="341">
        <v>0</v>
      </c>
      <c r="G213" s="342">
        <f>MO!H7+MO!E7/60*Servicios!F213</f>
        <v>11890</v>
      </c>
      <c r="H213" s="183"/>
    </row>
    <row r="214" spans="5:8" x14ac:dyDescent="0.25">
      <c r="E214" s="343"/>
      <c r="F214" s="341">
        <v>0</v>
      </c>
      <c r="G214" s="342">
        <f>MO!H7+MO!E7/60*Servicios!F214</f>
        <v>11890</v>
      </c>
      <c r="H214" s="183"/>
    </row>
    <row r="215" spans="5:8" x14ac:dyDescent="0.25">
      <c r="E215" s="343"/>
      <c r="F215" s="341">
        <v>0</v>
      </c>
      <c r="G215" s="342">
        <f>MO!H7+MO!E7/60*Servicios!F215</f>
        <v>11890</v>
      </c>
      <c r="H215" s="183"/>
    </row>
    <row r="216" spans="5:8" x14ac:dyDescent="0.25">
      <c r="E216" s="343"/>
      <c r="F216" s="341">
        <v>0</v>
      </c>
      <c r="G216" s="342">
        <f>MO!H7+MO!E7/60*Servicios!F216</f>
        <v>11890</v>
      </c>
      <c r="H216" s="183"/>
    </row>
    <row r="217" spans="5:8" x14ac:dyDescent="0.25">
      <c r="E217" s="343"/>
      <c r="F217" s="341">
        <v>0</v>
      </c>
      <c r="G217" s="342">
        <f>MO!H7+MO!E7/60*Servicios!F217</f>
        <v>11890</v>
      </c>
      <c r="H217" s="183"/>
    </row>
    <row r="218" spans="5:8" x14ac:dyDescent="0.25">
      <c r="E218" s="343"/>
      <c r="F218" s="341">
        <v>0</v>
      </c>
      <c r="G218" s="342">
        <f>MO!H7+MO!E7/60*Servicios!F218</f>
        <v>11890</v>
      </c>
      <c r="H218" s="183"/>
    </row>
    <row r="219" spans="5:8" x14ac:dyDescent="0.25">
      <c r="E219" s="343"/>
      <c r="F219" s="341">
        <v>0</v>
      </c>
      <c r="G219" s="342">
        <f>MO!H7+MO!E7/60*Servicios!F219</f>
        <v>11890</v>
      </c>
      <c r="H219" s="183"/>
    </row>
    <row r="220" spans="5:8" x14ac:dyDescent="0.25">
      <c r="E220" s="343"/>
      <c r="F220" s="341">
        <v>0</v>
      </c>
      <c r="G220" s="342">
        <f>MO!H7+MO!E7/60*Servicios!F220</f>
        <v>11890</v>
      </c>
      <c r="H220" s="183"/>
    </row>
    <row r="221" spans="5:8" x14ac:dyDescent="0.25">
      <c r="E221" s="343"/>
      <c r="F221" s="341">
        <v>0</v>
      </c>
      <c r="G221" s="342">
        <f>MO!H7+MO!E7/60*Servicios!F221</f>
        <v>11890</v>
      </c>
      <c r="H221" s="183"/>
    </row>
    <row r="222" spans="5:8" x14ac:dyDescent="0.25">
      <c r="E222" s="343"/>
      <c r="F222" s="341">
        <v>0</v>
      </c>
      <c r="G222" s="342">
        <f>MO!H7+MO!E7/60*Servicios!F222</f>
        <v>11890</v>
      </c>
      <c r="H222" s="183"/>
    </row>
    <row r="223" spans="5:8" x14ac:dyDescent="0.25">
      <c r="F223" s="5"/>
      <c r="G223" s="5"/>
      <c r="H223" s="183"/>
    </row>
    <row r="224" spans="5:8" x14ac:dyDescent="0.25">
      <c r="E224" s="344" t="s">
        <v>1536</v>
      </c>
      <c r="F224" s="345"/>
      <c r="G224" s="346"/>
      <c r="H224" s="183"/>
    </row>
    <row r="225" spans="5:8" x14ac:dyDescent="0.25">
      <c r="E225" s="347" t="s">
        <v>1537</v>
      </c>
      <c r="F225" s="345">
        <v>95</v>
      </c>
      <c r="G225" s="349">
        <f>MO!H7+MO!E7/60*Servicios!F225</f>
        <v>41047.083333333336</v>
      </c>
      <c r="H225" s="183"/>
    </row>
    <row r="226" spans="5:8" x14ac:dyDescent="0.25">
      <c r="E226" s="348" t="s">
        <v>1650</v>
      </c>
      <c r="F226" s="345">
        <v>44</v>
      </c>
      <c r="G226" s="349">
        <f>MO!H7+MO!E7/60*Servicios!F226</f>
        <v>25394.333333333336</v>
      </c>
      <c r="H226" s="183"/>
    </row>
    <row r="227" spans="5:8" x14ac:dyDescent="0.25">
      <c r="E227" s="347" t="s">
        <v>1538</v>
      </c>
      <c r="F227" s="345">
        <v>120</v>
      </c>
      <c r="G227" s="349">
        <f>MO!H7+MO!E7/60*Servicios!F227</f>
        <v>48720</v>
      </c>
      <c r="H227" s="183"/>
    </row>
    <row r="228" spans="5:8" x14ac:dyDescent="0.25">
      <c r="E228" s="347" t="s">
        <v>1541</v>
      </c>
      <c r="F228" s="345">
        <v>100</v>
      </c>
      <c r="G228" s="349">
        <f>MO!H7+MO!E7/60*Servicios!F228</f>
        <v>42581.666666666672</v>
      </c>
      <c r="H228" s="183"/>
    </row>
    <row r="229" spans="5:8" x14ac:dyDescent="0.25">
      <c r="E229" s="347"/>
      <c r="F229" s="345">
        <v>0</v>
      </c>
      <c r="G229" s="349">
        <f>MO!H7+MO!E7/60*Servicios!F229</f>
        <v>11890</v>
      </c>
      <c r="H229" s="183"/>
    </row>
    <row r="230" spans="5:8" x14ac:dyDescent="0.25">
      <c r="E230" s="347"/>
      <c r="F230" s="345">
        <v>0</v>
      </c>
      <c r="G230" s="349">
        <f>MO!H7+MO!E7/60*Servicios!F230</f>
        <v>11890</v>
      </c>
      <c r="H230" s="183"/>
    </row>
    <row r="231" spans="5:8" x14ac:dyDescent="0.25">
      <c r="E231" s="347"/>
      <c r="F231" s="345">
        <v>0</v>
      </c>
      <c r="G231" s="349">
        <f>MO!H7+MO!E7/60*Servicios!F231</f>
        <v>11890</v>
      </c>
      <c r="H231" s="183"/>
    </row>
    <row r="232" spans="5:8" x14ac:dyDescent="0.25">
      <c r="E232" s="347"/>
      <c r="F232" s="345">
        <v>0</v>
      </c>
      <c r="G232" s="349">
        <f>MO!H7+MO!E7/60*Servicios!F232</f>
        <v>11890</v>
      </c>
      <c r="H232" s="183"/>
    </row>
    <row r="233" spans="5:8" x14ac:dyDescent="0.25">
      <c r="E233" s="347"/>
      <c r="F233" s="345">
        <v>0</v>
      </c>
      <c r="G233" s="349">
        <f>MO!H7+MO!E7/60*Servicios!F233</f>
        <v>11890</v>
      </c>
      <c r="H233" s="183"/>
    </row>
    <row r="234" spans="5:8" x14ac:dyDescent="0.25">
      <c r="E234" s="347"/>
      <c r="F234" s="345">
        <v>0</v>
      </c>
      <c r="G234" s="349">
        <f>MO!H7+MO!E7/60*Servicios!F234</f>
        <v>11890</v>
      </c>
      <c r="H234" s="183"/>
    </row>
    <row r="235" spans="5:8" x14ac:dyDescent="0.25">
      <c r="E235" s="347"/>
      <c r="F235" s="345">
        <v>0</v>
      </c>
      <c r="G235" s="349">
        <f>MO!H7+MO!E7/60*Servicios!F235</f>
        <v>11890</v>
      </c>
      <c r="H235" s="183"/>
    </row>
    <row r="236" spans="5:8" x14ac:dyDescent="0.25">
      <c r="E236" s="347"/>
      <c r="F236" s="345">
        <v>0</v>
      </c>
      <c r="G236" s="349">
        <f>MO!H7+MO!E7/60*Servicios!F236</f>
        <v>11890</v>
      </c>
      <c r="H236" s="183"/>
    </row>
    <row r="237" spans="5:8" x14ac:dyDescent="0.25">
      <c r="E237" s="347"/>
      <c r="F237" s="345">
        <v>0</v>
      </c>
      <c r="G237" s="349">
        <f>MO!H7+MO!E7/60*Servicios!F237</f>
        <v>11890</v>
      </c>
      <c r="H237" s="183"/>
    </row>
    <row r="238" spans="5:8" x14ac:dyDescent="0.25">
      <c r="E238" s="347"/>
      <c r="F238" s="345">
        <v>0</v>
      </c>
      <c r="G238" s="349">
        <f>MO!H7+MO!E7/60*Servicios!F238</f>
        <v>11890</v>
      </c>
      <c r="H238" s="183"/>
    </row>
    <row r="239" spans="5:8" x14ac:dyDescent="0.25">
      <c r="E239" s="347"/>
      <c r="F239" s="345">
        <v>0</v>
      </c>
      <c r="G239" s="349">
        <f>MO!H7+MO!E7/60*Servicios!F239</f>
        <v>11890</v>
      </c>
      <c r="H239" s="183"/>
    </row>
    <row r="240" spans="5:8" x14ac:dyDescent="0.25">
      <c r="E240" s="347"/>
      <c r="F240" s="345">
        <v>0</v>
      </c>
      <c r="G240" s="349">
        <f>MO!H7+MO!E7/60*Servicios!F240</f>
        <v>11890</v>
      </c>
      <c r="H240" s="183"/>
    </row>
    <row r="241" spans="5:8" x14ac:dyDescent="0.25">
      <c r="E241" s="347"/>
      <c r="F241" s="345">
        <v>0</v>
      </c>
      <c r="G241" s="349">
        <f>MO!H7+MO!E7/60*Servicios!F241</f>
        <v>11890</v>
      </c>
      <c r="H241" s="183"/>
    </row>
    <row r="242" spans="5:8" x14ac:dyDescent="0.25">
      <c r="E242" s="347"/>
      <c r="F242" s="345">
        <v>0</v>
      </c>
      <c r="G242" s="349">
        <f>MO!H7+MO!E7/60*Servicios!F242</f>
        <v>11890</v>
      </c>
      <c r="H242" s="183"/>
    </row>
    <row r="243" spans="5:8" x14ac:dyDescent="0.25">
      <c r="E243" s="347"/>
      <c r="F243" s="345">
        <v>0</v>
      </c>
      <c r="G243" s="349">
        <f>MO!H7+MO!E7/60*Servicios!F243</f>
        <v>11890</v>
      </c>
      <c r="H243" s="183"/>
    </row>
    <row r="244" spans="5:8" x14ac:dyDescent="0.25">
      <c r="E244" s="347"/>
      <c r="F244" s="345">
        <v>0</v>
      </c>
      <c r="G244" s="349">
        <f>MO!H7+MO!E7/60*Servicios!F244</f>
        <v>11890</v>
      </c>
      <c r="H244" s="183"/>
    </row>
    <row r="245" spans="5:8" x14ac:dyDescent="0.25">
      <c r="E245" s="347"/>
      <c r="F245" s="345">
        <v>0</v>
      </c>
      <c r="G245" s="349">
        <f>MO!H7+MO!E7/60*Servicios!F245</f>
        <v>11890</v>
      </c>
      <c r="H245" s="183"/>
    </row>
    <row r="246" spans="5:8" x14ac:dyDescent="0.25">
      <c r="E246" s="347"/>
      <c r="F246" s="345">
        <v>0</v>
      </c>
      <c r="G246" s="349">
        <f>MO!H7+MO!E7/60*Servicios!F246</f>
        <v>11890</v>
      </c>
      <c r="H246" s="183"/>
    </row>
    <row r="247" spans="5:8" x14ac:dyDescent="0.25">
      <c r="E247" s="347"/>
      <c r="F247" s="345">
        <v>0</v>
      </c>
      <c r="G247" s="349">
        <f>MO!H7+MO!E7/60*Servicios!F247</f>
        <v>11890</v>
      </c>
      <c r="H247" s="183"/>
    </row>
    <row r="248" spans="5:8" x14ac:dyDescent="0.25">
      <c r="E248" s="347"/>
      <c r="F248" s="345">
        <v>0</v>
      </c>
      <c r="G248" s="349">
        <f>MO!H7+MO!E7/60*Servicios!F248</f>
        <v>11890</v>
      </c>
      <c r="H248" s="183"/>
    </row>
    <row r="249" spans="5:8" x14ac:dyDescent="0.25">
      <c r="E249" s="347"/>
      <c r="F249" s="345">
        <v>0</v>
      </c>
      <c r="G249" s="349">
        <f>MO!H7+MO!E7/60*Servicios!F249</f>
        <v>11890</v>
      </c>
      <c r="H249" s="183"/>
    </row>
    <row r="250" spans="5:8" x14ac:dyDescent="0.25">
      <c r="E250" s="347"/>
      <c r="F250" s="345">
        <v>0</v>
      </c>
      <c r="G250" s="349">
        <f>MO!H7+MO!E7/60*Servicios!F250</f>
        <v>11890</v>
      </c>
      <c r="H250" s="183"/>
    </row>
    <row r="251" spans="5:8" x14ac:dyDescent="0.25">
      <c r="G251" s="183"/>
      <c r="H251" s="183"/>
    </row>
    <row r="252" spans="5:8" x14ac:dyDescent="0.25">
      <c r="E252" s="350" t="s">
        <v>3</v>
      </c>
      <c r="F252" s="351"/>
      <c r="G252" s="352"/>
      <c r="H252" s="183"/>
    </row>
    <row r="253" spans="5:8" x14ac:dyDescent="0.25">
      <c r="E253" s="353" t="s">
        <v>159</v>
      </c>
      <c r="F253" s="351"/>
      <c r="G253" s="352"/>
      <c r="H253" s="183"/>
    </row>
    <row r="254" spans="5:8" x14ac:dyDescent="0.25">
      <c r="E254" s="353" t="s">
        <v>1563</v>
      </c>
      <c r="F254" s="351">
        <v>78</v>
      </c>
      <c r="G254" s="352">
        <f>MO!H7+MO!E7/60*Servicios!F254</f>
        <v>35829.5</v>
      </c>
      <c r="H254" s="183"/>
    </row>
    <row r="255" spans="5:8" x14ac:dyDescent="0.25">
      <c r="E255" s="353" t="s">
        <v>1564</v>
      </c>
      <c r="F255" s="351">
        <v>90</v>
      </c>
      <c r="G255" s="352">
        <f>MO!H7+MO!E7/60*Servicios!F255</f>
        <v>39512.5</v>
      </c>
      <c r="H255" s="183"/>
    </row>
    <row r="256" spans="5:8" x14ac:dyDescent="0.25">
      <c r="E256" s="353" t="s">
        <v>1565</v>
      </c>
      <c r="F256" s="351">
        <v>79</v>
      </c>
      <c r="G256" s="352">
        <f>MO!H7+MO!E7/60*Servicios!F256</f>
        <v>36136.416666666672</v>
      </c>
      <c r="H256" s="183"/>
    </row>
    <row r="257" spans="5:8" x14ac:dyDescent="0.25">
      <c r="E257" s="353" t="s">
        <v>1566</v>
      </c>
      <c r="F257" s="351">
        <v>100</v>
      </c>
      <c r="G257" s="352">
        <f>MO!H7+MO!E7/60*Servicios!F257</f>
        <v>42581.666666666672</v>
      </c>
      <c r="H257" s="181"/>
    </row>
    <row r="258" spans="5:8" x14ac:dyDescent="0.25">
      <c r="E258" s="353" t="s">
        <v>1567</v>
      </c>
      <c r="F258" s="351">
        <v>110</v>
      </c>
      <c r="G258" s="352">
        <f>MO!H7+MO!E7/60*Servicios!F258</f>
        <v>45650.833333333336</v>
      </c>
      <c r="H258" s="183"/>
    </row>
    <row r="259" spans="5:8" x14ac:dyDescent="0.25">
      <c r="E259" s="353" t="s">
        <v>22</v>
      </c>
      <c r="F259" s="351">
        <v>10</v>
      </c>
      <c r="G259" s="352">
        <f>MO!H7+MO!E7/60*Servicios!F259</f>
        <v>14959.166666666668</v>
      </c>
      <c r="H259" s="183"/>
    </row>
    <row r="260" spans="5:8" x14ac:dyDescent="0.25">
      <c r="E260" s="353" t="s">
        <v>90</v>
      </c>
      <c r="F260" s="351">
        <v>1</v>
      </c>
      <c r="G260" s="352">
        <f>MO!H7+MO!E7/60*Servicios!F260</f>
        <v>12196.916666666666</v>
      </c>
      <c r="H260" s="183"/>
    </row>
    <row r="261" spans="5:8" x14ac:dyDescent="0.25">
      <c r="E261" s="353" t="s">
        <v>1568</v>
      </c>
      <c r="F261" s="354">
        <v>15</v>
      </c>
      <c r="G261" s="352">
        <f>MO!H7+MO!E7/60*Servicios!F261</f>
        <v>16493.75</v>
      </c>
      <c r="H261" s="183"/>
    </row>
    <row r="262" spans="5:8" x14ac:dyDescent="0.25">
      <c r="E262" s="353" t="s">
        <v>1569</v>
      </c>
      <c r="F262" s="351">
        <v>190</v>
      </c>
      <c r="G262" s="352">
        <f>MO!H7+MO!E7/60*Servicios!F262</f>
        <v>70204.166666666672</v>
      </c>
      <c r="H262" s="183"/>
    </row>
    <row r="263" spans="5:8" x14ac:dyDescent="0.25">
      <c r="E263" s="353" t="s">
        <v>1570</v>
      </c>
      <c r="F263" s="351">
        <v>200</v>
      </c>
      <c r="G263" s="352">
        <f>MO!H7+MO!E7/60*Servicios!F263</f>
        <v>73273.333333333343</v>
      </c>
      <c r="H263" s="183"/>
    </row>
    <row r="264" spans="5:8" x14ac:dyDescent="0.25">
      <c r="E264" s="353" t="s">
        <v>1574</v>
      </c>
      <c r="F264" s="351">
        <v>220</v>
      </c>
      <c r="G264" s="352">
        <f>MO!H7+MO!E7/60*Servicios!F264</f>
        <v>79411.666666666672</v>
      </c>
      <c r="H264" s="183"/>
    </row>
    <row r="265" spans="5:8" x14ac:dyDescent="0.25">
      <c r="E265" s="353" t="s">
        <v>1571</v>
      </c>
      <c r="F265" s="351">
        <v>250</v>
      </c>
      <c r="G265" s="352">
        <f>MO!H7+MO!E7/60*Servicios!F265</f>
        <v>88619.166666666672</v>
      </c>
      <c r="H265" s="183"/>
    </row>
    <row r="266" spans="5:8" x14ac:dyDescent="0.25">
      <c r="E266" s="353" t="s">
        <v>1572</v>
      </c>
      <c r="F266" s="351">
        <v>300</v>
      </c>
      <c r="G266" s="352">
        <f>MO!H7+MO!E7/60*Servicios!F266</f>
        <v>103965</v>
      </c>
      <c r="H266" s="183"/>
    </row>
    <row r="267" spans="5:8" x14ac:dyDescent="0.25">
      <c r="E267" s="353" t="s">
        <v>1573</v>
      </c>
      <c r="F267" s="351">
        <v>350</v>
      </c>
      <c r="G267" s="352">
        <f>MO!H7+MO!E7/60*Servicios!F267</f>
        <v>119310.83333333334</v>
      </c>
      <c r="H267" s="183"/>
    </row>
    <row r="268" spans="5:8" x14ac:dyDescent="0.25">
      <c r="E268" s="353" t="s">
        <v>1575</v>
      </c>
      <c r="F268" s="351">
        <v>120</v>
      </c>
      <c r="G268" s="352">
        <f>MO!H7+MO!E7/60*Servicios!F268</f>
        <v>48720</v>
      </c>
      <c r="H268" s="183"/>
    </row>
    <row r="269" spans="5:8" x14ac:dyDescent="0.25">
      <c r="E269" s="353" t="s">
        <v>1576</v>
      </c>
      <c r="F269" s="351">
        <v>150</v>
      </c>
      <c r="G269" s="352">
        <f>MO!H7+MO!E7/60*Servicios!F269</f>
        <v>57927.5</v>
      </c>
      <c r="H269" s="183"/>
    </row>
    <row r="270" spans="5:8" x14ac:dyDescent="0.25">
      <c r="E270" s="353" t="s">
        <v>1577</v>
      </c>
      <c r="F270" s="351">
        <v>190</v>
      </c>
      <c r="G270" s="352">
        <f>MO!H7+MO!E7/60*Servicios!F270</f>
        <v>70204.166666666672</v>
      </c>
      <c r="H270" s="183"/>
    </row>
    <row r="271" spans="5:8" x14ac:dyDescent="0.25">
      <c r="E271" s="353" t="s">
        <v>1651</v>
      </c>
      <c r="F271" s="351">
        <v>210</v>
      </c>
      <c r="G271" s="352">
        <f>MO!H7+MO!E7/60*Servicios!F271</f>
        <v>76342.5</v>
      </c>
      <c r="H271" s="183"/>
    </row>
    <row r="272" spans="5:8" x14ac:dyDescent="0.25">
      <c r="E272" s="353" t="s">
        <v>1652</v>
      </c>
      <c r="F272" s="351">
        <v>220</v>
      </c>
      <c r="G272" s="352">
        <f>MO!H7+MO!E7/60*Servicios!F272</f>
        <v>79411.666666666672</v>
      </c>
      <c r="H272" s="183"/>
    </row>
    <row r="273" spans="5:8" x14ac:dyDescent="0.25">
      <c r="E273" s="353" t="s">
        <v>1653</v>
      </c>
      <c r="F273" s="351">
        <v>250</v>
      </c>
      <c r="G273" s="352">
        <f>MO!H7+MO!E7/60*Servicios!F273</f>
        <v>88619.166666666672</v>
      </c>
      <c r="H273" s="183"/>
    </row>
    <row r="274" spans="5:8" x14ac:dyDescent="0.25">
      <c r="E274" s="353"/>
      <c r="F274" s="351">
        <v>0</v>
      </c>
      <c r="G274" s="352">
        <f>MO!H7+MO!E7/60*Servicios!F274</f>
        <v>11890</v>
      </c>
      <c r="H274" s="183"/>
    </row>
    <row r="275" spans="5:8" x14ac:dyDescent="0.25">
      <c r="E275" s="353"/>
      <c r="F275" s="351">
        <v>0</v>
      </c>
      <c r="G275" s="352">
        <f>MO!H7+MO!E7/60*Servicios!F275</f>
        <v>11890</v>
      </c>
      <c r="H275" s="183"/>
    </row>
    <row r="276" spans="5:8" x14ac:dyDescent="0.25">
      <c r="E276" s="353"/>
      <c r="F276" s="351">
        <v>0</v>
      </c>
      <c r="G276" s="352">
        <f>MO!H7+MO!E7/60*Servicios!F276</f>
        <v>11890</v>
      </c>
      <c r="H276" s="183"/>
    </row>
    <row r="277" spans="5:8" x14ac:dyDescent="0.25">
      <c r="E277" s="353"/>
      <c r="F277" s="351">
        <v>0</v>
      </c>
      <c r="G277" s="352">
        <f>MO!H7+MO!E7/60*Servicios!F277</f>
        <v>11890</v>
      </c>
      <c r="H277" s="183"/>
    </row>
    <row r="278" spans="5:8" x14ac:dyDescent="0.25">
      <c r="E278" s="353"/>
      <c r="F278" s="351">
        <v>0</v>
      </c>
      <c r="G278" s="352">
        <f>MO!H7+MO!E7/60*Servicios!F278</f>
        <v>11890</v>
      </c>
      <c r="H278" s="183"/>
    </row>
    <row r="279" spans="5:8" x14ac:dyDescent="0.25">
      <c r="E279" s="353"/>
      <c r="F279" s="351">
        <v>0</v>
      </c>
      <c r="G279" s="352">
        <f>MO!H7+MO!E7/60*Servicios!F279</f>
        <v>11890</v>
      </c>
      <c r="H279" s="183"/>
    </row>
    <row r="280" spans="5:8" x14ac:dyDescent="0.25">
      <c r="E280" s="353"/>
      <c r="F280" s="351">
        <v>0</v>
      </c>
      <c r="G280" s="352">
        <f>MO!H7+MO!E7/60*Servicios!F280</f>
        <v>11890</v>
      </c>
      <c r="H280" s="183"/>
    </row>
    <row r="281" spans="5:8" x14ac:dyDescent="0.25">
      <c r="E281" s="353"/>
      <c r="F281" s="351">
        <v>0</v>
      </c>
      <c r="G281" s="352">
        <f>MO!H7+MO!E7/60*Servicios!F281</f>
        <v>11890</v>
      </c>
      <c r="H281" s="183"/>
    </row>
    <row r="282" spans="5:8" x14ac:dyDescent="0.25">
      <c r="E282" s="353"/>
      <c r="F282" s="351">
        <v>0</v>
      </c>
      <c r="G282" s="352">
        <f>MO!H7+MO!E7/60*Servicios!F282</f>
        <v>11890</v>
      </c>
      <c r="H282" s="183"/>
    </row>
    <row r="283" spans="5:8" x14ac:dyDescent="0.25">
      <c r="E283" s="353"/>
      <c r="F283" s="351">
        <v>0</v>
      </c>
      <c r="G283" s="352">
        <f>MO!H7+MO!E7/60*Servicios!F283</f>
        <v>11890</v>
      </c>
      <c r="H283" s="183"/>
    </row>
    <row r="284" spans="5:8" x14ac:dyDescent="0.25">
      <c r="E284" s="353"/>
      <c r="F284" s="351">
        <v>0</v>
      </c>
      <c r="G284" s="352">
        <f>MO!H7+MO!E7/60*Servicios!F284</f>
        <v>11890</v>
      </c>
      <c r="H284" s="183"/>
    </row>
    <row r="285" spans="5:8" x14ac:dyDescent="0.25">
      <c r="E285" s="353"/>
      <c r="F285" s="351">
        <v>0</v>
      </c>
      <c r="G285" s="352">
        <f>MO!H7+MO!E7/60*Servicios!F285</f>
        <v>11890</v>
      </c>
      <c r="H285" s="183"/>
    </row>
    <row r="286" spans="5:8" x14ac:dyDescent="0.25">
      <c r="E286" s="353"/>
      <c r="F286" s="351">
        <v>0</v>
      </c>
      <c r="G286" s="352">
        <f>MO!H7+MO!E7/60*Servicios!F286</f>
        <v>11890</v>
      </c>
      <c r="H286" s="183"/>
    </row>
    <row r="287" spans="5:8" x14ac:dyDescent="0.25">
      <c r="E287" s="353"/>
      <c r="F287" s="351">
        <v>0</v>
      </c>
      <c r="G287" s="352">
        <f>MO!H7+MO!E7/60*Servicios!F287</f>
        <v>11890</v>
      </c>
      <c r="H287" s="183"/>
    </row>
    <row r="288" spans="5:8" x14ac:dyDescent="0.25">
      <c r="E288" s="353"/>
      <c r="F288" s="351">
        <v>0</v>
      </c>
      <c r="G288" s="352">
        <f>MO!H7+MO!E7/60*Servicios!F288</f>
        <v>11890</v>
      </c>
      <c r="H288" s="183"/>
    </row>
    <row r="289" spans="5:8" x14ac:dyDescent="0.25">
      <c r="E289" s="353"/>
      <c r="F289" s="351">
        <v>0</v>
      </c>
      <c r="G289" s="352">
        <f>MO!H7+MO!E7/60*Servicios!F289</f>
        <v>11890</v>
      </c>
      <c r="H289" s="183"/>
    </row>
    <row r="290" spans="5:8" x14ac:dyDescent="0.25">
      <c r="E290" s="353"/>
      <c r="F290" s="351">
        <v>0</v>
      </c>
      <c r="G290" s="352">
        <f>MO!H7+MO!E7/60*Servicios!F290</f>
        <v>11890</v>
      </c>
      <c r="H290" s="183"/>
    </row>
    <row r="291" spans="5:8" x14ac:dyDescent="0.25">
      <c r="E291" s="353"/>
      <c r="F291" s="351">
        <v>0</v>
      </c>
      <c r="G291" s="352">
        <f>MO!H7+MO!E7/60*Servicios!F291</f>
        <v>11890</v>
      </c>
      <c r="H291" s="183"/>
    </row>
    <row r="292" spans="5:8" x14ac:dyDescent="0.25">
      <c r="E292" s="353"/>
      <c r="F292" s="351">
        <v>0</v>
      </c>
      <c r="G292" s="352">
        <f>MO!H7+MO!E7/60*Servicios!F292</f>
        <v>11890</v>
      </c>
      <c r="H292" s="183"/>
    </row>
    <row r="293" spans="5:8" x14ac:dyDescent="0.25">
      <c r="G293" s="183"/>
      <c r="H293" s="183"/>
    </row>
    <row r="294" spans="5:8" x14ac:dyDescent="0.25">
      <c r="E294" s="355" t="s">
        <v>1542</v>
      </c>
      <c r="F294" s="330"/>
      <c r="G294" s="331"/>
      <c r="H294" s="183"/>
    </row>
    <row r="295" spans="5:8" x14ac:dyDescent="0.25">
      <c r="E295" s="329" t="s">
        <v>159</v>
      </c>
      <c r="F295" s="329"/>
      <c r="G295" s="329"/>
      <c r="H295" s="183"/>
    </row>
    <row r="296" spans="5:8" x14ac:dyDescent="0.25">
      <c r="E296" s="332" t="s">
        <v>1550</v>
      </c>
      <c r="F296" s="330"/>
      <c r="G296" s="333">
        <v>1800</v>
      </c>
      <c r="H296" s="183"/>
    </row>
    <row r="297" spans="5:8" x14ac:dyDescent="0.25">
      <c r="E297" s="332" t="s">
        <v>1551</v>
      </c>
      <c r="F297" s="330"/>
      <c r="G297" s="333">
        <v>1800</v>
      </c>
      <c r="H297" s="183"/>
    </row>
    <row r="298" spans="5:8" x14ac:dyDescent="0.25">
      <c r="E298" s="332" t="s">
        <v>1552</v>
      </c>
      <c r="F298" s="330"/>
      <c r="G298" s="333">
        <v>3600</v>
      </c>
      <c r="H298" s="183"/>
    </row>
    <row r="299" spans="5:8" x14ac:dyDescent="0.25">
      <c r="E299" s="332" t="s">
        <v>1553</v>
      </c>
      <c r="F299" s="330"/>
      <c r="G299" s="333">
        <v>2200</v>
      </c>
      <c r="H299" s="183"/>
    </row>
    <row r="300" spans="5:8" x14ac:dyDescent="0.25">
      <c r="E300" s="332" t="s">
        <v>1578</v>
      </c>
      <c r="F300" s="330"/>
      <c r="G300" s="333">
        <v>2500</v>
      </c>
      <c r="H300" s="181"/>
    </row>
    <row r="301" spans="5:8" x14ac:dyDescent="0.25">
      <c r="E301" s="329" t="s">
        <v>1654</v>
      </c>
      <c r="F301" s="330">
        <v>45</v>
      </c>
      <c r="G301" s="331">
        <f>MO!H7+MO!E7/60*Servicios!F301</f>
        <v>25701.25</v>
      </c>
      <c r="H301" s="183"/>
    </row>
    <row r="302" spans="5:8" x14ac:dyDescent="0.25">
      <c r="E302" s="329" t="s">
        <v>1655</v>
      </c>
      <c r="F302" s="330">
        <v>45</v>
      </c>
      <c r="G302" s="331">
        <f>MO!H7+MO!E7/60*Servicios!F302</f>
        <v>25701.25</v>
      </c>
      <c r="H302" s="183"/>
    </row>
    <row r="303" spans="5:8" x14ac:dyDescent="0.25">
      <c r="E303" s="329" t="s">
        <v>1656</v>
      </c>
      <c r="F303" s="330">
        <v>45</v>
      </c>
      <c r="G303" s="331">
        <f>MO!H7+MO!E7/60*Servicios!F303</f>
        <v>25701.25</v>
      </c>
      <c r="H303" s="183"/>
    </row>
    <row r="304" spans="5:8" x14ac:dyDescent="0.25">
      <c r="E304" s="329" t="s">
        <v>1657</v>
      </c>
      <c r="F304" s="330">
        <v>45</v>
      </c>
      <c r="G304" s="331">
        <f>MO!H7+MO!E7/60*Servicios!F304</f>
        <v>25701.25</v>
      </c>
      <c r="H304" s="183"/>
    </row>
    <row r="305" spans="5:8" x14ac:dyDescent="0.25">
      <c r="E305" s="329" t="s">
        <v>1658</v>
      </c>
      <c r="F305" s="330">
        <v>45</v>
      </c>
      <c r="G305" s="331">
        <f>MO!H7+MO!E7/60*Servicios!F305</f>
        <v>25701.25</v>
      </c>
      <c r="H305" s="183"/>
    </row>
    <row r="306" spans="5:8" x14ac:dyDescent="0.25">
      <c r="E306" s="329" t="s">
        <v>1554</v>
      </c>
      <c r="F306" s="330">
        <v>15</v>
      </c>
      <c r="G306" s="331">
        <f>MO!H7+MO!E7/60*Servicios!F306</f>
        <v>16493.75</v>
      </c>
      <c r="H306" s="183"/>
    </row>
    <row r="307" spans="5:8" x14ac:dyDescent="0.25">
      <c r="E307" s="329" t="s">
        <v>1555</v>
      </c>
      <c r="F307" s="330">
        <v>15</v>
      </c>
      <c r="G307" s="331">
        <f>MO!H7+MO!E7/60*Servicios!F307</f>
        <v>16493.75</v>
      </c>
      <c r="H307" s="183"/>
    </row>
    <row r="308" spans="5:8" x14ac:dyDescent="0.25">
      <c r="E308" s="329" t="s">
        <v>1559</v>
      </c>
      <c r="F308" s="330">
        <v>20</v>
      </c>
      <c r="G308" s="331">
        <f>MO!H7+MO!E7/60*Servicios!F308</f>
        <v>18028.333333333336</v>
      </c>
      <c r="H308" s="183"/>
    </row>
    <row r="309" spans="5:8" x14ac:dyDescent="0.25">
      <c r="E309" s="329" t="s">
        <v>1560</v>
      </c>
      <c r="F309" s="330">
        <v>90</v>
      </c>
      <c r="G309" s="331">
        <f>MO!H7+MO!E7/60*Servicios!F309</f>
        <v>39512.5</v>
      </c>
      <c r="H309" s="183"/>
    </row>
    <row r="310" spans="5:8" x14ac:dyDescent="0.25">
      <c r="E310" s="329" t="s">
        <v>1561</v>
      </c>
      <c r="F310" s="330">
        <v>50</v>
      </c>
      <c r="G310" s="331">
        <f>MO!H7+MO!E7/60*Servicios!F310</f>
        <v>27235.833333333336</v>
      </c>
      <c r="H310" s="183"/>
    </row>
    <row r="311" spans="5:8" x14ac:dyDescent="0.25">
      <c r="E311" s="329" t="s">
        <v>1562</v>
      </c>
      <c r="F311" s="330">
        <v>12</v>
      </c>
      <c r="G311" s="331">
        <f>MO!H7+MO!E7/60*Servicios!F311</f>
        <v>15573</v>
      </c>
      <c r="H311" s="183"/>
    </row>
    <row r="312" spans="5:8" x14ac:dyDescent="0.25">
      <c r="E312" s="332" t="s">
        <v>1556</v>
      </c>
      <c r="F312" s="330"/>
      <c r="G312" s="331">
        <v>6520</v>
      </c>
    </row>
    <row r="313" spans="5:8" x14ac:dyDescent="0.25">
      <c r="E313" s="332" t="s">
        <v>1557</v>
      </c>
      <c r="F313" s="330"/>
      <c r="G313" s="331">
        <v>8325</v>
      </c>
    </row>
    <row r="314" spans="5:8" x14ac:dyDescent="0.25">
      <c r="E314" s="332" t="s">
        <v>1558</v>
      </c>
      <c r="F314" s="330"/>
      <c r="G314" s="331">
        <v>8600</v>
      </c>
    </row>
    <row r="315" spans="5:8" x14ac:dyDescent="0.25">
      <c r="E315" s="329"/>
      <c r="F315" s="330"/>
      <c r="G315" s="331">
        <f>MO!H7+MO!E7/60*Servicios!F315</f>
        <v>11890</v>
      </c>
    </row>
    <row r="316" spans="5:8" x14ac:dyDescent="0.25">
      <c r="E316" s="329"/>
      <c r="F316" s="330"/>
      <c r="G316" s="331">
        <f>MO!H7+MO!E7/60*Servicios!F316</f>
        <v>11890</v>
      </c>
    </row>
    <row r="317" spans="5:8" x14ac:dyDescent="0.25">
      <c r="E317" s="329"/>
      <c r="F317" s="330"/>
      <c r="G317" s="331">
        <f>MO!H7+MO!E7/60*Servicios!F317</f>
        <v>11890</v>
      </c>
    </row>
    <row r="318" spans="5:8" x14ac:dyDescent="0.25">
      <c r="E318" s="329"/>
      <c r="F318" s="330"/>
      <c r="G318" s="331">
        <f>MO!H7+MO!E7/60*Servicios!F318</f>
        <v>11890</v>
      </c>
    </row>
    <row r="319" spans="5:8" x14ac:dyDescent="0.25">
      <c r="E319" s="329"/>
      <c r="F319" s="330"/>
      <c r="G319" s="331">
        <f>MO!H7+MO!E7/60*Servicios!F319</f>
        <v>11890</v>
      </c>
    </row>
    <row r="320" spans="5:8" x14ac:dyDescent="0.25">
      <c r="E320" s="329"/>
      <c r="F320" s="330"/>
      <c r="G320" s="331">
        <f>MO!H7+MO!E7/60*Servicios!F320</f>
        <v>11890</v>
      </c>
    </row>
    <row r="321" spans="5:7" x14ac:dyDescent="0.25">
      <c r="E321" s="329"/>
      <c r="F321" s="330"/>
      <c r="G321" s="331">
        <f>MO!H7+MO!E7/60*Servicios!F321</f>
        <v>11890</v>
      </c>
    </row>
    <row r="322" spans="5:7" x14ac:dyDescent="0.25">
      <c r="E322" s="329"/>
      <c r="F322" s="330"/>
      <c r="G322" s="331">
        <f>MO!H7+MO!E7/60*Servicios!F322</f>
        <v>11890</v>
      </c>
    </row>
    <row r="323" spans="5:7" x14ac:dyDescent="0.25">
      <c r="E323" s="329"/>
      <c r="F323" s="330"/>
      <c r="G323" s="331">
        <f>MO!H7+MO!E7/60*Servicios!F323</f>
        <v>11890</v>
      </c>
    </row>
    <row r="324" spans="5:7" x14ac:dyDescent="0.25">
      <c r="E324" s="329"/>
      <c r="F324" s="330"/>
      <c r="G324" s="331">
        <f>MO!H7+MO!E7/60*Servicios!F324</f>
        <v>11890</v>
      </c>
    </row>
    <row r="325" spans="5:7" x14ac:dyDescent="0.25">
      <c r="E325" s="329"/>
      <c r="F325" s="330"/>
      <c r="G325" s="331">
        <f>MO!H7+MO!E7/60*Servicios!F325</f>
        <v>11890</v>
      </c>
    </row>
    <row r="326" spans="5:7" x14ac:dyDescent="0.25">
      <c r="E326" s="329"/>
      <c r="F326" s="330"/>
      <c r="G326" s="331">
        <f>MO!H7+MO!E7/60*Servicios!F326</f>
        <v>11890</v>
      </c>
    </row>
    <row r="327" spans="5:7" x14ac:dyDescent="0.25">
      <c r="E327" s="329"/>
      <c r="F327" s="330"/>
      <c r="G327" s="331">
        <f>MO!H7+MO!E7/60*Servicios!F327</f>
        <v>11890</v>
      </c>
    </row>
    <row r="328" spans="5:7" x14ac:dyDescent="0.25">
      <c r="E328" s="329"/>
      <c r="F328" s="330"/>
      <c r="G328" s="331">
        <f>MO!H7+MO!E7/60*Servicios!F328</f>
        <v>11890</v>
      </c>
    </row>
    <row r="329" spans="5:7" x14ac:dyDescent="0.25">
      <c r="E329" s="329"/>
      <c r="F329" s="330"/>
      <c r="G329" s="331">
        <f>MO!H7+MO!E7/60*Servicios!F329</f>
        <v>11890</v>
      </c>
    </row>
    <row r="330" spans="5:7" x14ac:dyDescent="0.25">
      <c r="E330" s="329"/>
      <c r="F330" s="330"/>
      <c r="G330" s="331">
        <f>MO!H7+MO!E7/60*Servicios!F330</f>
        <v>11890</v>
      </c>
    </row>
    <row r="331" spans="5:7" x14ac:dyDescent="0.25">
      <c r="G331" s="331">
        <f>MO!H8+MO!E8/60*Servicios!F331</f>
        <v>16051.506918502484</v>
      </c>
    </row>
    <row r="332" spans="5:7" x14ac:dyDescent="0.25">
      <c r="E332" s="5" t="s">
        <v>1629</v>
      </c>
      <c r="G332" s="331">
        <f>MO!H9+MO!E9/60*Servicios!F332</f>
        <v>20804.739517508642</v>
      </c>
    </row>
    <row r="333" spans="5:7" x14ac:dyDescent="0.25">
      <c r="E333" s="5" t="s">
        <v>1690</v>
      </c>
      <c r="F333" s="309">
        <v>3500</v>
      </c>
      <c r="G333" s="331">
        <f>MO!H$7+MO!E$7/60*Servicios!F333</f>
        <v>1086098.3333333335</v>
      </c>
    </row>
    <row r="334" spans="5:7" x14ac:dyDescent="0.25">
      <c r="E334" s="5" t="s">
        <v>1687</v>
      </c>
      <c r="F334" s="309">
        <v>1900</v>
      </c>
      <c r="G334" s="331">
        <f>MO!H$7+MO!E$7/60*Servicios!F334</f>
        <v>595031.66666666674</v>
      </c>
    </row>
    <row r="335" spans="5:7" x14ac:dyDescent="0.25">
      <c r="E335" s="5" t="s">
        <v>1688</v>
      </c>
      <c r="F335" s="309">
        <v>1300</v>
      </c>
      <c r="G335" s="331">
        <f>MO!H$7+MO!E$7/60*Servicios!F335</f>
        <v>410881.66666666669</v>
      </c>
    </row>
    <row r="336" spans="5:7" x14ac:dyDescent="0.25">
      <c r="E336" s="5" t="s">
        <v>1689</v>
      </c>
      <c r="F336" s="309">
        <v>2100</v>
      </c>
      <c r="G336" s="331">
        <f>MO!H$7+MO!E$7/60*Servicios!F336</f>
        <v>656415</v>
      </c>
    </row>
    <row r="337" spans="7:7" x14ac:dyDescent="0.25">
      <c r="G337" s="331">
        <f>MO!H$7+MO!E$7/60*Servicios!F337</f>
        <v>11890</v>
      </c>
    </row>
    <row r="338" spans="7:7" x14ac:dyDescent="0.25">
      <c r="G338" s="331">
        <f>MO!H$7+MO!E$7/60*Servicios!F338</f>
        <v>11890</v>
      </c>
    </row>
    <row r="339" spans="7:7" x14ac:dyDescent="0.25">
      <c r="G339" s="331">
        <f>MO!H$7+MO!E$7/60*Servicios!F339</f>
        <v>11890</v>
      </c>
    </row>
    <row r="340" spans="7:7" x14ac:dyDescent="0.25">
      <c r="G340" s="331">
        <f>MO!H$7+MO!E$7/60*Servicios!F340</f>
        <v>11890</v>
      </c>
    </row>
    <row r="341" spans="7:7" x14ac:dyDescent="0.25">
      <c r="G341" s="331">
        <f>MO!H$7+MO!E$7/60*Servicios!F341</f>
        <v>11890</v>
      </c>
    </row>
    <row r="342" spans="7:7" x14ac:dyDescent="0.25">
      <c r="G342" s="331">
        <f>MO!H$7+MO!E$7/60*Servicios!F342</f>
        <v>11890</v>
      </c>
    </row>
    <row r="343" spans="7:7" x14ac:dyDescent="0.25">
      <c r="G343" s="331">
        <f>MO!H$7+MO!E$7/60*Servicios!F343</f>
        <v>11890</v>
      </c>
    </row>
    <row r="344" spans="7:7" x14ac:dyDescent="0.25">
      <c r="G344" s="331">
        <f>MO!H21+MO!E21/60*Servicios!F344</f>
        <v>0</v>
      </c>
    </row>
    <row r="345" spans="7:7" x14ac:dyDescent="0.25">
      <c r="G345" s="331">
        <f>MO!H22+MO!E22/60*Servicios!F345</f>
        <v>0</v>
      </c>
    </row>
    <row r="346" spans="7:7" x14ac:dyDescent="0.25">
      <c r="G346" s="331">
        <f>MO!H23+MO!E23/60*Servicios!F346</f>
        <v>0</v>
      </c>
    </row>
    <row r="347" spans="7:7" x14ac:dyDescent="0.25">
      <c r="G347" s="331">
        <f>MO!H24+MO!E24/60*Servicios!F347</f>
        <v>0</v>
      </c>
    </row>
    <row r="348" spans="7:7" x14ac:dyDescent="0.25">
      <c r="G348" s="331">
        <f>MO!H25+MO!E25/60*Servicios!F348</f>
        <v>0</v>
      </c>
    </row>
    <row r="349" spans="7:7" x14ac:dyDescent="0.25">
      <c r="G349" s="331">
        <f>MO!H26+MO!E26/60*Servicios!F349</f>
        <v>0</v>
      </c>
    </row>
    <row r="350" spans="7:7" x14ac:dyDescent="0.25">
      <c r="G350" s="331">
        <f>MO!H27+MO!E27/60*Servicios!F350</f>
        <v>0</v>
      </c>
    </row>
    <row r="351" spans="7:7" x14ac:dyDescent="0.25">
      <c r="G351" s="331">
        <f>MO!H28+MO!E28/60*Servicios!F351</f>
        <v>0</v>
      </c>
    </row>
    <row r="352" spans="7:7" x14ac:dyDescent="0.25">
      <c r="G352" s="331">
        <f>MO!H29+MO!E29/60*Servicios!F352</f>
        <v>0</v>
      </c>
    </row>
    <row r="353" spans="7:7" x14ac:dyDescent="0.25">
      <c r="G353" s="331">
        <f>MO!H30+MO!E30/60*Servicios!F353</f>
        <v>0</v>
      </c>
    </row>
  </sheetData>
  <sortState ref="E66:E81">
    <sortCondition ref="E66"/>
  </sortState>
  <mergeCells count="1">
    <mergeCell ref="E38:G38"/>
  </mergeCells>
  <phoneticPr fontId="10" type="noConversion"/>
  <dataValidations count="1">
    <dataValidation type="list" allowBlank="1" showInputMessage="1" showErrorMessage="1" sqref="E333:E343">
      <formula1>$E$333:$E$343</formula1>
    </dataValidation>
  </dataValidation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B2:H23"/>
  <sheetViews>
    <sheetView topLeftCell="B1" workbookViewId="0">
      <selection activeCell="H7" sqref="H7"/>
    </sheetView>
    <sheetView workbookViewId="1"/>
  </sheetViews>
  <sheetFormatPr baseColWidth="10" defaultRowHeight="15" x14ac:dyDescent="0.25"/>
  <cols>
    <col min="1" max="1" width="11.42578125" style="30"/>
    <col min="2" max="2" width="36.7109375" style="30" bestFit="1" customWidth="1"/>
    <col min="3" max="3" width="8.42578125" style="30" customWidth="1"/>
    <col min="4" max="4" width="14.28515625" style="30" customWidth="1"/>
    <col min="5" max="5" width="11.85546875" style="30" bestFit="1" customWidth="1"/>
    <col min="6" max="6" width="2.42578125" style="30" customWidth="1"/>
    <col min="7" max="10" width="17" style="30" customWidth="1"/>
    <col min="11" max="16384" width="11.42578125" style="30"/>
  </cols>
  <sheetData>
    <row r="2" spans="2:8" x14ac:dyDescent="0.25">
      <c r="B2" s="30" t="s">
        <v>1342</v>
      </c>
    </row>
    <row r="3" spans="2:8" ht="15.75" x14ac:dyDescent="0.25">
      <c r="C3" s="31"/>
      <c r="D3" s="491" t="s">
        <v>1284</v>
      </c>
      <c r="E3" s="491"/>
      <c r="G3" s="491" t="s">
        <v>132</v>
      </c>
      <c r="H3" s="491"/>
    </row>
    <row r="4" spans="2:8" x14ac:dyDescent="0.25">
      <c r="B4" s="31"/>
      <c r="D4" s="37">
        <v>2286000</v>
      </c>
      <c r="E4" s="37">
        <f>D4*(1+E6)</f>
        <v>3314700</v>
      </c>
      <c r="G4" s="37">
        <v>1301806</v>
      </c>
      <c r="H4" s="37">
        <f>G4*(1+H6)</f>
        <v>1887618.7</v>
      </c>
    </row>
    <row r="5" spans="2:8" x14ac:dyDescent="0.25">
      <c r="B5" s="46" t="s">
        <v>1285</v>
      </c>
      <c r="C5" s="42" t="s">
        <v>1286</v>
      </c>
      <c r="D5" s="38" t="s">
        <v>1282</v>
      </c>
      <c r="E5" s="39" t="s">
        <v>1283</v>
      </c>
      <c r="G5" s="38" t="s">
        <v>1282</v>
      </c>
      <c r="H5" s="39" t="s">
        <v>1283</v>
      </c>
    </row>
    <row r="6" spans="2:8" x14ac:dyDescent="0.25">
      <c r="B6" s="44"/>
      <c r="C6" s="43" t="s">
        <v>1281</v>
      </c>
      <c r="D6" s="40">
        <v>0</v>
      </c>
      <c r="E6" s="41">
        <v>0.45</v>
      </c>
      <c r="G6" s="40">
        <v>0</v>
      </c>
      <c r="H6" s="41">
        <v>0.45</v>
      </c>
    </row>
    <row r="7" spans="2:8" x14ac:dyDescent="0.25">
      <c r="B7" s="45" t="s">
        <v>1274</v>
      </c>
      <c r="C7" s="33"/>
      <c r="D7" s="34">
        <v>12700</v>
      </c>
      <c r="E7" s="35">
        <f>D7*(1+E6)</f>
        <v>18415</v>
      </c>
      <c r="G7" s="34">
        <v>8200</v>
      </c>
      <c r="H7" s="35">
        <f>G7*(1+H6)</f>
        <v>11890</v>
      </c>
    </row>
    <row r="8" spans="2:8" x14ac:dyDescent="0.25">
      <c r="B8" s="45" t="s">
        <v>1275</v>
      </c>
      <c r="C8" s="36">
        <v>0.35000058187573457</v>
      </c>
      <c r="D8" s="34">
        <f>D7*(1+C8)</f>
        <v>17145.007389821829</v>
      </c>
      <c r="E8" s="35">
        <f>D8*(1+E6)</f>
        <v>24860.260715241649</v>
      </c>
      <c r="G8" s="34">
        <f>G7*(1+C8)</f>
        <v>11070.004771381024</v>
      </c>
      <c r="H8" s="35">
        <f>G8*(1+H6)</f>
        <v>16051.506918502484</v>
      </c>
    </row>
    <row r="9" spans="2:8" x14ac:dyDescent="0.25">
      <c r="B9" s="45" t="s">
        <v>1276</v>
      </c>
      <c r="C9" s="36">
        <v>0.74976783158188742</v>
      </c>
      <c r="D9" s="34">
        <f>D7*(1+C9)</f>
        <v>22222.05146108997</v>
      </c>
      <c r="E9" s="35">
        <f>D9*(1+E6)</f>
        <v>32221.974618580454</v>
      </c>
      <c r="G9" s="34">
        <f>G7*(1+C9)</f>
        <v>14348.096218971477</v>
      </c>
      <c r="H9" s="35">
        <f>G9*(1+H6)</f>
        <v>20804.739517508642</v>
      </c>
    </row>
    <row r="10" spans="2:8" x14ac:dyDescent="0.25">
      <c r="B10" s="45" t="s">
        <v>1277</v>
      </c>
      <c r="C10" s="36">
        <v>0.25000058187573448</v>
      </c>
      <c r="D10" s="34">
        <f>D7*(1+C10)</f>
        <v>15875.007389821829</v>
      </c>
      <c r="E10" s="35">
        <f>D10*(1+E6)</f>
        <v>23018.760715241649</v>
      </c>
      <c r="G10" s="34">
        <f>G7*(1+C10)</f>
        <v>10250.004771381024</v>
      </c>
      <c r="H10" s="35">
        <f>G10*(1+H6)</f>
        <v>14862.506918502484</v>
      </c>
    </row>
    <row r="11" spans="2:8" x14ac:dyDescent="0.25">
      <c r="B11" s="45" t="s">
        <v>1278</v>
      </c>
      <c r="C11" s="36">
        <v>0.75000058187573471</v>
      </c>
      <c r="D11" s="34">
        <f>D7*(1+C11)</f>
        <v>22225.007389821832</v>
      </c>
      <c r="E11" s="35">
        <f>D11*(1+E6)</f>
        <v>32226.260715241657</v>
      </c>
      <c r="G11" s="34">
        <f>G7*(1+C11)</f>
        <v>14350.004771381025</v>
      </c>
      <c r="H11" s="35">
        <f>G11*(1+H6)</f>
        <v>20807.506918502488</v>
      </c>
    </row>
    <row r="12" spans="2:8" x14ac:dyDescent="0.25">
      <c r="B12" s="45" t="s">
        <v>1279</v>
      </c>
      <c r="C12" s="36">
        <v>1.0000011637514694</v>
      </c>
      <c r="D12" s="34">
        <f>D7*(1+C12)</f>
        <v>25400.014779643661</v>
      </c>
      <c r="E12" s="35">
        <f>D12*(1+E6)</f>
        <v>36830.021430483306</v>
      </c>
      <c r="G12" s="34">
        <f>G7*(1+C12)</f>
        <v>16400.009542762051</v>
      </c>
      <c r="H12" s="35">
        <f>G12*(1+H6)</f>
        <v>23780.013837004972</v>
      </c>
    </row>
    <row r="13" spans="2:8" x14ac:dyDescent="0.25">
      <c r="B13" s="45" t="s">
        <v>1280</v>
      </c>
      <c r="C13" s="36">
        <v>1.5</v>
      </c>
      <c r="D13" s="34">
        <f>D7*(1+C13)</f>
        <v>31750</v>
      </c>
      <c r="E13" s="35">
        <f>D13*(1+E6)</f>
        <v>46037.5</v>
      </c>
      <c r="G13" s="34">
        <f>G7*(1+C13)</f>
        <v>20500</v>
      </c>
      <c r="H13" s="35">
        <f>G13*(1+H6)</f>
        <v>29725</v>
      </c>
    </row>
    <row r="18" spans="4:7" x14ac:dyDescent="0.25">
      <c r="G18" s="32">
        <f>H7+E7/60</f>
        <v>12196.916666666666</v>
      </c>
    </row>
    <row r="20" spans="4:7" x14ac:dyDescent="0.25">
      <c r="D20" s="32"/>
    </row>
    <row r="22" spans="4:7" x14ac:dyDescent="0.25">
      <c r="E22" s="32"/>
      <c r="G22" s="32"/>
    </row>
    <row r="23" spans="4:7" x14ac:dyDescent="0.25">
      <c r="E23" s="32"/>
      <c r="G23" s="32"/>
    </row>
  </sheetData>
  <mergeCells count="2">
    <mergeCell ref="D3:E3"/>
    <mergeCell ref="G3:H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 workbookViewId="1"/>
  </sheetViews>
  <sheetFormatPr baseColWidth="10"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DW136"/>
  <sheetViews>
    <sheetView zoomScaleNormal="100" workbookViewId="0">
      <selection activeCell="AE37" sqref="AE37"/>
    </sheetView>
    <sheetView workbookViewId="1"/>
  </sheetViews>
  <sheetFormatPr baseColWidth="10" defaultRowHeight="15" x14ac:dyDescent="0.25"/>
  <cols>
    <col min="1" max="1" width="2.140625" customWidth="1"/>
    <col min="2" max="3" width="1.28515625" customWidth="1"/>
    <col min="4" max="18" width="3.42578125" customWidth="1"/>
    <col min="19" max="19" width="1.140625" customWidth="1"/>
    <col min="20" max="20" width="2" customWidth="1"/>
    <col min="21" max="21" width="3.42578125" customWidth="1"/>
    <col min="22" max="22" width="6.28515625" customWidth="1"/>
    <col min="23" max="23" width="1.140625" customWidth="1"/>
    <col min="24" max="35" width="3.42578125" customWidth="1"/>
    <col min="36" max="36" width="1" customWidth="1"/>
    <col min="37" max="37" width="3.42578125" customWidth="1"/>
    <col min="38" max="38" width="0.85546875" customWidth="1"/>
    <col min="39" max="71" width="3.140625" customWidth="1"/>
    <col min="72" max="72" width="0.85546875" customWidth="1"/>
    <col min="73" max="74" width="3.140625" customWidth="1"/>
  </cols>
  <sheetData>
    <row r="1" spans="1:86" x14ac:dyDescent="0.2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row>
    <row r="2" spans="1:86" ht="6" customHeight="1" x14ac:dyDescent="0.25">
      <c r="A2" s="1"/>
      <c r="B2" s="1"/>
      <c r="C2" s="1"/>
      <c r="D2" s="1"/>
      <c r="E2" s="1"/>
      <c r="F2" s="1"/>
      <c r="G2" s="1"/>
      <c r="H2" s="1"/>
      <c r="I2" s="1"/>
      <c r="J2" s="1"/>
      <c r="K2" s="1"/>
      <c r="L2" s="1"/>
      <c r="M2" s="1"/>
      <c r="N2" s="1"/>
      <c r="O2" s="1"/>
      <c r="P2" s="1"/>
      <c r="Q2" s="1"/>
      <c r="R2" s="1"/>
      <c r="S2" s="1"/>
      <c r="T2" s="1"/>
      <c r="U2" s="1"/>
      <c r="V2" s="1"/>
      <c r="W2" s="1"/>
      <c r="X2" s="1"/>
      <c r="Y2" s="1"/>
      <c r="Z2" s="160"/>
      <c r="AA2" s="161"/>
      <c r="AB2" s="161"/>
      <c r="AC2" s="161"/>
      <c r="AD2" s="161"/>
      <c r="AE2" s="161"/>
      <c r="AF2" s="161"/>
      <c r="AG2" s="161"/>
      <c r="AH2" s="161"/>
      <c r="AI2" s="161"/>
      <c r="AJ2" s="163"/>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row>
    <row r="3" spans="1:86" ht="12" customHeight="1" x14ac:dyDescent="0.25">
      <c r="A3" s="1"/>
      <c r="B3" s="1"/>
      <c r="C3" s="1"/>
      <c r="D3" s="1"/>
      <c r="E3" s="1"/>
      <c r="F3" s="1"/>
      <c r="G3" s="1"/>
      <c r="H3" s="1"/>
      <c r="I3" s="1"/>
      <c r="J3" s="1"/>
      <c r="K3" s="1"/>
      <c r="L3" s="1"/>
      <c r="M3" s="1"/>
      <c r="N3" s="1"/>
      <c r="O3" s="1"/>
      <c r="P3" s="1"/>
      <c r="Q3" s="1"/>
      <c r="R3" s="1"/>
      <c r="S3" s="1"/>
      <c r="T3" s="1"/>
      <c r="U3" s="1"/>
      <c r="V3" s="1"/>
      <c r="W3" s="1"/>
      <c r="X3" s="1"/>
      <c r="Y3" s="1"/>
      <c r="Z3" s="162"/>
      <c r="AA3" s="113"/>
      <c r="AB3" s="113"/>
      <c r="AC3" s="300" t="s">
        <v>1435</v>
      </c>
      <c r="AD3" s="300"/>
      <c r="AE3" s="300"/>
      <c r="AF3" s="300"/>
      <c r="AG3" s="300"/>
      <c r="AH3" s="113"/>
      <c r="AI3" s="113"/>
      <c r="AJ3" s="157"/>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row>
    <row r="4" spans="1:86" x14ac:dyDescent="0.25">
      <c r="A4" s="1"/>
      <c r="B4" s="1"/>
      <c r="C4" s="1"/>
      <c r="D4" s="1"/>
      <c r="E4" s="1"/>
      <c r="F4" s="1"/>
      <c r="G4" s="1"/>
      <c r="H4" s="1"/>
      <c r="I4" s="1"/>
      <c r="J4" s="1"/>
      <c r="K4" s="1"/>
      <c r="L4" s="1"/>
      <c r="M4" s="1"/>
      <c r="N4" s="1"/>
      <c r="O4" s="1"/>
      <c r="P4" s="1"/>
      <c r="Q4" s="1"/>
      <c r="R4" s="1"/>
      <c r="S4" s="1"/>
      <c r="T4" s="1"/>
      <c r="U4" s="1"/>
      <c r="V4" s="1"/>
      <c r="W4" s="1"/>
      <c r="X4" s="1"/>
      <c r="Y4" s="1"/>
      <c r="Z4" s="162"/>
      <c r="AA4" s="113"/>
      <c r="AB4" s="113"/>
      <c r="AC4" s="113" t="s">
        <v>1446</v>
      </c>
      <c r="AD4" s="113"/>
      <c r="AE4" s="113"/>
      <c r="AF4" s="453">
        <v>0</v>
      </c>
      <c r="AG4" s="454"/>
      <c r="AH4" s="113"/>
      <c r="AI4" s="113"/>
      <c r="AJ4" s="157"/>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row>
    <row r="5" spans="1:86" ht="3" customHeight="1" x14ac:dyDescent="0.25">
      <c r="A5" s="1"/>
      <c r="B5" s="1"/>
      <c r="C5" s="1"/>
      <c r="D5" s="1"/>
      <c r="E5" s="1"/>
      <c r="F5" s="1"/>
      <c r="G5" s="1"/>
      <c r="H5" s="1"/>
      <c r="I5" s="1"/>
      <c r="J5" s="1"/>
      <c r="K5" s="1"/>
      <c r="L5" s="1"/>
      <c r="M5" s="1"/>
      <c r="N5" s="1"/>
      <c r="O5" s="1"/>
      <c r="P5" s="1"/>
      <c r="Q5" s="1"/>
      <c r="R5" s="1"/>
      <c r="S5" s="1"/>
      <c r="T5" s="1"/>
      <c r="U5" s="1"/>
      <c r="V5" s="1"/>
      <c r="W5" s="1"/>
      <c r="X5" s="1"/>
      <c r="Y5" s="1"/>
      <c r="Z5" s="162"/>
      <c r="AA5" s="113"/>
      <c r="AB5" s="113"/>
      <c r="AC5" s="113"/>
      <c r="AD5" s="113"/>
      <c r="AE5" s="113"/>
      <c r="AF5" s="301"/>
      <c r="AG5" s="301"/>
      <c r="AH5" s="113"/>
      <c r="AI5" s="113"/>
      <c r="AJ5" s="157"/>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row>
    <row r="6" spans="1:86" ht="14.25" customHeight="1" x14ac:dyDescent="0.25">
      <c r="A6" s="1"/>
      <c r="B6" s="1"/>
      <c r="C6" s="1"/>
      <c r="D6" s="302" t="s">
        <v>1455</v>
      </c>
      <c r="E6" s="302"/>
      <c r="F6" s="302"/>
      <c r="G6" s="302"/>
      <c r="H6" s="302"/>
      <c r="I6" s="302"/>
      <c r="J6" s="302"/>
      <c r="K6" s="302"/>
      <c r="L6" s="302"/>
      <c r="M6" s="302"/>
      <c r="N6" s="302"/>
      <c r="O6" s="302"/>
      <c r="P6" s="302"/>
      <c r="Q6" s="302"/>
      <c r="R6" s="1"/>
      <c r="S6" s="1"/>
      <c r="T6" s="1"/>
      <c r="U6" s="1"/>
      <c r="V6" s="1"/>
      <c r="W6" s="1"/>
      <c r="X6" s="1"/>
      <c r="Y6" s="1"/>
      <c r="Z6" s="162"/>
      <c r="AA6" s="113"/>
      <c r="AB6" s="113"/>
      <c r="AC6" s="113" t="s">
        <v>1454</v>
      </c>
      <c r="AD6" s="113"/>
      <c r="AE6" s="455">
        <f>Personal!M12*AF4</f>
        <v>0</v>
      </c>
      <c r="AF6" s="456"/>
      <c r="AG6" s="456"/>
      <c r="AH6" s="457"/>
      <c r="AI6" s="113"/>
      <c r="AJ6" s="157"/>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row>
    <row r="7" spans="1:86" ht="6" customHeight="1" x14ac:dyDescent="0.25">
      <c r="A7" s="1"/>
      <c r="B7" s="1"/>
      <c r="C7" s="1"/>
      <c r="D7" s="302"/>
      <c r="E7" s="302"/>
      <c r="F7" s="302"/>
      <c r="G7" s="302"/>
      <c r="H7" s="302"/>
      <c r="I7" s="302"/>
      <c r="J7" s="302"/>
      <c r="K7" s="302"/>
      <c r="L7" s="302"/>
      <c r="M7" s="302"/>
      <c r="N7" s="302"/>
      <c r="O7" s="302"/>
      <c r="P7" s="302"/>
      <c r="Q7" s="302"/>
      <c r="R7" s="1"/>
      <c r="S7" s="1"/>
      <c r="T7" s="1"/>
      <c r="U7" s="1"/>
      <c r="V7" s="1"/>
      <c r="W7" s="1"/>
      <c r="X7" s="1"/>
      <c r="Y7" s="1"/>
      <c r="Z7" s="168"/>
      <c r="AA7" s="169"/>
      <c r="AB7" s="169"/>
      <c r="AC7" s="169"/>
      <c r="AD7" s="169"/>
      <c r="AE7" s="169"/>
      <c r="AF7" s="169"/>
      <c r="AG7" s="169"/>
      <c r="AH7" s="169"/>
      <c r="AI7" s="169"/>
      <c r="AJ7" s="167"/>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row>
    <row r="8" spans="1:86" ht="3.75" customHeight="1" x14ac:dyDescent="0.25">
      <c r="A8" s="1"/>
      <c r="B8" s="160"/>
      <c r="C8" s="161"/>
      <c r="D8" s="276"/>
      <c r="E8" s="276"/>
      <c r="F8" s="276"/>
      <c r="G8" s="276"/>
      <c r="H8" s="276"/>
      <c r="I8" s="276"/>
      <c r="J8" s="277"/>
      <c r="K8" s="277"/>
      <c r="L8" s="277"/>
      <c r="M8" s="161"/>
      <c r="N8" s="161"/>
      <c r="O8" s="161"/>
      <c r="P8" s="161"/>
      <c r="Q8" s="161"/>
      <c r="R8" s="161"/>
      <c r="S8" s="161"/>
      <c r="T8" s="161"/>
      <c r="U8" s="278"/>
      <c r="V8" s="161"/>
      <c r="W8" s="161"/>
      <c r="X8" s="161"/>
      <c r="Y8" s="279"/>
      <c r="Z8" s="279"/>
      <c r="AA8" s="279"/>
      <c r="AB8" s="279"/>
      <c r="AC8" s="279"/>
      <c r="AD8" s="161"/>
      <c r="AE8" s="161"/>
      <c r="AF8" s="161"/>
      <c r="AG8" s="161"/>
      <c r="AH8" s="161"/>
      <c r="AI8" s="161"/>
      <c r="AJ8" s="163"/>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row>
    <row r="9" spans="1:86" x14ac:dyDescent="0.25">
      <c r="A9" s="1"/>
      <c r="B9" s="162"/>
      <c r="C9" s="140"/>
      <c r="D9" s="159"/>
      <c r="E9" s="141"/>
      <c r="F9" s="141"/>
      <c r="G9" s="141"/>
      <c r="H9" s="141"/>
      <c r="I9" s="141"/>
      <c r="J9" s="141"/>
      <c r="K9" s="141"/>
      <c r="L9" s="141"/>
      <c r="M9" s="141"/>
      <c r="N9" s="141"/>
      <c r="O9" s="141"/>
      <c r="P9" s="141"/>
      <c r="Q9" s="141"/>
      <c r="R9" s="141"/>
      <c r="S9" s="141"/>
      <c r="T9" s="141"/>
      <c r="U9" s="141"/>
      <c r="V9" s="141"/>
      <c r="W9" s="141"/>
      <c r="X9" s="141"/>
      <c r="Y9" s="141"/>
      <c r="Z9" s="141"/>
      <c r="AA9" s="141"/>
      <c r="AB9" s="141"/>
      <c r="AC9" s="141"/>
      <c r="AD9" s="170"/>
      <c r="AE9" s="171"/>
      <c r="AF9" s="171"/>
      <c r="AG9" s="141"/>
      <c r="AH9" s="141"/>
      <c r="AI9" s="151"/>
      <c r="AJ9" s="157"/>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row>
    <row r="10" spans="1:86" x14ac:dyDescent="0.25">
      <c r="A10" s="1"/>
      <c r="B10" s="162"/>
      <c r="C10" s="144"/>
      <c r="D10" s="232"/>
      <c r="E10" s="5"/>
      <c r="F10" s="5"/>
      <c r="G10" s="5" t="s">
        <v>1448</v>
      </c>
      <c r="H10" s="6"/>
      <c r="I10" s="6"/>
      <c r="J10" s="6"/>
      <c r="K10" s="6"/>
      <c r="L10" s="6"/>
      <c r="M10" s="6"/>
      <c r="N10" s="6"/>
      <c r="O10" s="6"/>
      <c r="P10" s="6"/>
      <c r="Q10" s="5"/>
      <c r="R10" s="5"/>
      <c r="S10" s="5"/>
      <c r="T10" s="5"/>
      <c r="U10" s="5"/>
      <c r="V10" s="5"/>
      <c r="W10" s="5"/>
      <c r="X10" s="5"/>
      <c r="Y10" s="5"/>
      <c r="Z10" s="5"/>
      <c r="AA10" s="5" t="s">
        <v>1352</v>
      </c>
      <c r="AB10" s="5"/>
      <c r="AC10" s="6"/>
      <c r="AD10" s="5"/>
      <c r="AE10" s="5"/>
      <c r="AF10" s="5"/>
      <c r="AG10" s="453">
        <v>0</v>
      </c>
      <c r="AH10" s="454"/>
      <c r="AI10" s="145"/>
      <c r="AJ10" s="157"/>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row>
    <row r="11" spans="1:86" ht="5.25" customHeight="1" x14ac:dyDescent="0.25">
      <c r="A11" s="1"/>
      <c r="B11" s="162"/>
      <c r="C11" s="144"/>
      <c r="D11" s="232"/>
      <c r="E11" s="5"/>
      <c r="F11" s="5"/>
      <c r="G11" s="5"/>
      <c r="H11" s="5"/>
      <c r="I11" s="5"/>
      <c r="J11" s="5"/>
      <c r="K11" s="5"/>
      <c r="L11" s="5"/>
      <c r="M11" s="5"/>
      <c r="N11" s="5"/>
      <c r="O11" s="5"/>
      <c r="P11" s="5"/>
      <c r="Q11" s="5"/>
      <c r="R11" s="5"/>
      <c r="S11" s="5"/>
      <c r="T11" s="5"/>
      <c r="U11" s="5"/>
      <c r="V11" s="5"/>
      <c r="W11" s="5"/>
      <c r="X11" s="5"/>
      <c r="Y11" s="5"/>
      <c r="Z11" s="5"/>
      <c r="AA11" s="5"/>
      <c r="AB11" s="5"/>
      <c r="AC11" s="5"/>
      <c r="AD11" s="232"/>
      <c r="AE11" s="5"/>
      <c r="AF11" s="5"/>
      <c r="AG11" s="5"/>
      <c r="AH11" s="5"/>
      <c r="AI11" s="145"/>
      <c r="AJ11" s="157"/>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row>
    <row r="12" spans="1:86" ht="15.75" customHeight="1" x14ac:dyDescent="0.25">
      <c r="A12" s="1"/>
      <c r="B12" s="162"/>
      <c r="C12" s="144"/>
      <c r="D12" s="232"/>
      <c r="E12" s="5"/>
      <c r="F12" s="5"/>
      <c r="G12" s="5"/>
      <c r="H12" s="484" t="s">
        <v>1457</v>
      </c>
      <c r="I12" s="485"/>
      <c r="J12" s="485"/>
      <c r="K12" s="485"/>
      <c r="L12" s="485"/>
      <c r="M12" s="486"/>
      <c r="N12" s="8"/>
      <c r="O12" s="8" t="s">
        <v>1450</v>
      </c>
      <c r="P12" s="8"/>
      <c r="Q12" s="5"/>
      <c r="R12" s="494">
        <f>VLOOKUP(H12,general_estructuras,23,FALSE)</f>
        <v>0</v>
      </c>
      <c r="S12" s="495"/>
      <c r="T12" s="495"/>
      <c r="U12" s="495"/>
      <c r="V12" s="496"/>
      <c r="X12" s="1"/>
      <c r="Z12" s="1"/>
      <c r="AA12" s="1"/>
      <c r="AC12" s="1"/>
      <c r="AD12" s="1"/>
      <c r="AE12" s="1"/>
      <c r="AF12" s="1"/>
      <c r="AG12" s="5"/>
      <c r="AH12" s="5"/>
      <c r="AI12" s="145"/>
      <c r="AJ12" s="157"/>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row>
    <row r="13" spans="1:86" ht="5.25" customHeight="1" x14ac:dyDescent="0.25">
      <c r="A13" s="1"/>
      <c r="B13" s="162"/>
      <c r="C13" s="144"/>
      <c r="D13" s="232"/>
      <c r="E13" s="5"/>
      <c r="F13" s="5"/>
      <c r="G13" s="5"/>
      <c r="H13" s="5"/>
      <c r="I13" s="5"/>
      <c r="J13" s="5"/>
      <c r="K13" s="5"/>
      <c r="L13" s="5"/>
      <c r="M13" s="5"/>
      <c r="N13" s="5"/>
      <c r="O13" s="68"/>
      <c r="P13" s="68"/>
      <c r="Q13" s="68"/>
      <c r="R13" s="232"/>
      <c r="S13" s="5"/>
      <c r="T13" s="5"/>
      <c r="U13" s="5"/>
      <c r="V13" s="5"/>
      <c r="W13" s="68"/>
      <c r="X13" s="1"/>
      <c r="Y13" s="1"/>
      <c r="Z13" s="1"/>
      <c r="AA13" s="1"/>
      <c r="AB13" s="1"/>
      <c r="AC13" s="48"/>
      <c r="AD13" s="48"/>
      <c r="AE13" s="5"/>
      <c r="AF13" s="5"/>
      <c r="AG13" s="5"/>
      <c r="AH13" s="5"/>
      <c r="AI13" s="145"/>
      <c r="AJ13" s="157"/>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row>
    <row r="14" spans="1:86" ht="14.25" customHeight="1" x14ac:dyDescent="0.25">
      <c r="A14" s="1"/>
      <c r="B14" s="162"/>
      <c r="C14" s="144"/>
      <c r="D14" s="232"/>
      <c r="E14" s="5"/>
      <c r="F14" s="5"/>
      <c r="G14" s="5"/>
      <c r="H14" s="484" t="s">
        <v>1457</v>
      </c>
      <c r="I14" s="485"/>
      <c r="J14" s="485"/>
      <c r="K14" s="485"/>
      <c r="L14" s="485"/>
      <c r="M14" s="486"/>
      <c r="N14" s="8"/>
      <c r="O14" s="8" t="s">
        <v>1450</v>
      </c>
      <c r="P14" s="68"/>
      <c r="Q14" s="68"/>
      <c r="R14" s="494">
        <f>VLOOKUP(H14,general_estructuras,23,FALSE)</f>
        <v>0</v>
      </c>
      <c r="S14" s="495"/>
      <c r="T14" s="495"/>
      <c r="U14" s="495"/>
      <c r="V14" s="496"/>
      <c r="X14" s="1"/>
      <c r="Y14" s="1"/>
      <c r="Z14" s="1"/>
      <c r="AA14" s="48" t="s">
        <v>1447</v>
      </c>
      <c r="AB14" s="1"/>
      <c r="AC14" s="48"/>
      <c r="AD14" s="455">
        <f>AC48+AC52+AC56+AC60+AC64+AC68</f>
        <v>0</v>
      </c>
      <c r="AE14" s="461"/>
      <c r="AF14" s="461"/>
      <c r="AG14" s="461"/>
      <c r="AH14" s="462"/>
      <c r="AI14" s="145"/>
      <c r="AJ14" s="157"/>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row>
    <row r="15" spans="1:86" ht="5.25" customHeight="1" x14ac:dyDescent="0.25">
      <c r="A15" s="1"/>
      <c r="B15" s="162"/>
      <c r="C15" s="144"/>
      <c r="D15" s="232"/>
      <c r="E15" s="5"/>
      <c r="F15" s="5"/>
      <c r="G15" s="5"/>
      <c r="H15" s="8"/>
      <c r="I15" s="8"/>
      <c r="J15" s="8"/>
      <c r="K15" s="8"/>
      <c r="L15" s="8"/>
      <c r="M15" s="8"/>
      <c r="N15" s="8"/>
      <c r="O15" s="68"/>
      <c r="P15" s="68"/>
      <c r="Q15" s="68"/>
      <c r="R15" s="232"/>
      <c r="S15" s="5"/>
      <c r="T15" s="5"/>
      <c r="U15" s="5"/>
      <c r="V15" s="5"/>
      <c r="W15" s="68"/>
      <c r="X15" s="1"/>
      <c r="Y15" s="1"/>
      <c r="Z15" s="1"/>
      <c r="AA15" s="1"/>
      <c r="AB15" s="1"/>
      <c r="AC15" s="48"/>
      <c r="AD15" s="48"/>
      <c r="AE15" s="5"/>
      <c r="AF15" s="5"/>
      <c r="AG15" s="5"/>
      <c r="AH15" s="5"/>
      <c r="AI15" s="145"/>
      <c r="AJ15" s="157"/>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row>
    <row r="16" spans="1:86" ht="15" customHeight="1" x14ac:dyDescent="0.25">
      <c r="A16" s="1"/>
      <c r="B16" s="162"/>
      <c r="C16" s="144"/>
      <c r="D16" s="232"/>
      <c r="E16" s="5"/>
      <c r="F16" s="5"/>
      <c r="G16" s="5"/>
      <c r="H16" s="484" t="s">
        <v>1457</v>
      </c>
      <c r="I16" s="485"/>
      <c r="J16" s="485"/>
      <c r="K16" s="485"/>
      <c r="L16" s="485"/>
      <c r="M16" s="486"/>
      <c r="N16" s="8"/>
      <c r="O16" s="8" t="s">
        <v>1450</v>
      </c>
      <c r="P16" s="68"/>
      <c r="Q16" s="68"/>
      <c r="R16" s="494">
        <f>VLOOKUP(H16,general_estructuras,23,FALSE)</f>
        <v>0</v>
      </c>
      <c r="S16" s="495"/>
      <c r="T16" s="495"/>
      <c r="U16" s="495"/>
      <c r="V16" s="496"/>
      <c r="X16" s="1"/>
      <c r="Y16" s="1"/>
      <c r="Z16" s="1"/>
      <c r="AA16" s="1"/>
      <c r="AB16" s="1"/>
      <c r="AC16" s="1"/>
      <c r="AD16" s="1"/>
      <c r="AE16" s="1"/>
      <c r="AF16" s="1"/>
      <c r="AG16" s="1"/>
      <c r="AH16" s="1"/>
      <c r="AI16" s="145"/>
      <c r="AJ16" s="157"/>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row>
    <row r="17" spans="1:117" x14ac:dyDescent="0.25">
      <c r="A17" s="1"/>
      <c r="B17" s="162"/>
      <c r="C17" s="144"/>
      <c r="D17" s="232"/>
      <c r="E17" s="5"/>
      <c r="F17" s="5"/>
      <c r="G17" s="5"/>
      <c r="H17" s="5"/>
      <c r="I17" s="5"/>
      <c r="J17" s="5"/>
      <c r="K17" s="5"/>
      <c r="L17" s="5"/>
      <c r="M17" s="5"/>
      <c r="N17" s="5"/>
      <c r="O17" s="5"/>
      <c r="P17" s="5"/>
      <c r="Q17" s="5"/>
      <c r="R17" s="5"/>
      <c r="S17" s="5"/>
      <c r="T17" s="5"/>
      <c r="U17" s="232"/>
      <c r="V17" s="232"/>
      <c r="W17" s="232"/>
      <c r="X17" s="232"/>
      <c r="Y17" s="68"/>
      <c r="Z17" s="68"/>
      <c r="AA17" s="68"/>
      <c r="AB17" s="68"/>
      <c r="AC17" s="48"/>
      <c r="AD17" s="48"/>
      <c r="AE17" s="5"/>
      <c r="AF17" s="5"/>
      <c r="AG17" s="5"/>
      <c r="AH17" s="5"/>
      <c r="AI17" s="145"/>
      <c r="AJ17" s="157"/>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row>
    <row r="18" spans="1:117" x14ac:dyDescent="0.25">
      <c r="A18" s="1"/>
      <c r="B18" s="162"/>
      <c r="C18" s="144"/>
      <c r="D18" s="232"/>
      <c r="E18" s="5"/>
      <c r="F18" s="5"/>
      <c r="G18" s="5" t="s">
        <v>1453</v>
      </c>
      <c r="H18" s="5"/>
      <c r="I18" s="5"/>
      <c r="J18" s="5"/>
      <c r="K18" s="5"/>
      <c r="L18" s="494">
        <v>0</v>
      </c>
      <c r="M18" s="495"/>
      <c r="N18" s="495"/>
      <c r="O18" s="495"/>
      <c r="P18" s="496"/>
      <c r="Q18" s="5"/>
      <c r="R18" s="5"/>
      <c r="S18" s="5"/>
      <c r="T18" s="5"/>
      <c r="U18" s="5"/>
      <c r="V18" s="5"/>
      <c r="W18" s="5"/>
      <c r="X18" s="1"/>
      <c r="Y18" s="1"/>
      <c r="Z18" s="48" t="s">
        <v>1456</v>
      </c>
      <c r="AB18" s="68"/>
      <c r="AC18" s="48"/>
      <c r="AD18" s="48"/>
      <c r="AE18" s="501">
        <v>1</v>
      </c>
      <c r="AF18" s="502"/>
      <c r="AG18" s="5" t="s">
        <v>1449</v>
      </c>
      <c r="AH18" s="5"/>
      <c r="AI18" s="145"/>
      <c r="AJ18" s="157"/>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row>
    <row r="19" spans="1:117" ht="6" customHeight="1" x14ac:dyDescent="0.25">
      <c r="A19" s="1"/>
      <c r="B19" s="162"/>
      <c r="C19" s="144"/>
      <c r="D19" s="232"/>
      <c r="E19" s="5"/>
      <c r="F19" s="5"/>
      <c r="G19" s="5"/>
      <c r="H19" s="5"/>
      <c r="I19" s="5"/>
      <c r="J19" s="5"/>
      <c r="K19" s="5"/>
      <c r="L19" s="5"/>
      <c r="M19" s="235"/>
      <c r="N19" s="235"/>
      <c r="O19" s="235"/>
      <c r="P19" s="235"/>
      <c r="Q19" s="5"/>
      <c r="R19" s="5"/>
      <c r="S19" s="5"/>
      <c r="T19" s="5"/>
      <c r="U19" s="232"/>
      <c r="V19" s="5"/>
      <c r="W19" s="239"/>
      <c r="X19" s="239"/>
      <c r="Y19" s="239"/>
      <c r="Z19" s="239"/>
      <c r="AA19" s="239"/>
      <c r="AB19" s="233"/>
      <c r="AC19" s="233"/>
      <c r="AD19" s="481"/>
      <c r="AE19" s="481"/>
      <c r="AF19" s="481"/>
      <c r="AG19" s="481"/>
      <c r="AH19" s="481"/>
      <c r="AI19" s="145"/>
      <c r="AJ19" s="157"/>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row>
    <row r="20" spans="1:117" ht="13.5" customHeight="1" x14ac:dyDescent="0.25">
      <c r="A20" s="1"/>
      <c r="B20" s="162"/>
      <c r="C20" s="153"/>
      <c r="D20" s="146"/>
      <c r="E20" s="149"/>
      <c r="F20" s="149"/>
      <c r="G20" s="149"/>
      <c r="H20" s="149"/>
      <c r="I20" s="149"/>
      <c r="J20" s="149"/>
      <c r="K20" s="149"/>
      <c r="L20" s="149"/>
      <c r="M20" s="149"/>
      <c r="N20" s="149"/>
      <c r="O20" s="149"/>
      <c r="P20" s="149"/>
      <c r="Q20" s="149"/>
      <c r="R20" s="149"/>
      <c r="S20" s="149"/>
      <c r="T20" s="149"/>
      <c r="U20" s="146"/>
      <c r="V20" s="146"/>
      <c r="W20" s="146"/>
      <c r="X20" s="146"/>
      <c r="Y20" s="147"/>
      <c r="Z20" s="147"/>
      <c r="AA20" s="147"/>
      <c r="AB20" s="147"/>
      <c r="AC20" s="148"/>
      <c r="AD20" s="148"/>
      <c r="AE20" s="149"/>
      <c r="AF20" s="149"/>
      <c r="AG20" s="149"/>
      <c r="AH20" s="149"/>
      <c r="AI20" s="139"/>
      <c r="AJ20" s="157"/>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row>
    <row r="21" spans="1:117" ht="4.5" customHeight="1" x14ac:dyDescent="0.25">
      <c r="A21" s="1"/>
      <c r="B21" s="168"/>
      <c r="C21" s="169"/>
      <c r="D21" s="281"/>
      <c r="E21" s="169"/>
      <c r="F21" s="169"/>
      <c r="G21" s="169"/>
      <c r="H21" s="169"/>
      <c r="I21" s="169"/>
      <c r="J21" s="169"/>
      <c r="K21" s="169"/>
      <c r="L21" s="169"/>
      <c r="M21" s="169"/>
      <c r="N21" s="169"/>
      <c r="O21" s="169"/>
      <c r="P21" s="169"/>
      <c r="Q21" s="169"/>
      <c r="R21" s="169"/>
      <c r="S21" s="169"/>
      <c r="T21" s="169"/>
      <c r="U21" s="281"/>
      <c r="V21" s="281"/>
      <c r="W21" s="281"/>
      <c r="X21" s="281"/>
      <c r="Y21" s="282"/>
      <c r="Z21" s="282"/>
      <c r="AA21" s="282"/>
      <c r="AB21" s="282"/>
      <c r="AC21" s="283"/>
      <c r="AD21" s="283"/>
      <c r="AE21" s="169"/>
      <c r="AF21" s="169"/>
      <c r="AG21" s="169"/>
      <c r="AH21" s="169"/>
      <c r="AI21" s="169"/>
      <c r="AJ21" s="167"/>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row>
    <row r="22" spans="1:117" s="5" customFormat="1" ht="6" customHeight="1" x14ac:dyDescent="0.25"/>
    <row r="23" spans="1:117" s="5" customFormat="1" ht="15" customHeight="1" x14ac:dyDescent="0.25">
      <c r="D23" s="273" t="s">
        <v>1390</v>
      </c>
      <c r="E23" s="273"/>
      <c r="F23" s="273"/>
      <c r="G23" s="273"/>
      <c r="H23" s="273"/>
      <c r="I23" s="273"/>
      <c r="J23" s="274"/>
      <c r="K23" s="274"/>
      <c r="L23" s="274"/>
      <c r="M23" s="274"/>
      <c r="N23" s="274"/>
      <c r="O23" s="274"/>
      <c r="P23" s="274"/>
      <c r="Q23" s="274"/>
    </row>
    <row r="24" spans="1:117" ht="5.25" customHeight="1" x14ac:dyDescent="0.25">
      <c r="A24" s="1"/>
      <c r="B24" s="160"/>
      <c r="C24" s="161"/>
      <c r="D24" s="161"/>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c r="AC24" s="161"/>
      <c r="AD24" s="161"/>
      <c r="AE24" s="161"/>
      <c r="AF24" s="161"/>
      <c r="AG24" s="161"/>
      <c r="AH24" s="161"/>
      <c r="AI24" s="161"/>
      <c r="AJ24" s="163"/>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row>
    <row r="25" spans="1:117" ht="5.25" customHeight="1" x14ac:dyDescent="0.25">
      <c r="A25" s="1"/>
      <c r="B25" s="162"/>
      <c r="C25" s="140"/>
      <c r="D25" s="141"/>
      <c r="E25" s="141"/>
      <c r="F25" s="142"/>
      <c r="G25" s="142"/>
      <c r="H25" s="142"/>
      <c r="I25" s="142"/>
      <c r="J25" s="142"/>
      <c r="K25" s="141"/>
      <c r="L25" s="143"/>
      <c r="M25" s="141"/>
      <c r="N25" s="141"/>
      <c r="O25" s="141"/>
      <c r="P25" s="141"/>
      <c r="Q25" s="141"/>
      <c r="R25" s="141"/>
      <c r="S25" s="141"/>
      <c r="T25" s="141"/>
      <c r="U25" s="141"/>
      <c r="V25" s="141"/>
      <c r="W25" s="141"/>
      <c r="X25" s="141"/>
      <c r="Y25" s="141"/>
      <c r="Z25" s="141"/>
      <c r="AA25" s="141"/>
      <c r="AB25" s="141"/>
      <c r="AC25" s="141"/>
      <c r="AD25" s="143"/>
      <c r="AE25" s="143"/>
      <c r="AF25" s="143"/>
      <c r="AG25" s="143"/>
      <c r="AH25" s="143"/>
      <c r="AI25" s="158"/>
      <c r="AJ25" s="164"/>
      <c r="AK25" s="92"/>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row>
    <row r="26" spans="1:117" ht="15.75" customHeight="1" x14ac:dyDescent="0.25">
      <c r="A26" s="1"/>
      <c r="B26" s="162"/>
      <c r="C26" s="144"/>
      <c r="D26" s="5"/>
      <c r="E26" s="5"/>
      <c r="F26" s="244"/>
      <c r="G26" s="180" t="s">
        <v>1457</v>
      </c>
      <c r="H26" s="180"/>
      <c r="I26" s="303"/>
      <c r="J26" s="303"/>
      <c r="K26" s="303"/>
      <c r="L26" s="303"/>
      <c r="M26" s="185"/>
      <c r="N26" s="185"/>
      <c r="O26" s="304"/>
      <c r="P26" s="304"/>
      <c r="Q26" s="185"/>
      <c r="R26" s="185"/>
      <c r="S26" s="185"/>
      <c r="T26" s="185"/>
      <c r="U26" s="180"/>
      <c r="V26" s="180"/>
      <c r="W26" s="180"/>
      <c r="X26" s="180"/>
      <c r="Y26" s="180"/>
      <c r="Z26" s="180"/>
      <c r="AA26" s="180"/>
      <c r="AB26" s="180"/>
      <c r="AC26" s="498">
        <v>0</v>
      </c>
      <c r="AD26" s="498"/>
      <c r="AE26" s="498"/>
      <c r="AF26" s="498"/>
      <c r="AG26" s="498"/>
      <c r="AH26" s="8"/>
      <c r="AI26" s="270"/>
      <c r="AJ26" s="165"/>
      <c r="AK26" s="93"/>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5"/>
      <c r="DL26" s="5"/>
      <c r="DM26" s="5"/>
    </row>
    <row r="27" spans="1:117" ht="15.75" customHeight="1" x14ac:dyDescent="0.3">
      <c r="A27" s="1"/>
      <c r="B27" s="162"/>
      <c r="C27" s="144"/>
      <c r="D27" s="5"/>
      <c r="E27" s="5"/>
      <c r="F27" s="6"/>
      <c r="G27" s="5" t="s">
        <v>1392</v>
      </c>
      <c r="H27" s="17"/>
      <c r="I27" s="17"/>
      <c r="J27" s="17"/>
      <c r="K27" s="17"/>
      <c r="L27" s="17"/>
      <c r="M27" s="8" t="s">
        <v>1391</v>
      </c>
      <c r="O27" s="8"/>
      <c r="P27" s="460" t="s">
        <v>1417</v>
      </c>
      <c r="Q27" s="461"/>
      <c r="R27" s="462"/>
      <c r="S27" s="239"/>
      <c r="T27" s="5"/>
      <c r="U27" s="8" t="s">
        <v>1420</v>
      </c>
      <c r="V27" s="8"/>
      <c r="W27" s="8"/>
      <c r="X27" s="492">
        <v>0.06</v>
      </c>
      <c r="Y27" s="493"/>
      <c r="Z27" s="8"/>
      <c r="AA27" s="8" t="s">
        <v>1419</v>
      </c>
      <c r="AB27" s="6"/>
      <c r="AC27" s="494">
        <f>VLOOKUP(P27,escalera_andamio,2,FALSE)*X27</f>
        <v>245340</v>
      </c>
      <c r="AD27" s="495"/>
      <c r="AE27" s="495"/>
      <c r="AF27" s="495"/>
      <c r="AG27" s="496"/>
      <c r="AH27" s="8"/>
      <c r="AI27" s="270"/>
      <c r="AJ27" s="166"/>
      <c r="AK27" s="17"/>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5"/>
      <c r="DL27" s="5"/>
      <c r="DM27" s="5"/>
    </row>
    <row r="28" spans="1:117" ht="15.75" customHeight="1" x14ac:dyDescent="0.25">
      <c r="A28" s="1"/>
      <c r="B28" s="162"/>
      <c r="C28" s="144"/>
      <c r="D28" s="5"/>
      <c r="E28" s="5"/>
      <c r="F28" s="5"/>
      <c r="G28" s="5"/>
      <c r="H28" s="5"/>
      <c r="I28" s="5"/>
      <c r="J28" s="5"/>
      <c r="K28" s="5"/>
      <c r="L28" s="5"/>
      <c r="M28" s="5"/>
      <c r="N28" s="5"/>
      <c r="O28" s="5"/>
      <c r="P28" s="5"/>
      <c r="Q28" s="5"/>
      <c r="R28" s="5"/>
      <c r="S28" s="5"/>
      <c r="T28" s="5"/>
      <c r="U28" s="8"/>
      <c r="V28" s="8"/>
      <c r="W28" s="8"/>
      <c r="X28" s="8"/>
      <c r="Y28" s="8"/>
      <c r="Z28" s="8"/>
      <c r="AA28" s="8"/>
      <c r="AB28" s="8"/>
      <c r="AC28" s="8"/>
      <c r="AD28" s="8"/>
      <c r="AE28" s="8"/>
      <c r="AF28" s="8"/>
      <c r="AG28" s="8"/>
      <c r="AH28" s="8"/>
      <c r="AI28" s="270"/>
      <c r="AJ28" s="157"/>
      <c r="AK28" s="5"/>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row>
    <row r="29" spans="1:117" ht="5.25" customHeight="1" x14ac:dyDescent="0.3">
      <c r="A29" s="5"/>
      <c r="B29" s="162"/>
      <c r="C29" s="144"/>
      <c r="D29" s="5"/>
      <c r="E29" s="5"/>
      <c r="F29" s="8"/>
      <c r="G29" s="8"/>
      <c r="H29" s="8"/>
      <c r="I29" s="8"/>
      <c r="J29" s="8"/>
      <c r="K29" s="8"/>
      <c r="L29" s="8"/>
      <c r="M29" s="5"/>
      <c r="N29" s="5"/>
      <c r="O29" s="5"/>
      <c r="P29" s="5"/>
      <c r="Q29" s="5"/>
      <c r="R29" s="5"/>
      <c r="S29" s="5"/>
      <c r="T29" s="5"/>
      <c r="U29" s="8"/>
      <c r="V29" s="8"/>
      <c r="W29" s="8"/>
      <c r="X29" s="8"/>
      <c r="Y29" s="8"/>
      <c r="Z29" s="8"/>
      <c r="AA29" s="8"/>
      <c r="AB29" s="8"/>
      <c r="AC29" s="8"/>
      <c r="AD29" s="8"/>
      <c r="AE29" s="8"/>
      <c r="AF29" s="8"/>
      <c r="AG29" s="8"/>
      <c r="AH29" s="8"/>
      <c r="AI29" s="270"/>
      <c r="AJ29" s="166"/>
      <c r="AK29" s="17"/>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row>
    <row r="30" spans="1:117" ht="15.75" customHeight="1" x14ac:dyDescent="0.25">
      <c r="A30" s="5"/>
      <c r="B30" s="162"/>
      <c r="C30" s="144"/>
      <c r="D30" s="5"/>
      <c r="E30" s="5"/>
      <c r="F30" s="92"/>
      <c r="G30" s="91"/>
      <c r="H30" s="91"/>
      <c r="I30" s="30"/>
      <c r="J30" s="30"/>
      <c r="K30" s="30"/>
      <c r="L30" s="92"/>
      <c r="M30" s="5"/>
      <c r="N30" s="5"/>
      <c r="O30" s="5"/>
      <c r="P30" s="5"/>
      <c r="Q30" s="5"/>
      <c r="R30" s="5"/>
      <c r="S30" s="5"/>
      <c r="T30" s="5"/>
      <c r="U30" s="8"/>
      <c r="V30" s="8"/>
      <c r="W30" s="8"/>
      <c r="X30" s="8"/>
      <c r="Y30" s="8"/>
      <c r="Z30" s="8"/>
      <c r="AA30" s="8"/>
      <c r="AB30" s="8"/>
      <c r="AC30" s="8"/>
      <c r="AD30" s="8"/>
      <c r="AE30" s="8"/>
      <c r="AF30" s="8"/>
      <c r="AG30" s="8"/>
      <c r="AH30" s="8"/>
      <c r="AI30" s="270"/>
      <c r="AJ30" s="157"/>
      <c r="AK30" s="5"/>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5"/>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5"/>
      <c r="DL30" s="5"/>
      <c r="DM30" s="5"/>
    </row>
    <row r="31" spans="1:117" ht="15.75" customHeight="1" x14ac:dyDescent="0.25">
      <c r="A31" s="5"/>
      <c r="B31" s="162"/>
      <c r="C31" s="144"/>
      <c r="D31" s="67"/>
      <c r="E31" s="5"/>
      <c r="F31" s="136"/>
      <c r="G31" s="259" t="s">
        <v>1394</v>
      </c>
      <c r="H31" s="5"/>
      <c r="I31" s="261"/>
      <c r="J31" s="261"/>
      <c r="K31" s="261"/>
      <c r="L31" s="261"/>
      <c r="M31" s="5"/>
      <c r="N31" s="6"/>
      <c r="O31" s="8" t="s">
        <v>1418</v>
      </c>
      <c r="P31" s="8"/>
      <c r="Q31" s="460" t="s">
        <v>1424</v>
      </c>
      <c r="R31" s="462"/>
      <c r="S31" s="239"/>
      <c r="T31" s="5"/>
      <c r="U31" s="8" t="s">
        <v>1420</v>
      </c>
      <c r="V31" s="8"/>
      <c r="W31" s="8"/>
      <c r="X31" s="492">
        <v>0.2</v>
      </c>
      <c r="Y31" s="493"/>
      <c r="Z31" s="8"/>
      <c r="AA31" s="8" t="s">
        <v>1419</v>
      </c>
      <c r="AB31" s="6"/>
      <c r="AC31" s="494">
        <f>VLOOKUP(Q31,escalera_tijera,2,FALSE)*X31</f>
        <v>33980</v>
      </c>
      <c r="AD31" s="495"/>
      <c r="AE31" s="495"/>
      <c r="AF31" s="495"/>
      <c r="AG31" s="496"/>
      <c r="AH31" s="8"/>
      <c r="AI31" s="270"/>
      <c r="AJ31" s="157"/>
      <c r="AK31" s="5"/>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row>
    <row r="32" spans="1:117" ht="15.75" customHeight="1" x14ac:dyDescent="0.25">
      <c r="A32" s="5"/>
      <c r="B32" s="162"/>
      <c r="C32" s="144"/>
      <c r="D32" s="5"/>
      <c r="E32" s="5"/>
      <c r="F32" s="244"/>
      <c r="G32" s="6"/>
      <c r="H32" s="243"/>
      <c r="I32" s="243"/>
      <c r="J32" s="243"/>
      <c r="K32" s="5"/>
      <c r="L32" s="93"/>
      <c r="M32" s="5"/>
      <c r="N32" s="5"/>
      <c r="O32" s="5"/>
      <c r="P32" s="5"/>
      <c r="Q32" s="5"/>
      <c r="R32" s="5"/>
      <c r="S32" s="5"/>
      <c r="T32" s="5"/>
      <c r="U32" s="8"/>
      <c r="V32" s="8"/>
      <c r="W32" s="8"/>
      <c r="X32" s="8"/>
      <c r="Y32" s="8"/>
      <c r="Z32" s="8"/>
      <c r="AA32" s="8"/>
      <c r="AB32" s="8"/>
      <c r="AC32" s="8"/>
      <c r="AD32" s="8"/>
      <c r="AE32" s="8"/>
      <c r="AF32" s="8"/>
      <c r="AG32" s="8"/>
      <c r="AH32" s="8"/>
      <c r="AI32" s="270"/>
      <c r="AJ32" s="157"/>
      <c r="AK32" s="5"/>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row>
    <row r="33" spans="1:117" ht="4.5" customHeight="1" x14ac:dyDescent="0.25">
      <c r="A33" s="5"/>
      <c r="B33" s="162"/>
      <c r="C33" s="144"/>
      <c r="D33" s="5"/>
      <c r="E33" s="5"/>
      <c r="F33" s="92"/>
      <c r="G33" s="5"/>
      <c r="H33" s="92"/>
      <c r="I33" s="92"/>
      <c r="J33" s="92"/>
      <c r="K33" s="30"/>
      <c r="L33" s="92"/>
      <c r="M33" s="5"/>
      <c r="N33" s="5"/>
      <c r="O33" s="5"/>
      <c r="P33" s="5"/>
      <c r="Q33" s="5"/>
      <c r="R33" s="5"/>
      <c r="S33" s="5"/>
      <c r="T33" s="5"/>
      <c r="U33" s="8"/>
      <c r="V33" s="8"/>
      <c r="W33" s="8"/>
      <c r="X33" s="8"/>
      <c r="Y33" s="8"/>
      <c r="Z33" s="8"/>
      <c r="AA33" s="8"/>
      <c r="AB33" s="8"/>
      <c r="AC33" s="8"/>
      <c r="AD33" s="8"/>
      <c r="AE33" s="8"/>
      <c r="AF33" s="8"/>
      <c r="AG33" s="8"/>
      <c r="AH33" s="8"/>
      <c r="AI33" s="270"/>
      <c r="AJ33" s="157"/>
      <c r="AK33" s="5"/>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row>
    <row r="34" spans="1:117" ht="15.75" customHeight="1" x14ac:dyDescent="0.25">
      <c r="A34" s="5"/>
      <c r="B34" s="162"/>
      <c r="C34" s="144"/>
      <c r="D34" s="232"/>
      <c r="E34" s="232"/>
      <c r="F34" s="48"/>
      <c r="G34" s="232"/>
      <c r="H34" s="232"/>
      <c r="I34" s="497"/>
      <c r="J34" s="497"/>
      <c r="K34" s="497"/>
      <c r="L34" s="497"/>
      <c r="M34" s="5"/>
      <c r="N34" s="5"/>
      <c r="O34" s="458"/>
      <c r="P34" s="458"/>
      <c r="Q34" s="5"/>
      <c r="R34" s="5"/>
      <c r="S34" s="5"/>
      <c r="T34" s="5"/>
      <c r="U34" s="8"/>
      <c r="V34" s="8"/>
      <c r="W34" s="8"/>
      <c r="X34" s="8"/>
      <c r="Y34" s="8"/>
      <c r="Z34" s="8"/>
      <c r="AA34" s="8"/>
      <c r="AB34" s="8"/>
      <c r="AC34" s="8"/>
      <c r="AD34" s="8"/>
      <c r="AE34" s="8"/>
      <c r="AF34" s="8"/>
      <c r="AG34" s="8"/>
      <c r="AH34" s="8"/>
      <c r="AI34" s="270"/>
      <c r="AJ34" s="157"/>
      <c r="AK34" s="5"/>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row>
    <row r="35" spans="1:117" ht="15.75" customHeight="1" x14ac:dyDescent="0.25">
      <c r="A35" s="5"/>
      <c r="B35" s="162"/>
      <c r="C35" s="144"/>
      <c r="D35" s="232"/>
      <c r="E35" s="232"/>
      <c r="F35" s="232"/>
      <c r="G35" s="48" t="s">
        <v>1393</v>
      </c>
      <c r="H35" s="232"/>
      <c r="I35" s="232"/>
      <c r="J35" s="68"/>
      <c r="K35" s="68"/>
      <c r="L35" s="68"/>
      <c r="M35" s="8" t="s">
        <v>1432</v>
      </c>
      <c r="N35" s="6"/>
      <c r="O35" s="8"/>
      <c r="P35" s="460" t="s">
        <v>1412</v>
      </c>
      <c r="Q35" s="461"/>
      <c r="R35" s="462"/>
      <c r="S35" s="239"/>
      <c r="T35" s="5"/>
      <c r="U35" s="8" t="s">
        <v>1420</v>
      </c>
      <c r="V35" s="8"/>
      <c r="W35" s="8"/>
      <c r="X35" s="492">
        <v>0.2</v>
      </c>
      <c r="Y35" s="493"/>
      <c r="Z35" s="8"/>
      <c r="AA35" s="8" t="s">
        <v>1419</v>
      </c>
      <c r="AB35" s="6"/>
      <c r="AC35" s="494">
        <f>VLOOKUP(P35,escalera_extensible,2,FALSE)*X35</f>
        <v>105980</v>
      </c>
      <c r="AD35" s="495"/>
      <c r="AE35" s="495"/>
      <c r="AF35" s="495"/>
      <c r="AG35" s="496"/>
      <c r="AH35" s="8"/>
      <c r="AI35" s="270"/>
      <c r="AJ35" s="157"/>
      <c r="AK35" s="5"/>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row>
    <row r="36" spans="1:117" ht="15.75" customHeight="1" x14ac:dyDescent="0.25">
      <c r="A36" s="5"/>
      <c r="B36" s="162"/>
      <c r="C36" s="144"/>
      <c r="D36" s="232"/>
      <c r="E36" s="232"/>
      <c r="F36" s="232"/>
      <c r="G36" s="6"/>
      <c r="H36" s="232"/>
      <c r="I36" s="232"/>
      <c r="J36" s="68"/>
      <c r="K36" s="68"/>
      <c r="L36" s="68"/>
      <c r="M36" s="5"/>
      <c r="N36" s="5"/>
      <c r="O36" s="5"/>
      <c r="P36" s="5"/>
      <c r="Q36" s="5"/>
      <c r="R36" s="5"/>
      <c r="S36" s="5"/>
      <c r="T36" s="5"/>
      <c r="U36" s="8"/>
      <c r="V36" s="8"/>
      <c r="W36" s="8"/>
      <c r="X36" s="8"/>
      <c r="Y36" s="8"/>
      <c r="Z36" s="8"/>
      <c r="AA36" s="8"/>
      <c r="AB36" s="8"/>
      <c r="AC36" s="8"/>
      <c r="AD36" s="8"/>
      <c r="AE36" s="8"/>
      <c r="AF36" s="8"/>
      <c r="AG36" s="8"/>
      <c r="AH36" s="8"/>
      <c r="AI36" s="270"/>
      <c r="AJ36" s="157"/>
      <c r="AK36" s="5"/>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row>
    <row r="37" spans="1:117" ht="3.75" customHeight="1" x14ac:dyDescent="0.25">
      <c r="A37" s="5"/>
      <c r="B37" s="162"/>
      <c r="C37" s="144"/>
      <c r="D37" s="232"/>
      <c r="E37" s="232"/>
      <c r="F37" s="8"/>
      <c r="G37" s="8"/>
      <c r="H37" s="8"/>
      <c r="I37" s="497"/>
      <c r="J37" s="497"/>
      <c r="K37" s="497"/>
      <c r="L37" s="497"/>
      <c r="M37" s="5"/>
      <c r="N37" s="5"/>
      <c r="O37" s="458"/>
      <c r="P37" s="458"/>
      <c r="Q37" s="5"/>
      <c r="R37" s="5"/>
      <c r="S37" s="5"/>
      <c r="T37" s="5"/>
      <c r="U37" s="8"/>
      <c r="V37" s="8"/>
      <c r="W37" s="8"/>
      <c r="X37" s="8"/>
      <c r="Y37" s="8"/>
      <c r="Z37" s="8"/>
      <c r="AA37" s="8"/>
      <c r="AB37" s="8"/>
      <c r="AC37" s="8"/>
      <c r="AD37" s="8"/>
      <c r="AE37" s="8"/>
      <c r="AF37" s="8"/>
      <c r="AG37" s="8"/>
      <c r="AH37" s="8"/>
      <c r="AI37" s="270"/>
      <c r="AJ37" s="157"/>
      <c r="AK37" s="5"/>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row>
    <row r="38" spans="1:117" ht="15.75" customHeight="1" x14ac:dyDescent="0.25">
      <c r="A38" s="5"/>
      <c r="B38" s="162"/>
      <c r="C38" s="144"/>
      <c r="D38" s="232"/>
      <c r="E38" s="232"/>
      <c r="F38" s="8"/>
      <c r="G38" s="8"/>
      <c r="H38" s="8"/>
      <c r="I38" s="260"/>
      <c r="J38" s="260"/>
      <c r="K38" s="260"/>
      <c r="L38" s="260"/>
      <c r="M38" s="5"/>
      <c r="N38" s="5"/>
      <c r="O38" s="240"/>
      <c r="P38" s="240"/>
      <c r="Q38" s="5"/>
      <c r="R38" s="5"/>
      <c r="S38" s="5"/>
      <c r="T38" s="5"/>
      <c r="U38" s="8"/>
      <c r="V38" s="8"/>
      <c r="W38" s="8"/>
      <c r="X38" s="8"/>
      <c r="Y38" s="8"/>
      <c r="Z38" s="8"/>
      <c r="AA38" s="8"/>
      <c r="AB38" s="8"/>
      <c r="AC38" s="8"/>
      <c r="AD38" s="8"/>
      <c r="AE38" s="8"/>
      <c r="AF38" s="8"/>
      <c r="AG38" s="8"/>
      <c r="AH38" s="8"/>
      <c r="AI38" s="270"/>
      <c r="AJ38" s="157"/>
      <c r="AK38" s="5"/>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row>
    <row r="39" spans="1:117" ht="15.75" customHeight="1" x14ac:dyDescent="0.25">
      <c r="A39" s="5"/>
      <c r="B39" s="162"/>
      <c r="C39" s="144"/>
      <c r="D39" s="232"/>
      <c r="E39" s="232"/>
      <c r="F39" s="8"/>
      <c r="G39" s="48" t="s">
        <v>1395</v>
      </c>
      <c r="H39" s="8"/>
      <c r="I39" s="260"/>
      <c r="J39" s="260"/>
      <c r="K39" s="260"/>
      <c r="L39" s="260"/>
      <c r="M39" s="8" t="s">
        <v>1433</v>
      </c>
      <c r="N39" s="6"/>
      <c r="O39" s="460" t="s">
        <v>1407</v>
      </c>
      <c r="P39" s="461"/>
      <c r="Q39" s="461"/>
      <c r="R39" s="462"/>
      <c r="S39" s="239"/>
      <c r="T39" s="5"/>
      <c r="U39" s="8" t="s">
        <v>1420</v>
      </c>
      <c r="V39" s="8"/>
      <c r="W39" s="8"/>
      <c r="X39" s="492">
        <v>0.15</v>
      </c>
      <c r="Y39" s="493"/>
      <c r="Z39" s="8"/>
      <c r="AA39" s="8" t="s">
        <v>1419</v>
      </c>
      <c r="AB39" s="6"/>
      <c r="AC39" s="494">
        <f>VLOOKUP(O39,escalera_multiproposito,2,FALSE)*X39</f>
        <v>38985</v>
      </c>
      <c r="AD39" s="495"/>
      <c r="AE39" s="495"/>
      <c r="AF39" s="495"/>
      <c r="AG39" s="496"/>
      <c r="AH39" s="8"/>
      <c r="AI39" s="270"/>
      <c r="AJ39" s="157"/>
      <c r="AK39" s="5"/>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row>
    <row r="40" spans="1:117" ht="15.75" customHeight="1" x14ac:dyDescent="0.25">
      <c r="A40" s="5"/>
      <c r="B40" s="162"/>
      <c r="C40" s="144"/>
      <c r="D40" s="232"/>
      <c r="E40" s="232"/>
      <c r="F40" s="8"/>
      <c r="G40" s="8"/>
      <c r="H40" s="8"/>
      <c r="I40" s="260"/>
      <c r="J40" s="260"/>
      <c r="K40" s="260"/>
      <c r="L40" s="260"/>
      <c r="M40" s="5"/>
      <c r="N40" s="5"/>
      <c r="O40" s="240"/>
      <c r="P40" s="240"/>
      <c r="Q40" s="5"/>
      <c r="R40" s="5"/>
      <c r="S40" s="5"/>
      <c r="T40" s="5"/>
      <c r="U40" s="8"/>
      <c r="V40" s="8"/>
      <c r="W40" s="8"/>
      <c r="X40" s="8"/>
      <c r="Y40" s="8"/>
      <c r="Z40" s="8"/>
      <c r="AA40" s="8"/>
      <c r="AB40" s="8"/>
      <c r="AC40" s="8"/>
      <c r="AD40" s="8"/>
      <c r="AE40" s="8"/>
      <c r="AF40" s="8"/>
      <c r="AG40" s="8"/>
      <c r="AH40" s="8"/>
      <c r="AI40" s="270"/>
      <c r="AJ40" s="157"/>
      <c r="AK40" s="5"/>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row>
    <row r="41" spans="1:117" ht="15.75" customHeight="1" x14ac:dyDescent="0.25">
      <c r="A41" s="5"/>
      <c r="B41" s="162"/>
      <c r="C41" s="153"/>
      <c r="D41" s="146"/>
      <c r="E41" s="146"/>
      <c r="F41" s="271"/>
      <c r="G41" s="149"/>
      <c r="H41" s="149"/>
      <c r="I41" s="149"/>
      <c r="J41" s="149"/>
      <c r="K41" s="149"/>
      <c r="L41" s="149"/>
      <c r="M41" s="149"/>
      <c r="N41" s="149"/>
      <c r="O41" s="149"/>
      <c r="P41" s="149"/>
      <c r="Q41" s="149"/>
      <c r="R41" s="149"/>
      <c r="S41" s="149"/>
      <c r="T41" s="149"/>
      <c r="U41" s="149"/>
      <c r="V41" s="149"/>
      <c r="W41" s="149"/>
      <c r="X41" s="149"/>
      <c r="Y41" s="149"/>
      <c r="Z41" s="149"/>
      <c r="AA41" s="149"/>
      <c r="AB41" s="149"/>
      <c r="AC41" s="149"/>
      <c r="AD41" s="271"/>
      <c r="AE41" s="271"/>
      <c r="AF41" s="271"/>
      <c r="AG41" s="271"/>
      <c r="AH41" s="271"/>
      <c r="AI41" s="272"/>
      <c r="AJ41" s="157"/>
      <c r="AK41" s="5"/>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row>
    <row r="42" spans="1:117" ht="6" customHeight="1" x14ac:dyDescent="0.25">
      <c r="A42" s="5"/>
      <c r="B42" s="168"/>
      <c r="C42" s="169"/>
      <c r="D42" s="281"/>
      <c r="E42" s="281"/>
      <c r="F42" s="281"/>
      <c r="G42" s="281"/>
      <c r="H42" s="281"/>
      <c r="I42" s="281"/>
      <c r="J42" s="282"/>
      <c r="K42" s="282"/>
      <c r="L42" s="282"/>
      <c r="M42" s="169"/>
      <c r="N42" s="169"/>
      <c r="O42" s="169"/>
      <c r="P42" s="169"/>
      <c r="Q42" s="169"/>
      <c r="R42" s="169"/>
      <c r="S42" s="169"/>
      <c r="T42" s="169"/>
      <c r="U42" s="283"/>
      <c r="V42" s="169"/>
      <c r="W42" s="169"/>
      <c r="X42" s="169"/>
      <c r="Y42" s="284"/>
      <c r="Z42" s="284"/>
      <c r="AA42" s="284"/>
      <c r="AB42" s="284"/>
      <c r="AC42" s="284"/>
      <c r="AD42" s="169"/>
      <c r="AE42" s="169"/>
      <c r="AF42" s="169"/>
      <c r="AG42" s="169"/>
      <c r="AH42" s="169"/>
      <c r="AI42" s="169"/>
      <c r="AJ42" s="167"/>
      <c r="AK42" s="5"/>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row>
    <row r="43" spans="1:117" ht="7.5" customHeight="1" x14ac:dyDescent="0.25">
      <c r="A43" s="5"/>
      <c r="B43" s="5"/>
      <c r="C43" s="5"/>
      <c r="D43" s="232"/>
      <c r="E43" s="5"/>
      <c r="F43" s="5"/>
      <c r="G43" s="5"/>
      <c r="H43" s="5"/>
      <c r="I43" s="5"/>
      <c r="J43" s="5"/>
      <c r="K43" s="5"/>
      <c r="L43" s="5"/>
      <c r="M43" s="5"/>
      <c r="N43" s="5"/>
      <c r="O43" s="5"/>
      <c r="P43" s="5"/>
      <c r="Q43" s="5"/>
      <c r="R43" s="5"/>
      <c r="S43" s="5"/>
      <c r="T43" s="5"/>
      <c r="U43" s="5"/>
      <c r="V43" s="5"/>
      <c r="W43" s="5"/>
      <c r="X43" s="5"/>
      <c r="Y43" s="5"/>
      <c r="Z43" s="5"/>
      <c r="AA43" s="5"/>
      <c r="AB43" s="5"/>
      <c r="AC43" s="5"/>
      <c r="AD43" s="68"/>
      <c r="AE43" s="48"/>
      <c r="AF43" s="48"/>
      <c r="AG43" s="5"/>
      <c r="AH43" s="5"/>
      <c r="AI43" s="5"/>
      <c r="AJ43" s="5"/>
      <c r="AK43" s="5"/>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row>
    <row r="44" spans="1:117" ht="15.75" customHeight="1" x14ac:dyDescent="0.25">
      <c r="A44" s="5"/>
      <c r="B44" s="5"/>
      <c r="C44" s="5"/>
      <c r="D44" s="449" t="s">
        <v>1434</v>
      </c>
      <c r="E44" s="449"/>
      <c r="F44" s="449"/>
      <c r="G44" s="449"/>
      <c r="H44" s="449"/>
      <c r="I44" s="449"/>
      <c r="J44" s="449"/>
      <c r="K44" s="449"/>
      <c r="L44" s="449"/>
      <c r="M44" s="449"/>
      <c r="N44" s="449"/>
      <c r="O44" s="449"/>
      <c r="P44" s="5"/>
      <c r="Q44" s="5"/>
      <c r="R44" s="5"/>
      <c r="S44" s="5"/>
      <c r="T44" s="5"/>
      <c r="U44" s="5"/>
      <c r="V44" s="5"/>
      <c r="W44" s="5"/>
      <c r="X44" s="5"/>
      <c r="Y44" s="5"/>
      <c r="Z44" s="5"/>
      <c r="AA44" s="5"/>
      <c r="AB44" s="5"/>
      <c r="AC44" s="5"/>
      <c r="AD44" s="5"/>
      <c r="AE44" s="5"/>
      <c r="AF44" s="5"/>
      <c r="AG44" s="5"/>
      <c r="AH44" s="5"/>
      <c r="AI44" s="5"/>
      <c r="AJ44" s="5"/>
      <c r="AK44" s="5"/>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row>
    <row r="45" spans="1:117" ht="6" customHeight="1" x14ac:dyDescent="0.25">
      <c r="A45" s="5"/>
      <c r="B45" s="160"/>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c r="AC45" s="161"/>
      <c r="AD45" s="161"/>
      <c r="AE45" s="161"/>
      <c r="AF45" s="161"/>
      <c r="AG45" s="161"/>
      <c r="AH45" s="161"/>
      <c r="AI45" s="161"/>
      <c r="AJ45" s="163"/>
      <c r="AK45" s="5"/>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row>
    <row r="46" spans="1:117" ht="5.25" customHeight="1" x14ac:dyDescent="0.25">
      <c r="A46" s="5"/>
      <c r="B46" s="162"/>
      <c r="C46" s="140"/>
      <c r="D46" s="141"/>
      <c r="E46" s="141"/>
      <c r="F46" s="142"/>
      <c r="G46" s="142"/>
      <c r="H46" s="142"/>
      <c r="I46" s="142"/>
      <c r="J46" s="142"/>
      <c r="K46" s="141"/>
      <c r="L46" s="143"/>
      <c r="M46" s="141"/>
      <c r="N46" s="141"/>
      <c r="O46" s="141"/>
      <c r="P46" s="141"/>
      <c r="Q46" s="141"/>
      <c r="R46" s="141"/>
      <c r="S46" s="141"/>
      <c r="T46" s="141"/>
      <c r="U46" s="141"/>
      <c r="V46" s="141"/>
      <c r="W46" s="141"/>
      <c r="X46" s="141"/>
      <c r="Y46" s="141"/>
      <c r="Z46" s="141"/>
      <c r="AA46" s="141"/>
      <c r="AB46" s="141"/>
      <c r="AC46" s="141"/>
      <c r="AD46" s="143"/>
      <c r="AE46" s="143"/>
      <c r="AF46" s="143"/>
      <c r="AG46" s="143"/>
      <c r="AH46" s="143"/>
      <c r="AI46" s="158"/>
      <c r="AJ46" s="164"/>
      <c r="AK46" s="5"/>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row>
    <row r="47" spans="1:117" ht="14.25" customHeight="1" x14ac:dyDescent="0.25">
      <c r="A47" s="5"/>
      <c r="B47" s="162"/>
      <c r="C47" s="144"/>
      <c r="D47" s="5"/>
      <c r="E47" s="5"/>
      <c r="F47" s="244"/>
      <c r="G47" s="244"/>
      <c r="H47" s="244"/>
      <c r="I47" s="244"/>
      <c r="J47" s="244"/>
      <c r="K47" s="5"/>
      <c r="L47" s="93"/>
      <c r="M47" s="5"/>
      <c r="N47" s="5"/>
      <c r="O47" s="5"/>
      <c r="P47" s="5"/>
      <c r="Q47" s="5"/>
      <c r="R47" s="5"/>
      <c r="S47" s="5"/>
      <c r="T47" s="5"/>
      <c r="U47" s="8"/>
      <c r="V47" s="8"/>
      <c r="W47" s="8"/>
      <c r="X47" s="8"/>
      <c r="Y47" s="8"/>
      <c r="Z47" s="8"/>
      <c r="AA47" s="8"/>
      <c r="AB47" s="8"/>
      <c r="AC47" s="8"/>
      <c r="AD47" s="8"/>
      <c r="AE47" s="8"/>
      <c r="AF47" s="8"/>
      <c r="AG47" s="8"/>
      <c r="AH47" s="8"/>
      <c r="AI47" s="270"/>
      <c r="AJ47" s="165"/>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row>
    <row r="48" spans="1:117" ht="14.25" customHeight="1" x14ac:dyDescent="0.3">
      <c r="A48" s="5"/>
      <c r="B48" s="162"/>
      <c r="C48" s="144"/>
      <c r="D48" s="5"/>
      <c r="E48" s="5"/>
      <c r="F48" s="5"/>
      <c r="G48" s="5"/>
      <c r="H48" s="5" t="s">
        <v>1436</v>
      </c>
      <c r="I48" s="5"/>
      <c r="J48" s="17"/>
      <c r="K48" s="17"/>
      <c r="L48" s="5"/>
      <c r="M48" s="17"/>
      <c r="N48" s="17"/>
      <c r="O48" s="17"/>
      <c r="P48" s="8" t="s">
        <v>128</v>
      </c>
      <c r="Q48" s="8"/>
      <c r="R48" s="236">
        <f>AG10</f>
        <v>0</v>
      </c>
      <c r="S48" s="241"/>
      <c r="T48" s="275"/>
      <c r="U48" s="8" t="s">
        <v>1420</v>
      </c>
      <c r="V48" s="8"/>
      <c r="W48" s="8"/>
      <c r="X48" s="492">
        <v>0.1</v>
      </c>
      <c r="Y48" s="493"/>
      <c r="Z48" s="8"/>
      <c r="AA48" s="8" t="s">
        <v>1419</v>
      </c>
      <c r="AB48" s="6"/>
      <c r="AC48" s="494">
        <f>(Personal!M5*X48)*R48</f>
        <v>0</v>
      </c>
      <c r="AD48" s="495"/>
      <c r="AE48" s="495"/>
      <c r="AF48" s="495"/>
      <c r="AG48" s="496"/>
      <c r="AH48" s="8"/>
      <c r="AI48" s="270"/>
      <c r="AJ48" s="166"/>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row>
    <row r="49" spans="1:127" ht="14.25" customHeight="1" x14ac:dyDescent="0.25">
      <c r="A49" s="5"/>
      <c r="B49" s="162"/>
      <c r="C49" s="144"/>
      <c r="D49" s="5"/>
      <c r="E49" s="5"/>
      <c r="F49" s="5"/>
      <c r="G49" s="5"/>
      <c r="H49" s="5"/>
      <c r="I49" s="5"/>
      <c r="J49" s="5"/>
      <c r="K49" s="5"/>
      <c r="L49" s="5"/>
      <c r="M49" s="5"/>
      <c r="N49" s="5"/>
      <c r="O49" s="5"/>
      <c r="P49" s="5"/>
      <c r="Q49" s="5"/>
      <c r="R49" s="5"/>
      <c r="S49" s="5"/>
      <c r="T49" s="5"/>
      <c r="U49" s="5"/>
      <c r="V49" s="5"/>
      <c r="W49" s="5"/>
      <c r="X49" s="8"/>
      <c r="Y49" s="8"/>
      <c r="Z49" s="8"/>
      <c r="AA49" s="8"/>
      <c r="AB49" s="8"/>
      <c r="AC49" s="8"/>
      <c r="AD49" s="8"/>
      <c r="AE49" s="8"/>
      <c r="AF49" s="8"/>
      <c r="AG49" s="8"/>
      <c r="AH49" s="8"/>
      <c r="AI49" s="270"/>
      <c r="AJ49" s="157"/>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row>
    <row r="50" spans="1:127" ht="5.25" customHeight="1" x14ac:dyDescent="0.3">
      <c r="A50" s="5"/>
      <c r="B50" s="162"/>
      <c r="C50" s="144"/>
      <c r="D50" s="5"/>
      <c r="E50" s="5"/>
      <c r="F50" s="5"/>
      <c r="G50" s="5"/>
      <c r="H50" s="8"/>
      <c r="I50" s="8"/>
      <c r="J50" s="8"/>
      <c r="K50" s="8"/>
      <c r="L50" s="5"/>
      <c r="M50" s="8"/>
      <c r="N50" s="8"/>
      <c r="O50" s="8"/>
      <c r="P50" s="5"/>
      <c r="Q50" s="5"/>
      <c r="R50" s="5"/>
      <c r="S50" s="5"/>
      <c r="T50" s="5"/>
      <c r="U50" s="5"/>
      <c r="V50" s="5"/>
      <c r="W50" s="5"/>
      <c r="X50" s="8"/>
      <c r="Y50" s="8"/>
      <c r="Z50" s="8"/>
      <c r="AA50" s="8"/>
      <c r="AB50" s="8"/>
      <c r="AC50" s="8"/>
      <c r="AD50" s="8"/>
      <c r="AE50" s="8"/>
      <c r="AF50" s="8"/>
      <c r="AG50" s="8"/>
      <c r="AH50" s="8"/>
      <c r="AI50" s="270"/>
      <c r="AJ50" s="166"/>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row>
    <row r="51" spans="1:127" ht="14.25" customHeight="1" x14ac:dyDescent="0.25">
      <c r="A51" s="5"/>
      <c r="B51" s="162"/>
      <c r="C51" s="144"/>
      <c r="D51" s="5"/>
      <c r="E51" s="5"/>
      <c r="F51" s="5"/>
      <c r="G51" s="5"/>
      <c r="H51" s="92"/>
      <c r="I51" s="91"/>
      <c r="J51" s="91"/>
      <c r="K51" s="30"/>
      <c r="L51" s="5"/>
      <c r="M51" s="30"/>
      <c r="N51" s="30"/>
      <c r="O51" s="92"/>
      <c r="P51" s="5"/>
      <c r="Q51" s="5"/>
      <c r="R51" s="5"/>
      <c r="S51" s="5"/>
      <c r="T51" s="5"/>
      <c r="U51" s="5"/>
      <c r="V51" s="5"/>
      <c r="W51" s="5"/>
      <c r="X51" s="8"/>
      <c r="Y51" s="8"/>
      <c r="Z51" s="8"/>
      <c r="AA51" s="8"/>
      <c r="AB51" s="8"/>
      <c r="AC51" s="8"/>
      <c r="AD51" s="8"/>
      <c r="AE51" s="8"/>
      <c r="AF51" s="8"/>
      <c r="AG51" s="8"/>
      <c r="AH51" s="8"/>
      <c r="AI51" s="270"/>
      <c r="AJ51" s="157"/>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row>
    <row r="52" spans="1:127" ht="14.25" customHeight="1" x14ac:dyDescent="0.25">
      <c r="A52" s="5"/>
      <c r="B52" s="162"/>
      <c r="C52" s="144"/>
      <c r="D52" s="67"/>
      <c r="E52" s="5"/>
      <c r="F52" s="5"/>
      <c r="G52" s="5"/>
      <c r="H52" s="259" t="s">
        <v>1441</v>
      </c>
      <c r="I52" s="5"/>
      <c r="J52" s="5"/>
      <c r="K52" s="261"/>
      <c r="L52" s="5"/>
      <c r="M52" s="261"/>
      <c r="N52" s="261"/>
      <c r="O52" s="261"/>
      <c r="P52" s="8" t="s">
        <v>128</v>
      </c>
      <c r="Q52" s="8"/>
      <c r="R52" s="236">
        <f>AG10</f>
        <v>0</v>
      </c>
      <c r="S52" s="241"/>
      <c r="T52" s="275"/>
      <c r="U52" s="8" t="s">
        <v>1420</v>
      </c>
      <c r="V52" s="8"/>
      <c r="W52" s="8"/>
      <c r="X52" s="492">
        <v>0.1</v>
      </c>
      <c r="Y52" s="493"/>
      <c r="Z52" s="8"/>
      <c r="AA52" s="8" t="s">
        <v>1419</v>
      </c>
      <c r="AB52" s="6"/>
      <c r="AC52" s="494">
        <f>(Personal!M6*X52)*R52</f>
        <v>0</v>
      </c>
      <c r="AD52" s="495"/>
      <c r="AE52" s="495"/>
      <c r="AF52" s="495"/>
      <c r="AG52" s="496"/>
      <c r="AH52" s="8"/>
      <c r="AI52" s="270"/>
      <c r="AJ52" s="157"/>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row>
    <row r="53" spans="1:127" ht="14.25" customHeight="1" x14ac:dyDescent="0.25">
      <c r="A53" s="5"/>
      <c r="B53" s="162"/>
      <c r="C53" s="144"/>
      <c r="D53" s="5"/>
      <c r="E53" s="5"/>
      <c r="F53" s="5"/>
      <c r="G53" s="5"/>
      <c r="H53" s="5"/>
      <c r="I53" s="244"/>
      <c r="J53" s="5"/>
      <c r="K53" s="243"/>
      <c r="L53" s="243"/>
      <c r="M53" s="243"/>
      <c r="N53" s="5"/>
      <c r="O53" s="93"/>
      <c r="P53" s="5"/>
      <c r="Q53" s="5"/>
      <c r="R53" s="5"/>
      <c r="S53" s="5"/>
      <c r="T53" s="5"/>
      <c r="U53" s="5"/>
      <c r="V53" s="5"/>
      <c r="W53" s="5"/>
      <c r="X53" s="8"/>
      <c r="Y53" s="8"/>
      <c r="Z53" s="8"/>
      <c r="AA53" s="8"/>
      <c r="AB53" s="8"/>
      <c r="AC53" s="8"/>
      <c r="AD53" s="8"/>
      <c r="AE53" s="8"/>
      <c r="AF53" s="8"/>
      <c r="AG53" s="8"/>
      <c r="AH53" s="8"/>
      <c r="AI53" s="270"/>
      <c r="AJ53" s="157"/>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row>
    <row r="54" spans="1:127" ht="4.5" customHeight="1" x14ac:dyDescent="0.25">
      <c r="A54" s="5"/>
      <c r="B54" s="162"/>
      <c r="C54" s="144"/>
      <c r="D54" s="5"/>
      <c r="E54" s="5"/>
      <c r="F54" s="5"/>
      <c r="G54" s="5"/>
      <c r="H54" s="5"/>
      <c r="I54" s="92"/>
      <c r="J54" s="5"/>
      <c r="K54" s="92"/>
      <c r="L54" s="92"/>
      <c r="M54" s="92"/>
      <c r="N54" s="30"/>
      <c r="O54" s="92"/>
      <c r="P54" s="5"/>
      <c r="Q54" s="5"/>
      <c r="R54" s="5"/>
      <c r="S54" s="5"/>
      <c r="T54" s="5"/>
      <c r="U54" s="5"/>
      <c r="V54" s="5"/>
      <c r="W54" s="5"/>
      <c r="X54" s="8"/>
      <c r="Y54" s="8"/>
      <c r="Z54" s="8"/>
      <c r="AA54" s="8"/>
      <c r="AB54" s="8"/>
      <c r="AC54" s="8"/>
      <c r="AD54" s="8"/>
      <c r="AE54" s="8"/>
      <c r="AF54" s="8"/>
      <c r="AG54" s="8"/>
      <c r="AH54" s="8"/>
      <c r="AI54" s="270"/>
      <c r="AJ54" s="157"/>
      <c r="AK54" s="5"/>
      <c r="AL54" s="5"/>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row>
    <row r="55" spans="1:127" ht="14.25" customHeight="1" x14ac:dyDescent="0.25">
      <c r="A55" s="5"/>
      <c r="B55" s="162"/>
      <c r="C55" s="144"/>
      <c r="D55" s="232"/>
      <c r="E55" s="232"/>
      <c r="F55" s="5"/>
      <c r="G55" s="5"/>
      <c r="H55" s="5"/>
      <c r="I55" s="48"/>
      <c r="J55" s="232"/>
      <c r="K55" s="232"/>
      <c r="L55" s="260"/>
      <c r="M55" s="260"/>
      <c r="N55" s="260"/>
      <c r="O55" s="260"/>
      <c r="P55" s="5"/>
      <c r="Q55" s="5"/>
      <c r="R55" s="269"/>
      <c r="S55" s="269"/>
      <c r="T55" s="5"/>
      <c r="U55" s="5"/>
      <c r="V55" s="5"/>
      <c r="W55" s="5"/>
      <c r="X55" s="8"/>
      <c r="Y55" s="8"/>
      <c r="Z55" s="8"/>
      <c r="AA55" s="8"/>
      <c r="AB55" s="8"/>
      <c r="AC55" s="8"/>
      <c r="AD55" s="8"/>
      <c r="AE55" s="8"/>
      <c r="AF55" s="8"/>
      <c r="AG55" s="8"/>
      <c r="AH55" s="8"/>
      <c r="AI55" s="270"/>
      <c r="AJ55" s="157"/>
      <c r="AK55" s="48"/>
      <c r="AL55" s="5"/>
      <c r="AM55" s="5"/>
      <c r="AN55" s="232"/>
      <c r="AO55" s="232"/>
      <c r="AP55" s="232"/>
      <c r="AQ55" s="232"/>
      <c r="AR55" s="232"/>
      <c r="AS55" s="232"/>
      <c r="AT55" s="68"/>
      <c r="AU55" s="68"/>
      <c r="AV55" s="68"/>
      <c r="AW55" s="5"/>
      <c r="AX55" s="5"/>
      <c r="AY55" s="5"/>
      <c r="AZ55" s="5"/>
      <c r="BA55" s="5"/>
      <c r="BB55" s="5"/>
      <c r="BC55" s="5"/>
      <c r="BD55" s="5"/>
      <c r="BE55" s="48"/>
      <c r="BF55" s="5"/>
      <c r="BG55" s="5"/>
      <c r="BH55" s="5"/>
      <c r="BI55" s="92"/>
      <c r="BJ55" s="92"/>
      <c r="BK55" s="92"/>
      <c r="BL55" s="92"/>
      <c r="BM55" s="92"/>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row>
    <row r="56" spans="1:127" ht="14.25" customHeight="1" x14ac:dyDescent="0.25">
      <c r="A56" s="5"/>
      <c r="B56" s="162"/>
      <c r="C56" s="144"/>
      <c r="D56" s="232"/>
      <c r="E56" s="232"/>
      <c r="F56" s="5"/>
      <c r="G56" s="5"/>
      <c r="H56" s="48" t="s">
        <v>1437</v>
      </c>
      <c r="I56" s="232"/>
      <c r="J56" s="5"/>
      <c r="K56" s="232"/>
      <c r="L56" s="232"/>
      <c r="M56" s="68"/>
      <c r="N56" s="68"/>
      <c r="O56" s="68"/>
      <c r="P56" s="8" t="s">
        <v>128</v>
      </c>
      <c r="Q56" s="8"/>
      <c r="R56" s="236">
        <f>AG10</f>
        <v>0</v>
      </c>
      <c r="S56" s="241"/>
      <c r="T56" s="275"/>
      <c r="U56" s="8" t="s">
        <v>1420</v>
      </c>
      <c r="V56" s="8"/>
      <c r="W56" s="8"/>
      <c r="X56" s="492">
        <v>0.25</v>
      </c>
      <c r="Y56" s="493"/>
      <c r="Z56" s="8"/>
      <c r="AA56" s="8" t="s">
        <v>1419</v>
      </c>
      <c r="AB56" s="6"/>
      <c r="AC56" s="494">
        <f>(Personal!M7*X56)*R56</f>
        <v>0</v>
      </c>
      <c r="AD56" s="495"/>
      <c r="AE56" s="495"/>
      <c r="AF56" s="495"/>
      <c r="AG56" s="496"/>
      <c r="AH56" s="8"/>
      <c r="AI56" s="270"/>
      <c r="AJ56" s="157"/>
      <c r="AK56" s="232"/>
      <c r="AL56" s="5"/>
      <c r="AM56" s="5"/>
      <c r="AN56" s="232"/>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68"/>
      <c r="BO56" s="48"/>
      <c r="BP56" s="48"/>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row>
    <row r="57" spans="1:127" ht="14.25" customHeight="1" x14ac:dyDescent="0.25">
      <c r="A57" s="5"/>
      <c r="B57" s="162"/>
      <c r="C57" s="144"/>
      <c r="D57" s="232"/>
      <c r="E57" s="232"/>
      <c r="F57" s="5"/>
      <c r="G57" s="5"/>
      <c r="H57" s="5"/>
      <c r="I57" s="232"/>
      <c r="J57" s="5"/>
      <c r="K57" s="232"/>
      <c r="L57" s="232"/>
      <c r="M57" s="68"/>
      <c r="N57" s="68"/>
      <c r="O57" s="68"/>
      <c r="P57" s="5"/>
      <c r="Q57" s="5"/>
      <c r="R57" s="5"/>
      <c r="S57" s="5"/>
      <c r="T57" s="5"/>
      <c r="U57" s="5"/>
      <c r="V57" s="5"/>
      <c r="W57" s="5"/>
      <c r="X57" s="8"/>
      <c r="Y57" s="8"/>
      <c r="Z57" s="8"/>
      <c r="AA57" s="8"/>
      <c r="AB57" s="8"/>
      <c r="AC57" s="8"/>
      <c r="AD57" s="8"/>
      <c r="AE57" s="8"/>
      <c r="AF57" s="8"/>
      <c r="AG57" s="8"/>
      <c r="AH57" s="8"/>
      <c r="AI57" s="270"/>
      <c r="AJ57" s="157"/>
      <c r="AK57" s="5"/>
      <c r="AL57" s="5"/>
      <c r="AM57" s="5"/>
      <c r="AN57" s="232"/>
      <c r="AO57" s="5"/>
      <c r="AP57" s="5"/>
      <c r="AQ57" s="5"/>
      <c r="AR57" s="5"/>
      <c r="AS57" s="5"/>
      <c r="AT57" s="5"/>
      <c r="AU57" s="5"/>
      <c r="AV57" s="5"/>
      <c r="AW57" s="5"/>
      <c r="AX57" s="5"/>
      <c r="AY57" s="280"/>
      <c r="AZ57" s="280"/>
      <c r="BA57" s="5"/>
      <c r="BB57" s="5"/>
      <c r="BC57" s="5"/>
      <c r="BD57" s="5"/>
      <c r="BE57" s="5"/>
      <c r="BF57" s="5"/>
      <c r="BG57" s="48"/>
      <c r="BH57" s="232"/>
      <c r="BI57" s="232"/>
      <c r="BJ57" s="232"/>
      <c r="BK57" s="68"/>
      <c r="BL57" s="269"/>
      <c r="BM57" s="269"/>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row>
    <row r="58" spans="1:127" ht="6" customHeight="1" x14ac:dyDescent="0.25">
      <c r="A58" s="5"/>
      <c r="B58" s="162"/>
      <c r="C58" s="144"/>
      <c r="D58" s="232"/>
      <c r="E58" s="232"/>
      <c r="F58" s="5"/>
      <c r="G58" s="5"/>
      <c r="H58" s="5"/>
      <c r="I58" s="8"/>
      <c r="J58" s="8"/>
      <c r="K58" s="8"/>
      <c r="L58" s="260"/>
      <c r="M58" s="260"/>
      <c r="N58" s="260"/>
      <c r="O58" s="260"/>
      <c r="P58" s="5"/>
      <c r="Q58" s="5"/>
      <c r="R58" s="269"/>
      <c r="S58" s="269"/>
      <c r="T58" s="5"/>
      <c r="U58" s="5"/>
      <c r="V58" s="5"/>
      <c r="W58" s="5"/>
      <c r="X58" s="8"/>
      <c r="Y58" s="8"/>
      <c r="Z58" s="8"/>
      <c r="AA58" s="8"/>
      <c r="AB58" s="8"/>
      <c r="AC58" s="8"/>
      <c r="AD58" s="8"/>
      <c r="AE58" s="8"/>
      <c r="AF58" s="8"/>
      <c r="AG58" s="8"/>
      <c r="AH58" s="8"/>
      <c r="AI58" s="270"/>
      <c r="AJ58" s="157"/>
      <c r="AK58" s="232"/>
      <c r="AL58" s="5"/>
      <c r="AM58" s="5"/>
      <c r="AN58" s="232"/>
      <c r="AO58" s="5"/>
      <c r="AP58" s="5"/>
      <c r="AQ58" s="5"/>
      <c r="AR58" s="5"/>
      <c r="AS58" s="5"/>
      <c r="AT58" s="5"/>
      <c r="AU58" s="5"/>
      <c r="AV58" s="5"/>
      <c r="AW58" s="5"/>
      <c r="AX58" s="5"/>
      <c r="AY58" s="5"/>
      <c r="AZ58" s="5"/>
      <c r="BA58" s="8"/>
      <c r="BB58" s="8"/>
      <c r="BC58" s="8"/>
      <c r="BD58" s="8"/>
      <c r="BE58" s="8"/>
      <c r="BF58" s="8"/>
      <c r="BG58" s="8"/>
      <c r="BH58" s="8"/>
      <c r="BI58" s="8"/>
      <c r="BJ58" s="8"/>
      <c r="BK58" s="5"/>
      <c r="BL58" s="5"/>
      <c r="BM58" s="48"/>
      <c r="BN58" s="48"/>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row>
    <row r="59" spans="1:127" ht="14.25" customHeight="1" x14ac:dyDescent="0.25">
      <c r="A59" s="5"/>
      <c r="B59" s="162"/>
      <c r="C59" s="144"/>
      <c r="D59" s="232"/>
      <c r="E59" s="232"/>
      <c r="F59" s="5"/>
      <c r="G59" s="5"/>
      <c r="H59" s="5"/>
      <c r="I59" s="8"/>
      <c r="J59" s="8"/>
      <c r="K59" s="8"/>
      <c r="L59" s="260"/>
      <c r="M59" s="260"/>
      <c r="N59" s="260"/>
      <c r="O59" s="260"/>
      <c r="P59" s="5"/>
      <c r="Q59" s="5"/>
      <c r="R59" s="240"/>
      <c r="S59" s="240"/>
      <c r="T59" s="5"/>
      <c r="U59" s="5"/>
      <c r="V59" s="5"/>
      <c r="W59" s="5"/>
      <c r="X59" s="8"/>
      <c r="Y59" s="8"/>
      <c r="Z59" s="8"/>
      <c r="AA59" s="8"/>
      <c r="AB59" s="8"/>
      <c r="AC59" s="8"/>
      <c r="AD59" s="8"/>
      <c r="AE59" s="8"/>
      <c r="AF59" s="8"/>
      <c r="AG59" s="8"/>
      <c r="AH59" s="8"/>
      <c r="AI59" s="270"/>
      <c r="AJ59" s="157"/>
      <c r="AK59" s="48"/>
      <c r="AL59" s="5"/>
      <c r="AM59" s="5"/>
      <c r="AN59" s="232"/>
      <c r="AO59" s="5"/>
      <c r="AP59" s="5"/>
      <c r="AQ59" s="5"/>
      <c r="AR59" s="5"/>
      <c r="AS59" s="5"/>
      <c r="AT59" s="5"/>
      <c r="AU59" s="5"/>
      <c r="AV59" s="5"/>
      <c r="AW59" s="5"/>
      <c r="AX59" s="5"/>
      <c r="AY59" s="5"/>
      <c r="AZ59" s="5"/>
      <c r="BA59" s="5"/>
      <c r="BB59" s="5"/>
      <c r="BC59" s="5"/>
      <c r="BD59" s="5"/>
      <c r="BE59" s="232"/>
      <c r="BF59" s="232"/>
      <c r="BG59" s="232"/>
      <c r="BH59" s="232"/>
      <c r="BI59" s="68"/>
      <c r="BJ59" s="68"/>
      <c r="BK59" s="68"/>
      <c r="BL59" s="68"/>
      <c r="BM59" s="48"/>
      <c r="BN59" s="48"/>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row>
    <row r="60" spans="1:127" ht="14.25" customHeight="1" x14ac:dyDescent="0.25">
      <c r="A60" s="5"/>
      <c r="B60" s="162"/>
      <c r="C60" s="144"/>
      <c r="D60" s="232"/>
      <c r="E60" s="232"/>
      <c r="F60" s="5"/>
      <c r="G60" s="5"/>
      <c r="H60" s="48" t="s">
        <v>1440</v>
      </c>
      <c r="I60" s="8"/>
      <c r="J60" s="5"/>
      <c r="K60" s="8"/>
      <c r="L60" s="260"/>
      <c r="M60" s="260"/>
      <c r="N60" s="260"/>
      <c r="O60" s="260"/>
      <c r="P60" s="8" t="s">
        <v>128</v>
      </c>
      <c r="Q60" s="8"/>
      <c r="R60" s="236">
        <f>AG10</f>
        <v>0</v>
      </c>
      <c r="S60" s="241"/>
      <c r="T60" s="275"/>
      <c r="U60" s="8" t="s">
        <v>1420</v>
      </c>
      <c r="V60" s="8"/>
      <c r="W60" s="8"/>
      <c r="X60" s="492">
        <v>1</v>
      </c>
      <c r="Y60" s="493"/>
      <c r="Z60" s="8"/>
      <c r="AA60" s="8" t="s">
        <v>1419</v>
      </c>
      <c r="AB60" s="6"/>
      <c r="AC60" s="494">
        <f>(Personal!M8*X60)*R60</f>
        <v>0</v>
      </c>
      <c r="AD60" s="495"/>
      <c r="AE60" s="495"/>
      <c r="AF60" s="495"/>
      <c r="AG60" s="496"/>
      <c r="AH60" s="8"/>
      <c r="AI60" s="270"/>
      <c r="AJ60" s="157"/>
      <c r="AK60" s="232"/>
      <c r="AL60" s="5"/>
      <c r="AM60" s="5"/>
      <c r="AN60" s="232"/>
      <c r="AO60" s="5"/>
      <c r="AP60" s="5"/>
      <c r="AQ60" s="5"/>
      <c r="AR60" s="5"/>
      <c r="AS60" s="5"/>
      <c r="AT60" s="5"/>
      <c r="AU60" s="5"/>
      <c r="AV60" s="5"/>
      <c r="AW60" s="275"/>
      <c r="AX60" s="275"/>
      <c r="AY60" s="275"/>
      <c r="AZ60" s="275"/>
      <c r="BA60" s="5"/>
      <c r="BB60" s="5"/>
      <c r="BC60" s="5"/>
      <c r="BD60" s="5"/>
      <c r="BE60" s="232"/>
      <c r="BF60" s="232"/>
      <c r="BG60" s="459"/>
      <c r="BH60" s="459"/>
      <c r="BI60" s="459"/>
      <c r="BJ60" s="459"/>
      <c r="BK60" s="459"/>
      <c r="BL60" s="70"/>
      <c r="BM60" s="70"/>
      <c r="BN60" s="70"/>
      <c r="BO60" s="70"/>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row>
    <row r="61" spans="1:127" ht="14.25" customHeight="1" x14ac:dyDescent="0.25">
      <c r="A61" s="5"/>
      <c r="B61" s="162"/>
      <c r="C61" s="144"/>
      <c r="D61" s="232"/>
      <c r="E61" s="232"/>
      <c r="F61" s="5"/>
      <c r="G61" s="5"/>
      <c r="H61" s="5"/>
      <c r="I61" s="8"/>
      <c r="J61" s="8"/>
      <c r="K61" s="8"/>
      <c r="L61" s="260"/>
      <c r="M61" s="260"/>
      <c r="N61" s="260"/>
      <c r="O61" s="260"/>
      <c r="P61" s="5"/>
      <c r="Q61" s="5"/>
      <c r="R61" s="240"/>
      <c r="S61" s="240"/>
      <c r="T61" s="5"/>
      <c r="U61" s="5"/>
      <c r="V61" s="5"/>
      <c r="W61" s="5"/>
      <c r="X61" s="8"/>
      <c r="Y61" s="8"/>
      <c r="Z61" s="8"/>
      <c r="AA61" s="8"/>
      <c r="AB61" s="8"/>
      <c r="AC61" s="8"/>
      <c r="AD61" s="8"/>
      <c r="AE61" s="8"/>
      <c r="AF61" s="8"/>
      <c r="AG61" s="8"/>
      <c r="AH61" s="8"/>
      <c r="AI61" s="270"/>
      <c r="AJ61" s="157"/>
      <c r="AK61" s="8"/>
      <c r="AL61" s="5"/>
      <c r="AM61" s="5"/>
      <c r="AN61" s="232"/>
      <c r="AO61" s="5"/>
      <c r="AP61" s="5"/>
      <c r="AQ61" s="5"/>
      <c r="AR61" s="5"/>
      <c r="AS61" s="5"/>
      <c r="AT61" s="5"/>
      <c r="AU61" s="5"/>
      <c r="AV61" s="5"/>
      <c r="AW61" s="5"/>
      <c r="AX61" s="5"/>
      <c r="AY61" s="5"/>
      <c r="AZ61" s="5"/>
      <c r="BA61" s="5"/>
      <c r="BB61" s="5"/>
      <c r="BC61" s="5"/>
      <c r="BD61" s="5"/>
      <c r="BE61" s="232"/>
      <c r="BF61" s="232"/>
      <c r="BG61" s="232"/>
      <c r="BH61" s="232"/>
      <c r="BI61" s="68"/>
      <c r="BJ61" s="68"/>
      <c r="BK61" s="68"/>
      <c r="BL61" s="68"/>
      <c r="BM61" s="48"/>
      <c r="BN61" s="48"/>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row>
    <row r="62" spans="1:127" ht="8.25" customHeight="1" x14ac:dyDescent="0.25">
      <c r="A62" s="5"/>
      <c r="B62" s="162"/>
      <c r="C62" s="144"/>
      <c r="D62" s="232"/>
      <c r="E62" s="232"/>
      <c r="F62" s="5"/>
      <c r="G62" s="5"/>
      <c r="H62" s="5"/>
      <c r="I62" s="8"/>
      <c r="J62" s="8"/>
      <c r="K62" s="8"/>
      <c r="L62" s="260"/>
      <c r="M62" s="260"/>
      <c r="N62" s="260"/>
      <c r="O62" s="260"/>
      <c r="P62" s="5"/>
      <c r="Q62" s="5"/>
      <c r="R62" s="240"/>
      <c r="S62" s="240"/>
      <c r="T62" s="5"/>
      <c r="U62" s="5"/>
      <c r="V62" s="5"/>
      <c r="W62" s="5"/>
      <c r="X62" s="8"/>
      <c r="Y62" s="8"/>
      <c r="Z62" s="8"/>
      <c r="AA62" s="8"/>
      <c r="AB62" s="8"/>
      <c r="AC62" s="8"/>
      <c r="AD62" s="8"/>
      <c r="AE62" s="8"/>
      <c r="AF62" s="8"/>
      <c r="AG62" s="8"/>
      <c r="AH62" s="8"/>
      <c r="AI62" s="270"/>
      <c r="AJ62" s="157"/>
      <c r="AK62" s="232"/>
      <c r="AL62" s="5"/>
      <c r="AM62" s="5"/>
      <c r="AN62" s="232"/>
      <c r="AO62" s="5"/>
      <c r="AP62" s="5"/>
      <c r="AQ62" s="5"/>
      <c r="AR62" s="5"/>
      <c r="AS62" s="5"/>
      <c r="AT62" s="5"/>
      <c r="AU62" s="5"/>
      <c r="AV62" s="5"/>
      <c r="AW62" s="5"/>
      <c r="AX62" s="5"/>
      <c r="AY62" s="5"/>
      <c r="AZ62" s="5"/>
      <c r="BA62" s="5"/>
      <c r="BB62" s="5"/>
      <c r="BC62" s="5"/>
      <c r="BD62" s="5"/>
      <c r="BE62" s="232"/>
      <c r="BF62" s="232"/>
      <c r="BG62" s="232"/>
      <c r="BH62" s="232"/>
      <c r="BI62" s="68"/>
      <c r="BJ62" s="68"/>
      <c r="BK62" s="68"/>
      <c r="BL62" s="68"/>
      <c r="BM62" s="48"/>
      <c r="BN62" s="48"/>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row>
    <row r="63" spans="1:127" ht="8.25" customHeight="1" x14ac:dyDescent="0.25">
      <c r="A63" s="5"/>
      <c r="B63" s="162"/>
      <c r="C63" s="14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145"/>
      <c r="AJ63" s="157"/>
      <c r="AK63" s="232"/>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row>
    <row r="64" spans="1:127" ht="14.25" customHeight="1" x14ac:dyDescent="0.25">
      <c r="A64" s="5"/>
      <c r="B64" s="162"/>
      <c r="C64" s="144"/>
      <c r="D64" s="5"/>
      <c r="E64" s="5"/>
      <c r="F64" s="5"/>
      <c r="G64" s="5"/>
      <c r="H64" s="48" t="s">
        <v>1438</v>
      </c>
      <c r="I64" s="5"/>
      <c r="J64" s="5"/>
      <c r="K64" s="8"/>
      <c r="L64" s="260"/>
      <c r="M64" s="260"/>
      <c r="N64" s="260"/>
      <c r="O64" s="260"/>
      <c r="P64" s="8" t="s">
        <v>128</v>
      </c>
      <c r="Q64" s="8"/>
      <c r="R64" s="236">
        <f>AG10</f>
        <v>0</v>
      </c>
      <c r="S64" s="241"/>
      <c r="T64" s="275"/>
      <c r="U64" s="8" t="s">
        <v>1420</v>
      </c>
      <c r="V64" s="8"/>
      <c r="W64" s="8"/>
      <c r="X64" s="492">
        <v>1</v>
      </c>
      <c r="Y64" s="493"/>
      <c r="Z64" s="8"/>
      <c r="AA64" s="8" t="s">
        <v>1419</v>
      </c>
      <c r="AB64" s="6"/>
      <c r="AC64" s="494">
        <f>(Personal!M9*X64)*R64</f>
        <v>0</v>
      </c>
      <c r="AD64" s="495"/>
      <c r="AE64" s="495"/>
      <c r="AF64" s="495"/>
      <c r="AG64" s="496"/>
      <c r="AH64" s="5"/>
      <c r="AI64" s="145"/>
      <c r="AJ64" s="157"/>
      <c r="AK64" s="5"/>
      <c r="AL64" s="5"/>
      <c r="AM64" s="5"/>
      <c r="AN64" s="5"/>
      <c r="AO64" s="5"/>
      <c r="AP64" s="8"/>
      <c r="AQ64" s="5"/>
      <c r="AR64" s="5"/>
      <c r="AS64" s="5"/>
      <c r="AT64" s="8"/>
      <c r="AU64" s="280"/>
      <c r="AV64" s="280"/>
      <c r="AW64" s="5"/>
      <c r="AX64" s="5"/>
      <c r="AY64" s="5"/>
      <c r="AZ64" s="5"/>
      <c r="BA64" s="5"/>
      <c r="BB64" s="5"/>
      <c r="BC64" s="5"/>
      <c r="BD64" s="5"/>
      <c r="BE64" s="70"/>
      <c r="BF64" s="70"/>
      <c r="BG64" s="70"/>
      <c r="BH64" s="70"/>
      <c r="BI64" s="5"/>
      <c r="BJ64" s="5"/>
      <c r="BK64" s="5"/>
      <c r="BL64" s="5"/>
      <c r="BM64" s="70"/>
      <c r="BN64" s="70"/>
      <c r="BO64" s="70"/>
      <c r="BP64" s="70"/>
      <c r="BQ64" s="70"/>
      <c r="BR64" s="70"/>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row>
    <row r="65" spans="1:127" ht="14.25" customHeight="1" x14ac:dyDescent="0.25">
      <c r="A65" s="5"/>
      <c r="B65" s="162"/>
      <c r="C65" s="144"/>
      <c r="D65" s="5"/>
      <c r="E65" s="5"/>
      <c r="F65" s="5"/>
      <c r="G65" s="5"/>
      <c r="H65" s="5"/>
      <c r="I65" s="5"/>
      <c r="J65" s="5"/>
      <c r="K65" s="5"/>
      <c r="L65" s="5"/>
      <c r="M65" s="5"/>
      <c r="N65" s="5"/>
      <c r="O65" s="5"/>
      <c r="P65" s="5"/>
      <c r="Q65" s="5"/>
      <c r="R65" s="8"/>
      <c r="S65" s="8"/>
      <c r="T65" s="5"/>
      <c r="U65" s="5"/>
      <c r="V65" s="5"/>
      <c r="W65" s="5"/>
      <c r="X65" s="5"/>
      <c r="Y65" s="5"/>
      <c r="Z65" s="5"/>
      <c r="AA65" s="5"/>
      <c r="AB65" s="5"/>
      <c r="AC65" s="5"/>
      <c r="AD65" s="5"/>
      <c r="AE65" s="8"/>
      <c r="AF65" s="8"/>
      <c r="AG65" s="5"/>
      <c r="AH65" s="5"/>
      <c r="AI65" s="145"/>
      <c r="AJ65" s="157"/>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row>
    <row r="66" spans="1:127" ht="6" customHeight="1" x14ac:dyDescent="0.25">
      <c r="A66" s="5"/>
      <c r="B66" s="162"/>
      <c r="C66" s="14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145"/>
      <c r="AJ66" s="157"/>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row>
    <row r="67" spans="1:127" ht="8.25" customHeight="1" x14ac:dyDescent="0.25">
      <c r="A67" s="5"/>
      <c r="B67" s="162"/>
      <c r="C67" s="14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145"/>
      <c r="AJ67" s="157"/>
      <c r="AK67" s="5"/>
      <c r="AL67" s="5"/>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row>
    <row r="68" spans="1:127" ht="14.25" customHeight="1" x14ac:dyDescent="0.25">
      <c r="A68" s="5"/>
      <c r="B68" s="162"/>
      <c r="C68" s="144"/>
      <c r="D68" s="5"/>
      <c r="E68" s="5"/>
      <c r="F68" s="5"/>
      <c r="G68" s="5"/>
      <c r="H68" s="5" t="s">
        <v>1439</v>
      </c>
      <c r="I68" s="5"/>
      <c r="J68" s="5"/>
      <c r="K68" s="5"/>
      <c r="L68" s="5"/>
      <c r="M68" s="5"/>
      <c r="N68" s="5"/>
      <c r="O68" s="5"/>
      <c r="P68" s="8" t="s">
        <v>128</v>
      </c>
      <c r="Q68" s="8"/>
      <c r="R68" s="236">
        <f>AG10</f>
        <v>0</v>
      </c>
      <c r="S68" s="237"/>
      <c r="T68" s="275"/>
      <c r="U68" s="8" t="s">
        <v>1420</v>
      </c>
      <c r="V68" s="8"/>
      <c r="W68" s="8"/>
      <c r="X68" s="492">
        <v>1</v>
      </c>
      <c r="Y68" s="493"/>
      <c r="Z68" s="8"/>
      <c r="AA68" s="8" t="s">
        <v>1419</v>
      </c>
      <c r="AB68" s="6"/>
      <c r="AC68" s="494">
        <f>(Personal!M10*X68)*R68</f>
        <v>0</v>
      </c>
      <c r="AD68" s="495"/>
      <c r="AE68" s="495"/>
      <c r="AF68" s="495"/>
      <c r="AG68" s="496"/>
      <c r="AH68" s="5"/>
      <c r="AI68" s="145"/>
      <c r="AJ68" s="157"/>
      <c r="AK68" s="5"/>
      <c r="AL68" s="5"/>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row>
    <row r="69" spans="1:127" ht="14.25" customHeight="1" x14ac:dyDescent="0.25">
      <c r="A69" s="5"/>
      <c r="B69" s="162"/>
      <c r="C69" s="14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145"/>
      <c r="AJ69" s="157"/>
      <c r="AK69" s="5"/>
      <c r="AL69" s="5"/>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row>
    <row r="70" spans="1:127" ht="8.25" customHeight="1" x14ac:dyDescent="0.25">
      <c r="A70" s="5"/>
      <c r="B70" s="162"/>
      <c r="C70" s="153"/>
      <c r="D70" s="149"/>
      <c r="E70" s="149"/>
      <c r="F70" s="149"/>
      <c r="G70" s="149"/>
      <c r="H70" s="149"/>
      <c r="I70" s="149"/>
      <c r="J70" s="149"/>
      <c r="K70" s="149"/>
      <c r="L70" s="149"/>
      <c r="M70" s="149"/>
      <c r="N70" s="149"/>
      <c r="O70" s="149"/>
      <c r="P70" s="149"/>
      <c r="Q70" s="149"/>
      <c r="R70" s="149"/>
      <c r="S70" s="149"/>
      <c r="T70" s="149"/>
      <c r="U70" s="149"/>
      <c r="V70" s="149"/>
      <c r="W70" s="5"/>
      <c r="X70" s="5"/>
      <c r="Y70" s="5"/>
      <c r="Z70" s="149"/>
      <c r="AA70" s="149"/>
      <c r="AB70" s="149"/>
      <c r="AC70" s="149"/>
      <c r="AD70" s="149"/>
      <c r="AE70" s="149"/>
      <c r="AF70" s="149"/>
      <c r="AG70" s="149"/>
      <c r="AH70" s="149"/>
      <c r="AI70" s="139"/>
      <c r="AJ70" s="157"/>
      <c r="AK70" s="5"/>
      <c r="AL70" s="5"/>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row>
    <row r="71" spans="1:127" ht="4.5" customHeight="1" x14ac:dyDescent="0.25">
      <c r="A71" s="5"/>
      <c r="B71" s="168"/>
      <c r="C71" s="169"/>
      <c r="D71" s="169"/>
      <c r="E71" s="169"/>
      <c r="F71" s="169"/>
      <c r="G71" s="169"/>
      <c r="H71" s="169"/>
      <c r="I71" s="169"/>
      <c r="J71" s="169"/>
      <c r="K71" s="169"/>
      <c r="L71" s="169"/>
      <c r="M71" s="169"/>
      <c r="N71" s="169"/>
      <c r="O71" s="169"/>
      <c r="P71" s="169"/>
      <c r="Q71" s="169"/>
      <c r="R71" s="169"/>
      <c r="S71" s="169"/>
      <c r="T71" s="169"/>
      <c r="U71" s="169"/>
      <c r="V71" s="169"/>
      <c r="W71" s="161"/>
      <c r="X71" s="161"/>
      <c r="Y71" s="161"/>
      <c r="Z71" s="113"/>
      <c r="AA71" s="113"/>
      <c r="AB71" s="113"/>
      <c r="AC71" s="113"/>
      <c r="AD71" s="113"/>
      <c r="AE71" s="113"/>
      <c r="AF71" s="113"/>
      <c r="AG71" s="113"/>
      <c r="AH71" s="113"/>
      <c r="AI71" s="113"/>
      <c r="AJ71" s="157"/>
      <c r="AK71" s="5"/>
      <c r="AL71" s="5"/>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row>
    <row r="72" spans="1:127" ht="4.5" customHeight="1" x14ac:dyDescent="0.3">
      <c r="A72" s="1"/>
      <c r="B72" s="5"/>
      <c r="C72" s="5"/>
      <c r="D72" s="5"/>
      <c r="E72" s="5"/>
      <c r="F72" s="5"/>
      <c r="G72" s="10"/>
      <c r="H72" s="10"/>
      <c r="I72" s="10"/>
      <c r="J72" s="10"/>
      <c r="K72" s="10"/>
      <c r="L72" s="10"/>
      <c r="M72" s="10"/>
      <c r="N72" s="10"/>
      <c r="O72" s="10"/>
      <c r="P72" s="10"/>
      <c r="Q72" s="10"/>
      <c r="R72" s="10"/>
      <c r="S72" s="10"/>
      <c r="T72" s="10"/>
      <c r="U72" s="10"/>
      <c r="V72" s="10"/>
      <c r="W72" s="297"/>
      <c r="X72" s="291"/>
      <c r="Y72" s="291"/>
      <c r="Z72" s="291"/>
      <c r="AA72" s="291"/>
      <c r="AB72" s="291"/>
      <c r="AC72" s="291"/>
      <c r="AD72" s="295"/>
      <c r="AE72" s="295"/>
      <c r="AF72" s="291"/>
      <c r="AG72" s="291"/>
      <c r="AH72" s="291"/>
      <c r="AI72" s="113"/>
      <c r="AJ72" s="157"/>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row>
    <row r="73" spans="1:127" ht="10.5" customHeight="1" x14ac:dyDescent="0.3">
      <c r="A73" s="1"/>
      <c r="B73" s="5"/>
      <c r="C73" s="5"/>
      <c r="D73" s="5"/>
      <c r="E73" s="5"/>
      <c r="F73" s="5"/>
      <c r="G73" s="10"/>
      <c r="H73" s="177"/>
      <c r="I73" s="173"/>
      <c r="J73" s="173"/>
      <c r="K73" s="173"/>
      <c r="L73" s="173"/>
      <c r="M73" s="173"/>
      <c r="N73" s="173"/>
      <c r="O73" s="173"/>
      <c r="P73" s="173"/>
      <c r="Q73" s="173"/>
      <c r="R73" s="173"/>
      <c r="S73" s="173"/>
      <c r="T73" s="173"/>
      <c r="U73" s="174"/>
      <c r="V73" s="174"/>
      <c r="W73" s="298"/>
      <c r="X73" s="287"/>
      <c r="Y73" s="288"/>
      <c r="Z73" s="289"/>
      <c r="AA73" s="141"/>
      <c r="AB73" s="141"/>
      <c r="AC73" s="141"/>
      <c r="AD73" s="141"/>
      <c r="AE73" s="141"/>
      <c r="AF73" s="141"/>
      <c r="AG73" s="141"/>
      <c r="AH73" s="141"/>
      <c r="AI73" s="151"/>
      <c r="AJ73" s="157"/>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row>
    <row r="74" spans="1:127" ht="15.75" x14ac:dyDescent="0.3">
      <c r="A74" s="1"/>
      <c r="B74" s="5"/>
      <c r="C74" s="5"/>
      <c r="D74" s="5"/>
      <c r="E74" s="5"/>
      <c r="F74" s="5"/>
      <c r="G74" s="10"/>
      <c r="H74" s="10"/>
      <c r="I74" s="10"/>
      <c r="J74" s="10"/>
      <c r="K74" s="10"/>
      <c r="L74" s="10"/>
      <c r="M74" s="178"/>
      <c r="N74" s="178"/>
      <c r="O74" s="10"/>
      <c r="P74" s="10"/>
      <c r="Q74" s="178"/>
      <c r="R74" s="178"/>
      <c r="S74" s="178"/>
      <c r="T74" s="178"/>
      <c r="U74" s="10"/>
      <c r="V74" s="10"/>
      <c r="W74" s="297"/>
      <c r="X74" s="290"/>
      <c r="Y74" s="24"/>
      <c r="Z74" s="5"/>
      <c r="AA74" s="5" t="s">
        <v>1329</v>
      </c>
      <c r="AB74" s="5"/>
      <c r="AC74" s="6"/>
      <c r="AD74" s="499">
        <f>((R12+R14+R16)*AE18)+AE6+AD14+L18</f>
        <v>0</v>
      </c>
      <c r="AE74" s="499"/>
      <c r="AF74" s="499"/>
      <c r="AG74" s="499"/>
      <c r="AH74" s="500"/>
      <c r="AI74" s="145"/>
      <c r="AJ74" s="157"/>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row>
    <row r="75" spans="1:127" ht="13.5" customHeight="1" x14ac:dyDescent="0.3">
      <c r="B75" s="5"/>
      <c r="C75" s="5"/>
      <c r="D75" s="5"/>
      <c r="E75" s="5"/>
      <c r="F75" s="5"/>
      <c r="G75" s="10"/>
      <c r="H75" s="10"/>
      <c r="I75" s="10"/>
      <c r="J75" s="10"/>
      <c r="K75" s="10"/>
      <c r="L75" s="10"/>
      <c r="M75" s="5"/>
      <c r="N75" s="5"/>
      <c r="O75" s="5"/>
      <c r="P75" s="5"/>
      <c r="Q75" s="5"/>
      <c r="R75" s="5"/>
      <c r="S75" s="5"/>
      <c r="T75" s="5"/>
      <c r="U75" s="10"/>
      <c r="V75" s="10"/>
      <c r="W75" s="297"/>
      <c r="X75" s="285"/>
      <c r="Y75" s="286"/>
      <c r="Z75" s="149"/>
      <c r="AA75" s="149"/>
      <c r="AB75" s="149"/>
      <c r="AC75" s="149"/>
      <c r="AD75" s="149"/>
      <c r="AE75" s="149"/>
      <c r="AF75" s="149"/>
      <c r="AG75" s="149"/>
      <c r="AH75" s="149"/>
      <c r="AI75" s="139"/>
      <c r="AJ75" s="157"/>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row>
    <row r="76" spans="1:127" ht="6" customHeight="1" x14ac:dyDescent="0.3">
      <c r="B76" s="5"/>
      <c r="C76" s="5"/>
      <c r="D76" s="5"/>
      <c r="E76" s="5"/>
      <c r="F76" s="5"/>
      <c r="G76" s="10"/>
      <c r="H76" s="10"/>
      <c r="I76" s="10"/>
      <c r="J76" s="10"/>
      <c r="K76" s="10"/>
      <c r="L76" s="10"/>
      <c r="M76" s="16"/>
      <c r="N76" s="10"/>
      <c r="O76" s="10"/>
      <c r="P76" s="10"/>
      <c r="Q76" s="234"/>
      <c r="R76" s="234"/>
      <c r="S76" s="234"/>
      <c r="T76" s="234"/>
      <c r="U76" s="234"/>
      <c r="V76" s="234"/>
      <c r="W76" s="296"/>
      <c r="X76" s="293"/>
      <c r="Y76" s="292"/>
      <c r="Z76" s="292"/>
      <c r="AA76" s="169"/>
      <c r="AB76" s="169"/>
      <c r="AC76" s="169"/>
      <c r="AD76" s="169"/>
      <c r="AE76" s="169"/>
      <c r="AF76" s="292"/>
      <c r="AG76" s="292"/>
      <c r="AH76" s="294"/>
      <c r="AI76" s="169"/>
      <c r="AJ76" s="167"/>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row>
    <row r="77" spans="1:127" ht="15.75" x14ac:dyDescent="0.3">
      <c r="B77" s="5"/>
      <c r="C77" s="5"/>
      <c r="D77" s="5"/>
      <c r="E77" s="5"/>
      <c r="F77" s="5"/>
      <c r="G77" s="10"/>
      <c r="H77" s="10"/>
      <c r="I77" s="10"/>
      <c r="J77" s="10"/>
      <c r="K77" s="10"/>
      <c r="L77" s="10"/>
      <c r="M77" s="234"/>
      <c r="N77" s="234"/>
      <c r="O77" s="234"/>
      <c r="P77" s="234"/>
      <c r="Q77" s="234"/>
      <c r="R77" s="234"/>
      <c r="S77" s="234"/>
      <c r="T77" s="10"/>
      <c r="U77" s="10"/>
      <c r="V77" s="16"/>
      <c r="W77" s="10"/>
      <c r="X77" s="10"/>
      <c r="Y77" s="10"/>
      <c r="Z77" s="234"/>
      <c r="AA77" s="234"/>
      <c r="AB77" s="234"/>
      <c r="AC77" s="234"/>
      <c r="AD77" s="234"/>
      <c r="AE77" s="10"/>
      <c r="AF77" s="10"/>
      <c r="AG77" s="10"/>
      <c r="AH77" s="10"/>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row>
    <row r="78" spans="1:127" ht="15.75" x14ac:dyDescent="0.3">
      <c r="B78" s="5"/>
      <c r="C78" s="5"/>
      <c r="D78" s="5"/>
      <c r="E78" s="5"/>
      <c r="F78" s="5"/>
      <c r="G78" s="10"/>
      <c r="H78" s="10"/>
      <c r="I78" s="10"/>
      <c r="J78" s="10"/>
      <c r="K78" s="10"/>
      <c r="L78" s="17"/>
      <c r="M78" s="234"/>
      <c r="N78" s="234"/>
      <c r="O78" s="234"/>
      <c r="P78" s="234"/>
      <c r="Q78" s="137"/>
      <c r="R78" s="137"/>
      <c r="S78" s="137"/>
      <c r="T78" s="10"/>
      <c r="U78" s="5"/>
      <c r="V78" s="10"/>
      <c r="W78" s="10"/>
      <c r="X78" s="10"/>
      <c r="Y78" s="10"/>
      <c r="Z78" s="10"/>
      <c r="AA78" s="178"/>
      <c r="AB78" s="178"/>
      <c r="AC78" s="17"/>
      <c r="AD78" s="17"/>
      <c r="AE78" s="10"/>
      <c r="AF78" s="10"/>
      <c r="AG78" s="10"/>
      <c r="AH78" s="10"/>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row>
    <row r="79" spans="1:127" ht="15.75" x14ac:dyDescent="0.3">
      <c r="B79" s="5"/>
      <c r="C79" s="5"/>
      <c r="D79" s="5"/>
      <c r="E79" s="5"/>
      <c r="F79" s="5"/>
      <c r="G79" s="10"/>
      <c r="H79" s="10"/>
      <c r="I79" s="17"/>
      <c r="J79" s="17"/>
      <c r="K79" s="17"/>
      <c r="L79" s="25"/>
      <c r="M79" s="475"/>
      <c r="N79" s="475"/>
      <c r="O79" s="475"/>
      <c r="P79" s="475"/>
      <c r="Q79" s="475"/>
      <c r="R79" s="234"/>
      <c r="S79" s="234"/>
      <c r="T79" s="10"/>
      <c r="U79" s="10"/>
      <c r="V79" s="10"/>
      <c r="W79" s="17"/>
      <c r="X79" s="10"/>
      <c r="Y79" s="10"/>
      <c r="Z79" s="475"/>
      <c r="AA79" s="475"/>
      <c r="AB79" s="475"/>
      <c r="AC79" s="475"/>
      <c r="AD79" s="475"/>
      <c r="AE79" s="10"/>
      <c r="AF79" s="10"/>
      <c r="AG79" s="10"/>
      <c r="AH79" s="10"/>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row>
    <row r="80" spans="1:127" ht="15.75" x14ac:dyDescent="0.3">
      <c r="B80" s="5"/>
      <c r="C80" s="5"/>
      <c r="D80" s="5"/>
      <c r="E80" s="5"/>
      <c r="F80" s="5"/>
      <c r="G80" s="10"/>
      <c r="H80" s="10"/>
      <c r="I80" s="10"/>
      <c r="J80" s="10"/>
      <c r="K80" s="10"/>
      <c r="L80" s="10"/>
      <c r="M80" s="475"/>
      <c r="N80" s="475"/>
      <c r="O80" s="475"/>
      <c r="P80" s="475"/>
      <c r="Q80" s="475"/>
      <c r="R80" s="234"/>
      <c r="S80" s="234"/>
      <c r="T80" s="10"/>
      <c r="U80" s="10"/>
      <c r="V80" s="10"/>
      <c r="W80" s="10"/>
      <c r="X80" s="10"/>
      <c r="Y80" s="10"/>
      <c r="Z80" s="10"/>
      <c r="AA80" s="10"/>
      <c r="AB80" s="10"/>
      <c r="AC80" s="10"/>
      <c r="AD80" s="10"/>
      <c r="AE80" s="10"/>
      <c r="AF80" s="10"/>
      <c r="AG80" s="10"/>
      <c r="AH80" s="10"/>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row>
    <row r="81" spans="1:127" ht="15.75" customHeight="1" x14ac:dyDescent="0.3">
      <c r="B81" s="5"/>
      <c r="C81" s="5"/>
      <c r="D81" s="5"/>
      <c r="E81" s="5"/>
      <c r="F81" s="5"/>
      <c r="G81" s="10"/>
      <c r="H81" s="10"/>
      <c r="I81" s="10"/>
      <c r="J81" s="10"/>
      <c r="K81" s="10"/>
      <c r="L81" s="10"/>
      <c r="M81" s="10"/>
      <c r="N81" s="10"/>
      <c r="O81" s="10"/>
      <c r="P81" s="5"/>
      <c r="Q81" s="5"/>
      <c r="R81" s="5"/>
      <c r="S81" s="5"/>
      <c r="T81" s="5"/>
      <c r="U81" s="5"/>
      <c r="V81" s="5"/>
      <c r="W81" s="5"/>
      <c r="X81" s="5"/>
      <c r="Y81" s="5"/>
      <c r="Z81" s="10"/>
      <c r="AA81" s="476"/>
      <c r="AB81" s="477"/>
      <c r="AC81" s="477"/>
      <c r="AD81" s="477"/>
      <c r="AE81" s="477"/>
      <c r="AF81" s="10"/>
      <c r="AG81" s="10"/>
      <c r="AH81" s="10"/>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row>
    <row r="82" spans="1:127" ht="15.75" x14ac:dyDescent="0.3">
      <c r="B82" s="5"/>
      <c r="C82" s="5"/>
      <c r="D82" s="5"/>
      <c r="E82" s="5"/>
      <c r="F82" s="5"/>
      <c r="G82" s="10"/>
      <c r="H82" s="10"/>
      <c r="I82" s="10"/>
      <c r="J82" s="10"/>
      <c r="K82" s="10"/>
      <c r="L82" s="10"/>
      <c r="M82" s="10"/>
      <c r="N82" s="10"/>
      <c r="O82" s="10"/>
      <c r="P82" s="5"/>
      <c r="Q82" s="5"/>
      <c r="R82" s="5"/>
      <c r="S82" s="5"/>
      <c r="T82" s="5"/>
      <c r="U82" s="299"/>
      <c r="V82" s="299"/>
      <c r="W82" s="299"/>
      <c r="X82" s="299"/>
      <c r="Y82" s="5"/>
      <c r="Z82" s="10"/>
      <c r="AA82" s="10"/>
      <c r="AB82" s="10"/>
      <c r="AC82" s="10"/>
      <c r="AD82" s="10"/>
      <c r="AE82" s="10"/>
      <c r="AF82" s="10"/>
      <c r="AG82" s="10"/>
      <c r="AH82" s="10"/>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row>
    <row r="83" spans="1:127" x14ac:dyDescent="0.2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row>
    <row r="84" spans="1:127" x14ac:dyDescent="0.2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row>
    <row r="85" spans="1:127" x14ac:dyDescent="0.2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row>
    <row r="86" spans="1:127" ht="15.75" customHeight="1" x14ac:dyDescent="0.2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row>
    <row r="87" spans="1:127" ht="15.75" x14ac:dyDescent="0.3">
      <c r="A87" s="2"/>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row>
    <row r="88" spans="1:127" ht="15.75" x14ac:dyDescent="0.3">
      <c r="A88" s="2"/>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row>
    <row r="89" spans="1:127" x14ac:dyDescent="0.2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row>
    <row r="90" spans="1:127" ht="15.75" customHeight="1" x14ac:dyDescent="0.2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row>
    <row r="91" spans="1:127" x14ac:dyDescent="0.2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row>
    <row r="92" spans="1:127" x14ac:dyDescent="0.2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row>
    <row r="93" spans="1:127" x14ac:dyDescent="0.2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row>
    <row r="94" spans="1:127" x14ac:dyDescent="0.2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row>
    <row r="95" spans="1:127" x14ac:dyDescent="0.2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row>
    <row r="96" spans="1:127" x14ac:dyDescent="0.2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row>
    <row r="97" spans="1:127" x14ac:dyDescent="0.25">
      <c r="A97" s="1"/>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row>
    <row r="98" spans="1:127" x14ac:dyDescent="0.25">
      <c r="A98" s="1"/>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row>
    <row r="99" spans="1:127" x14ac:dyDescent="0.25">
      <c r="A99" s="1"/>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row>
    <row r="100" spans="1:127" x14ac:dyDescent="0.25">
      <c r="A100" s="1"/>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row>
    <row r="101" spans="1:127" x14ac:dyDescent="0.25">
      <c r="A101" s="1"/>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row>
    <row r="102" spans="1:127" x14ac:dyDescent="0.25">
      <c r="A102" s="1"/>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row>
    <row r="103" spans="1:127" x14ac:dyDescent="0.25">
      <c r="A103" s="1"/>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row>
    <row r="104" spans="1:127" x14ac:dyDescent="0.25">
      <c r="A104" s="1"/>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row>
    <row r="105" spans="1:127" x14ac:dyDescent="0.25">
      <c r="A105" s="1"/>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row>
    <row r="106" spans="1:127" x14ac:dyDescent="0.25">
      <c r="A106" s="1"/>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row>
    <row r="107" spans="1:127" x14ac:dyDescent="0.25">
      <c r="A107" s="1"/>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row>
    <row r="108" spans="1:127" x14ac:dyDescent="0.25">
      <c r="A108" s="1"/>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row>
    <row r="109" spans="1:127" x14ac:dyDescent="0.25">
      <c r="A109" s="1"/>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row>
    <row r="110" spans="1:127" x14ac:dyDescent="0.25">
      <c r="A110" s="1"/>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row>
    <row r="111" spans="1:127" x14ac:dyDescent="0.25">
      <c r="A111" s="1"/>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row>
    <row r="112" spans="1:127" x14ac:dyDescent="0.25">
      <c r="A112" s="1"/>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row>
    <row r="113" spans="1:127" x14ac:dyDescent="0.25">
      <c r="A113" s="1"/>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row>
    <row r="114" spans="1:127" x14ac:dyDescent="0.25">
      <c r="A114" s="1"/>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row>
    <row r="115" spans="1:127" x14ac:dyDescent="0.25">
      <c r="A115" s="1"/>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row>
    <row r="116" spans="1:127" x14ac:dyDescent="0.25">
      <c r="A116" s="1"/>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row>
    <row r="117" spans="1:127" x14ac:dyDescent="0.25">
      <c r="A117" s="1"/>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row>
    <row r="118" spans="1:127" x14ac:dyDescent="0.25">
      <c r="A118" s="1"/>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row>
    <row r="119" spans="1:127" x14ac:dyDescent="0.25">
      <c r="A119" s="1"/>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row>
    <row r="120" spans="1:127" x14ac:dyDescent="0.25">
      <c r="A120" s="1"/>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row>
    <row r="121" spans="1:127" x14ac:dyDescent="0.25">
      <c r="A121" s="1"/>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row>
    <row r="122" spans="1:127" x14ac:dyDescent="0.25">
      <c r="A122" s="1"/>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row>
    <row r="123" spans="1:127" x14ac:dyDescent="0.25">
      <c r="A123" s="1"/>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row>
    <row r="124" spans="1:127" x14ac:dyDescent="0.25">
      <c r="A124" s="1"/>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row>
    <row r="125" spans="1:127" x14ac:dyDescent="0.25">
      <c r="A125" s="1"/>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row>
    <row r="126" spans="1:127" x14ac:dyDescent="0.25">
      <c r="A126" s="1"/>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row>
    <row r="127" spans="1:127" x14ac:dyDescent="0.25">
      <c r="A127" s="1"/>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row>
    <row r="128" spans="1:127" x14ac:dyDescent="0.25">
      <c r="A128" s="1"/>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row>
    <row r="129" spans="1:127" x14ac:dyDescent="0.25">
      <c r="A129" s="1"/>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row>
    <row r="130" spans="1:127" x14ac:dyDescent="0.25">
      <c r="A130" s="1"/>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row>
    <row r="131" spans="1:127" x14ac:dyDescent="0.25">
      <c r="A131" s="1"/>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row>
    <row r="132" spans="1:127" x14ac:dyDescent="0.25">
      <c r="A132" s="1"/>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row>
    <row r="133" spans="1:127" x14ac:dyDescent="0.25">
      <c r="A133" s="1"/>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row>
    <row r="134" spans="1:127" x14ac:dyDescent="0.25">
      <c r="A134" s="1"/>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row>
    <row r="135" spans="1:127" x14ac:dyDescent="0.25">
      <c r="A135" s="1"/>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row>
    <row r="136" spans="1:127" x14ac:dyDescent="0.2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row>
  </sheetData>
  <mergeCells count="49">
    <mergeCell ref="AF4:AG4"/>
    <mergeCell ref="AC26:AG26"/>
    <mergeCell ref="AD74:AH74"/>
    <mergeCell ref="P27:R27"/>
    <mergeCell ref="L18:P18"/>
    <mergeCell ref="AE6:AH6"/>
    <mergeCell ref="AD14:AH14"/>
    <mergeCell ref="AD19:AH19"/>
    <mergeCell ref="AE18:AF18"/>
    <mergeCell ref="H12:M12"/>
    <mergeCell ref="H14:M14"/>
    <mergeCell ref="H16:M16"/>
    <mergeCell ref="R12:V12"/>
    <mergeCell ref="R14:V14"/>
    <mergeCell ref="R16:V16"/>
    <mergeCell ref="X27:Y27"/>
    <mergeCell ref="AG10:AH10"/>
    <mergeCell ref="AC48:AG48"/>
    <mergeCell ref="AC68:AG68"/>
    <mergeCell ref="AC52:AG52"/>
    <mergeCell ref="D44:O44"/>
    <mergeCell ref="O39:R39"/>
    <mergeCell ref="P35:R35"/>
    <mergeCell ref="I34:L34"/>
    <mergeCell ref="I37:L37"/>
    <mergeCell ref="AC27:AG27"/>
    <mergeCell ref="X68:Y68"/>
    <mergeCell ref="X64:Y64"/>
    <mergeCell ref="X60:Y60"/>
    <mergeCell ref="X56:Y56"/>
    <mergeCell ref="X52:Y52"/>
    <mergeCell ref="X48:Y48"/>
    <mergeCell ref="BG60:BK60"/>
    <mergeCell ref="X35:Y35"/>
    <mergeCell ref="AC35:AG35"/>
    <mergeCell ref="X39:Y39"/>
    <mergeCell ref="AC39:AG39"/>
    <mergeCell ref="AC60:AG60"/>
    <mergeCell ref="AC56:AG56"/>
    <mergeCell ref="Z79:AD79"/>
    <mergeCell ref="M80:Q80"/>
    <mergeCell ref="AA81:AE81"/>
    <mergeCell ref="Q31:R31"/>
    <mergeCell ref="X31:Y31"/>
    <mergeCell ref="AC31:AG31"/>
    <mergeCell ref="M79:Q79"/>
    <mergeCell ref="O34:P34"/>
    <mergeCell ref="O37:P37"/>
    <mergeCell ref="AC64:AG64"/>
  </mergeCells>
  <dataValidations disablePrompts="1" count="1">
    <dataValidation type="list" allowBlank="1" showInputMessage="1" showErrorMessage="1" sqref="H12:M12 H14:M14 H16:M16">
      <formula1>$G$26:$G$39</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14:formula1>
            <xm:f>Personal!$I$6:$I$16</xm:f>
          </x14:formula1>
          <xm:sqref>Q31:R31</xm:sqref>
        </x14:dataValidation>
        <x14:dataValidation type="list" allowBlank="1" showInputMessage="1" showErrorMessage="1">
          <x14:formula1>
            <xm:f>Personal!$I$28:$I$29</xm:f>
          </x14:formula1>
          <xm:sqref>O39</xm:sqref>
        </x14:dataValidation>
        <x14:dataValidation type="list" allowBlank="1" showInputMessage="1" showErrorMessage="1">
          <x14:formula1>
            <xm:f>Personal!$I$19:$I$25</xm:f>
          </x14:formula1>
          <xm:sqref>P35:R35</xm:sqref>
        </x14:dataValidation>
        <x14:dataValidation type="list" allowBlank="1" showInputMessage="1" showErrorMessage="1">
          <x14:formula1>
            <xm:f>Personal!$I$32:$I$36</xm:f>
          </x14:formula1>
          <xm:sqref>P27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B2:D123"/>
  <sheetViews>
    <sheetView zoomScale="130" zoomScaleNormal="130" workbookViewId="0">
      <selection activeCell="D36" sqref="D33:D36"/>
    </sheetView>
    <sheetView workbookViewId="1"/>
  </sheetViews>
  <sheetFormatPr baseColWidth="10" defaultRowHeight="15" x14ac:dyDescent="0.25"/>
  <cols>
    <col min="1" max="1" width="3.5703125" style="5" customWidth="1"/>
    <col min="2" max="2" width="23.42578125" style="5" customWidth="1"/>
    <col min="3" max="3" width="4" style="5" customWidth="1"/>
    <col min="4" max="4" width="124.140625" style="5" customWidth="1"/>
    <col min="5" max="69" width="3.5703125" style="5" customWidth="1"/>
    <col min="70" max="16384" width="11.42578125" style="5"/>
  </cols>
  <sheetData>
    <row r="2" spans="2:4" x14ac:dyDescent="0.25">
      <c r="B2" s="504" t="s">
        <v>1613</v>
      </c>
      <c r="C2" s="504"/>
      <c r="D2" s="504"/>
    </row>
    <row r="3" spans="2:4" ht="35.25" customHeight="1" x14ac:dyDescent="0.25">
      <c r="B3" s="503" t="s">
        <v>1614</v>
      </c>
      <c r="C3" s="503"/>
      <c r="D3" s="503"/>
    </row>
    <row r="4" spans="2:4" ht="12.75" customHeight="1" x14ac:dyDescent="0.25">
      <c r="B4" s="369" t="s">
        <v>1612</v>
      </c>
      <c r="C4" s="370"/>
      <c r="D4" s="371"/>
    </row>
    <row r="5" spans="2:4" ht="15" customHeight="1" x14ac:dyDescent="0.25">
      <c r="B5" s="505" t="s">
        <v>1615</v>
      </c>
      <c r="D5" s="372" t="s">
        <v>1616</v>
      </c>
    </row>
    <row r="6" spans="2:4" x14ac:dyDescent="0.25">
      <c r="B6" s="505"/>
      <c r="D6" s="372" t="s">
        <v>1642</v>
      </c>
    </row>
    <row r="7" spans="2:4" x14ac:dyDescent="0.25">
      <c r="B7" s="505"/>
      <c r="D7" s="368" t="s">
        <v>1513</v>
      </c>
    </row>
    <row r="8" spans="2:4" x14ac:dyDescent="0.25">
      <c r="B8" s="505"/>
      <c r="D8" s="372" t="s">
        <v>1624</v>
      </c>
    </row>
    <row r="9" spans="2:4" x14ac:dyDescent="0.25">
      <c r="B9" s="505"/>
      <c r="D9" s="372" t="s">
        <v>1628</v>
      </c>
    </row>
    <row r="10" spans="2:4" x14ac:dyDescent="0.25">
      <c r="B10" s="505"/>
      <c r="D10" s="372" t="s">
        <v>1647</v>
      </c>
    </row>
    <row r="11" spans="2:4" x14ac:dyDescent="0.25">
      <c r="B11" s="505"/>
      <c r="D11" s="372"/>
    </row>
    <row r="12" spans="2:4" x14ac:dyDescent="0.25">
      <c r="B12" s="505"/>
      <c r="D12" s="372"/>
    </row>
    <row r="13" spans="2:4" x14ac:dyDescent="0.25">
      <c r="B13" s="505"/>
      <c r="D13" s="372"/>
    </row>
    <row r="14" spans="2:4" x14ac:dyDescent="0.25">
      <c r="B14" s="506"/>
      <c r="C14" s="373"/>
      <c r="D14" s="374"/>
    </row>
    <row r="15" spans="2:4" x14ac:dyDescent="0.25">
      <c r="D15" s="367"/>
    </row>
    <row r="16" spans="2:4" x14ac:dyDescent="0.25">
      <c r="B16" s="378" t="s">
        <v>0</v>
      </c>
      <c r="C16" s="379"/>
      <c r="D16" s="380"/>
    </row>
    <row r="17" spans="2:4" x14ac:dyDescent="0.25">
      <c r="B17" s="507" t="s">
        <v>1617</v>
      </c>
      <c r="D17" s="375" t="s">
        <v>1618</v>
      </c>
    </row>
    <row r="18" spans="2:4" x14ac:dyDescent="0.25">
      <c r="B18" s="507"/>
      <c r="D18" s="375" t="s">
        <v>1625</v>
      </c>
    </row>
    <row r="19" spans="2:4" ht="15" customHeight="1" x14ac:dyDescent="0.25">
      <c r="B19" s="507"/>
      <c r="D19" s="515" t="s">
        <v>1627</v>
      </c>
    </row>
    <row r="20" spans="2:4" x14ac:dyDescent="0.25">
      <c r="B20" s="507"/>
      <c r="D20" s="515"/>
    </row>
    <row r="21" spans="2:4" x14ac:dyDescent="0.25">
      <c r="B21" s="507"/>
      <c r="D21" s="375" t="s">
        <v>1633</v>
      </c>
    </row>
    <row r="22" spans="2:4" x14ac:dyDescent="0.25">
      <c r="B22" s="507"/>
      <c r="D22" s="375" t="s">
        <v>1639</v>
      </c>
    </row>
    <row r="23" spans="2:4" x14ac:dyDescent="0.25">
      <c r="B23" s="507"/>
      <c r="D23" s="375" t="s">
        <v>1641</v>
      </c>
    </row>
    <row r="24" spans="2:4" ht="26.25" customHeight="1" x14ac:dyDescent="0.25">
      <c r="B24" s="507"/>
      <c r="D24" s="516" t="s">
        <v>1649</v>
      </c>
    </row>
    <row r="25" spans="2:4" x14ac:dyDescent="0.25">
      <c r="B25" s="507"/>
      <c r="D25" s="516"/>
    </row>
    <row r="26" spans="2:4" x14ac:dyDescent="0.25">
      <c r="B26" s="507"/>
    </row>
    <row r="27" spans="2:4" x14ac:dyDescent="0.25">
      <c r="B27" s="507"/>
    </row>
    <row r="28" spans="2:4" x14ac:dyDescent="0.25">
      <c r="B28" s="507"/>
      <c r="D28" s="375"/>
    </row>
    <row r="29" spans="2:4" x14ac:dyDescent="0.25">
      <c r="B29" s="507"/>
      <c r="D29" s="375"/>
    </row>
    <row r="30" spans="2:4" x14ac:dyDescent="0.25">
      <c r="B30" s="508"/>
      <c r="C30" s="376"/>
      <c r="D30" s="377"/>
    </row>
    <row r="32" spans="2:4" ht="15" customHeight="1" x14ac:dyDescent="0.25">
      <c r="B32" s="410" t="s">
        <v>1629</v>
      </c>
      <c r="C32" s="411"/>
      <c r="D32" s="412"/>
    </row>
    <row r="33" spans="2:4" ht="15.75" customHeight="1" x14ac:dyDescent="0.25">
      <c r="B33" s="509" t="s">
        <v>1630</v>
      </c>
      <c r="D33" s="413" t="s">
        <v>1631</v>
      </c>
    </row>
    <row r="34" spans="2:4" x14ac:dyDescent="0.25">
      <c r="B34" s="509"/>
      <c r="D34" s="413" t="s">
        <v>1632</v>
      </c>
    </row>
    <row r="35" spans="2:4" x14ac:dyDescent="0.25">
      <c r="B35" s="509"/>
      <c r="D35" s="413" t="s">
        <v>1640</v>
      </c>
    </row>
    <row r="36" spans="2:4" x14ac:dyDescent="0.25">
      <c r="B36" s="509"/>
      <c r="D36" s="413" t="s">
        <v>1648</v>
      </c>
    </row>
    <row r="37" spans="2:4" x14ac:dyDescent="0.25">
      <c r="B37" s="509"/>
      <c r="D37" s="413"/>
    </row>
    <row r="38" spans="2:4" x14ac:dyDescent="0.25">
      <c r="B38" s="509"/>
      <c r="D38" s="413"/>
    </row>
    <row r="39" spans="2:4" x14ac:dyDescent="0.25">
      <c r="B39" s="509"/>
      <c r="D39" s="413"/>
    </row>
    <row r="40" spans="2:4" x14ac:dyDescent="0.25">
      <c r="B40" s="509"/>
      <c r="D40" s="413"/>
    </row>
    <row r="41" spans="2:4" x14ac:dyDescent="0.25">
      <c r="B41" s="509"/>
      <c r="D41" s="413"/>
    </row>
    <row r="42" spans="2:4" x14ac:dyDescent="0.25">
      <c r="B42" s="510"/>
      <c r="C42" s="414"/>
      <c r="D42" s="415"/>
    </row>
    <row r="43" spans="2:4" x14ac:dyDescent="0.25">
      <c r="B43" s="409"/>
      <c r="D43" s="368"/>
    </row>
    <row r="44" spans="2:4" x14ac:dyDescent="0.25">
      <c r="B44" s="381" t="s">
        <v>25</v>
      </c>
      <c r="C44" s="382"/>
      <c r="D44" s="383"/>
    </row>
    <row r="45" spans="2:4" x14ac:dyDescent="0.25">
      <c r="B45" s="517" t="s">
        <v>1619</v>
      </c>
      <c r="D45" s="384" t="s">
        <v>1634</v>
      </c>
    </row>
    <row r="46" spans="2:4" ht="15" customHeight="1" x14ac:dyDescent="0.25">
      <c r="B46" s="517"/>
      <c r="D46" s="384" t="s">
        <v>1684</v>
      </c>
    </row>
    <row r="47" spans="2:4" x14ac:dyDescent="0.25">
      <c r="B47" s="517"/>
      <c r="D47" s="384"/>
    </row>
    <row r="48" spans="2:4" x14ac:dyDescent="0.25">
      <c r="B48" s="517"/>
      <c r="D48" s="384"/>
    </row>
    <row r="49" spans="2:4" x14ac:dyDescent="0.25">
      <c r="B49" s="517"/>
      <c r="D49" s="384"/>
    </row>
    <row r="50" spans="2:4" x14ac:dyDescent="0.25">
      <c r="B50" s="517"/>
      <c r="D50" s="384"/>
    </row>
    <row r="51" spans="2:4" x14ac:dyDescent="0.25">
      <c r="B51" s="517"/>
      <c r="D51" s="384"/>
    </row>
    <row r="52" spans="2:4" x14ac:dyDescent="0.25">
      <c r="B52" s="517"/>
      <c r="D52" s="384"/>
    </row>
    <row r="53" spans="2:4" x14ac:dyDescent="0.25">
      <c r="B53" s="517"/>
      <c r="D53" s="384"/>
    </row>
    <row r="54" spans="2:4" x14ac:dyDescent="0.25">
      <c r="B54" s="518"/>
      <c r="C54" s="385"/>
      <c r="D54" s="386"/>
    </row>
    <row r="56" spans="2:4" x14ac:dyDescent="0.25">
      <c r="B56" s="387" t="s">
        <v>101</v>
      </c>
      <c r="C56" s="388"/>
      <c r="D56" s="389"/>
    </row>
    <row r="57" spans="2:4" x14ac:dyDescent="0.25">
      <c r="B57" s="517" t="s">
        <v>1620</v>
      </c>
      <c r="D57" s="390"/>
    </row>
    <row r="58" spans="2:4" x14ac:dyDescent="0.25">
      <c r="B58" s="517"/>
      <c r="D58" s="390"/>
    </row>
    <row r="59" spans="2:4" x14ac:dyDescent="0.25">
      <c r="B59" s="517"/>
      <c r="D59" s="390"/>
    </row>
    <row r="60" spans="2:4" x14ac:dyDescent="0.25">
      <c r="B60" s="517"/>
      <c r="D60" s="390"/>
    </row>
    <row r="61" spans="2:4" x14ac:dyDescent="0.25">
      <c r="B61" s="517"/>
      <c r="D61" s="390"/>
    </row>
    <row r="62" spans="2:4" x14ac:dyDescent="0.25">
      <c r="B62" s="517"/>
      <c r="D62" s="390"/>
    </row>
    <row r="63" spans="2:4" x14ac:dyDescent="0.25">
      <c r="B63" s="517"/>
      <c r="D63" s="390"/>
    </row>
    <row r="64" spans="2:4" x14ac:dyDescent="0.25">
      <c r="B64" s="517"/>
      <c r="D64" s="390"/>
    </row>
    <row r="65" spans="2:4" x14ac:dyDescent="0.25">
      <c r="B65" s="517"/>
      <c r="D65" s="390"/>
    </row>
    <row r="66" spans="2:4" x14ac:dyDescent="0.25">
      <c r="B66" s="518"/>
      <c r="C66" s="391"/>
      <c r="D66" s="392"/>
    </row>
    <row r="67" spans="2:4" x14ac:dyDescent="0.25">
      <c r="D67" s="367"/>
    </row>
    <row r="68" spans="2:4" x14ac:dyDescent="0.25">
      <c r="B68" s="394" t="s">
        <v>102</v>
      </c>
      <c r="C68" s="395"/>
      <c r="D68" s="396"/>
    </row>
    <row r="69" spans="2:4" ht="26.25" x14ac:dyDescent="0.25">
      <c r="B69" s="519" t="s">
        <v>1621</v>
      </c>
      <c r="D69" s="420" t="s">
        <v>1626</v>
      </c>
    </row>
    <row r="70" spans="2:4" ht="26.25" x14ac:dyDescent="0.25">
      <c r="B70" s="519"/>
      <c r="D70" s="420" t="s">
        <v>1635</v>
      </c>
    </row>
    <row r="71" spans="2:4" ht="26.25" x14ac:dyDescent="0.25">
      <c r="B71" s="519"/>
      <c r="D71" s="420" t="s">
        <v>1636</v>
      </c>
    </row>
    <row r="72" spans="2:4" ht="26.25" x14ac:dyDescent="0.25">
      <c r="B72" s="519"/>
      <c r="D72" s="420" t="s">
        <v>1637</v>
      </c>
    </row>
    <row r="73" spans="2:4" x14ac:dyDescent="0.25">
      <c r="B73" s="519"/>
      <c r="D73" s="420" t="s">
        <v>1643</v>
      </c>
    </row>
    <row r="74" spans="2:4" ht="26.25" x14ac:dyDescent="0.25">
      <c r="B74" s="519"/>
      <c r="D74" s="420" t="s">
        <v>1644</v>
      </c>
    </row>
    <row r="75" spans="2:4" x14ac:dyDescent="0.25">
      <c r="B75" s="519"/>
      <c r="D75" s="420" t="s">
        <v>1645</v>
      </c>
    </row>
    <row r="76" spans="2:4" x14ac:dyDescent="0.25">
      <c r="B76" s="519"/>
      <c r="D76" s="420" t="s">
        <v>1646</v>
      </c>
    </row>
    <row r="77" spans="2:4" x14ac:dyDescent="0.25">
      <c r="B77" s="519"/>
      <c r="D77" s="420"/>
    </row>
    <row r="78" spans="2:4" x14ac:dyDescent="0.25">
      <c r="B78" s="520"/>
      <c r="C78" s="393"/>
      <c r="D78" s="421"/>
    </row>
    <row r="80" spans="2:4" x14ac:dyDescent="0.25">
      <c r="B80" s="400" t="s">
        <v>114</v>
      </c>
      <c r="C80" s="401"/>
      <c r="D80" s="402"/>
    </row>
    <row r="81" spans="2:4" x14ac:dyDescent="0.25">
      <c r="B81" s="521" t="s">
        <v>1622</v>
      </c>
      <c r="D81" s="397" t="s">
        <v>1638</v>
      </c>
    </row>
    <row r="82" spans="2:4" x14ac:dyDescent="0.25">
      <c r="B82" s="521"/>
      <c r="D82" s="397"/>
    </row>
    <row r="83" spans="2:4" x14ac:dyDescent="0.25">
      <c r="B83" s="521"/>
      <c r="D83" s="397"/>
    </row>
    <row r="84" spans="2:4" x14ac:dyDescent="0.25">
      <c r="B84" s="521"/>
      <c r="D84" s="397"/>
    </row>
    <row r="85" spans="2:4" x14ac:dyDescent="0.25">
      <c r="B85" s="521"/>
      <c r="D85" s="397"/>
    </row>
    <row r="86" spans="2:4" x14ac:dyDescent="0.25">
      <c r="B86" s="521"/>
      <c r="D86" s="397"/>
    </row>
    <row r="87" spans="2:4" x14ac:dyDescent="0.25">
      <c r="B87" s="521"/>
      <c r="D87" s="397"/>
    </row>
    <row r="88" spans="2:4" x14ac:dyDescent="0.25">
      <c r="B88" s="521"/>
      <c r="D88" s="397"/>
    </row>
    <row r="89" spans="2:4" x14ac:dyDescent="0.25">
      <c r="B89" s="521"/>
      <c r="D89" s="397"/>
    </row>
    <row r="90" spans="2:4" x14ac:dyDescent="0.25">
      <c r="B90" s="522"/>
      <c r="C90" s="398"/>
      <c r="D90" s="399"/>
    </row>
    <row r="91" spans="2:4" x14ac:dyDescent="0.25">
      <c r="D91" s="367"/>
    </row>
    <row r="92" spans="2:4" x14ac:dyDescent="0.25">
      <c r="B92" s="406" t="s">
        <v>115</v>
      </c>
      <c r="C92" s="407"/>
      <c r="D92" s="408"/>
    </row>
    <row r="93" spans="2:4" x14ac:dyDescent="0.25">
      <c r="B93" s="511" t="s">
        <v>1623</v>
      </c>
      <c r="D93" s="403"/>
    </row>
    <row r="94" spans="2:4" x14ac:dyDescent="0.25">
      <c r="B94" s="511"/>
      <c r="D94" s="403"/>
    </row>
    <row r="95" spans="2:4" x14ac:dyDescent="0.25">
      <c r="B95" s="511"/>
      <c r="D95" s="403"/>
    </row>
    <row r="96" spans="2:4" x14ac:dyDescent="0.25">
      <c r="B96" s="511"/>
      <c r="D96" s="403"/>
    </row>
    <row r="97" spans="2:4" x14ac:dyDescent="0.25">
      <c r="B97" s="511"/>
      <c r="D97" s="403"/>
    </row>
    <row r="98" spans="2:4" x14ac:dyDescent="0.25">
      <c r="B98" s="511"/>
      <c r="D98" s="403"/>
    </row>
    <row r="99" spans="2:4" x14ac:dyDescent="0.25">
      <c r="B99" s="511"/>
      <c r="D99" s="403"/>
    </row>
    <row r="100" spans="2:4" x14ac:dyDescent="0.25">
      <c r="B100" s="511"/>
      <c r="D100" s="403"/>
    </row>
    <row r="101" spans="2:4" x14ac:dyDescent="0.25">
      <c r="B101" s="511"/>
      <c r="D101" s="403"/>
    </row>
    <row r="102" spans="2:4" x14ac:dyDescent="0.25">
      <c r="B102" s="512"/>
      <c r="C102" s="404"/>
      <c r="D102" s="405"/>
    </row>
    <row r="103" spans="2:4" x14ac:dyDescent="0.25">
      <c r="D103" s="367"/>
    </row>
    <row r="104" spans="2:4" x14ac:dyDescent="0.25">
      <c r="B104" s="417" t="s">
        <v>1680</v>
      </c>
      <c r="C104" s="418"/>
      <c r="D104" s="419"/>
    </row>
    <row r="105" spans="2:4" x14ac:dyDescent="0.25">
      <c r="B105" s="511" t="s">
        <v>1681</v>
      </c>
      <c r="D105" s="513" t="s">
        <v>1682</v>
      </c>
    </row>
    <row r="106" spans="2:4" ht="32.25" customHeight="1" x14ac:dyDescent="0.25">
      <c r="B106" s="511"/>
      <c r="D106" s="513"/>
    </row>
    <row r="107" spans="2:4" x14ac:dyDescent="0.25">
      <c r="B107" s="511"/>
      <c r="D107" s="513"/>
    </row>
    <row r="108" spans="2:4" x14ac:dyDescent="0.25">
      <c r="B108" s="511"/>
      <c r="D108" s="403"/>
    </row>
    <row r="109" spans="2:4" x14ac:dyDescent="0.25">
      <c r="B109" s="511"/>
      <c r="D109" s="514" t="s">
        <v>1683</v>
      </c>
    </row>
    <row r="110" spans="2:4" x14ac:dyDescent="0.25">
      <c r="B110" s="511"/>
      <c r="D110" s="514"/>
    </row>
    <row r="111" spans="2:4" x14ac:dyDescent="0.25">
      <c r="B111" s="511"/>
      <c r="D111" s="514"/>
    </row>
    <row r="112" spans="2:4" x14ac:dyDescent="0.25">
      <c r="B112" s="511"/>
      <c r="D112" s="403"/>
    </row>
    <row r="113" spans="2:4" x14ac:dyDescent="0.25">
      <c r="B113" s="511"/>
      <c r="D113" s="403"/>
    </row>
    <row r="114" spans="2:4" x14ac:dyDescent="0.25">
      <c r="B114" s="512"/>
      <c r="C114" s="404"/>
      <c r="D114" s="405"/>
    </row>
    <row r="115" spans="2:4" x14ac:dyDescent="0.25">
      <c r="D115" s="367"/>
    </row>
    <row r="116" spans="2:4" x14ac:dyDescent="0.25">
      <c r="D116" s="367"/>
    </row>
    <row r="117" spans="2:4" x14ac:dyDescent="0.25">
      <c r="D117" s="367"/>
    </row>
    <row r="118" spans="2:4" x14ac:dyDescent="0.25">
      <c r="D118" s="367"/>
    </row>
    <row r="119" spans="2:4" x14ac:dyDescent="0.25">
      <c r="D119" s="367"/>
    </row>
    <row r="120" spans="2:4" x14ac:dyDescent="0.25">
      <c r="D120" s="367"/>
    </row>
    <row r="121" spans="2:4" x14ac:dyDescent="0.25">
      <c r="D121" s="367"/>
    </row>
    <row r="122" spans="2:4" x14ac:dyDescent="0.25">
      <c r="D122" s="367"/>
    </row>
    <row r="123" spans="2:4" x14ac:dyDescent="0.25">
      <c r="D123" s="367"/>
    </row>
  </sheetData>
  <mergeCells count="15">
    <mergeCell ref="B105:B114"/>
    <mergeCell ref="D105:D107"/>
    <mergeCell ref="D109:D111"/>
    <mergeCell ref="D19:D20"/>
    <mergeCell ref="D24:D25"/>
    <mergeCell ref="B93:B102"/>
    <mergeCell ref="B45:B54"/>
    <mergeCell ref="B57:B66"/>
    <mergeCell ref="B69:B78"/>
    <mergeCell ref="B81:B90"/>
    <mergeCell ref="B3:D3"/>
    <mergeCell ref="B2:D2"/>
    <mergeCell ref="B5:B14"/>
    <mergeCell ref="B17:B30"/>
    <mergeCell ref="B33:B4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CT898"/>
  <sheetViews>
    <sheetView zoomScaleNormal="100" workbookViewId="0">
      <selection activeCell="K9" sqref="K9:S9"/>
    </sheetView>
    <sheetView workbookViewId="1"/>
  </sheetViews>
  <sheetFormatPr baseColWidth="10" defaultRowHeight="15" x14ac:dyDescent="0.25"/>
  <cols>
    <col min="1" max="1" width="2.42578125" style="5" customWidth="1"/>
    <col min="2" max="2" width="1.140625" style="1" customWidth="1"/>
    <col min="3" max="20" width="4" customWidth="1"/>
    <col min="21" max="21" width="2" customWidth="1"/>
    <col min="22" max="22" width="1.140625" customWidth="1"/>
    <col min="23" max="24" width="4" customWidth="1"/>
    <col min="25" max="25" width="1.140625" customWidth="1"/>
    <col min="26" max="35" width="4" customWidth="1"/>
    <col min="36" max="36" width="7.140625" customWidth="1"/>
    <col min="37" max="44" width="3.7109375" customWidth="1"/>
    <col min="45" max="45" width="1.140625" customWidth="1"/>
    <col min="46" max="47" width="3.7109375" customWidth="1"/>
    <col min="48" max="48" width="1.140625" style="5" customWidth="1"/>
    <col min="49" max="67" width="4" style="5" customWidth="1"/>
    <col min="68" max="68" width="1.140625" style="5" customWidth="1"/>
    <col min="69" max="98" width="4" style="5" customWidth="1"/>
    <col min="99" max="166" width="3.28515625" customWidth="1"/>
  </cols>
  <sheetData>
    <row r="1" spans="2:68" s="5" customFormat="1" ht="12" customHeight="1" x14ac:dyDescent="0.25"/>
    <row r="2" spans="2:68" s="5" customFormat="1" ht="15" customHeight="1" thickBot="1" x14ac:dyDescent="0.3">
      <c r="C2" s="523" t="s">
        <v>1340</v>
      </c>
      <c r="D2" s="523"/>
      <c r="E2" s="523"/>
      <c r="F2" s="523"/>
      <c r="G2" s="523"/>
      <c r="H2" s="523"/>
      <c r="I2" s="126"/>
      <c r="Z2" s="523" t="s">
        <v>1375</v>
      </c>
      <c r="AA2" s="523"/>
      <c r="AB2" s="523"/>
      <c r="AC2" s="523"/>
      <c r="AD2" s="523"/>
      <c r="AE2" s="523"/>
      <c r="AF2" s="126"/>
      <c r="AW2" s="523" t="s">
        <v>1374</v>
      </c>
      <c r="AX2" s="523"/>
      <c r="AY2" s="523"/>
      <c r="AZ2" s="523"/>
      <c r="BA2" s="523"/>
      <c r="BB2" s="523"/>
      <c r="BC2" s="126"/>
    </row>
    <row r="3" spans="2:68" s="5" customFormat="1" ht="8.25" customHeight="1" x14ac:dyDescent="0.25">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25" customHeight="1" x14ac:dyDescent="0.25">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x14ac:dyDescent="0.25">
      <c r="B5" s="106"/>
      <c r="C5" s="53"/>
      <c r="D5" s="5"/>
      <c r="E5" s="524" t="s">
        <v>1337</v>
      </c>
      <c r="F5" s="524"/>
      <c r="G5" s="524"/>
      <c r="H5" s="524"/>
      <c r="I5" s="524"/>
      <c r="J5" s="5"/>
      <c r="K5" s="527" t="s">
        <v>123</v>
      </c>
      <c r="L5" s="528"/>
      <c r="M5" s="528"/>
      <c r="N5" s="528"/>
      <c r="O5" s="528"/>
      <c r="P5" s="528"/>
      <c r="Q5" s="528"/>
      <c r="R5" s="528"/>
      <c r="S5" s="529"/>
      <c r="T5" s="92"/>
      <c r="U5" s="94"/>
      <c r="V5" s="123"/>
      <c r="W5" s="1"/>
      <c r="X5" s="5"/>
      <c r="Y5" s="106"/>
      <c r="Z5" s="53"/>
      <c r="AA5" s="5"/>
      <c r="AB5" s="524" t="s">
        <v>1337</v>
      </c>
      <c r="AC5" s="524"/>
      <c r="AD5" s="524"/>
      <c r="AE5" s="524"/>
      <c r="AF5" s="524"/>
      <c r="AG5" s="5"/>
      <c r="AH5" s="527" t="s">
        <v>123</v>
      </c>
      <c r="AI5" s="528"/>
      <c r="AJ5" s="528"/>
      <c r="AK5" s="528"/>
      <c r="AL5" s="528"/>
      <c r="AM5" s="528"/>
      <c r="AN5" s="528"/>
      <c r="AO5" s="528"/>
      <c r="AP5" s="529"/>
      <c r="AQ5" s="92"/>
      <c r="AR5" s="94"/>
      <c r="AS5" s="123"/>
      <c r="AT5" s="1"/>
      <c r="AU5" s="1"/>
      <c r="AV5" s="106"/>
      <c r="AW5" s="53"/>
      <c r="AY5" s="524" t="s">
        <v>1337</v>
      </c>
      <c r="AZ5" s="524"/>
      <c r="BA5" s="524"/>
      <c r="BB5" s="524"/>
      <c r="BC5" s="524"/>
      <c r="BE5" s="527" t="s">
        <v>123</v>
      </c>
      <c r="BF5" s="528"/>
      <c r="BG5" s="528"/>
      <c r="BH5" s="528"/>
      <c r="BI5" s="528"/>
      <c r="BJ5" s="528"/>
      <c r="BK5" s="528"/>
      <c r="BL5" s="528"/>
      <c r="BM5" s="529"/>
      <c r="BN5" s="92"/>
      <c r="BO5" s="94"/>
      <c r="BP5" s="123"/>
    </row>
    <row r="6" spans="2:68" ht="3" customHeight="1" x14ac:dyDescent="0.25">
      <c r="B6" s="106"/>
      <c r="C6" s="53"/>
      <c r="D6" s="5"/>
      <c r="E6" s="100"/>
      <c r="F6" s="100"/>
      <c r="G6" s="100"/>
      <c r="H6" s="100"/>
      <c r="I6" s="100"/>
      <c r="J6" s="5"/>
      <c r="K6" s="93"/>
      <c r="L6" s="93"/>
      <c r="M6" s="93"/>
      <c r="N6" s="93"/>
      <c r="O6" s="93"/>
      <c r="P6" s="93"/>
      <c r="Q6" s="93"/>
      <c r="R6" s="93"/>
      <c r="S6" s="93"/>
      <c r="T6" s="92"/>
      <c r="U6" s="94"/>
      <c r="V6" s="123"/>
      <c r="W6" s="1"/>
      <c r="X6" s="5"/>
      <c r="Y6" s="106"/>
      <c r="Z6" s="53"/>
      <c r="AA6" s="5"/>
      <c r="AB6" s="101"/>
      <c r="AC6" s="101"/>
      <c r="AD6" s="101"/>
      <c r="AE6" s="101"/>
      <c r="AF6" s="101"/>
      <c r="AG6" s="5"/>
      <c r="AH6" s="93"/>
      <c r="AI6" s="93"/>
      <c r="AJ6" s="93"/>
      <c r="AK6" s="93"/>
      <c r="AL6" s="93"/>
      <c r="AM6" s="93"/>
      <c r="AN6" s="93"/>
      <c r="AO6" s="93"/>
      <c r="AP6" s="93"/>
      <c r="AQ6" s="92"/>
      <c r="AR6" s="94"/>
      <c r="AS6" s="123"/>
      <c r="AT6" s="1"/>
      <c r="AU6" s="1"/>
      <c r="AV6" s="106"/>
      <c r="AW6" s="53"/>
      <c r="AY6" s="195"/>
      <c r="AZ6" s="195"/>
      <c r="BA6" s="195"/>
      <c r="BB6" s="195"/>
      <c r="BC6" s="195"/>
      <c r="BE6" s="93"/>
      <c r="BF6" s="93"/>
      <c r="BG6" s="93"/>
      <c r="BH6" s="93"/>
      <c r="BI6" s="93"/>
      <c r="BJ6" s="93"/>
      <c r="BK6" s="93"/>
      <c r="BL6" s="93"/>
      <c r="BM6" s="93"/>
      <c r="BN6" s="92"/>
      <c r="BO6" s="94"/>
      <c r="BP6" s="123"/>
    </row>
    <row r="7" spans="2:68" x14ac:dyDescent="0.25">
      <c r="B7" s="106"/>
      <c r="C7" s="53"/>
      <c r="D7" s="5"/>
      <c r="E7" s="525" t="s">
        <v>1338</v>
      </c>
      <c r="F7" s="525"/>
      <c r="G7" s="525"/>
      <c r="H7" s="525"/>
      <c r="I7" s="525"/>
      <c r="J7" s="5"/>
      <c r="K7" s="527" t="s">
        <v>91</v>
      </c>
      <c r="L7" s="528"/>
      <c r="M7" s="528"/>
      <c r="N7" s="528"/>
      <c r="O7" s="528"/>
      <c r="P7" s="528"/>
      <c r="Q7" s="528"/>
      <c r="R7" s="528"/>
      <c r="S7" s="529"/>
      <c r="T7" s="92"/>
      <c r="U7" s="94"/>
      <c r="V7" s="123"/>
      <c r="W7" s="5"/>
      <c r="X7" s="5"/>
      <c r="Y7" s="106"/>
      <c r="Z7" s="53"/>
      <c r="AA7" s="5"/>
      <c r="AB7" s="525" t="s">
        <v>1338</v>
      </c>
      <c r="AC7" s="525"/>
      <c r="AD7" s="525"/>
      <c r="AE7" s="525"/>
      <c r="AF7" s="525"/>
      <c r="AG7" s="5"/>
      <c r="AH7" s="527" t="s">
        <v>4</v>
      </c>
      <c r="AI7" s="528"/>
      <c r="AJ7" s="528"/>
      <c r="AK7" s="528"/>
      <c r="AL7" s="528"/>
      <c r="AM7" s="528"/>
      <c r="AN7" s="528"/>
      <c r="AO7" s="528"/>
      <c r="AP7" s="529"/>
      <c r="AQ7" s="92"/>
      <c r="AR7" s="94"/>
      <c r="AS7" s="123"/>
      <c r="AT7" s="5"/>
      <c r="AU7" s="1"/>
      <c r="AV7" s="106"/>
      <c r="AW7" s="53"/>
      <c r="AY7" s="525" t="s">
        <v>1338</v>
      </c>
      <c r="AZ7" s="525"/>
      <c r="BA7" s="525"/>
      <c r="BB7" s="525"/>
      <c r="BC7" s="525"/>
      <c r="BE7" s="527" t="s">
        <v>125</v>
      </c>
      <c r="BF7" s="528"/>
      <c r="BG7" s="528"/>
      <c r="BH7" s="528"/>
      <c r="BI7" s="528"/>
      <c r="BJ7" s="528"/>
      <c r="BK7" s="528"/>
      <c r="BL7" s="528"/>
      <c r="BM7" s="529"/>
      <c r="BN7" s="92"/>
      <c r="BO7" s="94"/>
      <c r="BP7" s="123"/>
    </row>
    <row r="8" spans="2:68" ht="3.75" customHeight="1" x14ac:dyDescent="0.25">
      <c r="B8" s="106"/>
      <c r="C8" s="53"/>
      <c r="D8" s="5"/>
      <c r="E8" s="102"/>
      <c r="F8" s="102"/>
      <c r="G8" s="102"/>
      <c r="H8" s="102"/>
      <c r="I8" s="102"/>
      <c r="J8" s="5"/>
      <c r="K8" s="93"/>
      <c r="L8" s="93"/>
      <c r="M8" s="93"/>
      <c r="N8" s="93"/>
      <c r="O8" s="93"/>
      <c r="P8" s="93"/>
      <c r="Q8" s="93"/>
      <c r="R8" s="93"/>
      <c r="S8" s="93"/>
      <c r="T8" s="92"/>
      <c r="U8" s="94"/>
      <c r="V8" s="123"/>
      <c r="W8" s="5"/>
      <c r="X8" s="5"/>
      <c r="Y8" s="106"/>
      <c r="Z8" s="53"/>
      <c r="AA8" s="5"/>
      <c r="AB8" s="102"/>
      <c r="AC8" s="102"/>
      <c r="AD8" s="102"/>
      <c r="AE8" s="102"/>
      <c r="AF8" s="102"/>
      <c r="AG8" s="5"/>
      <c r="AH8" s="93"/>
      <c r="AI8" s="93"/>
      <c r="AJ8" s="93"/>
      <c r="AK8" s="93"/>
      <c r="AL8" s="93"/>
      <c r="AM8" s="93"/>
      <c r="AN8" s="93"/>
      <c r="AO8" s="93"/>
      <c r="AP8" s="93"/>
      <c r="AQ8" s="92"/>
      <c r="AR8" s="94"/>
      <c r="AS8" s="123"/>
      <c r="AT8" s="5"/>
      <c r="AU8" s="1"/>
      <c r="AV8" s="106"/>
      <c r="AW8" s="53"/>
      <c r="AY8" s="196"/>
      <c r="AZ8" s="196"/>
      <c r="BA8" s="196"/>
      <c r="BB8" s="196"/>
      <c r="BC8" s="196"/>
      <c r="BE8" s="93"/>
      <c r="BF8" s="93"/>
      <c r="BG8" s="93"/>
      <c r="BH8" s="93"/>
      <c r="BI8" s="93"/>
      <c r="BJ8" s="93"/>
      <c r="BK8" s="93"/>
      <c r="BL8" s="93"/>
      <c r="BM8" s="93"/>
      <c r="BN8" s="92"/>
      <c r="BO8" s="94"/>
      <c r="BP8" s="123"/>
    </row>
    <row r="9" spans="2:68" x14ac:dyDescent="0.25">
      <c r="B9" s="106"/>
      <c r="C9" s="53"/>
      <c r="D9" s="5"/>
      <c r="E9" s="526" t="s">
        <v>1339</v>
      </c>
      <c r="F9" s="526"/>
      <c r="G9" s="526"/>
      <c r="H9" s="526"/>
      <c r="I9" s="526"/>
      <c r="J9" s="30"/>
      <c r="K9" s="527" t="s">
        <v>1604</v>
      </c>
      <c r="L9" s="528"/>
      <c r="M9" s="528"/>
      <c r="N9" s="528"/>
      <c r="O9" s="528"/>
      <c r="P9" s="528"/>
      <c r="Q9" s="528"/>
      <c r="R9" s="528"/>
      <c r="S9" s="529"/>
      <c r="T9" s="92"/>
      <c r="U9" s="95"/>
      <c r="V9" s="123"/>
      <c r="W9" s="5"/>
      <c r="X9" s="5"/>
      <c r="Y9" s="106"/>
      <c r="Z9" s="53"/>
      <c r="AA9" s="5"/>
      <c r="AB9" s="526" t="s">
        <v>1339</v>
      </c>
      <c r="AC9" s="526"/>
      <c r="AD9" s="526"/>
      <c r="AE9" s="526"/>
      <c r="AF9" s="526"/>
      <c r="AG9" s="30"/>
      <c r="AH9" s="527" t="s">
        <v>7</v>
      </c>
      <c r="AI9" s="528"/>
      <c r="AJ9" s="528"/>
      <c r="AK9" s="528"/>
      <c r="AL9" s="528"/>
      <c r="AM9" s="528"/>
      <c r="AN9" s="528"/>
      <c r="AO9" s="528"/>
      <c r="AP9" s="529"/>
      <c r="AQ9" s="92"/>
      <c r="AR9" s="95"/>
      <c r="AS9" s="123"/>
      <c r="AT9" s="5"/>
      <c r="AU9" s="1"/>
      <c r="AV9" s="106"/>
      <c r="AW9" s="53"/>
      <c r="AY9" s="526" t="s">
        <v>1339</v>
      </c>
      <c r="AZ9" s="526"/>
      <c r="BA9" s="526"/>
      <c r="BB9" s="526"/>
      <c r="BC9" s="526"/>
      <c r="BD9" s="30"/>
      <c r="BE9" s="527" t="s">
        <v>5</v>
      </c>
      <c r="BF9" s="528"/>
      <c r="BG9" s="528"/>
      <c r="BH9" s="528"/>
      <c r="BI9" s="528"/>
      <c r="BJ9" s="528"/>
      <c r="BK9" s="528"/>
      <c r="BL9" s="528"/>
      <c r="BM9" s="529"/>
      <c r="BN9" s="92"/>
      <c r="BO9" s="95"/>
      <c r="BP9" s="123"/>
    </row>
    <row r="10" spans="2:68" ht="8.25" customHeight="1" x14ac:dyDescent="0.25">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x14ac:dyDescent="0.25">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75" customHeight="1" x14ac:dyDescent="0.25">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x14ac:dyDescent="0.25">
      <c r="B13" s="106"/>
      <c r="C13" s="76"/>
      <c r="D13" s="8"/>
      <c r="E13" s="8" t="s">
        <v>1332</v>
      </c>
      <c r="F13" s="8"/>
      <c r="G13" s="8"/>
      <c r="H13" s="8"/>
      <c r="I13" s="6"/>
      <c r="J13" s="6"/>
      <c r="K13" s="6"/>
      <c r="L13" s="481">
        <f>VLOOKUP(K9,tabla_programacion,3,FALSE)</f>
        <v>134656.66666666669</v>
      </c>
      <c r="M13" s="481"/>
      <c r="N13" s="481"/>
      <c r="O13" s="481"/>
      <c r="P13" s="5"/>
      <c r="Q13" s="5"/>
      <c r="R13" s="5"/>
      <c r="S13" s="5"/>
      <c r="T13" s="5"/>
      <c r="U13" s="63"/>
      <c r="V13" s="109"/>
      <c r="W13" s="5"/>
      <c r="X13" s="5"/>
      <c r="Y13" s="106"/>
      <c r="Z13" s="76"/>
      <c r="AA13" s="8"/>
      <c r="AB13" s="8" t="s">
        <v>1332</v>
      </c>
      <c r="AC13" s="8"/>
      <c r="AD13" s="8"/>
      <c r="AE13" s="8"/>
      <c r="AF13" s="6"/>
      <c r="AG13" s="6"/>
      <c r="AH13" s="6"/>
      <c r="AI13" s="481" t="e">
        <f>VLOOKUP(AH9,tabla_programacion,3,FALSE)</f>
        <v>#N/A</v>
      </c>
      <c r="AJ13" s="481"/>
      <c r="AK13" s="481"/>
      <c r="AL13" s="481"/>
      <c r="AM13" s="5"/>
      <c r="AN13" s="5"/>
      <c r="AO13" s="5"/>
      <c r="AP13" s="5"/>
      <c r="AQ13" s="5"/>
      <c r="AR13" s="63"/>
      <c r="AS13" s="109"/>
      <c r="AT13" s="5"/>
      <c r="AU13" s="1"/>
      <c r="AV13" s="106"/>
      <c r="AW13" s="76"/>
      <c r="AX13" s="8"/>
      <c r="AY13" s="8" t="s">
        <v>1332</v>
      </c>
      <c r="AZ13" s="8"/>
      <c r="BA13" s="8"/>
      <c r="BB13" s="8"/>
      <c r="BC13" s="6"/>
      <c r="BD13" s="6"/>
      <c r="BE13" s="6"/>
      <c r="BF13" s="481" t="e">
        <f>VLOOKUP(BE9,tabla_programacion,3,FALSE)</f>
        <v>#N/A</v>
      </c>
      <c r="BG13" s="481"/>
      <c r="BH13" s="481"/>
      <c r="BI13" s="481"/>
      <c r="BO13" s="63"/>
      <c r="BP13" s="109"/>
    </row>
    <row r="14" spans="2:68" ht="10.5" customHeight="1" x14ac:dyDescent="0.25">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 customHeight="1" x14ac:dyDescent="0.25">
      <c r="B15" s="106"/>
      <c r="C15" s="110"/>
      <c r="D15" s="110"/>
      <c r="E15" s="110"/>
      <c r="F15" s="110"/>
      <c r="G15" s="110"/>
      <c r="H15" s="110"/>
      <c r="I15" s="111"/>
      <c r="J15" s="111"/>
      <c r="K15" s="111"/>
      <c r="L15" s="111"/>
      <c r="M15" s="112"/>
      <c r="N15" s="112"/>
      <c r="O15" s="113"/>
      <c r="P15" s="113"/>
      <c r="Q15" s="113"/>
      <c r="R15" s="113"/>
      <c r="S15" s="113"/>
      <c r="T15" s="113"/>
      <c r="U15" s="113"/>
      <c r="V15" s="109"/>
      <c r="W15" s="5"/>
      <c r="X15" s="5"/>
      <c r="Y15" s="106"/>
      <c r="Z15" s="115"/>
      <c r="AA15" s="115"/>
      <c r="AB15" s="115"/>
      <c r="AC15" s="115"/>
      <c r="AD15" s="115"/>
      <c r="AE15" s="115"/>
      <c r="AF15" s="111"/>
      <c r="AG15" s="111"/>
      <c r="AH15" s="111"/>
      <c r="AI15" s="111"/>
      <c r="AJ15" s="112"/>
      <c r="AK15" s="112"/>
      <c r="AL15" s="113"/>
      <c r="AM15" s="113"/>
      <c r="AN15" s="113"/>
      <c r="AO15" s="113"/>
      <c r="AP15" s="113"/>
      <c r="AQ15" s="113"/>
      <c r="AR15" s="113"/>
      <c r="AS15" s="109"/>
      <c r="AT15" s="5"/>
      <c r="AU15" s="1"/>
      <c r="AV15" s="106"/>
      <c r="AW15" s="193"/>
      <c r="AX15" s="193"/>
      <c r="AY15" s="193"/>
      <c r="AZ15" s="193"/>
      <c r="BA15" s="193"/>
      <c r="BB15" s="193"/>
      <c r="BC15" s="111"/>
      <c r="BD15" s="111"/>
      <c r="BE15" s="111"/>
      <c r="BF15" s="111"/>
      <c r="BG15" s="112"/>
      <c r="BH15" s="112"/>
      <c r="BI15" s="113"/>
      <c r="BJ15" s="113"/>
      <c r="BK15" s="113"/>
      <c r="BL15" s="113"/>
      <c r="BM15" s="113"/>
      <c r="BN15" s="113"/>
      <c r="BO15" s="113"/>
      <c r="BP15" s="109"/>
    </row>
    <row r="16" spans="2:68" ht="9.75" customHeight="1" x14ac:dyDescent="0.25">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75" x14ac:dyDescent="0.25">
      <c r="B17" s="106"/>
      <c r="C17" s="62"/>
      <c r="D17" s="7"/>
      <c r="E17" s="8" t="s">
        <v>1330</v>
      </c>
      <c r="F17" s="8"/>
      <c r="G17" s="8"/>
      <c r="H17" s="530" t="s">
        <v>132</v>
      </c>
      <c r="I17" s="531"/>
      <c r="J17" s="531"/>
      <c r="K17" s="531"/>
      <c r="L17" s="532"/>
      <c r="M17" s="5"/>
      <c r="N17" s="6"/>
      <c r="O17" s="8" t="s">
        <v>1326</v>
      </c>
      <c r="P17" s="6"/>
      <c r="Q17" s="6"/>
      <c r="R17" s="533">
        <f>VLOOKUP(H17,tabla_ejecutor,2,FALSE)</f>
        <v>11890</v>
      </c>
      <c r="S17" s="534"/>
      <c r="T17" s="535"/>
      <c r="U17" s="63"/>
      <c r="V17" s="109"/>
      <c r="W17" s="5"/>
      <c r="X17" s="5"/>
      <c r="Y17" s="106"/>
      <c r="Z17" s="62"/>
      <c r="AA17" s="56"/>
      <c r="AB17" s="8" t="s">
        <v>1330</v>
      </c>
      <c r="AC17" s="8"/>
      <c r="AD17" s="8"/>
      <c r="AE17" s="530" t="s">
        <v>131</v>
      </c>
      <c r="AF17" s="531"/>
      <c r="AG17" s="531"/>
      <c r="AH17" s="531"/>
      <c r="AI17" s="532"/>
      <c r="AJ17" s="5"/>
      <c r="AK17" s="6"/>
      <c r="AL17" s="8" t="s">
        <v>1326</v>
      </c>
      <c r="AM17" s="6"/>
      <c r="AN17" s="6"/>
      <c r="AO17" s="533">
        <f>VLOOKUP(AE17,tabla_ejecutor,2,FALSE)</f>
        <v>18415</v>
      </c>
      <c r="AP17" s="534"/>
      <c r="AQ17" s="535"/>
      <c r="AR17" s="63"/>
      <c r="AS17" s="109"/>
      <c r="AT17" s="5"/>
      <c r="AU17" s="1"/>
      <c r="AV17" s="106"/>
      <c r="AW17" s="62"/>
      <c r="AX17" s="192"/>
      <c r="AY17" s="8" t="s">
        <v>1330</v>
      </c>
      <c r="AZ17" s="8"/>
      <c r="BA17" s="8"/>
      <c r="BB17" s="530" t="s">
        <v>131</v>
      </c>
      <c r="BC17" s="531"/>
      <c r="BD17" s="531"/>
      <c r="BE17" s="531"/>
      <c r="BF17" s="532"/>
      <c r="BH17" s="6"/>
      <c r="BI17" s="8" t="s">
        <v>1326</v>
      </c>
      <c r="BJ17" s="6"/>
      <c r="BK17" s="6"/>
      <c r="BL17" s="533">
        <f>VLOOKUP(BB17,tabla_ejecutor,2,FALSE)</f>
        <v>18415</v>
      </c>
      <c r="BM17" s="534"/>
      <c r="BN17" s="535"/>
      <c r="BO17" s="63"/>
      <c r="BP17" s="109"/>
    </row>
    <row r="18" spans="2:68" ht="12.75" customHeight="1" x14ac:dyDescent="0.25">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6" customHeight="1" x14ac:dyDescent="0.25">
      <c r="B19" s="106"/>
      <c r="C19" s="110"/>
      <c r="D19" s="110"/>
      <c r="E19" s="110"/>
      <c r="F19" s="110"/>
      <c r="G19" s="110"/>
      <c r="H19" s="110"/>
      <c r="I19" s="111"/>
      <c r="J19" s="111"/>
      <c r="K19" s="111"/>
      <c r="L19" s="111"/>
      <c r="M19" s="112"/>
      <c r="N19" s="112"/>
      <c r="O19" s="113"/>
      <c r="P19" s="113"/>
      <c r="Q19" s="113"/>
      <c r="R19" s="113"/>
      <c r="S19" s="113"/>
      <c r="T19" s="113"/>
      <c r="U19" s="113"/>
      <c r="V19" s="109"/>
      <c r="W19" s="5"/>
      <c r="X19" s="5"/>
      <c r="Y19" s="106"/>
      <c r="Z19" s="115"/>
      <c r="AA19" s="115"/>
      <c r="AB19" s="115"/>
      <c r="AC19" s="115"/>
      <c r="AD19" s="115"/>
      <c r="AE19" s="115"/>
      <c r="AF19" s="111"/>
      <c r="AG19" s="111"/>
      <c r="AH19" s="111"/>
      <c r="AI19" s="111"/>
      <c r="AJ19" s="112"/>
      <c r="AK19" s="112"/>
      <c r="AL19" s="113"/>
      <c r="AM19" s="113"/>
      <c r="AN19" s="113"/>
      <c r="AO19" s="113"/>
      <c r="AP19" s="113"/>
      <c r="AQ19" s="113"/>
      <c r="AR19" s="113"/>
      <c r="AS19" s="109"/>
      <c r="AT19" s="5"/>
      <c r="AU19" s="1"/>
      <c r="AV19" s="106"/>
      <c r="AW19" s="193"/>
      <c r="AX19" s="193"/>
      <c r="AY19" s="193"/>
      <c r="AZ19" s="193"/>
      <c r="BA19" s="193"/>
      <c r="BB19" s="193"/>
      <c r="BC19" s="111"/>
      <c r="BD19" s="111"/>
      <c r="BE19" s="111"/>
      <c r="BF19" s="111"/>
      <c r="BG19" s="112"/>
      <c r="BH19" s="112"/>
      <c r="BI19" s="113"/>
      <c r="BJ19" s="113"/>
      <c r="BK19" s="113"/>
      <c r="BL19" s="113"/>
      <c r="BM19" s="113"/>
      <c r="BN19" s="113"/>
      <c r="BO19" s="113"/>
      <c r="BP19" s="109"/>
    </row>
    <row r="20" spans="2:68" x14ac:dyDescent="0.25">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x14ac:dyDescent="0.25">
      <c r="B21" s="106"/>
      <c r="C21" s="62"/>
      <c r="D21" s="7"/>
      <c r="E21" s="8" t="s">
        <v>1331</v>
      </c>
      <c r="F21" s="8"/>
      <c r="G21" s="8"/>
      <c r="H21" s="8"/>
      <c r="I21" s="8"/>
      <c r="J21" s="8"/>
      <c r="K21" s="536">
        <v>2</v>
      </c>
      <c r="L21" s="537"/>
      <c r="M21" s="59" t="s">
        <v>130</v>
      </c>
      <c r="N21" s="59"/>
      <c r="O21" s="5"/>
      <c r="P21" s="8" t="s">
        <v>1327</v>
      </c>
      <c r="Q21" s="8"/>
      <c r="R21" s="533">
        <f>R17*K21</f>
        <v>23780</v>
      </c>
      <c r="S21" s="534"/>
      <c r="T21" s="535"/>
      <c r="U21" s="88"/>
      <c r="V21" s="109"/>
      <c r="W21" s="5"/>
      <c r="X21" s="5"/>
      <c r="Y21" s="106"/>
      <c r="Z21" s="62"/>
      <c r="AA21" s="56"/>
      <c r="AB21" s="8" t="s">
        <v>1331</v>
      </c>
      <c r="AC21" s="8"/>
      <c r="AD21" s="8"/>
      <c r="AE21" s="8"/>
      <c r="AF21" s="8"/>
      <c r="AG21" s="8"/>
      <c r="AH21" s="536">
        <v>0</v>
      </c>
      <c r="AI21" s="537"/>
      <c r="AJ21" s="59" t="s">
        <v>130</v>
      </c>
      <c r="AK21" s="59"/>
      <c r="AL21" s="5"/>
      <c r="AM21" s="8" t="s">
        <v>1327</v>
      </c>
      <c r="AN21" s="8"/>
      <c r="AO21" s="533">
        <f>AO17*AH21</f>
        <v>0</v>
      </c>
      <c r="AP21" s="534"/>
      <c r="AQ21" s="535"/>
      <c r="AR21" s="88"/>
      <c r="AS21" s="109"/>
      <c r="AT21" s="5"/>
      <c r="AU21" s="1"/>
      <c r="AV21" s="106"/>
      <c r="AW21" s="62"/>
      <c r="AX21" s="192"/>
      <c r="AY21" s="8" t="s">
        <v>1331</v>
      </c>
      <c r="AZ21" s="8"/>
      <c r="BA21" s="8"/>
      <c r="BB21" s="8"/>
      <c r="BC21" s="8"/>
      <c r="BD21" s="8"/>
      <c r="BE21" s="536">
        <v>0</v>
      </c>
      <c r="BF21" s="537"/>
      <c r="BG21" s="59" t="s">
        <v>130</v>
      </c>
      <c r="BH21" s="59"/>
      <c r="BJ21" s="8" t="s">
        <v>1327</v>
      </c>
      <c r="BK21" s="8"/>
      <c r="BL21" s="533">
        <f>BL17*BE21</f>
        <v>0</v>
      </c>
      <c r="BM21" s="534"/>
      <c r="BN21" s="535"/>
      <c r="BO21" s="88"/>
      <c r="BP21" s="109"/>
    </row>
    <row r="22" spans="2:68" x14ac:dyDescent="0.25">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 customHeight="1" x14ac:dyDescent="0.25">
      <c r="B23" s="106"/>
      <c r="C23" s="110"/>
      <c r="D23" s="110"/>
      <c r="E23" s="110"/>
      <c r="F23" s="110"/>
      <c r="G23" s="110"/>
      <c r="H23" s="110"/>
      <c r="I23" s="111"/>
      <c r="J23" s="111"/>
      <c r="K23" s="111"/>
      <c r="L23" s="111"/>
      <c r="M23" s="112"/>
      <c r="N23" s="112"/>
      <c r="O23" s="113"/>
      <c r="P23" s="113"/>
      <c r="Q23" s="113"/>
      <c r="R23" s="113"/>
      <c r="S23" s="113"/>
      <c r="T23" s="113"/>
      <c r="U23" s="113"/>
      <c r="V23" s="109"/>
      <c r="W23" s="5"/>
      <c r="X23" s="5"/>
      <c r="Y23" s="106"/>
      <c r="Z23" s="115"/>
      <c r="AA23" s="115"/>
      <c r="AB23" s="115"/>
      <c r="AC23" s="115"/>
      <c r="AD23" s="115"/>
      <c r="AE23" s="115"/>
      <c r="AF23" s="111"/>
      <c r="AG23" s="111"/>
      <c r="AH23" s="111"/>
      <c r="AI23" s="111"/>
      <c r="AJ23" s="112"/>
      <c r="AK23" s="112"/>
      <c r="AL23" s="113"/>
      <c r="AM23" s="113"/>
      <c r="AN23" s="113"/>
      <c r="AO23" s="113"/>
      <c r="AP23" s="113"/>
      <c r="AQ23" s="113"/>
      <c r="AR23" s="113"/>
      <c r="AS23" s="109"/>
      <c r="AT23" s="5"/>
      <c r="AU23" s="1"/>
      <c r="AV23" s="106"/>
      <c r="AW23" s="193"/>
      <c r="AX23" s="193"/>
      <c r="AY23" s="193"/>
      <c r="AZ23" s="193"/>
      <c r="BA23" s="193"/>
      <c r="BB23" s="193"/>
      <c r="BC23" s="111"/>
      <c r="BD23" s="111"/>
      <c r="BE23" s="111"/>
      <c r="BF23" s="111"/>
      <c r="BG23" s="112"/>
      <c r="BH23" s="112"/>
      <c r="BI23" s="113"/>
      <c r="BJ23" s="113"/>
      <c r="BK23" s="113"/>
      <c r="BL23" s="113"/>
      <c r="BM23" s="113"/>
      <c r="BN23" s="113"/>
      <c r="BO23" s="113"/>
      <c r="BP23" s="109"/>
    </row>
    <row r="24" spans="2:68" x14ac:dyDescent="0.25">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x14ac:dyDescent="0.25">
      <c r="B25" s="106"/>
      <c r="C25" s="62"/>
      <c r="D25" s="7"/>
      <c r="E25" s="48" t="s">
        <v>1333</v>
      </c>
      <c r="F25" s="7"/>
      <c r="G25" s="7"/>
      <c r="H25" s="7"/>
      <c r="I25" s="68"/>
      <c r="J25" s="538" t="s">
        <v>1298</v>
      </c>
      <c r="K25" s="539"/>
      <c r="L25" s="539"/>
      <c r="M25" s="539"/>
      <c r="N25" s="540"/>
      <c r="O25" s="5"/>
      <c r="P25" s="471" t="s">
        <v>135</v>
      </c>
      <c r="Q25" s="471"/>
      <c r="R25" s="533">
        <f>VLOOKUP(J25,tabla_Alturas,2,FALSE)*L13</f>
        <v>6732.8333333333348</v>
      </c>
      <c r="S25" s="534"/>
      <c r="T25" s="535"/>
      <c r="U25" s="63"/>
      <c r="V25" s="109"/>
      <c r="W25" s="5"/>
      <c r="X25" s="5"/>
      <c r="Y25" s="106"/>
      <c r="Z25" s="62"/>
      <c r="AA25" s="56"/>
      <c r="AB25" s="48" t="s">
        <v>1333</v>
      </c>
      <c r="AC25" s="56"/>
      <c r="AD25" s="56"/>
      <c r="AE25" s="56"/>
      <c r="AF25" s="68"/>
      <c r="AG25" s="538" t="s">
        <v>1362</v>
      </c>
      <c r="AH25" s="539"/>
      <c r="AI25" s="539"/>
      <c r="AJ25" s="539"/>
      <c r="AK25" s="540"/>
      <c r="AL25" s="5"/>
      <c r="AM25" s="471" t="s">
        <v>135</v>
      </c>
      <c r="AN25" s="471"/>
      <c r="AO25" s="533" t="e">
        <f>VLOOKUP(AG25,tabla_Alturas,2,FALSE)*AI13</f>
        <v>#N/A</v>
      </c>
      <c r="AP25" s="534"/>
      <c r="AQ25" s="535"/>
      <c r="AR25" s="63"/>
      <c r="AS25" s="109"/>
      <c r="AT25" s="5"/>
      <c r="AU25" s="1"/>
      <c r="AV25" s="106"/>
      <c r="AW25" s="62"/>
      <c r="AX25" s="192"/>
      <c r="AY25" s="48" t="s">
        <v>1333</v>
      </c>
      <c r="AZ25" s="192"/>
      <c r="BA25" s="192"/>
      <c r="BB25" s="192"/>
      <c r="BC25" s="68"/>
      <c r="BD25" s="538" t="s">
        <v>1297</v>
      </c>
      <c r="BE25" s="539"/>
      <c r="BF25" s="539"/>
      <c r="BG25" s="539"/>
      <c r="BH25" s="540"/>
      <c r="BJ25" s="471" t="s">
        <v>135</v>
      </c>
      <c r="BK25" s="471"/>
      <c r="BL25" s="533" t="e">
        <f>VLOOKUP(BD25,tabla_Alturas,2,FALSE)*BF13</f>
        <v>#N/A</v>
      </c>
      <c r="BM25" s="534"/>
      <c r="BN25" s="535"/>
      <c r="BO25" s="63"/>
      <c r="BP25" s="109"/>
    </row>
    <row r="26" spans="2:68" x14ac:dyDescent="0.25">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 customHeight="1" x14ac:dyDescent="0.25">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5" customHeight="1" x14ac:dyDescent="0.25">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75" customHeight="1" x14ac:dyDescent="0.25">
      <c r="B29" s="106"/>
      <c r="C29" s="83"/>
      <c r="D29" s="48"/>
      <c r="E29" s="48" t="s">
        <v>1334</v>
      </c>
      <c r="F29" s="48"/>
      <c r="G29" s="48"/>
      <c r="H29" s="48"/>
      <c r="I29" s="5"/>
      <c r="J29" s="5"/>
      <c r="K29" s="538" t="s">
        <v>1300</v>
      </c>
      <c r="L29" s="539"/>
      <c r="M29" s="539"/>
      <c r="N29" s="539"/>
      <c r="O29" s="540"/>
      <c r="P29" s="471" t="s">
        <v>1281</v>
      </c>
      <c r="Q29" s="471"/>
      <c r="R29" s="471"/>
      <c r="S29" s="541">
        <f>VLOOKUP(K29,tabla_herramientas,2,FALSE)</f>
        <v>0.22</v>
      </c>
      <c r="T29" s="542"/>
      <c r="U29" s="63"/>
      <c r="V29" s="109"/>
      <c r="W29" s="5"/>
      <c r="X29" s="5"/>
      <c r="Y29" s="106"/>
      <c r="Z29" s="83"/>
      <c r="AA29" s="48"/>
      <c r="AB29" s="48" t="s">
        <v>1334</v>
      </c>
      <c r="AC29" s="48"/>
      <c r="AD29" s="48"/>
      <c r="AE29" s="48"/>
      <c r="AF29" s="5"/>
      <c r="AG29" s="5"/>
      <c r="AH29" s="538" t="s">
        <v>1363</v>
      </c>
      <c r="AI29" s="539"/>
      <c r="AJ29" s="539"/>
      <c r="AK29" s="539"/>
      <c r="AL29" s="540"/>
      <c r="AM29" s="471" t="s">
        <v>1281</v>
      </c>
      <c r="AN29" s="471"/>
      <c r="AO29" s="471"/>
      <c r="AP29" s="541">
        <f>VLOOKUP(AH29,tabla_herramientas,2,FALSE)</f>
        <v>0</v>
      </c>
      <c r="AQ29" s="542"/>
      <c r="AR29" s="63"/>
      <c r="AS29" s="109"/>
      <c r="AT29" s="5"/>
      <c r="AU29" s="1"/>
      <c r="AV29" s="106"/>
      <c r="AW29" s="83"/>
      <c r="AX29" s="48"/>
      <c r="AY29" s="48" t="s">
        <v>1334</v>
      </c>
      <c r="AZ29" s="48"/>
      <c r="BA29" s="48"/>
      <c r="BB29" s="48"/>
      <c r="BE29" s="538" t="s">
        <v>1363</v>
      </c>
      <c r="BF29" s="539"/>
      <c r="BG29" s="539"/>
      <c r="BH29" s="539"/>
      <c r="BI29" s="540"/>
      <c r="BJ29" s="471" t="s">
        <v>1281</v>
      </c>
      <c r="BK29" s="471"/>
      <c r="BL29" s="471"/>
      <c r="BM29" s="541">
        <f>VLOOKUP(BE29,tabla_herramientas,2,FALSE)</f>
        <v>0</v>
      </c>
      <c r="BN29" s="542"/>
      <c r="BO29" s="63"/>
      <c r="BP29" s="109"/>
    </row>
    <row r="30" spans="2:68" ht="15.75" customHeight="1" x14ac:dyDescent="0.25">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25" customHeight="1" x14ac:dyDescent="0.25">
      <c r="B31" s="106"/>
      <c r="C31" s="543"/>
      <c r="D31" s="543"/>
      <c r="E31" s="543"/>
      <c r="F31" s="543"/>
      <c r="G31" s="543"/>
      <c r="H31" s="543"/>
      <c r="I31" s="113"/>
      <c r="J31" s="113"/>
      <c r="K31" s="113"/>
      <c r="L31" s="113"/>
      <c r="M31" s="113"/>
      <c r="N31" s="113"/>
      <c r="O31" s="113"/>
      <c r="P31" s="113"/>
      <c r="Q31" s="113"/>
      <c r="R31" s="113"/>
      <c r="S31" s="113"/>
      <c r="T31" s="113"/>
      <c r="U31" s="113"/>
      <c r="V31" s="109"/>
      <c r="W31" s="5"/>
      <c r="X31" s="5"/>
      <c r="Y31" s="106"/>
      <c r="Z31" s="543"/>
      <c r="AA31" s="543"/>
      <c r="AB31" s="543"/>
      <c r="AC31" s="543"/>
      <c r="AD31" s="543"/>
      <c r="AE31" s="543"/>
      <c r="AF31" s="113"/>
      <c r="AG31" s="113"/>
      <c r="AH31" s="113"/>
      <c r="AI31" s="113"/>
      <c r="AJ31" s="113"/>
      <c r="AK31" s="113"/>
      <c r="AL31" s="113"/>
      <c r="AM31" s="113"/>
      <c r="AN31" s="113"/>
      <c r="AO31" s="113"/>
      <c r="AP31" s="113"/>
      <c r="AQ31" s="113"/>
      <c r="AR31" s="113"/>
      <c r="AS31" s="109"/>
      <c r="AT31" s="5"/>
      <c r="AU31" s="1"/>
      <c r="AV31" s="106"/>
      <c r="AW31" s="543"/>
      <c r="AX31" s="543"/>
      <c r="AY31" s="543"/>
      <c r="AZ31" s="543"/>
      <c r="BA31" s="543"/>
      <c r="BB31" s="543"/>
      <c r="BC31" s="113"/>
      <c r="BD31" s="113"/>
      <c r="BE31" s="113"/>
      <c r="BF31" s="113"/>
      <c r="BG31" s="113"/>
      <c r="BH31" s="113"/>
      <c r="BI31" s="113"/>
      <c r="BJ31" s="113"/>
      <c r="BK31" s="113"/>
      <c r="BL31" s="113"/>
      <c r="BM31" s="113"/>
      <c r="BN31" s="113"/>
      <c r="BO31" s="113"/>
      <c r="BP31" s="109"/>
    </row>
    <row r="32" spans="2:68" x14ac:dyDescent="0.25">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x14ac:dyDescent="0.25">
      <c r="B33" s="106"/>
      <c r="C33" s="53"/>
      <c r="D33" s="8"/>
      <c r="E33" s="7"/>
      <c r="F33" s="7"/>
      <c r="G33" s="7" t="s">
        <v>134</v>
      </c>
      <c r="H33" s="538" t="s">
        <v>101</v>
      </c>
      <c r="I33" s="539"/>
      <c r="J33" s="539"/>
      <c r="K33" s="539"/>
      <c r="L33" s="540"/>
      <c r="M33" s="5"/>
      <c r="N33" s="5"/>
      <c r="O33" s="5"/>
      <c r="P33" s="471" t="s">
        <v>135</v>
      </c>
      <c r="Q33" s="471"/>
      <c r="R33" s="533">
        <f>VLOOKUP(H33,tabla_consumibles,2,FALSE)*L13</f>
        <v>16158.800000000001</v>
      </c>
      <c r="S33" s="534"/>
      <c r="T33" s="535"/>
      <c r="U33" s="63"/>
      <c r="V33" s="109"/>
      <c r="W33" s="5"/>
      <c r="X33" s="5"/>
      <c r="Y33" s="106"/>
      <c r="Z33" s="53"/>
      <c r="AA33" s="8"/>
      <c r="AB33" s="56"/>
      <c r="AC33" s="56"/>
      <c r="AD33" s="56" t="s">
        <v>134</v>
      </c>
      <c r="AE33" s="538" t="s">
        <v>1364</v>
      </c>
      <c r="AF33" s="539"/>
      <c r="AG33" s="539"/>
      <c r="AH33" s="539"/>
      <c r="AI33" s="540"/>
      <c r="AJ33" s="5"/>
      <c r="AK33" s="5"/>
      <c r="AL33" s="5"/>
      <c r="AM33" s="471" t="s">
        <v>135</v>
      </c>
      <c r="AN33" s="471"/>
      <c r="AO33" s="533" t="e">
        <f>VLOOKUP(AE33,tabla_consumibles,2,FALSE)*AI13</f>
        <v>#N/A</v>
      </c>
      <c r="AP33" s="534"/>
      <c r="AQ33" s="535"/>
      <c r="AR33" s="63"/>
      <c r="AS33" s="109"/>
      <c r="AT33" s="5"/>
      <c r="AU33" s="1"/>
      <c r="AV33" s="106"/>
      <c r="AW33" s="53"/>
      <c r="AX33" s="8"/>
      <c r="AY33" s="192"/>
      <c r="AZ33" s="192"/>
      <c r="BA33" s="192" t="s">
        <v>134</v>
      </c>
      <c r="BB33" s="538" t="s">
        <v>1302</v>
      </c>
      <c r="BC33" s="539"/>
      <c r="BD33" s="539"/>
      <c r="BE33" s="539"/>
      <c r="BF33" s="540"/>
      <c r="BJ33" s="471" t="s">
        <v>135</v>
      </c>
      <c r="BK33" s="471"/>
      <c r="BL33" s="533" t="e">
        <f>VLOOKUP(BB33,tabla_consumibles,2,FALSE)*BF13</f>
        <v>#N/A</v>
      </c>
      <c r="BM33" s="534"/>
      <c r="BN33" s="535"/>
      <c r="BO33" s="63"/>
      <c r="BP33" s="109"/>
    </row>
    <row r="34" spans="2:68" x14ac:dyDescent="0.25">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6" customHeight="1" x14ac:dyDescent="0.25">
      <c r="B35" s="106"/>
      <c r="C35" s="113"/>
      <c r="D35" s="113"/>
      <c r="E35" s="110"/>
      <c r="F35" s="113"/>
      <c r="G35" s="113"/>
      <c r="H35" s="113"/>
      <c r="I35" s="113"/>
      <c r="J35" s="113"/>
      <c r="K35" s="113"/>
      <c r="L35" s="113"/>
      <c r="M35" s="113"/>
      <c r="N35" s="113"/>
      <c r="O35" s="113"/>
      <c r="P35" s="113"/>
      <c r="Q35" s="113"/>
      <c r="R35" s="113"/>
      <c r="S35" s="113"/>
      <c r="T35" s="113"/>
      <c r="U35" s="113"/>
      <c r="V35" s="109"/>
      <c r="W35" s="5"/>
      <c r="X35" s="5"/>
      <c r="Y35" s="106"/>
      <c r="Z35" s="113"/>
      <c r="AA35" s="113"/>
      <c r="AB35" s="115"/>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193"/>
      <c r="AZ35" s="113"/>
      <c r="BA35" s="113"/>
      <c r="BB35" s="113"/>
      <c r="BC35" s="113"/>
      <c r="BD35" s="113"/>
      <c r="BE35" s="113"/>
      <c r="BF35" s="113"/>
      <c r="BG35" s="113"/>
      <c r="BH35" s="113"/>
      <c r="BI35" s="113"/>
      <c r="BJ35" s="113"/>
      <c r="BK35" s="113"/>
      <c r="BL35" s="113"/>
      <c r="BM35" s="113"/>
      <c r="BN35" s="113"/>
      <c r="BO35" s="113"/>
      <c r="BP35" s="109"/>
    </row>
    <row r="36" spans="2:68" ht="9" customHeight="1" x14ac:dyDescent="0.25">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75" customHeight="1" x14ac:dyDescent="0.25">
      <c r="B37" s="106"/>
      <c r="C37" s="53"/>
      <c r="D37" s="5"/>
      <c r="E37" s="48" t="s">
        <v>1335</v>
      </c>
      <c r="F37" s="7"/>
      <c r="G37" s="7"/>
      <c r="H37" s="7"/>
      <c r="I37" s="61"/>
      <c r="J37" s="530" t="s">
        <v>1306</v>
      </c>
      <c r="K37" s="531"/>
      <c r="L37" s="531"/>
      <c r="M37" s="531"/>
      <c r="N37" s="532"/>
      <c r="O37" s="7"/>
      <c r="P37" s="471" t="s">
        <v>135</v>
      </c>
      <c r="Q37" s="471"/>
      <c r="R37" s="533">
        <f>VLOOKUP(J37,tabla_transportes,2,FALSE)</f>
        <v>2450</v>
      </c>
      <c r="S37" s="534"/>
      <c r="T37" s="535"/>
      <c r="U37" s="63"/>
      <c r="V37" s="109"/>
      <c r="W37" s="5"/>
      <c r="X37" s="5"/>
      <c r="Y37" s="106"/>
      <c r="Z37" s="53"/>
      <c r="AA37" s="5"/>
      <c r="AB37" s="48" t="s">
        <v>1335</v>
      </c>
      <c r="AC37" s="56"/>
      <c r="AD37" s="56"/>
      <c r="AE37" s="56"/>
      <c r="AF37" s="61"/>
      <c r="AG37" s="530" t="s">
        <v>1365</v>
      </c>
      <c r="AH37" s="531"/>
      <c r="AI37" s="531"/>
      <c r="AJ37" s="531"/>
      <c r="AK37" s="532"/>
      <c r="AL37" s="56"/>
      <c r="AM37" s="471" t="s">
        <v>135</v>
      </c>
      <c r="AN37" s="471"/>
      <c r="AO37" s="533">
        <f>VLOOKUP(AG37,tabla_transportes,2,FALSE)</f>
        <v>0</v>
      </c>
      <c r="AP37" s="534"/>
      <c r="AQ37" s="535"/>
      <c r="AR37" s="63"/>
      <c r="AS37" s="109"/>
      <c r="AT37" s="5"/>
      <c r="AU37" s="1"/>
      <c r="AV37" s="106"/>
      <c r="AW37" s="53"/>
      <c r="AY37" s="48" t="s">
        <v>1335</v>
      </c>
      <c r="AZ37" s="192"/>
      <c r="BA37" s="192"/>
      <c r="BB37" s="192"/>
      <c r="BC37" s="197"/>
      <c r="BD37" s="530" t="s">
        <v>1365</v>
      </c>
      <c r="BE37" s="531"/>
      <c r="BF37" s="531"/>
      <c r="BG37" s="531"/>
      <c r="BH37" s="532"/>
      <c r="BI37" s="192"/>
      <c r="BJ37" s="471" t="s">
        <v>135</v>
      </c>
      <c r="BK37" s="471"/>
      <c r="BL37" s="533">
        <f>VLOOKUP(BD37,tabla_transportes,2,FALSE)</f>
        <v>0</v>
      </c>
      <c r="BM37" s="534"/>
      <c r="BN37" s="535"/>
      <c r="BO37" s="63"/>
      <c r="BP37" s="109"/>
    </row>
    <row r="38" spans="2:68" ht="4.5" customHeight="1" x14ac:dyDescent="0.25">
      <c r="B38" s="106"/>
      <c r="C38" s="53"/>
      <c r="D38" s="5"/>
      <c r="E38" s="48"/>
      <c r="F38" s="7"/>
      <c r="G38" s="7"/>
      <c r="H38" s="7"/>
      <c r="I38" s="61"/>
      <c r="J38" s="58"/>
      <c r="K38" s="58"/>
      <c r="L38" s="58"/>
      <c r="M38" s="58"/>
      <c r="N38" s="89"/>
      <c r="O38" s="7"/>
      <c r="P38" s="7"/>
      <c r="Q38" s="7"/>
      <c r="R38" s="57"/>
      <c r="S38" s="57"/>
      <c r="T38" s="57"/>
      <c r="U38" s="63"/>
      <c r="V38" s="109"/>
      <c r="W38" s="5"/>
      <c r="X38" s="5"/>
      <c r="Y38" s="106"/>
      <c r="Z38" s="53"/>
      <c r="AA38" s="5"/>
      <c r="AB38" s="48"/>
      <c r="AC38" s="56"/>
      <c r="AD38" s="56"/>
      <c r="AE38" s="56"/>
      <c r="AF38" s="61"/>
      <c r="AG38" s="58"/>
      <c r="AH38" s="58"/>
      <c r="AI38" s="58"/>
      <c r="AJ38" s="58"/>
      <c r="AK38" s="89"/>
      <c r="AL38" s="56"/>
      <c r="AM38" s="56"/>
      <c r="AN38" s="56"/>
      <c r="AO38" s="57"/>
      <c r="AP38" s="57"/>
      <c r="AQ38" s="57"/>
      <c r="AR38" s="63"/>
      <c r="AS38" s="109"/>
      <c r="AT38" s="5"/>
      <c r="AU38" s="1"/>
      <c r="AV38" s="106"/>
      <c r="AW38" s="53"/>
      <c r="AY38" s="48"/>
      <c r="AZ38" s="192"/>
      <c r="BA38" s="192"/>
      <c r="BB38" s="192"/>
      <c r="BC38" s="197"/>
      <c r="BD38" s="191"/>
      <c r="BE38" s="191"/>
      <c r="BF38" s="191"/>
      <c r="BG38" s="191"/>
      <c r="BH38" s="89"/>
      <c r="BI38" s="192"/>
      <c r="BJ38" s="192"/>
      <c r="BK38" s="192"/>
      <c r="BL38" s="194"/>
      <c r="BM38" s="194"/>
      <c r="BN38" s="194"/>
      <c r="BO38" s="63"/>
      <c r="BP38" s="109"/>
    </row>
    <row r="39" spans="2:68" ht="15.75" customHeight="1" x14ac:dyDescent="0.25">
      <c r="B39" s="106"/>
      <c r="C39" s="53"/>
      <c r="D39" s="5"/>
      <c r="E39" s="471" t="s">
        <v>1310</v>
      </c>
      <c r="F39" s="471"/>
      <c r="G39" s="471"/>
      <c r="H39" s="544">
        <v>2</v>
      </c>
      <c r="I39" s="545"/>
      <c r="J39" s="5"/>
      <c r="K39" s="471" t="s">
        <v>1299</v>
      </c>
      <c r="L39" s="471"/>
      <c r="M39" s="471"/>
      <c r="N39" s="549">
        <v>1</v>
      </c>
      <c r="O39" s="540"/>
      <c r="P39" s="471" t="s">
        <v>1329</v>
      </c>
      <c r="Q39" s="471"/>
      <c r="R39" s="533">
        <f>R37*H39*N39</f>
        <v>4900</v>
      </c>
      <c r="S39" s="534"/>
      <c r="T39" s="535"/>
      <c r="U39" s="63"/>
      <c r="V39" s="109"/>
      <c r="W39" s="5"/>
      <c r="X39" s="5"/>
      <c r="Y39" s="106"/>
      <c r="Z39" s="53"/>
      <c r="AA39" s="5"/>
      <c r="AB39" s="471" t="s">
        <v>1310</v>
      </c>
      <c r="AC39" s="471"/>
      <c r="AD39" s="471"/>
      <c r="AE39" s="544">
        <v>2</v>
      </c>
      <c r="AF39" s="545"/>
      <c r="AG39" s="5"/>
      <c r="AH39" s="471" t="s">
        <v>1299</v>
      </c>
      <c r="AI39" s="471"/>
      <c r="AJ39" s="471"/>
      <c r="AK39" s="549">
        <v>1</v>
      </c>
      <c r="AL39" s="540"/>
      <c r="AM39" s="471" t="s">
        <v>1329</v>
      </c>
      <c r="AN39" s="471"/>
      <c r="AO39" s="533">
        <f>AO37*AE39*AK39</f>
        <v>0</v>
      </c>
      <c r="AP39" s="534"/>
      <c r="AQ39" s="535"/>
      <c r="AR39" s="63"/>
      <c r="AS39" s="109"/>
      <c r="AT39" s="5"/>
      <c r="AU39" s="1"/>
      <c r="AV39" s="106"/>
      <c r="AW39" s="53"/>
      <c r="AY39" s="471" t="s">
        <v>1310</v>
      </c>
      <c r="AZ39" s="471"/>
      <c r="BA39" s="471"/>
      <c r="BB39" s="544">
        <v>2</v>
      </c>
      <c r="BC39" s="545"/>
      <c r="BE39" s="471" t="s">
        <v>1299</v>
      </c>
      <c r="BF39" s="471"/>
      <c r="BG39" s="471"/>
      <c r="BH39" s="549">
        <v>1</v>
      </c>
      <c r="BI39" s="540"/>
      <c r="BJ39" s="471" t="s">
        <v>1329</v>
      </c>
      <c r="BK39" s="471"/>
      <c r="BL39" s="533">
        <f>BL37*BB39*BH39</f>
        <v>0</v>
      </c>
      <c r="BM39" s="534"/>
      <c r="BN39" s="535"/>
      <c r="BO39" s="63"/>
      <c r="BP39" s="109"/>
    </row>
    <row r="40" spans="2:68" ht="8.25" customHeight="1" x14ac:dyDescent="0.25">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 customHeight="1" x14ac:dyDescent="0.25">
      <c r="B41" s="106"/>
      <c r="C41" s="113"/>
      <c r="D41" s="113"/>
      <c r="E41" s="110"/>
      <c r="F41" s="110"/>
      <c r="G41" s="110"/>
      <c r="H41" s="110"/>
      <c r="I41" s="120"/>
      <c r="J41" s="120"/>
      <c r="K41" s="120"/>
      <c r="L41" s="120"/>
      <c r="M41" s="120"/>
      <c r="N41" s="113"/>
      <c r="O41" s="110"/>
      <c r="P41" s="110"/>
      <c r="Q41" s="547" t="s">
        <v>1336</v>
      </c>
      <c r="R41" s="547"/>
      <c r="S41" s="547"/>
      <c r="T41" s="547"/>
      <c r="U41" s="113"/>
      <c r="V41" s="109"/>
      <c r="W41" s="5"/>
      <c r="X41" s="5"/>
      <c r="Y41" s="106"/>
      <c r="Z41" s="113"/>
      <c r="AA41" s="113"/>
      <c r="AB41" s="115"/>
      <c r="AC41" s="115"/>
      <c r="AD41" s="115"/>
      <c r="AE41" s="115"/>
      <c r="AF41" s="120"/>
      <c r="AG41" s="120"/>
      <c r="AH41" s="120"/>
      <c r="AI41" s="120"/>
      <c r="AJ41" s="120"/>
      <c r="AK41" s="113"/>
      <c r="AL41" s="115"/>
      <c r="AM41" s="115"/>
      <c r="AN41" s="547" t="s">
        <v>1336</v>
      </c>
      <c r="AO41" s="547"/>
      <c r="AP41" s="547"/>
      <c r="AQ41" s="547"/>
      <c r="AR41" s="113"/>
      <c r="AS41" s="109"/>
      <c r="AT41" s="5"/>
      <c r="AU41" s="1"/>
      <c r="AV41" s="106"/>
      <c r="AW41" s="113"/>
      <c r="AX41" s="113"/>
      <c r="AY41" s="193"/>
      <c r="AZ41" s="193"/>
      <c r="BA41" s="193"/>
      <c r="BB41" s="193"/>
      <c r="BC41" s="120"/>
      <c r="BD41" s="120"/>
      <c r="BE41" s="120"/>
      <c r="BF41" s="120"/>
      <c r="BG41" s="120"/>
      <c r="BH41" s="113"/>
      <c r="BI41" s="193"/>
      <c r="BJ41" s="193"/>
      <c r="BK41" s="547" t="s">
        <v>1336</v>
      </c>
      <c r="BL41" s="547"/>
      <c r="BM41" s="547"/>
      <c r="BN41" s="547"/>
      <c r="BO41" s="113"/>
      <c r="BP41" s="109"/>
    </row>
    <row r="42" spans="2:68" ht="6.75" customHeight="1" x14ac:dyDescent="0.25">
      <c r="B42" s="106"/>
      <c r="C42" s="49"/>
      <c r="D42" s="50"/>
      <c r="E42" s="51"/>
      <c r="F42" s="51"/>
      <c r="G42" s="51"/>
      <c r="H42" s="51"/>
      <c r="I42" s="84"/>
      <c r="J42" s="84"/>
      <c r="K42" s="84"/>
      <c r="L42" s="84"/>
      <c r="M42" s="84"/>
      <c r="N42" s="50"/>
      <c r="O42" s="90"/>
      <c r="P42" s="110"/>
      <c r="Q42" s="548"/>
      <c r="R42" s="548"/>
      <c r="S42" s="548"/>
      <c r="T42" s="548"/>
      <c r="U42" s="113"/>
      <c r="V42" s="109"/>
      <c r="W42" s="5"/>
      <c r="X42" s="5"/>
      <c r="Y42" s="106"/>
      <c r="Z42" s="49"/>
      <c r="AA42" s="50"/>
      <c r="AB42" s="51"/>
      <c r="AC42" s="51"/>
      <c r="AD42" s="51"/>
      <c r="AE42" s="51"/>
      <c r="AF42" s="84"/>
      <c r="AG42" s="84"/>
      <c r="AH42" s="84"/>
      <c r="AI42" s="84"/>
      <c r="AJ42" s="84"/>
      <c r="AK42" s="50"/>
      <c r="AL42" s="90"/>
      <c r="AM42" s="115"/>
      <c r="AN42" s="548"/>
      <c r="AO42" s="548"/>
      <c r="AP42" s="548"/>
      <c r="AQ42" s="548"/>
      <c r="AR42" s="113"/>
      <c r="AS42" s="109"/>
      <c r="AT42" s="5"/>
      <c r="AU42" s="1"/>
      <c r="AV42" s="106"/>
      <c r="AW42" s="49"/>
      <c r="AX42" s="50"/>
      <c r="AY42" s="51"/>
      <c r="AZ42" s="51"/>
      <c r="BA42" s="51"/>
      <c r="BB42" s="51"/>
      <c r="BC42" s="84"/>
      <c r="BD42" s="84"/>
      <c r="BE42" s="84"/>
      <c r="BF42" s="84"/>
      <c r="BG42" s="84"/>
      <c r="BH42" s="50"/>
      <c r="BI42" s="90"/>
      <c r="BJ42" s="193"/>
      <c r="BK42" s="548"/>
      <c r="BL42" s="548"/>
      <c r="BM42" s="548"/>
      <c r="BN42" s="548"/>
      <c r="BO42" s="113"/>
      <c r="BP42" s="109"/>
    </row>
    <row r="43" spans="2:68" ht="15.75" x14ac:dyDescent="0.25">
      <c r="B43" s="106"/>
      <c r="C43" s="53"/>
      <c r="D43" s="459" t="s">
        <v>1287</v>
      </c>
      <c r="E43" s="459"/>
      <c r="F43" s="459"/>
      <c r="G43" s="459"/>
      <c r="H43" s="472" t="s">
        <v>1366</v>
      </c>
      <c r="I43" s="472"/>
      <c r="J43" s="472"/>
      <c r="K43" s="6" t="s">
        <v>1325</v>
      </c>
      <c r="L43" s="6"/>
      <c r="M43" s="473">
        <f>VLOOKUP(H43,perfil,2,FALSE)</f>
        <v>0</v>
      </c>
      <c r="N43" s="473"/>
      <c r="O43" s="63"/>
      <c r="P43" s="113"/>
      <c r="Q43" s="546">
        <f>(L13+(K21*R17)+R25+R39+R33+(1+S29))*(1+M43)</f>
        <v>186229.52000000002</v>
      </c>
      <c r="R43" s="546"/>
      <c r="S43" s="546"/>
      <c r="T43" s="546"/>
      <c r="U43" s="113"/>
      <c r="V43" s="109"/>
      <c r="W43" s="5"/>
      <c r="X43" s="5"/>
      <c r="Y43" s="106"/>
      <c r="Z43" s="53"/>
      <c r="AA43" s="459" t="s">
        <v>1287</v>
      </c>
      <c r="AB43" s="459"/>
      <c r="AC43" s="459"/>
      <c r="AD43" s="459"/>
      <c r="AE43" s="472" t="s">
        <v>1366</v>
      </c>
      <c r="AF43" s="472"/>
      <c r="AG43" s="472"/>
      <c r="AH43" s="6" t="s">
        <v>1325</v>
      </c>
      <c r="AI43" s="6"/>
      <c r="AJ43" s="473">
        <f>VLOOKUP(AE43,perfil,2,FALSE)</f>
        <v>0</v>
      </c>
      <c r="AK43" s="473"/>
      <c r="AL43" s="63"/>
      <c r="AM43" s="113"/>
      <c r="AN43" s="546" t="e">
        <f>(AI13+(AH21*AO17)+AO25+AO39+AO33+(1+AP29))*(1+AJ43)</f>
        <v>#N/A</v>
      </c>
      <c r="AO43" s="546"/>
      <c r="AP43" s="546"/>
      <c r="AQ43" s="546"/>
      <c r="AR43" s="113"/>
      <c r="AS43" s="109"/>
      <c r="AT43" s="5"/>
      <c r="AU43" s="1"/>
      <c r="AV43" s="106"/>
      <c r="AW43" s="53"/>
      <c r="AX43" s="459" t="s">
        <v>1287</v>
      </c>
      <c r="AY43" s="459"/>
      <c r="AZ43" s="459"/>
      <c r="BA43" s="459"/>
      <c r="BB43" s="472" t="s">
        <v>1366</v>
      </c>
      <c r="BC43" s="472"/>
      <c r="BD43" s="472"/>
      <c r="BE43" s="6" t="s">
        <v>1325</v>
      </c>
      <c r="BF43" s="6"/>
      <c r="BG43" s="473">
        <f>VLOOKUP(BB43,perfil,2,FALSE)</f>
        <v>0</v>
      </c>
      <c r="BH43" s="473"/>
      <c r="BI43" s="63"/>
      <c r="BJ43" s="113"/>
      <c r="BK43" s="546" t="e">
        <f>(BF13+(BE21*BL17)+BL25+BL39+BL33+(1+BM29))*(1+BG43)</f>
        <v>#N/A</v>
      </c>
      <c r="BL43" s="546"/>
      <c r="BM43" s="546"/>
      <c r="BN43" s="546"/>
      <c r="BO43" s="113"/>
      <c r="BP43" s="109"/>
    </row>
    <row r="44" spans="2:68" ht="7.5" customHeight="1" x14ac:dyDescent="0.25">
      <c r="B44" s="106"/>
      <c r="C44" s="54"/>
      <c r="D44" s="64"/>
      <c r="E44" s="73"/>
      <c r="F44" s="73"/>
      <c r="G44" s="64"/>
      <c r="H44" s="64"/>
      <c r="I44" s="64"/>
      <c r="J44" s="64"/>
      <c r="K44" s="64"/>
      <c r="L44" s="64"/>
      <c r="M44" s="64"/>
      <c r="N44" s="64"/>
      <c r="O44" s="65"/>
      <c r="P44" s="113"/>
      <c r="Q44" s="546"/>
      <c r="R44" s="546"/>
      <c r="S44" s="546"/>
      <c r="T44" s="546"/>
      <c r="U44" s="117"/>
      <c r="V44" s="109"/>
      <c r="W44" s="5"/>
      <c r="X44" s="5"/>
      <c r="Y44" s="106"/>
      <c r="Z44" s="54"/>
      <c r="AA44" s="64"/>
      <c r="AB44" s="73"/>
      <c r="AC44" s="73"/>
      <c r="AD44" s="64"/>
      <c r="AE44" s="64"/>
      <c r="AF44" s="64"/>
      <c r="AG44" s="64"/>
      <c r="AH44" s="64"/>
      <c r="AI44" s="64"/>
      <c r="AJ44" s="64"/>
      <c r="AK44" s="64"/>
      <c r="AL44" s="65"/>
      <c r="AM44" s="113"/>
      <c r="AN44" s="546"/>
      <c r="AO44" s="546"/>
      <c r="AP44" s="546"/>
      <c r="AQ44" s="546"/>
      <c r="AR44" s="117"/>
      <c r="AS44" s="109"/>
      <c r="AT44" s="5"/>
      <c r="AU44" s="1"/>
      <c r="AV44" s="106"/>
      <c r="AW44" s="54"/>
      <c r="AX44" s="64"/>
      <c r="AY44" s="73"/>
      <c r="AZ44" s="73"/>
      <c r="BA44" s="64"/>
      <c r="BB44" s="64"/>
      <c r="BC44" s="64"/>
      <c r="BD44" s="64"/>
      <c r="BE44" s="64"/>
      <c r="BF44" s="64"/>
      <c r="BG44" s="64"/>
      <c r="BH44" s="64"/>
      <c r="BI44" s="65"/>
      <c r="BJ44" s="113"/>
      <c r="BK44" s="546"/>
      <c r="BL44" s="546"/>
      <c r="BM44" s="546"/>
      <c r="BN44" s="546"/>
      <c r="BO44" s="117"/>
      <c r="BP44" s="109"/>
    </row>
    <row r="45" spans="2:68" ht="6.75" customHeight="1" thickBot="1" x14ac:dyDescent="0.3">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x14ac:dyDescent="0.25">
      <c r="C46" s="5"/>
      <c r="D46" s="5"/>
      <c r="E46" s="5"/>
      <c r="F46" s="5"/>
      <c r="G46" s="5"/>
      <c r="H46" s="5"/>
      <c r="I46" s="5"/>
      <c r="J46" s="5"/>
      <c r="K46" s="5"/>
      <c r="L46" s="5"/>
      <c r="M46" s="5"/>
      <c r="N46" s="5"/>
      <c r="O46" s="197"/>
      <c r="P46" s="197"/>
      <c r="Q46" s="5"/>
      <c r="R46" s="5"/>
      <c r="S46" s="5"/>
      <c r="T46" s="60"/>
      <c r="U46" s="60"/>
      <c r="V46" s="5"/>
      <c r="W46" s="5"/>
      <c r="X46" s="5"/>
      <c r="Y46" s="1"/>
      <c r="Z46" s="5"/>
      <c r="AA46" s="5"/>
      <c r="AB46" s="5"/>
      <c r="AC46" s="5"/>
      <c r="AD46" s="5"/>
      <c r="AE46" s="5"/>
      <c r="AF46" s="5"/>
      <c r="AG46" s="5"/>
      <c r="AH46" s="5"/>
      <c r="AI46" s="5"/>
      <c r="AJ46" s="5"/>
      <c r="AK46" s="5"/>
      <c r="AL46" s="197"/>
      <c r="AM46" s="197"/>
      <c r="AN46" s="5"/>
      <c r="AO46" s="5"/>
      <c r="AP46" s="5"/>
      <c r="AQ46" s="60"/>
      <c r="AR46" s="60"/>
      <c r="AS46" s="5"/>
      <c r="AT46" s="5"/>
      <c r="AU46" s="1"/>
    </row>
    <row r="47" spans="2:68" ht="13.5" customHeight="1" x14ac:dyDescent="0.25">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75" thickBot="1" x14ac:dyDescent="0.3">
      <c r="B48" s="5"/>
      <c r="C48" s="523" t="s">
        <v>1376</v>
      </c>
      <c r="D48" s="523"/>
      <c r="E48" s="523"/>
      <c r="F48" s="523"/>
      <c r="G48" s="523"/>
      <c r="H48" s="523"/>
      <c r="I48" s="126"/>
      <c r="J48" s="5"/>
      <c r="K48" s="5"/>
      <c r="L48" s="5"/>
      <c r="M48" s="5"/>
      <c r="N48" s="5"/>
      <c r="O48" s="5"/>
      <c r="P48" s="5"/>
      <c r="Q48" s="5"/>
      <c r="R48" s="5"/>
      <c r="S48" s="5"/>
      <c r="T48" s="5"/>
      <c r="U48" s="5"/>
      <c r="V48" s="5"/>
      <c r="W48" s="5"/>
      <c r="X48" s="5"/>
      <c r="Y48" s="5"/>
      <c r="Z48" s="523" t="s">
        <v>1377</v>
      </c>
      <c r="AA48" s="523"/>
      <c r="AB48" s="523"/>
      <c r="AC48" s="523"/>
      <c r="AD48" s="523"/>
      <c r="AE48" s="523"/>
      <c r="AF48" s="126"/>
      <c r="AG48" s="5"/>
      <c r="AH48" s="5"/>
      <c r="AI48" s="5"/>
      <c r="AJ48" s="5"/>
      <c r="AK48" s="5"/>
      <c r="AL48" s="5"/>
      <c r="AM48" s="5"/>
      <c r="AN48" s="5"/>
      <c r="AO48" s="5"/>
      <c r="AP48" s="5"/>
      <c r="AQ48" s="5"/>
      <c r="AR48" s="5"/>
      <c r="AS48" s="5"/>
      <c r="AT48" s="5"/>
      <c r="AU48" s="5"/>
      <c r="AW48" s="523" t="s">
        <v>1378</v>
      </c>
      <c r="AX48" s="523"/>
      <c r="AY48" s="523"/>
      <c r="AZ48" s="523"/>
      <c r="BA48" s="523"/>
      <c r="BB48" s="523"/>
      <c r="BC48" s="126"/>
    </row>
    <row r="49" spans="2:68" ht="6.75" customHeight="1" x14ac:dyDescent="0.25">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6" customHeight="1" x14ac:dyDescent="0.25">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x14ac:dyDescent="0.25">
      <c r="B51" s="106"/>
      <c r="C51" s="53"/>
      <c r="D51" s="5"/>
      <c r="E51" s="524" t="s">
        <v>1337</v>
      </c>
      <c r="F51" s="524"/>
      <c r="G51" s="524"/>
      <c r="H51" s="524"/>
      <c r="I51" s="524"/>
      <c r="J51" s="5"/>
      <c r="K51" s="527" t="s">
        <v>123</v>
      </c>
      <c r="L51" s="528"/>
      <c r="M51" s="528"/>
      <c r="N51" s="528"/>
      <c r="O51" s="528"/>
      <c r="P51" s="528"/>
      <c r="Q51" s="528"/>
      <c r="R51" s="528"/>
      <c r="S51" s="529"/>
      <c r="T51" s="92"/>
      <c r="U51" s="94"/>
      <c r="V51" s="123"/>
      <c r="W51" s="1"/>
      <c r="X51" s="5"/>
      <c r="Y51" s="106"/>
      <c r="Z51" s="53"/>
      <c r="AA51" s="5"/>
      <c r="AB51" s="524" t="s">
        <v>1337</v>
      </c>
      <c r="AC51" s="524"/>
      <c r="AD51" s="524"/>
      <c r="AE51" s="524"/>
      <c r="AF51" s="524"/>
      <c r="AG51" s="5"/>
      <c r="AH51" s="527" t="s">
        <v>123</v>
      </c>
      <c r="AI51" s="528"/>
      <c r="AJ51" s="528"/>
      <c r="AK51" s="528"/>
      <c r="AL51" s="528"/>
      <c r="AM51" s="528"/>
      <c r="AN51" s="528"/>
      <c r="AO51" s="528"/>
      <c r="AP51" s="529"/>
      <c r="AQ51" s="92"/>
      <c r="AR51" s="94"/>
      <c r="AS51" s="123"/>
      <c r="AT51" s="1"/>
      <c r="AU51" s="1"/>
      <c r="AV51" s="106"/>
      <c r="AW51" s="53"/>
      <c r="AY51" s="524" t="s">
        <v>1337</v>
      </c>
      <c r="AZ51" s="524"/>
      <c r="BA51" s="524"/>
      <c r="BB51" s="524"/>
      <c r="BC51" s="524"/>
      <c r="BE51" s="527" t="s">
        <v>123</v>
      </c>
      <c r="BF51" s="528"/>
      <c r="BG51" s="528"/>
      <c r="BH51" s="528"/>
      <c r="BI51" s="528"/>
      <c r="BJ51" s="528"/>
      <c r="BK51" s="528"/>
      <c r="BL51" s="528"/>
      <c r="BM51" s="529"/>
      <c r="BN51" s="92"/>
      <c r="BO51" s="94"/>
      <c r="BP51" s="123"/>
    </row>
    <row r="52" spans="2:68" ht="6" customHeight="1" x14ac:dyDescent="0.25">
      <c r="B52" s="106"/>
      <c r="C52" s="53"/>
      <c r="D52" s="5"/>
      <c r="E52" s="195"/>
      <c r="F52" s="195"/>
      <c r="G52" s="195"/>
      <c r="H52" s="195"/>
      <c r="I52" s="195"/>
      <c r="J52" s="5"/>
      <c r="K52" s="93"/>
      <c r="L52" s="93"/>
      <c r="M52" s="93"/>
      <c r="N52" s="93"/>
      <c r="O52" s="93"/>
      <c r="P52" s="93"/>
      <c r="Q52" s="93"/>
      <c r="R52" s="93"/>
      <c r="S52" s="93"/>
      <c r="T52" s="92"/>
      <c r="U52" s="94"/>
      <c r="V52" s="123"/>
      <c r="W52" s="1"/>
      <c r="X52" s="5"/>
      <c r="Y52" s="106"/>
      <c r="Z52" s="53"/>
      <c r="AA52" s="5"/>
      <c r="AB52" s="195"/>
      <c r="AC52" s="195"/>
      <c r="AD52" s="195"/>
      <c r="AE52" s="195"/>
      <c r="AF52" s="195"/>
      <c r="AG52" s="5"/>
      <c r="AH52" s="93"/>
      <c r="AI52" s="93"/>
      <c r="AJ52" s="93"/>
      <c r="AK52" s="93"/>
      <c r="AL52" s="93"/>
      <c r="AM52" s="93"/>
      <c r="AN52" s="93"/>
      <c r="AO52" s="93"/>
      <c r="AP52" s="93"/>
      <c r="AQ52" s="92"/>
      <c r="AR52" s="94"/>
      <c r="AS52" s="123"/>
      <c r="AT52" s="1"/>
      <c r="AU52" s="1"/>
      <c r="AV52" s="106"/>
      <c r="AW52" s="53"/>
      <c r="AY52" s="195"/>
      <c r="AZ52" s="195"/>
      <c r="BA52" s="195"/>
      <c r="BB52" s="195"/>
      <c r="BC52" s="195"/>
      <c r="BE52" s="93"/>
      <c r="BF52" s="93"/>
      <c r="BG52" s="93"/>
      <c r="BH52" s="93"/>
      <c r="BI52" s="93"/>
      <c r="BJ52" s="93"/>
      <c r="BK52" s="93"/>
      <c r="BL52" s="93"/>
      <c r="BM52" s="93"/>
      <c r="BN52" s="92"/>
      <c r="BO52" s="94"/>
      <c r="BP52" s="123"/>
    </row>
    <row r="53" spans="2:68" x14ac:dyDescent="0.25">
      <c r="B53" s="106"/>
      <c r="C53" s="53"/>
      <c r="D53" s="5"/>
      <c r="E53" s="525" t="s">
        <v>1338</v>
      </c>
      <c r="F53" s="525"/>
      <c r="G53" s="525"/>
      <c r="H53" s="525"/>
      <c r="I53" s="525"/>
      <c r="J53" s="5"/>
      <c r="K53" s="527" t="s">
        <v>3</v>
      </c>
      <c r="L53" s="528"/>
      <c r="M53" s="528"/>
      <c r="N53" s="528"/>
      <c r="O53" s="528"/>
      <c r="P53" s="528"/>
      <c r="Q53" s="528"/>
      <c r="R53" s="528"/>
      <c r="S53" s="529"/>
      <c r="T53" s="92"/>
      <c r="U53" s="94"/>
      <c r="V53" s="123"/>
      <c r="W53" s="5"/>
      <c r="X53" s="5"/>
      <c r="Y53" s="106"/>
      <c r="Z53" s="53"/>
      <c r="AA53" s="5"/>
      <c r="AB53" s="525" t="s">
        <v>1338</v>
      </c>
      <c r="AC53" s="525"/>
      <c r="AD53" s="525"/>
      <c r="AE53" s="525"/>
      <c r="AF53" s="525"/>
      <c r="AG53" s="5"/>
      <c r="AH53" s="527" t="s">
        <v>119</v>
      </c>
      <c r="AI53" s="528"/>
      <c r="AJ53" s="528"/>
      <c r="AK53" s="528"/>
      <c r="AL53" s="528"/>
      <c r="AM53" s="528"/>
      <c r="AN53" s="528"/>
      <c r="AO53" s="528"/>
      <c r="AP53" s="529"/>
      <c r="AQ53" s="92"/>
      <c r="AR53" s="94"/>
      <c r="AS53" s="123"/>
      <c r="AT53" s="5"/>
      <c r="AU53" s="1"/>
      <c r="AV53" s="106"/>
      <c r="AW53" s="53"/>
      <c r="AY53" s="525" t="s">
        <v>1338</v>
      </c>
      <c r="AZ53" s="525"/>
      <c r="BA53" s="525"/>
      <c r="BB53" s="525"/>
      <c r="BC53" s="525"/>
      <c r="BE53" s="527" t="s">
        <v>2</v>
      </c>
      <c r="BF53" s="528"/>
      <c r="BG53" s="528"/>
      <c r="BH53" s="528"/>
      <c r="BI53" s="528"/>
      <c r="BJ53" s="528"/>
      <c r="BK53" s="528"/>
      <c r="BL53" s="528"/>
      <c r="BM53" s="529"/>
      <c r="BN53" s="92"/>
      <c r="BO53" s="94"/>
      <c r="BP53" s="123"/>
    </row>
    <row r="54" spans="2:68" ht="4.5" customHeight="1" x14ac:dyDescent="0.25">
      <c r="B54" s="106"/>
      <c r="C54" s="53"/>
      <c r="D54" s="5"/>
      <c r="E54" s="196"/>
      <c r="F54" s="196"/>
      <c r="G54" s="196"/>
      <c r="H54" s="196"/>
      <c r="I54" s="196"/>
      <c r="J54" s="5"/>
      <c r="K54" s="93"/>
      <c r="L54" s="93"/>
      <c r="M54" s="93"/>
      <c r="N54" s="93"/>
      <c r="O54" s="93"/>
      <c r="P54" s="93"/>
      <c r="Q54" s="93"/>
      <c r="R54" s="93"/>
      <c r="S54" s="93"/>
      <c r="T54" s="92"/>
      <c r="U54" s="94"/>
      <c r="V54" s="123"/>
      <c r="W54" s="5"/>
      <c r="X54" s="5"/>
      <c r="Y54" s="106"/>
      <c r="Z54" s="53"/>
      <c r="AA54" s="5"/>
      <c r="AB54" s="196"/>
      <c r="AC54" s="196"/>
      <c r="AD54" s="196"/>
      <c r="AE54" s="196"/>
      <c r="AF54" s="196"/>
      <c r="AG54" s="5"/>
      <c r="AH54" s="93"/>
      <c r="AI54" s="93"/>
      <c r="AJ54" s="93"/>
      <c r="AK54" s="93"/>
      <c r="AL54" s="93"/>
      <c r="AM54" s="93"/>
      <c r="AN54" s="93"/>
      <c r="AO54" s="93"/>
      <c r="AP54" s="93"/>
      <c r="AQ54" s="92"/>
      <c r="AR54" s="94"/>
      <c r="AS54" s="123"/>
      <c r="AT54" s="5"/>
      <c r="AU54" s="1"/>
      <c r="AV54" s="106"/>
      <c r="AW54" s="53"/>
      <c r="AY54" s="196"/>
      <c r="AZ54" s="196"/>
      <c r="BA54" s="196"/>
      <c r="BB54" s="196"/>
      <c r="BC54" s="196"/>
      <c r="BE54" s="93"/>
      <c r="BF54" s="93"/>
      <c r="BG54" s="93"/>
      <c r="BH54" s="93"/>
      <c r="BI54" s="93"/>
      <c r="BJ54" s="93"/>
      <c r="BK54" s="93"/>
      <c r="BL54" s="93"/>
      <c r="BM54" s="93"/>
      <c r="BN54" s="92"/>
      <c r="BO54" s="94"/>
      <c r="BP54" s="123"/>
    </row>
    <row r="55" spans="2:68" x14ac:dyDescent="0.25">
      <c r="B55" s="106"/>
      <c r="C55" s="53"/>
      <c r="D55" s="5"/>
      <c r="E55" s="526" t="s">
        <v>1339</v>
      </c>
      <c r="F55" s="526"/>
      <c r="G55" s="526"/>
      <c r="H55" s="526"/>
      <c r="I55" s="526"/>
      <c r="J55" s="30"/>
      <c r="K55" s="527" t="s">
        <v>23</v>
      </c>
      <c r="L55" s="528"/>
      <c r="M55" s="528"/>
      <c r="N55" s="528"/>
      <c r="O55" s="528"/>
      <c r="P55" s="528"/>
      <c r="Q55" s="528"/>
      <c r="R55" s="528"/>
      <c r="S55" s="529"/>
      <c r="T55" s="92"/>
      <c r="U55" s="95"/>
      <c r="V55" s="123"/>
      <c r="W55" s="5"/>
      <c r="X55" s="5"/>
      <c r="Y55" s="106"/>
      <c r="Z55" s="53"/>
      <c r="AA55" s="5"/>
      <c r="AB55" s="526" t="s">
        <v>1339</v>
      </c>
      <c r="AC55" s="526"/>
      <c r="AD55" s="526"/>
      <c r="AE55" s="526"/>
      <c r="AF55" s="526"/>
      <c r="AG55" s="30"/>
      <c r="AH55" s="527" t="s">
        <v>100</v>
      </c>
      <c r="AI55" s="528"/>
      <c r="AJ55" s="528"/>
      <c r="AK55" s="528"/>
      <c r="AL55" s="528"/>
      <c r="AM55" s="528"/>
      <c r="AN55" s="528"/>
      <c r="AO55" s="528"/>
      <c r="AP55" s="529"/>
      <c r="AQ55" s="92"/>
      <c r="AR55" s="95"/>
      <c r="AS55" s="123"/>
      <c r="AT55" s="5"/>
      <c r="AU55" s="1"/>
      <c r="AV55" s="106"/>
      <c r="AW55" s="53"/>
      <c r="AY55" s="526" t="s">
        <v>1339</v>
      </c>
      <c r="AZ55" s="526"/>
      <c r="BA55" s="526"/>
      <c r="BB55" s="526"/>
      <c r="BC55" s="526"/>
      <c r="BD55" s="30"/>
      <c r="BE55" s="527" t="s">
        <v>68</v>
      </c>
      <c r="BF55" s="528"/>
      <c r="BG55" s="528"/>
      <c r="BH55" s="528"/>
      <c r="BI55" s="528"/>
      <c r="BJ55" s="528"/>
      <c r="BK55" s="528"/>
      <c r="BL55" s="528"/>
      <c r="BM55" s="529"/>
      <c r="BN55" s="92"/>
      <c r="BO55" s="95"/>
      <c r="BP55" s="123"/>
    </row>
    <row r="56" spans="2:68" ht="5.25" customHeight="1" x14ac:dyDescent="0.25">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x14ac:dyDescent="0.25">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x14ac:dyDescent="0.25">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x14ac:dyDescent="0.25">
      <c r="B59" s="106"/>
      <c r="C59" s="76"/>
      <c r="D59" s="8"/>
      <c r="E59" s="8" t="s">
        <v>1332</v>
      </c>
      <c r="F59" s="8"/>
      <c r="G59" s="8"/>
      <c r="H59" s="8"/>
      <c r="I59" s="6"/>
      <c r="J59" s="6"/>
      <c r="K59" s="6"/>
      <c r="L59" s="481" t="e">
        <f>VLOOKUP(K55,tabla_programacion,3,FALSE)</f>
        <v>#N/A</v>
      </c>
      <c r="M59" s="481"/>
      <c r="N59" s="481"/>
      <c r="O59" s="481"/>
      <c r="P59" s="5"/>
      <c r="Q59" s="5"/>
      <c r="R59" s="5"/>
      <c r="S59" s="5"/>
      <c r="T59" s="5"/>
      <c r="U59" s="63"/>
      <c r="V59" s="109"/>
      <c r="W59" s="5"/>
      <c r="X59" s="5"/>
      <c r="Y59" s="106"/>
      <c r="Z59" s="76"/>
      <c r="AA59" s="8"/>
      <c r="AB59" s="8" t="s">
        <v>1332</v>
      </c>
      <c r="AC59" s="8"/>
      <c r="AD59" s="8"/>
      <c r="AE59" s="8"/>
      <c r="AF59" s="6"/>
      <c r="AG59" s="6"/>
      <c r="AH59" s="6"/>
      <c r="AI59" s="481" t="e">
        <f>VLOOKUP(AH55,tabla_programacion,3,FALSE)</f>
        <v>#N/A</v>
      </c>
      <c r="AJ59" s="481"/>
      <c r="AK59" s="481"/>
      <c r="AL59" s="481"/>
      <c r="AM59" s="5"/>
      <c r="AN59" s="5"/>
      <c r="AO59" s="5"/>
      <c r="AP59" s="5"/>
      <c r="AQ59" s="5"/>
      <c r="AR59" s="63"/>
      <c r="AS59" s="109"/>
      <c r="AT59" s="5"/>
      <c r="AU59" s="1"/>
      <c r="AV59" s="106"/>
      <c r="AW59" s="76"/>
      <c r="AX59" s="8"/>
      <c r="AY59" s="8" t="s">
        <v>1332</v>
      </c>
      <c r="AZ59" s="8"/>
      <c r="BA59" s="8"/>
      <c r="BB59" s="8"/>
      <c r="BC59" s="6"/>
      <c r="BD59" s="6"/>
      <c r="BE59" s="6"/>
      <c r="BF59" s="481" t="e">
        <f>VLOOKUP(BE55,tabla_programacion,3,FALSE)</f>
        <v>#N/A</v>
      </c>
      <c r="BG59" s="481"/>
      <c r="BH59" s="481"/>
      <c r="BI59" s="481"/>
      <c r="BO59" s="63"/>
      <c r="BP59" s="109"/>
    </row>
    <row r="60" spans="2:68" x14ac:dyDescent="0.25">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25" customHeight="1" x14ac:dyDescent="0.25">
      <c r="B61" s="106"/>
      <c r="C61" s="193"/>
      <c r="D61" s="193"/>
      <c r="E61" s="193"/>
      <c r="F61" s="193"/>
      <c r="G61" s="193"/>
      <c r="H61" s="193"/>
      <c r="I61" s="111"/>
      <c r="J61" s="111"/>
      <c r="K61" s="111"/>
      <c r="L61" s="111"/>
      <c r="M61" s="112"/>
      <c r="N61" s="112"/>
      <c r="O61" s="113"/>
      <c r="P61" s="113"/>
      <c r="Q61" s="113"/>
      <c r="R61" s="113"/>
      <c r="S61" s="113"/>
      <c r="T61" s="113"/>
      <c r="U61" s="113"/>
      <c r="V61" s="109"/>
      <c r="W61" s="5"/>
      <c r="X61" s="5"/>
      <c r="Y61" s="106"/>
      <c r="Z61" s="193"/>
      <c r="AA61" s="193"/>
      <c r="AB61" s="193"/>
      <c r="AC61" s="193"/>
      <c r="AD61" s="193"/>
      <c r="AE61" s="193"/>
      <c r="AF61" s="111"/>
      <c r="AG61" s="111"/>
      <c r="AH61" s="111"/>
      <c r="AI61" s="111"/>
      <c r="AJ61" s="112"/>
      <c r="AK61" s="112"/>
      <c r="AL61" s="113"/>
      <c r="AM61" s="113"/>
      <c r="AN61" s="113"/>
      <c r="AO61" s="113"/>
      <c r="AP61" s="113"/>
      <c r="AQ61" s="113"/>
      <c r="AR61" s="113"/>
      <c r="AS61" s="109"/>
      <c r="AT61" s="5"/>
      <c r="AU61" s="1"/>
      <c r="AV61" s="106"/>
      <c r="AW61" s="193"/>
      <c r="AX61" s="193"/>
      <c r="AY61" s="193"/>
      <c r="AZ61" s="193"/>
      <c r="BA61" s="193"/>
      <c r="BB61" s="193"/>
      <c r="BC61" s="111"/>
      <c r="BD61" s="111"/>
      <c r="BE61" s="111"/>
      <c r="BF61" s="111"/>
      <c r="BG61" s="112"/>
      <c r="BH61" s="112"/>
      <c r="BI61" s="113"/>
      <c r="BJ61" s="113"/>
      <c r="BK61" s="113"/>
      <c r="BL61" s="113"/>
      <c r="BM61" s="113"/>
      <c r="BN61" s="113"/>
      <c r="BO61" s="113"/>
      <c r="BP61" s="109"/>
    </row>
    <row r="62" spans="2:68" x14ac:dyDescent="0.25">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75" x14ac:dyDescent="0.25">
      <c r="B63" s="106"/>
      <c r="C63" s="62"/>
      <c r="D63" s="192"/>
      <c r="E63" s="8" t="s">
        <v>1330</v>
      </c>
      <c r="F63" s="8"/>
      <c r="G63" s="8"/>
      <c r="H63" s="530" t="s">
        <v>132</v>
      </c>
      <c r="I63" s="531"/>
      <c r="J63" s="531"/>
      <c r="K63" s="531"/>
      <c r="L63" s="532"/>
      <c r="M63" s="5"/>
      <c r="N63" s="6"/>
      <c r="O63" s="8" t="s">
        <v>1326</v>
      </c>
      <c r="P63" s="6"/>
      <c r="Q63" s="6"/>
      <c r="R63" s="533">
        <f>VLOOKUP(H63,tabla_ejecutor,2,FALSE)</f>
        <v>11890</v>
      </c>
      <c r="S63" s="534"/>
      <c r="T63" s="535"/>
      <c r="U63" s="63"/>
      <c r="V63" s="109"/>
      <c r="W63" s="5"/>
      <c r="X63" s="5"/>
      <c r="Y63" s="106"/>
      <c r="Z63" s="62"/>
      <c r="AA63" s="192"/>
      <c r="AB63" s="8" t="s">
        <v>1330</v>
      </c>
      <c r="AC63" s="8"/>
      <c r="AD63" s="8"/>
      <c r="AE63" s="530" t="s">
        <v>131</v>
      </c>
      <c r="AF63" s="531"/>
      <c r="AG63" s="531"/>
      <c r="AH63" s="531"/>
      <c r="AI63" s="532"/>
      <c r="AJ63" s="5"/>
      <c r="AK63" s="6"/>
      <c r="AL63" s="8" t="s">
        <v>1326</v>
      </c>
      <c r="AM63" s="6"/>
      <c r="AN63" s="6"/>
      <c r="AO63" s="533">
        <f>VLOOKUP(AE63,tabla_ejecutor,2,FALSE)</f>
        <v>18415</v>
      </c>
      <c r="AP63" s="534"/>
      <c r="AQ63" s="535"/>
      <c r="AR63" s="63"/>
      <c r="AS63" s="109"/>
      <c r="AT63" s="5"/>
      <c r="AU63" s="1"/>
      <c r="AV63" s="106"/>
      <c r="AW63" s="62"/>
      <c r="AX63" s="192"/>
      <c r="AY63" s="8" t="s">
        <v>1330</v>
      </c>
      <c r="AZ63" s="8"/>
      <c r="BA63" s="8"/>
      <c r="BB63" s="530" t="s">
        <v>131</v>
      </c>
      <c r="BC63" s="531"/>
      <c r="BD63" s="531"/>
      <c r="BE63" s="531"/>
      <c r="BF63" s="532"/>
      <c r="BH63" s="6"/>
      <c r="BI63" s="8" t="s">
        <v>1326</v>
      </c>
      <c r="BJ63" s="6"/>
      <c r="BK63" s="6"/>
      <c r="BL63" s="533">
        <f>VLOOKUP(BB63,tabla_ejecutor,2,FALSE)</f>
        <v>18415</v>
      </c>
      <c r="BM63" s="534"/>
      <c r="BN63" s="535"/>
      <c r="BO63" s="63"/>
      <c r="BP63" s="109"/>
    </row>
    <row r="64" spans="2:68" x14ac:dyDescent="0.25">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6" customHeight="1" x14ac:dyDescent="0.25">
      <c r="B65" s="106"/>
      <c r="C65" s="193"/>
      <c r="D65" s="193"/>
      <c r="E65" s="193"/>
      <c r="F65" s="193"/>
      <c r="G65" s="193"/>
      <c r="H65" s="193"/>
      <c r="I65" s="111"/>
      <c r="J65" s="111"/>
      <c r="K65" s="111"/>
      <c r="L65" s="111"/>
      <c r="M65" s="112"/>
      <c r="N65" s="112"/>
      <c r="O65" s="113"/>
      <c r="P65" s="113"/>
      <c r="Q65" s="113"/>
      <c r="R65" s="113"/>
      <c r="S65" s="113"/>
      <c r="T65" s="113"/>
      <c r="U65" s="113"/>
      <c r="V65" s="109"/>
      <c r="W65" s="5"/>
      <c r="X65" s="5"/>
      <c r="Y65" s="106"/>
      <c r="Z65" s="193"/>
      <c r="AA65" s="193"/>
      <c r="AB65" s="193"/>
      <c r="AC65" s="193"/>
      <c r="AD65" s="193"/>
      <c r="AE65" s="193"/>
      <c r="AF65" s="111"/>
      <c r="AG65" s="111"/>
      <c r="AH65" s="111"/>
      <c r="AI65" s="111"/>
      <c r="AJ65" s="112"/>
      <c r="AK65" s="112"/>
      <c r="AL65" s="113"/>
      <c r="AM65" s="113"/>
      <c r="AN65" s="113"/>
      <c r="AO65" s="113"/>
      <c r="AP65" s="113"/>
      <c r="AQ65" s="113"/>
      <c r="AR65" s="113"/>
      <c r="AS65" s="109"/>
      <c r="AT65" s="5"/>
      <c r="AU65" s="1"/>
      <c r="AV65" s="106"/>
      <c r="AW65" s="193"/>
      <c r="AX65" s="193"/>
      <c r="AY65" s="193"/>
      <c r="AZ65" s="193"/>
      <c r="BA65" s="193"/>
      <c r="BB65" s="193"/>
      <c r="BC65" s="111"/>
      <c r="BD65" s="111"/>
      <c r="BE65" s="111"/>
      <c r="BF65" s="111"/>
      <c r="BG65" s="112"/>
      <c r="BH65" s="112"/>
      <c r="BI65" s="113"/>
      <c r="BJ65" s="113"/>
      <c r="BK65" s="113"/>
      <c r="BL65" s="113"/>
      <c r="BM65" s="113"/>
      <c r="BN65" s="113"/>
      <c r="BO65" s="113"/>
      <c r="BP65" s="109"/>
    </row>
    <row r="66" spans="2:68" x14ac:dyDescent="0.25">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x14ac:dyDescent="0.25">
      <c r="B67" s="106"/>
      <c r="C67" s="62"/>
      <c r="D67" s="192"/>
      <c r="E67" s="8" t="s">
        <v>1331</v>
      </c>
      <c r="F67" s="8"/>
      <c r="G67" s="8"/>
      <c r="H67" s="8"/>
      <c r="I67" s="8"/>
      <c r="J67" s="8"/>
      <c r="K67" s="536">
        <v>0</v>
      </c>
      <c r="L67" s="537"/>
      <c r="M67" s="59" t="s">
        <v>130</v>
      </c>
      <c r="N67" s="59"/>
      <c r="O67" s="5"/>
      <c r="P67" s="8" t="s">
        <v>1327</v>
      </c>
      <c r="Q67" s="8"/>
      <c r="R67" s="533">
        <f>R63*K67</f>
        <v>0</v>
      </c>
      <c r="S67" s="534"/>
      <c r="T67" s="535"/>
      <c r="U67" s="88"/>
      <c r="V67" s="109"/>
      <c r="W67" s="5"/>
      <c r="X67" s="5"/>
      <c r="Y67" s="106"/>
      <c r="Z67" s="62"/>
      <c r="AA67" s="192"/>
      <c r="AB67" s="8" t="s">
        <v>1331</v>
      </c>
      <c r="AC67" s="8"/>
      <c r="AD67" s="8"/>
      <c r="AE67" s="8"/>
      <c r="AF67" s="8"/>
      <c r="AG67" s="8"/>
      <c r="AH67" s="536">
        <v>0</v>
      </c>
      <c r="AI67" s="537"/>
      <c r="AJ67" s="59" t="s">
        <v>130</v>
      </c>
      <c r="AK67" s="59"/>
      <c r="AL67" s="5"/>
      <c r="AM67" s="8" t="s">
        <v>1327</v>
      </c>
      <c r="AN67" s="8"/>
      <c r="AO67" s="533">
        <f>AO63*AH67</f>
        <v>0</v>
      </c>
      <c r="AP67" s="534"/>
      <c r="AQ67" s="535"/>
      <c r="AR67" s="88"/>
      <c r="AS67" s="109"/>
      <c r="AT67" s="5"/>
      <c r="AU67" s="1"/>
      <c r="AV67" s="106"/>
      <c r="AW67" s="62"/>
      <c r="AX67" s="192"/>
      <c r="AY67" s="8" t="s">
        <v>1331</v>
      </c>
      <c r="AZ67" s="8"/>
      <c r="BA67" s="8"/>
      <c r="BB67" s="8"/>
      <c r="BC67" s="8"/>
      <c r="BD67" s="8"/>
      <c r="BE67" s="536">
        <v>0</v>
      </c>
      <c r="BF67" s="537"/>
      <c r="BG67" s="59" t="s">
        <v>130</v>
      </c>
      <c r="BH67" s="59"/>
      <c r="BJ67" s="8" t="s">
        <v>1327</v>
      </c>
      <c r="BK67" s="8"/>
      <c r="BL67" s="533">
        <f>BL63*BE67</f>
        <v>0</v>
      </c>
      <c r="BM67" s="534"/>
      <c r="BN67" s="535"/>
      <c r="BO67" s="88"/>
      <c r="BP67" s="109"/>
    </row>
    <row r="68" spans="2:68" x14ac:dyDescent="0.25">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6" customHeight="1" x14ac:dyDescent="0.25">
      <c r="B69" s="106"/>
      <c r="C69" s="193"/>
      <c r="D69" s="193"/>
      <c r="E69" s="193"/>
      <c r="F69" s="193"/>
      <c r="G69" s="193"/>
      <c r="H69" s="193"/>
      <c r="I69" s="111"/>
      <c r="J69" s="111"/>
      <c r="K69" s="111"/>
      <c r="L69" s="111"/>
      <c r="M69" s="112"/>
      <c r="N69" s="112"/>
      <c r="O69" s="113"/>
      <c r="P69" s="113"/>
      <c r="Q69" s="113"/>
      <c r="R69" s="113"/>
      <c r="S69" s="113"/>
      <c r="T69" s="113"/>
      <c r="U69" s="113"/>
      <c r="V69" s="109"/>
      <c r="W69" s="5"/>
      <c r="X69" s="5"/>
      <c r="Y69" s="106"/>
      <c r="Z69" s="193"/>
      <c r="AA69" s="193"/>
      <c r="AB69" s="193"/>
      <c r="AC69" s="193"/>
      <c r="AD69" s="193"/>
      <c r="AE69" s="193"/>
      <c r="AF69" s="111"/>
      <c r="AG69" s="111"/>
      <c r="AH69" s="111"/>
      <c r="AI69" s="111"/>
      <c r="AJ69" s="112"/>
      <c r="AK69" s="112"/>
      <c r="AL69" s="113"/>
      <c r="AM69" s="113"/>
      <c r="AN69" s="113"/>
      <c r="AO69" s="113"/>
      <c r="AP69" s="113"/>
      <c r="AQ69" s="113"/>
      <c r="AR69" s="113"/>
      <c r="AS69" s="109"/>
      <c r="AT69" s="5"/>
      <c r="AU69" s="1"/>
      <c r="AV69" s="106"/>
      <c r="AW69" s="193"/>
      <c r="AX69" s="193"/>
      <c r="AY69" s="193"/>
      <c r="AZ69" s="193"/>
      <c r="BA69" s="193"/>
      <c r="BB69" s="193"/>
      <c r="BC69" s="111"/>
      <c r="BD69" s="111"/>
      <c r="BE69" s="111"/>
      <c r="BF69" s="111"/>
      <c r="BG69" s="112"/>
      <c r="BH69" s="112"/>
      <c r="BI69" s="113"/>
      <c r="BJ69" s="113"/>
      <c r="BK69" s="113"/>
      <c r="BL69" s="113"/>
      <c r="BM69" s="113"/>
      <c r="BN69" s="113"/>
      <c r="BO69" s="113"/>
      <c r="BP69" s="109"/>
    </row>
    <row r="70" spans="2:68" x14ac:dyDescent="0.25">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x14ac:dyDescent="0.25">
      <c r="B71" s="106"/>
      <c r="C71" s="62"/>
      <c r="D71" s="192"/>
      <c r="E71" s="48" t="s">
        <v>1333</v>
      </c>
      <c r="F71" s="192"/>
      <c r="G71" s="192"/>
      <c r="H71" s="192"/>
      <c r="I71" s="68"/>
      <c r="J71" s="538" t="s">
        <v>1362</v>
      </c>
      <c r="K71" s="539"/>
      <c r="L71" s="539"/>
      <c r="M71" s="539"/>
      <c r="N71" s="540"/>
      <c r="O71" s="5"/>
      <c r="P71" s="471" t="s">
        <v>135</v>
      </c>
      <c r="Q71" s="471"/>
      <c r="R71" s="533" t="e">
        <f>VLOOKUP(J71,tabla_Alturas,2,FALSE)*L59</f>
        <v>#N/A</v>
      </c>
      <c r="S71" s="534"/>
      <c r="T71" s="535"/>
      <c r="U71" s="63"/>
      <c r="V71" s="109"/>
      <c r="W71" s="5"/>
      <c r="X71" s="5"/>
      <c r="Y71" s="106"/>
      <c r="Z71" s="62"/>
      <c r="AA71" s="192"/>
      <c r="AB71" s="48" t="s">
        <v>1333</v>
      </c>
      <c r="AC71" s="192"/>
      <c r="AD71" s="192"/>
      <c r="AE71" s="192"/>
      <c r="AF71" s="68"/>
      <c r="AG71" s="538" t="s">
        <v>1297</v>
      </c>
      <c r="AH71" s="539"/>
      <c r="AI71" s="539"/>
      <c r="AJ71" s="539"/>
      <c r="AK71" s="540"/>
      <c r="AL71" s="5"/>
      <c r="AM71" s="471" t="s">
        <v>135</v>
      </c>
      <c r="AN71" s="471"/>
      <c r="AO71" s="533" t="e">
        <f>VLOOKUP(AG71,tabla_Alturas,2,FALSE)*AI59</f>
        <v>#N/A</v>
      </c>
      <c r="AP71" s="534"/>
      <c r="AQ71" s="535"/>
      <c r="AR71" s="63"/>
      <c r="AS71" s="109"/>
      <c r="AT71" s="5"/>
      <c r="AU71" s="1"/>
      <c r="AV71" s="106"/>
      <c r="AW71" s="62"/>
      <c r="AX71" s="192"/>
      <c r="AY71" s="48" t="s">
        <v>1333</v>
      </c>
      <c r="AZ71" s="192"/>
      <c r="BA71" s="192"/>
      <c r="BB71" s="192"/>
      <c r="BC71" s="68"/>
      <c r="BD71" s="538" t="s">
        <v>1465</v>
      </c>
      <c r="BE71" s="539"/>
      <c r="BF71" s="539"/>
      <c r="BG71" s="539"/>
      <c r="BH71" s="540"/>
      <c r="BJ71" s="471" t="s">
        <v>135</v>
      </c>
      <c r="BK71" s="471"/>
      <c r="BL71" s="533" t="e">
        <f>VLOOKUP(BD71,tabla_Alturas,2,FALSE)*BF59</f>
        <v>#N/A</v>
      </c>
      <c r="BM71" s="534"/>
      <c r="BN71" s="535"/>
      <c r="BO71" s="63"/>
      <c r="BP71" s="109"/>
    </row>
    <row r="72" spans="2:68" x14ac:dyDescent="0.25">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25" customHeight="1" x14ac:dyDescent="0.25">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75" x14ac:dyDescent="0.2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x14ac:dyDescent="0.25">
      <c r="B75" s="106"/>
      <c r="C75" s="83"/>
      <c r="D75" s="48"/>
      <c r="E75" s="48" t="s">
        <v>1334</v>
      </c>
      <c r="F75" s="48"/>
      <c r="G75" s="48"/>
      <c r="H75" s="48"/>
      <c r="I75" s="5"/>
      <c r="J75" s="5"/>
      <c r="K75" s="538" t="s">
        <v>1363</v>
      </c>
      <c r="L75" s="539"/>
      <c r="M75" s="539"/>
      <c r="N75" s="539"/>
      <c r="O75" s="540"/>
      <c r="P75" s="471" t="s">
        <v>1281</v>
      </c>
      <c r="Q75" s="471"/>
      <c r="R75" s="471"/>
      <c r="S75" s="541">
        <f>VLOOKUP(K75,tabla_herramientas,2,FALSE)</f>
        <v>0</v>
      </c>
      <c r="T75" s="542"/>
      <c r="U75" s="63"/>
      <c r="V75" s="109"/>
      <c r="W75" s="5"/>
      <c r="X75" s="5"/>
      <c r="Y75" s="106"/>
      <c r="Z75" s="83"/>
      <c r="AA75" s="48"/>
      <c r="AB75" s="48" t="s">
        <v>1334</v>
      </c>
      <c r="AC75" s="48"/>
      <c r="AD75" s="48"/>
      <c r="AE75" s="48"/>
      <c r="AF75" s="5"/>
      <c r="AG75" s="5"/>
      <c r="AH75" s="538" t="s">
        <v>1363</v>
      </c>
      <c r="AI75" s="539"/>
      <c r="AJ75" s="539"/>
      <c r="AK75" s="539"/>
      <c r="AL75" s="540"/>
      <c r="AM75" s="471" t="s">
        <v>1281</v>
      </c>
      <c r="AN75" s="471"/>
      <c r="AO75" s="471"/>
      <c r="AP75" s="541">
        <f>VLOOKUP(AH75,tabla_herramientas,2,FALSE)</f>
        <v>0</v>
      </c>
      <c r="AQ75" s="542"/>
      <c r="AR75" s="63"/>
      <c r="AS75" s="109"/>
      <c r="AT75" s="5"/>
      <c r="AU75" s="1"/>
      <c r="AV75" s="106"/>
      <c r="AW75" s="83"/>
      <c r="AX75" s="48"/>
      <c r="AY75" s="48" t="s">
        <v>1334</v>
      </c>
      <c r="AZ75" s="48"/>
      <c r="BA75" s="48"/>
      <c r="BB75" s="48"/>
      <c r="BE75" s="538" t="s">
        <v>1363</v>
      </c>
      <c r="BF75" s="539"/>
      <c r="BG75" s="539"/>
      <c r="BH75" s="539"/>
      <c r="BI75" s="540"/>
      <c r="BJ75" s="471" t="s">
        <v>1281</v>
      </c>
      <c r="BK75" s="471"/>
      <c r="BL75" s="471"/>
      <c r="BM75" s="541">
        <f>VLOOKUP(BE75,tabla_herramientas,2,FALSE)</f>
        <v>0</v>
      </c>
      <c r="BN75" s="542"/>
      <c r="BO75" s="63"/>
      <c r="BP75" s="109"/>
    </row>
    <row r="76" spans="2:68" x14ac:dyDescent="0.25">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6" customHeight="1" x14ac:dyDescent="0.25">
      <c r="B77" s="106"/>
      <c r="C77" s="543"/>
      <c r="D77" s="543"/>
      <c r="E77" s="543"/>
      <c r="F77" s="543"/>
      <c r="G77" s="543"/>
      <c r="H77" s="543"/>
      <c r="I77" s="113"/>
      <c r="J77" s="113"/>
      <c r="K77" s="113"/>
      <c r="L77" s="113"/>
      <c r="M77" s="113"/>
      <c r="N77" s="113"/>
      <c r="O77" s="113"/>
      <c r="P77" s="113"/>
      <c r="Q77" s="113"/>
      <c r="R77" s="113"/>
      <c r="S77" s="113"/>
      <c r="T77" s="113"/>
      <c r="U77" s="113"/>
      <c r="V77" s="109"/>
      <c r="W77" s="5"/>
      <c r="X77" s="5"/>
      <c r="Y77" s="106"/>
      <c r="Z77" s="543"/>
      <c r="AA77" s="543"/>
      <c r="AB77" s="543"/>
      <c r="AC77" s="543"/>
      <c r="AD77" s="543"/>
      <c r="AE77" s="543"/>
      <c r="AF77" s="113"/>
      <c r="AG77" s="113"/>
      <c r="AH77" s="113"/>
      <c r="AI77" s="113"/>
      <c r="AJ77" s="113"/>
      <c r="AK77" s="113"/>
      <c r="AL77" s="113"/>
      <c r="AM77" s="113"/>
      <c r="AN77" s="113"/>
      <c r="AO77" s="113"/>
      <c r="AP77" s="113"/>
      <c r="AQ77" s="113"/>
      <c r="AR77" s="113"/>
      <c r="AS77" s="109"/>
      <c r="AT77" s="5"/>
      <c r="AU77" s="1"/>
      <c r="AV77" s="106"/>
      <c r="AW77" s="543"/>
      <c r="AX77" s="543"/>
      <c r="AY77" s="543"/>
      <c r="AZ77" s="543"/>
      <c r="BA77" s="543"/>
      <c r="BB77" s="543"/>
      <c r="BC77" s="113"/>
      <c r="BD77" s="113"/>
      <c r="BE77" s="113"/>
      <c r="BF77" s="113"/>
      <c r="BG77" s="113"/>
      <c r="BH77" s="113"/>
      <c r="BI77" s="113"/>
      <c r="BJ77" s="113"/>
      <c r="BK77" s="113"/>
      <c r="BL77" s="113"/>
      <c r="BM77" s="113"/>
      <c r="BN77" s="113"/>
      <c r="BO77" s="113"/>
      <c r="BP77" s="109"/>
    </row>
    <row r="78" spans="2:68" ht="11.25" customHeight="1" x14ac:dyDescent="0.25">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x14ac:dyDescent="0.25">
      <c r="B79" s="106"/>
      <c r="C79" s="53"/>
      <c r="D79" s="8"/>
      <c r="E79" s="192"/>
      <c r="F79" s="192"/>
      <c r="G79" s="192" t="s">
        <v>134</v>
      </c>
      <c r="H79" s="538" t="s">
        <v>1364</v>
      </c>
      <c r="I79" s="539"/>
      <c r="J79" s="539"/>
      <c r="K79" s="539"/>
      <c r="L79" s="540"/>
      <c r="M79" s="5"/>
      <c r="N79" s="5"/>
      <c r="O79" s="5"/>
      <c r="P79" s="471" t="s">
        <v>135</v>
      </c>
      <c r="Q79" s="471"/>
      <c r="R79" s="533" t="e">
        <f>VLOOKUP(H79,tabla_consumibles,2,FALSE)*L59</f>
        <v>#N/A</v>
      </c>
      <c r="S79" s="534"/>
      <c r="T79" s="535"/>
      <c r="U79" s="63"/>
      <c r="V79" s="109"/>
      <c r="W79" s="5"/>
      <c r="X79" s="5"/>
      <c r="Y79" s="106"/>
      <c r="Z79" s="53"/>
      <c r="AA79" s="8"/>
      <c r="AB79" s="192"/>
      <c r="AC79" s="192"/>
      <c r="AD79" s="192" t="s">
        <v>134</v>
      </c>
      <c r="AE79" s="538" t="s">
        <v>1364</v>
      </c>
      <c r="AF79" s="539"/>
      <c r="AG79" s="539"/>
      <c r="AH79" s="539"/>
      <c r="AI79" s="540"/>
      <c r="AJ79" s="5"/>
      <c r="AK79" s="5"/>
      <c r="AL79" s="5"/>
      <c r="AM79" s="471" t="s">
        <v>135</v>
      </c>
      <c r="AN79" s="471"/>
      <c r="AO79" s="533" t="e">
        <f>VLOOKUP(AE79,tabla_consumibles,2,FALSE)*AI59</f>
        <v>#N/A</v>
      </c>
      <c r="AP79" s="534"/>
      <c r="AQ79" s="535"/>
      <c r="AR79" s="63"/>
      <c r="AS79" s="109"/>
      <c r="AT79" s="5"/>
      <c r="AU79" s="1"/>
      <c r="AV79" s="106"/>
      <c r="AW79" s="53"/>
      <c r="AX79" s="8"/>
      <c r="AY79" s="192"/>
      <c r="AZ79" s="192"/>
      <c r="BA79" s="192" t="s">
        <v>134</v>
      </c>
      <c r="BB79" s="538" t="s">
        <v>1364</v>
      </c>
      <c r="BC79" s="539"/>
      <c r="BD79" s="539"/>
      <c r="BE79" s="539"/>
      <c r="BF79" s="540"/>
      <c r="BJ79" s="471" t="s">
        <v>135</v>
      </c>
      <c r="BK79" s="471"/>
      <c r="BL79" s="533" t="e">
        <f>VLOOKUP(BB79,tabla_consumibles,2,FALSE)*BF59</f>
        <v>#N/A</v>
      </c>
      <c r="BM79" s="534"/>
      <c r="BN79" s="535"/>
      <c r="BO79" s="63"/>
      <c r="BP79" s="109"/>
    </row>
    <row r="80" spans="2:68" ht="18" customHeight="1" x14ac:dyDescent="0.25">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 customHeight="1" x14ac:dyDescent="0.25">
      <c r="B81" s="106"/>
      <c r="C81" s="113"/>
      <c r="D81" s="113"/>
      <c r="E81" s="193"/>
      <c r="F81" s="113"/>
      <c r="G81" s="113"/>
      <c r="H81" s="113"/>
      <c r="I81" s="113"/>
      <c r="J81" s="113"/>
      <c r="K81" s="113"/>
      <c r="L81" s="113"/>
      <c r="M81" s="113"/>
      <c r="N81" s="113"/>
      <c r="O81" s="113"/>
      <c r="P81" s="113"/>
      <c r="Q81" s="113"/>
      <c r="R81" s="113"/>
      <c r="S81" s="113"/>
      <c r="T81" s="113"/>
      <c r="U81" s="113"/>
      <c r="V81" s="109"/>
      <c r="W81" s="5"/>
      <c r="X81" s="5"/>
      <c r="Y81" s="106"/>
      <c r="Z81" s="113"/>
      <c r="AA81" s="113"/>
      <c r="AB81" s="193"/>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193"/>
      <c r="AZ81" s="113"/>
      <c r="BA81" s="113"/>
      <c r="BB81" s="113"/>
      <c r="BC81" s="113"/>
      <c r="BD81" s="113"/>
      <c r="BE81" s="113"/>
      <c r="BF81" s="113"/>
      <c r="BG81" s="113"/>
      <c r="BH81" s="113"/>
      <c r="BI81" s="113"/>
      <c r="BJ81" s="113"/>
      <c r="BK81" s="113"/>
      <c r="BL81" s="113"/>
      <c r="BM81" s="113"/>
      <c r="BN81" s="113"/>
      <c r="BO81" s="113"/>
      <c r="BP81" s="109"/>
    </row>
    <row r="82" spans="2:68" x14ac:dyDescent="0.25">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75" x14ac:dyDescent="0.25">
      <c r="B83" s="106"/>
      <c r="C83" s="53"/>
      <c r="D83" s="5"/>
      <c r="E83" s="48" t="s">
        <v>1335</v>
      </c>
      <c r="F83" s="192"/>
      <c r="G83" s="192"/>
      <c r="H83" s="192"/>
      <c r="I83" s="197"/>
      <c r="J83" s="530" t="s">
        <v>1365</v>
      </c>
      <c r="K83" s="531"/>
      <c r="L83" s="531"/>
      <c r="M83" s="531"/>
      <c r="N83" s="532"/>
      <c r="O83" s="192"/>
      <c r="P83" s="471" t="s">
        <v>135</v>
      </c>
      <c r="Q83" s="471"/>
      <c r="R83" s="533">
        <f>VLOOKUP(J83,tabla_transportes,2,FALSE)</f>
        <v>0</v>
      </c>
      <c r="S83" s="534"/>
      <c r="T83" s="535"/>
      <c r="U83" s="63"/>
      <c r="V83" s="109"/>
      <c r="W83" s="5"/>
      <c r="X83" s="5"/>
      <c r="Y83" s="106"/>
      <c r="Z83" s="53"/>
      <c r="AA83" s="5"/>
      <c r="AB83" s="48" t="s">
        <v>1335</v>
      </c>
      <c r="AC83" s="192"/>
      <c r="AD83" s="192"/>
      <c r="AE83" s="192"/>
      <c r="AF83" s="197"/>
      <c r="AG83" s="530" t="s">
        <v>1365</v>
      </c>
      <c r="AH83" s="531"/>
      <c r="AI83" s="531"/>
      <c r="AJ83" s="531"/>
      <c r="AK83" s="532"/>
      <c r="AL83" s="192"/>
      <c r="AM83" s="471" t="s">
        <v>135</v>
      </c>
      <c r="AN83" s="471"/>
      <c r="AO83" s="533">
        <f>VLOOKUP(AG83,tabla_transportes,2,FALSE)</f>
        <v>0</v>
      </c>
      <c r="AP83" s="534"/>
      <c r="AQ83" s="535"/>
      <c r="AR83" s="63"/>
      <c r="AS83" s="109"/>
      <c r="AT83" s="5"/>
      <c r="AU83" s="1"/>
      <c r="AV83" s="106"/>
      <c r="AW83" s="53"/>
      <c r="AY83" s="48" t="s">
        <v>1335</v>
      </c>
      <c r="AZ83" s="192"/>
      <c r="BA83" s="192"/>
      <c r="BB83" s="192"/>
      <c r="BC83" s="197"/>
      <c r="BD83" s="530" t="s">
        <v>1365</v>
      </c>
      <c r="BE83" s="531"/>
      <c r="BF83" s="531"/>
      <c r="BG83" s="531"/>
      <c r="BH83" s="532"/>
      <c r="BI83" s="192"/>
      <c r="BJ83" s="471" t="s">
        <v>135</v>
      </c>
      <c r="BK83" s="471"/>
      <c r="BL83" s="533">
        <f>VLOOKUP(BD83,tabla_transportes,2,FALSE)</f>
        <v>0</v>
      </c>
      <c r="BM83" s="534"/>
      <c r="BN83" s="535"/>
      <c r="BO83" s="63"/>
      <c r="BP83" s="109"/>
    </row>
    <row r="84" spans="2:68" ht="4.5" customHeight="1" x14ac:dyDescent="0.25">
      <c r="B84" s="106"/>
      <c r="C84" s="53"/>
      <c r="D84" s="5"/>
      <c r="E84" s="48"/>
      <c r="F84" s="192"/>
      <c r="G84" s="192"/>
      <c r="H84" s="192"/>
      <c r="I84" s="197"/>
      <c r="J84" s="191"/>
      <c r="K84" s="191"/>
      <c r="L84" s="191"/>
      <c r="M84" s="191"/>
      <c r="N84" s="89"/>
      <c r="O84" s="192"/>
      <c r="P84" s="192"/>
      <c r="Q84" s="192"/>
      <c r="R84" s="194"/>
      <c r="S84" s="194"/>
      <c r="T84" s="194"/>
      <c r="U84" s="63"/>
      <c r="V84" s="109"/>
      <c r="W84" s="5"/>
      <c r="X84" s="5"/>
      <c r="Y84" s="106"/>
      <c r="Z84" s="53"/>
      <c r="AA84" s="5"/>
      <c r="AB84" s="48"/>
      <c r="AC84" s="192"/>
      <c r="AD84" s="192"/>
      <c r="AE84" s="192"/>
      <c r="AF84" s="197"/>
      <c r="AG84" s="191"/>
      <c r="AH84" s="191"/>
      <c r="AI84" s="191"/>
      <c r="AJ84" s="191"/>
      <c r="AK84" s="89"/>
      <c r="AL84" s="192"/>
      <c r="AM84" s="192"/>
      <c r="AN84" s="192"/>
      <c r="AO84" s="194"/>
      <c r="AP84" s="194"/>
      <c r="AQ84" s="194"/>
      <c r="AR84" s="63"/>
      <c r="AS84" s="109"/>
      <c r="AT84" s="5"/>
      <c r="AU84" s="1"/>
      <c r="AV84" s="106"/>
      <c r="AW84" s="53"/>
      <c r="AY84" s="48"/>
      <c r="AZ84" s="192"/>
      <c r="BA84" s="192"/>
      <c r="BB84" s="192"/>
      <c r="BC84" s="197"/>
      <c r="BD84" s="191"/>
      <c r="BE84" s="191"/>
      <c r="BF84" s="191"/>
      <c r="BG84" s="191"/>
      <c r="BH84" s="89"/>
      <c r="BI84" s="192"/>
      <c r="BJ84" s="192"/>
      <c r="BK84" s="192"/>
      <c r="BL84" s="194"/>
      <c r="BM84" s="194"/>
      <c r="BN84" s="194"/>
      <c r="BO84" s="63"/>
      <c r="BP84" s="109"/>
    </row>
    <row r="85" spans="2:68" x14ac:dyDescent="0.25">
      <c r="B85" s="106"/>
      <c r="C85" s="53"/>
      <c r="D85" s="5"/>
      <c r="E85" s="471" t="s">
        <v>1310</v>
      </c>
      <c r="F85" s="471"/>
      <c r="G85" s="471"/>
      <c r="H85" s="544">
        <v>2</v>
      </c>
      <c r="I85" s="545"/>
      <c r="J85" s="5"/>
      <c r="K85" s="471" t="s">
        <v>1299</v>
      </c>
      <c r="L85" s="471"/>
      <c r="M85" s="471"/>
      <c r="N85" s="549">
        <v>1</v>
      </c>
      <c r="O85" s="540"/>
      <c r="P85" s="471" t="s">
        <v>1329</v>
      </c>
      <c r="Q85" s="471"/>
      <c r="R85" s="533">
        <f>R83*H85*N85</f>
        <v>0</v>
      </c>
      <c r="S85" s="534"/>
      <c r="T85" s="535"/>
      <c r="U85" s="63"/>
      <c r="V85" s="109"/>
      <c r="W85" s="5"/>
      <c r="X85" s="5"/>
      <c r="Y85" s="106"/>
      <c r="Z85" s="53"/>
      <c r="AA85" s="5"/>
      <c r="AB85" s="471" t="s">
        <v>1310</v>
      </c>
      <c r="AC85" s="471"/>
      <c r="AD85" s="471"/>
      <c r="AE85" s="544">
        <v>2</v>
      </c>
      <c r="AF85" s="545"/>
      <c r="AG85" s="5"/>
      <c r="AH85" s="471" t="s">
        <v>1299</v>
      </c>
      <c r="AI85" s="471"/>
      <c r="AJ85" s="471"/>
      <c r="AK85" s="549">
        <v>1</v>
      </c>
      <c r="AL85" s="540"/>
      <c r="AM85" s="471" t="s">
        <v>1329</v>
      </c>
      <c r="AN85" s="471"/>
      <c r="AO85" s="533">
        <f>AO83*AE85*AK85</f>
        <v>0</v>
      </c>
      <c r="AP85" s="534"/>
      <c r="AQ85" s="535"/>
      <c r="AR85" s="63"/>
      <c r="AS85" s="109"/>
      <c r="AT85" s="5"/>
      <c r="AU85" s="1"/>
      <c r="AV85" s="106"/>
      <c r="AW85" s="53"/>
      <c r="AY85" s="471" t="s">
        <v>1310</v>
      </c>
      <c r="AZ85" s="471"/>
      <c r="BA85" s="471"/>
      <c r="BB85" s="544">
        <v>2</v>
      </c>
      <c r="BC85" s="545"/>
      <c r="BE85" s="471" t="s">
        <v>1299</v>
      </c>
      <c r="BF85" s="471"/>
      <c r="BG85" s="471"/>
      <c r="BH85" s="549">
        <v>1</v>
      </c>
      <c r="BI85" s="540"/>
      <c r="BJ85" s="471" t="s">
        <v>1329</v>
      </c>
      <c r="BK85" s="471"/>
      <c r="BL85" s="533">
        <f>BL83*BB85*BH85</f>
        <v>0</v>
      </c>
      <c r="BM85" s="534"/>
      <c r="BN85" s="535"/>
      <c r="BO85" s="63"/>
      <c r="BP85" s="109"/>
    </row>
    <row r="86" spans="2:68" ht="8.25" customHeight="1" x14ac:dyDescent="0.25">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x14ac:dyDescent="0.25">
      <c r="B87" s="106"/>
      <c r="C87" s="113"/>
      <c r="D87" s="113"/>
      <c r="E87" s="193"/>
      <c r="F87" s="193"/>
      <c r="G87" s="193"/>
      <c r="H87" s="193"/>
      <c r="I87" s="120"/>
      <c r="J87" s="120"/>
      <c r="K87" s="120"/>
      <c r="L87" s="120"/>
      <c r="M87" s="120"/>
      <c r="N87" s="113"/>
      <c r="O87" s="193"/>
      <c r="P87" s="193"/>
      <c r="Q87" s="547" t="s">
        <v>1336</v>
      </c>
      <c r="R87" s="547"/>
      <c r="S87" s="547"/>
      <c r="T87" s="547"/>
      <c r="U87" s="113"/>
      <c r="V87" s="109"/>
      <c r="W87" s="5"/>
      <c r="X87" s="5"/>
      <c r="Y87" s="106"/>
      <c r="Z87" s="113"/>
      <c r="AA87" s="113"/>
      <c r="AB87" s="193"/>
      <c r="AC87" s="193"/>
      <c r="AD87" s="193"/>
      <c r="AE87" s="193"/>
      <c r="AF87" s="120"/>
      <c r="AG87" s="120"/>
      <c r="AH87" s="120"/>
      <c r="AI87" s="120"/>
      <c r="AJ87" s="120"/>
      <c r="AK87" s="113"/>
      <c r="AL87" s="193"/>
      <c r="AM87" s="193"/>
      <c r="AN87" s="547" t="s">
        <v>1336</v>
      </c>
      <c r="AO87" s="547"/>
      <c r="AP87" s="547"/>
      <c r="AQ87" s="547"/>
      <c r="AR87" s="113"/>
      <c r="AS87" s="109"/>
      <c r="AT87" s="5"/>
      <c r="AU87" s="1"/>
      <c r="AV87" s="106"/>
      <c r="AW87" s="113"/>
      <c r="AX87" s="113"/>
      <c r="AY87" s="193"/>
      <c r="AZ87" s="193"/>
      <c r="BA87" s="193"/>
      <c r="BB87" s="193"/>
      <c r="BC87" s="120"/>
      <c r="BD87" s="120"/>
      <c r="BE87" s="120"/>
      <c r="BF87" s="120"/>
      <c r="BG87" s="120"/>
      <c r="BH87" s="113"/>
      <c r="BI87" s="193"/>
      <c r="BJ87" s="193"/>
      <c r="BK87" s="547" t="s">
        <v>1336</v>
      </c>
      <c r="BL87" s="547"/>
      <c r="BM87" s="547"/>
      <c r="BN87" s="547"/>
      <c r="BO87" s="113"/>
      <c r="BP87" s="109"/>
    </row>
    <row r="88" spans="2:68" ht="7.5" customHeight="1" x14ac:dyDescent="0.25">
      <c r="B88" s="103"/>
      <c r="C88" s="49"/>
      <c r="D88" s="50"/>
      <c r="E88" s="51"/>
      <c r="F88" s="51"/>
      <c r="G88" s="51"/>
      <c r="H88" s="51"/>
      <c r="I88" s="84"/>
      <c r="J88" s="84"/>
      <c r="K88" s="84"/>
      <c r="L88" s="84"/>
      <c r="M88" s="84"/>
      <c r="N88" s="50"/>
      <c r="O88" s="90"/>
      <c r="P88" s="193"/>
      <c r="Q88" s="548"/>
      <c r="R88" s="548"/>
      <c r="S88" s="548"/>
      <c r="T88" s="548"/>
      <c r="U88" s="113"/>
      <c r="V88" s="109"/>
      <c r="W88" s="5"/>
      <c r="X88" s="5"/>
      <c r="Y88" s="103"/>
      <c r="Z88" s="49"/>
      <c r="AA88" s="50"/>
      <c r="AB88" s="51"/>
      <c r="AC88" s="51"/>
      <c r="AD88" s="51"/>
      <c r="AE88" s="51"/>
      <c r="AF88" s="84"/>
      <c r="AG88" s="84"/>
      <c r="AH88" s="84"/>
      <c r="AI88" s="84"/>
      <c r="AJ88" s="84"/>
      <c r="AK88" s="50"/>
      <c r="AL88" s="90"/>
      <c r="AM88" s="193"/>
      <c r="AN88" s="548"/>
      <c r="AO88" s="548"/>
      <c r="AP88" s="548"/>
      <c r="AQ88" s="548"/>
      <c r="AR88" s="113"/>
      <c r="AS88" s="109"/>
      <c r="AT88" s="5"/>
      <c r="AU88" s="1"/>
      <c r="AV88" s="103"/>
      <c r="AW88" s="49"/>
      <c r="AX88" s="50"/>
      <c r="AY88" s="51"/>
      <c r="AZ88" s="51"/>
      <c r="BA88" s="51"/>
      <c r="BB88" s="51"/>
      <c r="BC88" s="84"/>
      <c r="BD88" s="84"/>
      <c r="BE88" s="84"/>
      <c r="BF88" s="84"/>
      <c r="BG88" s="84"/>
      <c r="BH88" s="50"/>
      <c r="BI88" s="90"/>
      <c r="BJ88" s="193"/>
      <c r="BK88" s="548"/>
      <c r="BL88" s="548"/>
      <c r="BM88" s="548"/>
      <c r="BN88" s="548"/>
      <c r="BO88" s="113"/>
      <c r="BP88" s="109"/>
    </row>
    <row r="89" spans="2:68" ht="15.75" x14ac:dyDescent="0.25">
      <c r="B89" s="103"/>
      <c r="C89" s="53"/>
      <c r="D89" s="459" t="s">
        <v>1287</v>
      </c>
      <c r="E89" s="459"/>
      <c r="F89" s="459"/>
      <c r="G89" s="459"/>
      <c r="H89" s="472" t="s">
        <v>1366</v>
      </c>
      <c r="I89" s="472"/>
      <c r="J89" s="472"/>
      <c r="K89" s="6" t="s">
        <v>1325</v>
      </c>
      <c r="L89" s="6"/>
      <c r="M89" s="473">
        <f>VLOOKUP(H89,perfil,2,FALSE)</f>
        <v>0</v>
      </c>
      <c r="N89" s="473"/>
      <c r="O89" s="63"/>
      <c r="P89" s="113"/>
      <c r="Q89" s="546" t="e">
        <f>(L59+(K67*R63)+R71+R85+R79+(1+S75))*(1+M89)</f>
        <v>#N/A</v>
      </c>
      <c r="R89" s="546"/>
      <c r="S89" s="546"/>
      <c r="T89" s="546"/>
      <c r="U89" s="113"/>
      <c r="V89" s="109"/>
      <c r="W89" s="5"/>
      <c r="X89" s="5"/>
      <c r="Y89" s="103"/>
      <c r="Z89" s="53"/>
      <c r="AA89" s="459" t="s">
        <v>1287</v>
      </c>
      <c r="AB89" s="459"/>
      <c r="AC89" s="459"/>
      <c r="AD89" s="459"/>
      <c r="AE89" s="472" t="s">
        <v>1366</v>
      </c>
      <c r="AF89" s="472"/>
      <c r="AG89" s="472"/>
      <c r="AH89" s="6" t="s">
        <v>1325</v>
      </c>
      <c r="AI89" s="6"/>
      <c r="AJ89" s="473">
        <f>VLOOKUP(AE89,perfil,2,FALSE)</f>
        <v>0</v>
      </c>
      <c r="AK89" s="473"/>
      <c r="AL89" s="63"/>
      <c r="AM89" s="113"/>
      <c r="AN89" s="546" t="e">
        <f>(AI59+(AH67*AO63)+AO71+AO85+AO79+(1+AP75))*(1+AJ89)</f>
        <v>#N/A</v>
      </c>
      <c r="AO89" s="546"/>
      <c r="AP89" s="546"/>
      <c r="AQ89" s="546"/>
      <c r="AR89" s="113"/>
      <c r="AS89" s="109"/>
      <c r="AT89" s="5"/>
      <c r="AU89" s="1"/>
      <c r="AV89" s="103"/>
      <c r="AW89" s="53"/>
      <c r="AX89" s="459" t="s">
        <v>1287</v>
      </c>
      <c r="AY89" s="459"/>
      <c r="AZ89" s="459"/>
      <c r="BA89" s="459"/>
      <c r="BB89" s="472" t="s">
        <v>1366</v>
      </c>
      <c r="BC89" s="472"/>
      <c r="BD89" s="472"/>
      <c r="BE89" s="6" t="s">
        <v>1325</v>
      </c>
      <c r="BF89" s="6"/>
      <c r="BG89" s="473">
        <f>VLOOKUP(BB89,perfil,2,FALSE)</f>
        <v>0</v>
      </c>
      <c r="BH89" s="473"/>
      <c r="BI89" s="63"/>
      <c r="BJ89" s="113"/>
      <c r="BK89" s="546" t="e">
        <f>(BF59+(BE67*BL63)+BL71+BL85+BL79+(1+BM75))*(1+BG89)</f>
        <v>#N/A</v>
      </c>
      <c r="BL89" s="546"/>
      <c r="BM89" s="546"/>
      <c r="BN89" s="546"/>
      <c r="BO89" s="113"/>
      <c r="BP89" s="109"/>
    </row>
    <row r="90" spans="2:68" ht="6" customHeight="1" x14ac:dyDescent="0.25">
      <c r="B90" s="103"/>
      <c r="C90" s="54"/>
      <c r="D90" s="64"/>
      <c r="E90" s="73"/>
      <c r="F90" s="73"/>
      <c r="G90" s="64"/>
      <c r="H90" s="64"/>
      <c r="I90" s="64"/>
      <c r="J90" s="64"/>
      <c r="K90" s="64"/>
      <c r="L90" s="64"/>
      <c r="M90" s="64"/>
      <c r="N90" s="64"/>
      <c r="O90" s="65"/>
      <c r="P90" s="113"/>
      <c r="Q90" s="546"/>
      <c r="R90" s="546"/>
      <c r="S90" s="546"/>
      <c r="T90" s="546"/>
      <c r="U90" s="117"/>
      <c r="V90" s="109"/>
      <c r="W90" s="5"/>
      <c r="X90" s="5"/>
      <c r="Y90" s="103"/>
      <c r="Z90" s="54"/>
      <c r="AA90" s="64"/>
      <c r="AB90" s="73"/>
      <c r="AC90" s="73"/>
      <c r="AD90" s="64"/>
      <c r="AE90" s="64"/>
      <c r="AF90" s="64"/>
      <c r="AG90" s="64"/>
      <c r="AH90" s="64"/>
      <c r="AI90" s="64"/>
      <c r="AJ90" s="64"/>
      <c r="AK90" s="64"/>
      <c r="AL90" s="65"/>
      <c r="AM90" s="113"/>
      <c r="AN90" s="546"/>
      <c r="AO90" s="546"/>
      <c r="AP90" s="546"/>
      <c r="AQ90" s="546"/>
      <c r="AR90" s="117"/>
      <c r="AS90" s="109"/>
      <c r="AT90" s="5"/>
      <c r="AU90" s="1"/>
      <c r="AV90" s="103"/>
      <c r="AW90" s="54"/>
      <c r="AX90" s="64"/>
      <c r="AY90" s="73"/>
      <c r="AZ90" s="73"/>
      <c r="BA90" s="64"/>
      <c r="BB90" s="64"/>
      <c r="BC90" s="64"/>
      <c r="BD90" s="64"/>
      <c r="BE90" s="64"/>
      <c r="BF90" s="64"/>
      <c r="BG90" s="64"/>
      <c r="BH90" s="64"/>
      <c r="BI90" s="65"/>
      <c r="BJ90" s="113"/>
      <c r="BK90" s="546"/>
      <c r="BL90" s="546"/>
      <c r="BM90" s="546"/>
      <c r="BN90" s="546"/>
      <c r="BO90" s="117"/>
      <c r="BP90" s="109"/>
    </row>
    <row r="91" spans="2:68" ht="6.75" customHeight="1" thickBot="1" x14ac:dyDescent="0.3">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x14ac:dyDescent="0.25">
      <c r="C92" s="5"/>
      <c r="D92" s="5"/>
      <c r="E92" s="5"/>
      <c r="F92" s="5"/>
      <c r="G92" s="5"/>
      <c r="H92" s="5"/>
      <c r="I92" s="5"/>
      <c r="J92" s="5"/>
      <c r="K92" s="5"/>
      <c r="L92" s="5"/>
      <c r="M92" s="5"/>
      <c r="N92" s="5"/>
      <c r="O92" s="197"/>
      <c r="P92" s="197"/>
      <c r="Q92" s="5"/>
      <c r="R92" s="5"/>
      <c r="S92" s="5"/>
      <c r="T92" s="60"/>
      <c r="U92" s="60"/>
      <c r="V92" s="5"/>
      <c r="W92" s="5"/>
      <c r="X92" s="5"/>
      <c r="Y92" s="1"/>
      <c r="Z92" s="5"/>
      <c r="AA92" s="5"/>
      <c r="AB92" s="5"/>
      <c r="AC92" s="5"/>
      <c r="AD92" s="5"/>
      <c r="AE92" s="5"/>
      <c r="AF92" s="5"/>
      <c r="AG92" s="5"/>
      <c r="AH92" s="5"/>
      <c r="AI92" s="5"/>
      <c r="AJ92" s="5"/>
      <c r="AK92" s="5"/>
      <c r="AL92" s="197"/>
      <c r="AM92" s="197"/>
      <c r="AN92" s="5"/>
      <c r="AO92" s="5"/>
      <c r="AP92" s="5"/>
      <c r="AQ92" s="60"/>
      <c r="AR92" s="60"/>
      <c r="AS92" s="5"/>
      <c r="AT92" s="5"/>
      <c r="AU92" s="1"/>
    </row>
    <row r="93" spans="2:68" x14ac:dyDescent="0.25">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75" thickBot="1" x14ac:dyDescent="0.3">
      <c r="B94" s="5"/>
      <c r="C94" s="523" t="s">
        <v>1379</v>
      </c>
      <c r="D94" s="523"/>
      <c r="E94" s="523"/>
      <c r="F94" s="523"/>
      <c r="G94" s="523"/>
      <c r="H94" s="523"/>
      <c r="I94" s="126"/>
      <c r="J94" s="5"/>
      <c r="K94" s="5"/>
      <c r="L94" s="5"/>
      <c r="M94" s="5"/>
      <c r="N94" s="5"/>
      <c r="O94" s="5"/>
      <c r="P94" s="5"/>
      <c r="Q94" s="5"/>
      <c r="R94" s="5"/>
      <c r="S94" s="5"/>
      <c r="T94" s="5"/>
      <c r="U94" s="5"/>
      <c r="V94" s="5"/>
      <c r="W94" s="5"/>
      <c r="X94" s="5"/>
      <c r="Y94" s="5"/>
      <c r="Z94" s="523" t="s">
        <v>1380</v>
      </c>
      <c r="AA94" s="523"/>
      <c r="AB94" s="523"/>
      <c r="AC94" s="523"/>
      <c r="AD94" s="523"/>
      <c r="AE94" s="523"/>
      <c r="AF94" s="126"/>
      <c r="AG94" s="5"/>
      <c r="AH94" s="5"/>
      <c r="AI94" s="5"/>
      <c r="AJ94" s="5"/>
      <c r="AK94" s="5"/>
      <c r="AL94" s="5"/>
      <c r="AM94" s="5"/>
      <c r="AN94" s="5"/>
      <c r="AO94" s="5"/>
      <c r="AP94" s="5"/>
      <c r="AQ94" s="5"/>
      <c r="AR94" s="5"/>
      <c r="AS94" s="5"/>
      <c r="AT94" s="5"/>
      <c r="AU94" s="5"/>
      <c r="AW94" s="523" t="s">
        <v>1381</v>
      </c>
      <c r="AX94" s="523"/>
      <c r="AY94" s="523"/>
      <c r="AZ94" s="523"/>
      <c r="BA94" s="523"/>
      <c r="BB94" s="523"/>
      <c r="BC94" s="126"/>
    </row>
    <row r="95" spans="2:68" ht="6.75" customHeight="1" x14ac:dyDescent="0.25">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25" customHeight="1" x14ac:dyDescent="0.25">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x14ac:dyDescent="0.25">
      <c r="B97" s="106"/>
      <c r="C97" s="53"/>
      <c r="D97" s="5"/>
      <c r="E97" s="524" t="s">
        <v>1337</v>
      </c>
      <c r="F97" s="524"/>
      <c r="G97" s="524"/>
      <c r="H97" s="524"/>
      <c r="I97" s="524"/>
      <c r="J97" s="5"/>
      <c r="K97" s="527" t="s">
        <v>123</v>
      </c>
      <c r="L97" s="528"/>
      <c r="M97" s="528"/>
      <c r="N97" s="528"/>
      <c r="O97" s="528"/>
      <c r="P97" s="528"/>
      <c r="Q97" s="528"/>
      <c r="R97" s="528"/>
      <c r="S97" s="529"/>
      <c r="T97" s="92"/>
      <c r="U97" s="94"/>
      <c r="V97" s="123"/>
      <c r="W97" s="1"/>
      <c r="X97" s="5"/>
      <c r="Y97" s="106"/>
      <c r="Z97" s="53"/>
      <c r="AA97" s="5"/>
      <c r="AB97" s="524" t="s">
        <v>1337</v>
      </c>
      <c r="AC97" s="524"/>
      <c r="AD97" s="524"/>
      <c r="AE97" s="524"/>
      <c r="AF97" s="524"/>
      <c r="AG97" s="5"/>
      <c r="AH97" s="527" t="s">
        <v>123</v>
      </c>
      <c r="AI97" s="528"/>
      <c r="AJ97" s="528"/>
      <c r="AK97" s="528"/>
      <c r="AL97" s="528"/>
      <c r="AM97" s="528"/>
      <c r="AN97" s="528"/>
      <c r="AO97" s="528"/>
      <c r="AP97" s="529"/>
      <c r="AQ97" s="92"/>
      <c r="AR97" s="94"/>
      <c r="AS97" s="123"/>
      <c r="AT97" s="1"/>
      <c r="AU97" s="1"/>
      <c r="AV97" s="106"/>
      <c r="AW97" s="53"/>
      <c r="AY97" s="524" t="s">
        <v>1337</v>
      </c>
      <c r="AZ97" s="524"/>
      <c r="BA97" s="524"/>
      <c r="BB97" s="524"/>
      <c r="BC97" s="524"/>
      <c r="BE97" s="527" t="s">
        <v>123</v>
      </c>
      <c r="BF97" s="528"/>
      <c r="BG97" s="528"/>
      <c r="BH97" s="528"/>
      <c r="BI97" s="528"/>
      <c r="BJ97" s="528"/>
      <c r="BK97" s="528"/>
      <c r="BL97" s="528"/>
      <c r="BM97" s="529"/>
      <c r="BN97" s="92"/>
      <c r="BO97" s="94"/>
      <c r="BP97" s="123"/>
    </row>
    <row r="98" spans="2:68" ht="4.5" customHeight="1" x14ac:dyDescent="0.25">
      <c r="B98" s="106"/>
      <c r="C98" s="53"/>
      <c r="D98" s="5"/>
      <c r="E98" s="195"/>
      <c r="F98" s="195"/>
      <c r="G98" s="195"/>
      <c r="H98" s="195"/>
      <c r="I98" s="195"/>
      <c r="J98" s="5"/>
      <c r="K98" s="93"/>
      <c r="L98" s="93"/>
      <c r="M98" s="93"/>
      <c r="N98" s="93"/>
      <c r="O98" s="93"/>
      <c r="P98" s="93"/>
      <c r="Q98" s="93"/>
      <c r="R98" s="93"/>
      <c r="S98" s="93"/>
      <c r="T98" s="92"/>
      <c r="U98" s="94"/>
      <c r="V98" s="123"/>
      <c r="W98" s="1"/>
      <c r="X98" s="5"/>
      <c r="Y98" s="106"/>
      <c r="Z98" s="53"/>
      <c r="AA98" s="5"/>
      <c r="AB98" s="195"/>
      <c r="AC98" s="195"/>
      <c r="AD98" s="195"/>
      <c r="AE98" s="195"/>
      <c r="AF98" s="195"/>
      <c r="AG98" s="5"/>
      <c r="AH98" s="93"/>
      <c r="AI98" s="93"/>
      <c r="AJ98" s="93"/>
      <c r="AK98" s="93"/>
      <c r="AL98" s="93"/>
      <c r="AM98" s="93"/>
      <c r="AN98" s="93"/>
      <c r="AO98" s="93"/>
      <c r="AP98" s="93"/>
      <c r="AQ98" s="92"/>
      <c r="AR98" s="94"/>
      <c r="AS98" s="123"/>
      <c r="AT98" s="1"/>
      <c r="AU98" s="1"/>
      <c r="AV98" s="106"/>
      <c r="AW98" s="53"/>
      <c r="AY98" s="195"/>
      <c r="AZ98" s="195"/>
      <c r="BA98" s="195"/>
      <c r="BB98" s="195"/>
      <c r="BC98" s="195"/>
      <c r="BE98" s="93"/>
      <c r="BF98" s="93"/>
      <c r="BG98" s="93"/>
      <c r="BH98" s="93"/>
      <c r="BI98" s="93"/>
      <c r="BJ98" s="93"/>
      <c r="BK98" s="93"/>
      <c r="BL98" s="93"/>
      <c r="BM98" s="93"/>
      <c r="BN98" s="92"/>
      <c r="BO98" s="94"/>
      <c r="BP98" s="123"/>
    </row>
    <row r="99" spans="2:68" x14ac:dyDescent="0.25">
      <c r="B99" s="106"/>
      <c r="C99" s="53"/>
      <c r="D99" s="5"/>
      <c r="E99" s="525" t="s">
        <v>1338</v>
      </c>
      <c r="F99" s="525"/>
      <c r="G99" s="525"/>
      <c r="H99" s="525"/>
      <c r="I99" s="525"/>
      <c r="J99" s="5"/>
      <c r="K99" s="527" t="s">
        <v>125</v>
      </c>
      <c r="L99" s="528"/>
      <c r="M99" s="528"/>
      <c r="N99" s="528"/>
      <c r="O99" s="528"/>
      <c r="P99" s="528"/>
      <c r="Q99" s="528"/>
      <c r="R99" s="528"/>
      <c r="S99" s="529"/>
      <c r="T99" s="92"/>
      <c r="U99" s="94"/>
      <c r="V99" s="123"/>
      <c r="W99" s="5"/>
      <c r="X99" s="5"/>
      <c r="Y99" s="106"/>
      <c r="Z99" s="53"/>
      <c r="AA99" s="5"/>
      <c r="AB99" s="525" t="s">
        <v>1338</v>
      </c>
      <c r="AC99" s="525"/>
      <c r="AD99" s="525"/>
      <c r="AE99" s="525"/>
      <c r="AF99" s="525"/>
      <c r="AG99" s="5"/>
      <c r="AH99" s="527" t="s">
        <v>2</v>
      </c>
      <c r="AI99" s="528"/>
      <c r="AJ99" s="528"/>
      <c r="AK99" s="528"/>
      <c r="AL99" s="528"/>
      <c r="AM99" s="528"/>
      <c r="AN99" s="528"/>
      <c r="AO99" s="528"/>
      <c r="AP99" s="529"/>
      <c r="AQ99" s="92"/>
      <c r="AR99" s="94"/>
      <c r="AS99" s="123"/>
      <c r="AT99" s="5"/>
      <c r="AU99" s="1"/>
      <c r="AV99" s="106"/>
      <c r="AW99" s="53"/>
      <c r="AY99" s="525" t="s">
        <v>1338</v>
      </c>
      <c r="AZ99" s="525"/>
      <c r="BA99" s="525"/>
      <c r="BB99" s="525"/>
      <c r="BC99" s="525"/>
      <c r="BE99" s="527" t="s">
        <v>125</v>
      </c>
      <c r="BF99" s="528"/>
      <c r="BG99" s="528"/>
      <c r="BH99" s="528"/>
      <c r="BI99" s="528"/>
      <c r="BJ99" s="528"/>
      <c r="BK99" s="528"/>
      <c r="BL99" s="528"/>
      <c r="BM99" s="529"/>
      <c r="BN99" s="92"/>
      <c r="BO99" s="94"/>
      <c r="BP99" s="123"/>
    </row>
    <row r="100" spans="2:68" ht="5.25" customHeight="1" x14ac:dyDescent="0.25">
      <c r="B100" s="106"/>
      <c r="C100" s="53"/>
      <c r="D100" s="5"/>
      <c r="E100" s="196"/>
      <c r="F100" s="196"/>
      <c r="G100" s="196"/>
      <c r="H100" s="196"/>
      <c r="I100" s="196"/>
      <c r="J100" s="5"/>
      <c r="K100" s="93"/>
      <c r="L100" s="93"/>
      <c r="M100" s="93"/>
      <c r="N100" s="93"/>
      <c r="O100" s="93"/>
      <c r="P100" s="93"/>
      <c r="Q100" s="93"/>
      <c r="R100" s="93"/>
      <c r="S100" s="93"/>
      <c r="T100" s="92"/>
      <c r="U100" s="94"/>
      <c r="V100" s="123"/>
      <c r="W100" s="5"/>
      <c r="X100" s="5"/>
      <c r="Y100" s="106"/>
      <c r="Z100" s="53"/>
      <c r="AA100" s="5"/>
      <c r="AB100" s="196"/>
      <c r="AC100" s="196"/>
      <c r="AD100" s="196"/>
      <c r="AE100" s="196"/>
      <c r="AF100" s="196"/>
      <c r="AG100" s="5"/>
      <c r="AH100" s="93"/>
      <c r="AI100" s="93"/>
      <c r="AJ100" s="93"/>
      <c r="AK100" s="93"/>
      <c r="AL100" s="93"/>
      <c r="AM100" s="93"/>
      <c r="AN100" s="93"/>
      <c r="AO100" s="93"/>
      <c r="AP100" s="93"/>
      <c r="AQ100" s="92"/>
      <c r="AR100" s="94"/>
      <c r="AS100" s="123"/>
      <c r="AT100" s="5"/>
      <c r="AU100" s="1"/>
      <c r="AV100" s="106"/>
      <c r="AW100" s="53"/>
      <c r="AY100" s="196"/>
      <c r="AZ100" s="196"/>
      <c r="BA100" s="196"/>
      <c r="BB100" s="196"/>
      <c r="BC100" s="196"/>
      <c r="BE100" s="93"/>
      <c r="BF100" s="93"/>
      <c r="BG100" s="93"/>
      <c r="BH100" s="93"/>
      <c r="BI100" s="93"/>
      <c r="BJ100" s="93"/>
      <c r="BK100" s="93"/>
      <c r="BL100" s="93"/>
      <c r="BM100" s="93"/>
      <c r="BN100" s="92"/>
      <c r="BO100" s="94"/>
      <c r="BP100" s="123"/>
    </row>
    <row r="101" spans="2:68" x14ac:dyDescent="0.25">
      <c r="B101" s="106"/>
      <c r="C101" s="53"/>
      <c r="D101" s="5"/>
      <c r="E101" s="526" t="s">
        <v>1339</v>
      </c>
      <c r="F101" s="526"/>
      <c r="G101" s="526"/>
      <c r="H101" s="526"/>
      <c r="I101" s="526"/>
      <c r="J101" s="30"/>
      <c r="K101" s="527" t="s">
        <v>62</v>
      </c>
      <c r="L101" s="528"/>
      <c r="M101" s="528"/>
      <c r="N101" s="528"/>
      <c r="O101" s="528"/>
      <c r="P101" s="528"/>
      <c r="Q101" s="528"/>
      <c r="R101" s="528"/>
      <c r="S101" s="529"/>
      <c r="T101" s="92"/>
      <c r="U101" s="95"/>
      <c r="V101" s="123"/>
      <c r="W101" s="5"/>
      <c r="X101" s="5"/>
      <c r="Y101" s="106"/>
      <c r="Z101" s="53"/>
      <c r="AA101" s="5"/>
      <c r="AB101" s="526" t="s">
        <v>1339</v>
      </c>
      <c r="AC101" s="526"/>
      <c r="AD101" s="526"/>
      <c r="AE101" s="526"/>
      <c r="AF101" s="526"/>
      <c r="AG101" s="30"/>
      <c r="AH101" s="527" t="s">
        <v>61</v>
      </c>
      <c r="AI101" s="528"/>
      <c r="AJ101" s="528"/>
      <c r="AK101" s="528"/>
      <c r="AL101" s="528"/>
      <c r="AM101" s="528"/>
      <c r="AN101" s="528"/>
      <c r="AO101" s="528"/>
      <c r="AP101" s="529"/>
      <c r="AQ101" s="92"/>
      <c r="AR101" s="95"/>
      <c r="AS101" s="123"/>
      <c r="AT101" s="5"/>
      <c r="AU101" s="1"/>
      <c r="AV101" s="106"/>
      <c r="AW101" s="53"/>
      <c r="AY101" s="526" t="s">
        <v>1339</v>
      </c>
      <c r="AZ101" s="526"/>
      <c r="BA101" s="526"/>
      <c r="BB101" s="526"/>
      <c r="BC101" s="526"/>
      <c r="BD101" s="30"/>
      <c r="BE101" s="527" t="s">
        <v>159</v>
      </c>
      <c r="BF101" s="528"/>
      <c r="BG101" s="528"/>
      <c r="BH101" s="528"/>
      <c r="BI101" s="528"/>
      <c r="BJ101" s="528"/>
      <c r="BK101" s="528"/>
      <c r="BL101" s="528"/>
      <c r="BM101" s="529"/>
      <c r="BN101" s="92"/>
      <c r="BO101" s="95"/>
      <c r="BP101" s="123"/>
    </row>
    <row r="102" spans="2:68" ht="6.75" customHeight="1" x14ac:dyDescent="0.25">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25" customHeight="1" x14ac:dyDescent="0.25">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x14ac:dyDescent="0.25">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x14ac:dyDescent="0.25">
      <c r="B105" s="106"/>
      <c r="C105" s="76"/>
      <c r="D105" s="8"/>
      <c r="E105" s="8" t="s">
        <v>1332</v>
      </c>
      <c r="F105" s="8"/>
      <c r="G105" s="8"/>
      <c r="H105" s="8"/>
      <c r="I105" s="6"/>
      <c r="J105" s="6"/>
      <c r="K105" s="6"/>
      <c r="L105" s="481" t="e">
        <f>VLOOKUP(K101,tabla_programacion,3,FALSE)</f>
        <v>#N/A</v>
      </c>
      <c r="M105" s="481"/>
      <c r="N105" s="481"/>
      <c r="O105" s="481"/>
      <c r="P105" s="5"/>
      <c r="Q105" s="5"/>
      <c r="R105" s="5"/>
      <c r="S105" s="5"/>
      <c r="T105" s="5"/>
      <c r="U105" s="63"/>
      <c r="V105" s="109"/>
      <c r="W105" s="5"/>
      <c r="X105" s="5"/>
      <c r="Y105" s="106"/>
      <c r="Z105" s="76"/>
      <c r="AA105" s="8"/>
      <c r="AB105" s="8" t="s">
        <v>1332</v>
      </c>
      <c r="AC105" s="8"/>
      <c r="AD105" s="8"/>
      <c r="AE105" s="8"/>
      <c r="AF105" s="6"/>
      <c r="AG105" s="6"/>
      <c r="AH105" s="6"/>
      <c r="AI105" s="481" t="e">
        <f>VLOOKUP(AH101,tabla_programacion,3,FALSE)</f>
        <v>#N/A</v>
      </c>
      <c r="AJ105" s="481"/>
      <c r="AK105" s="481"/>
      <c r="AL105" s="481"/>
      <c r="AM105" s="5"/>
      <c r="AN105" s="5"/>
      <c r="AO105" s="5"/>
      <c r="AP105" s="5"/>
      <c r="AQ105" s="5"/>
      <c r="AR105" s="63"/>
      <c r="AS105" s="109"/>
      <c r="AT105" s="5"/>
      <c r="AU105" s="1"/>
      <c r="AV105" s="106"/>
      <c r="AW105" s="76"/>
      <c r="AX105" s="8"/>
      <c r="AY105" s="8" t="s">
        <v>1332</v>
      </c>
      <c r="AZ105" s="8"/>
      <c r="BA105" s="8"/>
      <c r="BB105" s="8"/>
      <c r="BC105" s="6"/>
      <c r="BD105" s="6"/>
      <c r="BE105" s="6"/>
      <c r="BF105" s="481" t="e">
        <f>VLOOKUP(BE101,tabla_programacion,3,FALSE)</f>
        <v>#N/A</v>
      </c>
      <c r="BG105" s="481"/>
      <c r="BH105" s="481"/>
      <c r="BI105" s="481"/>
      <c r="BO105" s="63"/>
      <c r="BP105" s="109"/>
    </row>
    <row r="106" spans="2:68" x14ac:dyDescent="0.25">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 customHeight="1" x14ac:dyDescent="0.25">
      <c r="B107" s="106"/>
      <c r="C107" s="193"/>
      <c r="D107" s="193"/>
      <c r="E107" s="193"/>
      <c r="F107" s="193"/>
      <c r="G107" s="193"/>
      <c r="H107" s="193"/>
      <c r="I107" s="111"/>
      <c r="J107" s="111"/>
      <c r="K107" s="111"/>
      <c r="L107" s="111"/>
      <c r="M107" s="112"/>
      <c r="N107" s="112"/>
      <c r="O107" s="113"/>
      <c r="P107" s="113"/>
      <c r="Q107" s="113"/>
      <c r="R107" s="113"/>
      <c r="S107" s="113"/>
      <c r="T107" s="113"/>
      <c r="U107" s="113"/>
      <c r="V107" s="109"/>
      <c r="W107" s="5"/>
      <c r="X107" s="5"/>
      <c r="Y107" s="106"/>
      <c r="Z107" s="193"/>
      <c r="AA107" s="193"/>
      <c r="AB107" s="193"/>
      <c r="AC107" s="193"/>
      <c r="AD107" s="193"/>
      <c r="AE107" s="193"/>
      <c r="AF107" s="111"/>
      <c r="AG107" s="111"/>
      <c r="AH107" s="111"/>
      <c r="AI107" s="111"/>
      <c r="AJ107" s="112"/>
      <c r="AK107" s="112"/>
      <c r="AL107" s="113"/>
      <c r="AM107" s="113"/>
      <c r="AN107" s="113"/>
      <c r="AO107" s="113"/>
      <c r="AP107" s="113"/>
      <c r="AQ107" s="113"/>
      <c r="AR107" s="113"/>
      <c r="AS107" s="109"/>
      <c r="AT107" s="5"/>
      <c r="AU107" s="1"/>
      <c r="AV107" s="106"/>
      <c r="AW107" s="193"/>
      <c r="AX107" s="193"/>
      <c r="AY107" s="193"/>
      <c r="AZ107" s="193"/>
      <c r="BA107" s="193"/>
      <c r="BB107" s="193"/>
      <c r="BC107" s="111"/>
      <c r="BD107" s="111"/>
      <c r="BE107" s="111"/>
      <c r="BF107" s="111"/>
      <c r="BG107" s="112"/>
      <c r="BH107" s="112"/>
      <c r="BI107" s="113"/>
      <c r="BJ107" s="113"/>
      <c r="BK107" s="113"/>
      <c r="BL107" s="113"/>
      <c r="BM107" s="113"/>
      <c r="BN107" s="113"/>
      <c r="BO107" s="113"/>
      <c r="BP107" s="109"/>
    </row>
    <row r="108" spans="2:68" x14ac:dyDescent="0.25">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75" x14ac:dyDescent="0.25">
      <c r="B109" s="106"/>
      <c r="C109" s="62"/>
      <c r="D109" s="192"/>
      <c r="E109" s="8" t="s">
        <v>1330</v>
      </c>
      <c r="F109" s="8"/>
      <c r="G109" s="8"/>
      <c r="H109" s="530" t="s">
        <v>132</v>
      </c>
      <c r="I109" s="531"/>
      <c r="J109" s="531"/>
      <c r="K109" s="531"/>
      <c r="L109" s="532"/>
      <c r="M109" s="5"/>
      <c r="N109" s="6"/>
      <c r="O109" s="8" t="s">
        <v>1326</v>
      </c>
      <c r="P109" s="6"/>
      <c r="Q109" s="6"/>
      <c r="R109" s="533">
        <f>VLOOKUP(H109,tabla_ejecutor,2,FALSE)</f>
        <v>11890</v>
      </c>
      <c r="S109" s="534"/>
      <c r="T109" s="535"/>
      <c r="U109" s="63"/>
      <c r="V109" s="109"/>
      <c r="W109" s="5"/>
      <c r="X109" s="5"/>
      <c r="Y109" s="106"/>
      <c r="Z109" s="62"/>
      <c r="AA109" s="192"/>
      <c r="AB109" s="8" t="s">
        <v>1330</v>
      </c>
      <c r="AC109" s="8"/>
      <c r="AD109" s="8"/>
      <c r="AE109" s="530" t="s">
        <v>131</v>
      </c>
      <c r="AF109" s="531"/>
      <c r="AG109" s="531"/>
      <c r="AH109" s="531"/>
      <c r="AI109" s="532"/>
      <c r="AJ109" s="5"/>
      <c r="AK109" s="6"/>
      <c r="AL109" s="8" t="s">
        <v>1326</v>
      </c>
      <c r="AM109" s="6"/>
      <c r="AN109" s="6"/>
      <c r="AO109" s="533">
        <f>VLOOKUP(AE109,tabla_ejecutor,2,FALSE)</f>
        <v>18415</v>
      </c>
      <c r="AP109" s="534"/>
      <c r="AQ109" s="535"/>
      <c r="AR109" s="63"/>
      <c r="AS109" s="109"/>
      <c r="AT109" s="5"/>
      <c r="AU109" s="1"/>
      <c r="AV109" s="106"/>
      <c r="AW109" s="62"/>
      <c r="AX109" s="192"/>
      <c r="AY109" s="8" t="s">
        <v>1330</v>
      </c>
      <c r="AZ109" s="8"/>
      <c r="BA109" s="8"/>
      <c r="BB109" s="530" t="s">
        <v>131</v>
      </c>
      <c r="BC109" s="531"/>
      <c r="BD109" s="531"/>
      <c r="BE109" s="531"/>
      <c r="BF109" s="532"/>
      <c r="BH109" s="6"/>
      <c r="BI109" s="8" t="s">
        <v>1326</v>
      </c>
      <c r="BJ109" s="6"/>
      <c r="BK109" s="6"/>
      <c r="BL109" s="533">
        <f>VLOOKUP(BB109,tabla_ejecutor,2,FALSE)</f>
        <v>18415</v>
      </c>
      <c r="BM109" s="534"/>
      <c r="BN109" s="535"/>
      <c r="BO109" s="63"/>
      <c r="BP109" s="109"/>
    </row>
    <row r="110" spans="2:68" x14ac:dyDescent="0.25">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 customHeight="1" x14ac:dyDescent="0.25">
      <c r="B111" s="106"/>
      <c r="C111" s="193"/>
      <c r="D111" s="193"/>
      <c r="E111" s="193"/>
      <c r="F111" s="193"/>
      <c r="G111" s="193"/>
      <c r="H111" s="193"/>
      <c r="I111" s="111"/>
      <c r="J111" s="111"/>
      <c r="K111" s="111"/>
      <c r="L111" s="111"/>
      <c r="M111" s="112"/>
      <c r="N111" s="112"/>
      <c r="O111" s="113"/>
      <c r="P111" s="113"/>
      <c r="Q111" s="113"/>
      <c r="R111" s="113"/>
      <c r="S111" s="113"/>
      <c r="T111" s="113"/>
      <c r="U111" s="113"/>
      <c r="V111" s="109"/>
      <c r="W111" s="5"/>
      <c r="X111" s="5"/>
      <c r="Y111" s="106"/>
      <c r="Z111" s="193"/>
      <c r="AA111" s="193"/>
      <c r="AB111" s="193"/>
      <c r="AC111" s="193"/>
      <c r="AD111" s="193"/>
      <c r="AE111" s="193"/>
      <c r="AF111" s="111"/>
      <c r="AG111" s="111"/>
      <c r="AH111" s="111"/>
      <c r="AI111" s="111"/>
      <c r="AJ111" s="112"/>
      <c r="AK111" s="112"/>
      <c r="AL111" s="113"/>
      <c r="AM111" s="113"/>
      <c r="AN111" s="113"/>
      <c r="AO111" s="113"/>
      <c r="AP111" s="113"/>
      <c r="AQ111" s="113"/>
      <c r="AR111" s="113"/>
      <c r="AS111" s="109"/>
      <c r="AT111" s="5"/>
      <c r="AU111" s="1"/>
      <c r="AV111" s="106"/>
      <c r="AW111" s="193"/>
      <c r="AX111" s="193"/>
      <c r="AY111" s="193"/>
      <c r="AZ111" s="193"/>
      <c r="BA111" s="193"/>
      <c r="BB111" s="193"/>
      <c r="BC111" s="111"/>
      <c r="BD111" s="111"/>
      <c r="BE111" s="111"/>
      <c r="BF111" s="111"/>
      <c r="BG111" s="112"/>
      <c r="BH111" s="112"/>
      <c r="BI111" s="113"/>
      <c r="BJ111" s="113"/>
      <c r="BK111" s="113"/>
      <c r="BL111" s="113"/>
      <c r="BM111" s="113"/>
      <c r="BN111" s="113"/>
      <c r="BO111" s="113"/>
      <c r="BP111" s="109"/>
    </row>
    <row r="112" spans="2:68" x14ac:dyDescent="0.25">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x14ac:dyDescent="0.25">
      <c r="B113" s="106"/>
      <c r="C113" s="62"/>
      <c r="D113" s="192"/>
      <c r="E113" s="8" t="s">
        <v>1331</v>
      </c>
      <c r="F113" s="8"/>
      <c r="G113" s="8"/>
      <c r="H113" s="8"/>
      <c r="I113" s="8"/>
      <c r="J113" s="8"/>
      <c r="K113" s="536">
        <v>0</v>
      </c>
      <c r="L113" s="537"/>
      <c r="M113" s="59" t="s">
        <v>130</v>
      </c>
      <c r="N113" s="59"/>
      <c r="O113" s="5"/>
      <c r="P113" s="8" t="s">
        <v>1327</v>
      </c>
      <c r="Q113" s="8"/>
      <c r="R113" s="533">
        <f>R109*K113</f>
        <v>0</v>
      </c>
      <c r="S113" s="534"/>
      <c r="T113" s="535"/>
      <c r="U113" s="88"/>
      <c r="V113" s="109"/>
      <c r="W113" s="5"/>
      <c r="X113" s="5"/>
      <c r="Y113" s="106"/>
      <c r="Z113" s="62"/>
      <c r="AA113" s="192"/>
      <c r="AB113" s="8" t="s">
        <v>1331</v>
      </c>
      <c r="AC113" s="8"/>
      <c r="AD113" s="8"/>
      <c r="AE113" s="8"/>
      <c r="AF113" s="8"/>
      <c r="AG113" s="8"/>
      <c r="AH113" s="536">
        <v>0</v>
      </c>
      <c r="AI113" s="537"/>
      <c r="AJ113" s="59" t="s">
        <v>130</v>
      </c>
      <c r="AK113" s="59"/>
      <c r="AL113" s="5"/>
      <c r="AM113" s="8" t="s">
        <v>1327</v>
      </c>
      <c r="AN113" s="8"/>
      <c r="AO113" s="533">
        <f>AO109*AH113</f>
        <v>0</v>
      </c>
      <c r="AP113" s="534"/>
      <c r="AQ113" s="535"/>
      <c r="AR113" s="88"/>
      <c r="AS113" s="109"/>
      <c r="AT113" s="5"/>
      <c r="AU113" s="1"/>
      <c r="AV113" s="106"/>
      <c r="AW113" s="62"/>
      <c r="AX113" s="192"/>
      <c r="AY113" s="8" t="s">
        <v>1331</v>
      </c>
      <c r="AZ113" s="8"/>
      <c r="BA113" s="8"/>
      <c r="BB113" s="8"/>
      <c r="BC113" s="8"/>
      <c r="BD113" s="8"/>
      <c r="BE113" s="536">
        <v>0</v>
      </c>
      <c r="BF113" s="537"/>
      <c r="BG113" s="59" t="s">
        <v>130</v>
      </c>
      <c r="BH113" s="59"/>
      <c r="BJ113" s="8" t="s">
        <v>1327</v>
      </c>
      <c r="BK113" s="8"/>
      <c r="BL113" s="533">
        <f>BL109*BE113</f>
        <v>0</v>
      </c>
      <c r="BM113" s="534"/>
      <c r="BN113" s="535"/>
      <c r="BO113" s="88"/>
      <c r="BP113" s="109"/>
    </row>
    <row r="114" spans="2:68" x14ac:dyDescent="0.25">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25" customHeight="1" x14ac:dyDescent="0.25">
      <c r="B115" s="106"/>
      <c r="C115" s="193"/>
      <c r="D115" s="193"/>
      <c r="E115" s="193"/>
      <c r="F115" s="193"/>
      <c r="G115" s="193"/>
      <c r="H115" s="193"/>
      <c r="I115" s="111"/>
      <c r="J115" s="111"/>
      <c r="K115" s="111"/>
      <c r="L115" s="111"/>
      <c r="M115" s="112"/>
      <c r="N115" s="112"/>
      <c r="O115" s="113"/>
      <c r="P115" s="113"/>
      <c r="Q115" s="113"/>
      <c r="R115" s="113"/>
      <c r="S115" s="113"/>
      <c r="T115" s="113"/>
      <c r="U115" s="113"/>
      <c r="V115" s="109"/>
      <c r="W115" s="5"/>
      <c r="X115" s="5"/>
      <c r="Y115" s="106"/>
      <c r="Z115" s="193"/>
      <c r="AA115" s="193"/>
      <c r="AB115" s="193"/>
      <c r="AC115" s="193"/>
      <c r="AD115" s="193"/>
      <c r="AE115" s="193"/>
      <c r="AF115" s="111"/>
      <c r="AG115" s="111"/>
      <c r="AH115" s="111"/>
      <c r="AI115" s="111"/>
      <c r="AJ115" s="112"/>
      <c r="AK115" s="112"/>
      <c r="AL115" s="113"/>
      <c r="AM115" s="113"/>
      <c r="AN115" s="113"/>
      <c r="AO115" s="113"/>
      <c r="AP115" s="113"/>
      <c r="AQ115" s="113"/>
      <c r="AR115" s="113"/>
      <c r="AS115" s="109"/>
      <c r="AT115" s="5"/>
      <c r="AU115" s="1"/>
      <c r="AV115" s="106"/>
      <c r="AW115" s="193"/>
      <c r="AX115" s="193"/>
      <c r="AY115" s="193"/>
      <c r="AZ115" s="193"/>
      <c r="BA115" s="193"/>
      <c r="BB115" s="193"/>
      <c r="BC115" s="111"/>
      <c r="BD115" s="111"/>
      <c r="BE115" s="111"/>
      <c r="BF115" s="111"/>
      <c r="BG115" s="112"/>
      <c r="BH115" s="112"/>
      <c r="BI115" s="113"/>
      <c r="BJ115" s="113"/>
      <c r="BK115" s="113"/>
      <c r="BL115" s="113"/>
      <c r="BM115" s="113"/>
      <c r="BN115" s="113"/>
      <c r="BO115" s="113"/>
      <c r="BP115" s="109"/>
    </row>
    <row r="116" spans="2:68" x14ac:dyDescent="0.25">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x14ac:dyDescent="0.25">
      <c r="B117" s="106"/>
      <c r="C117" s="62"/>
      <c r="D117" s="192"/>
      <c r="E117" s="48" t="s">
        <v>1333</v>
      </c>
      <c r="F117" s="192"/>
      <c r="G117" s="192"/>
      <c r="H117" s="192"/>
      <c r="I117" s="68"/>
      <c r="J117" s="538" t="s">
        <v>1362</v>
      </c>
      <c r="K117" s="539"/>
      <c r="L117" s="539"/>
      <c r="M117" s="539"/>
      <c r="N117" s="540"/>
      <c r="O117" s="5"/>
      <c r="P117" s="471" t="s">
        <v>135</v>
      </c>
      <c r="Q117" s="471"/>
      <c r="R117" s="533" t="e">
        <f>VLOOKUP(J117,tabla_Alturas,2,FALSE)*L105</f>
        <v>#N/A</v>
      </c>
      <c r="S117" s="534"/>
      <c r="T117" s="535"/>
      <c r="U117" s="63"/>
      <c r="V117" s="109"/>
      <c r="W117" s="5"/>
      <c r="X117" s="5"/>
      <c r="Y117" s="106"/>
      <c r="Z117" s="62"/>
      <c r="AA117" s="192"/>
      <c r="AB117" s="48" t="s">
        <v>1333</v>
      </c>
      <c r="AC117" s="192"/>
      <c r="AD117" s="192"/>
      <c r="AE117" s="192"/>
      <c r="AF117" s="68"/>
      <c r="AG117" s="538" t="s">
        <v>1464</v>
      </c>
      <c r="AH117" s="539"/>
      <c r="AI117" s="539"/>
      <c r="AJ117" s="539"/>
      <c r="AK117" s="540"/>
      <c r="AL117" s="5"/>
      <c r="AM117" s="471" t="s">
        <v>135</v>
      </c>
      <c r="AN117" s="471"/>
      <c r="AO117" s="533" t="e">
        <f>VLOOKUP(AG117,tabla_Alturas,2,FALSE)*AI105</f>
        <v>#N/A</v>
      </c>
      <c r="AP117" s="534"/>
      <c r="AQ117" s="535"/>
      <c r="AR117" s="63"/>
      <c r="AS117" s="109"/>
      <c r="AT117" s="5"/>
      <c r="AU117" s="1"/>
      <c r="AV117" s="106"/>
      <c r="AW117" s="62"/>
      <c r="AX117" s="192"/>
      <c r="AY117" s="48" t="s">
        <v>1333</v>
      </c>
      <c r="AZ117" s="192"/>
      <c r="BA117" s="192"/>
      <c r="BB117" s="192"/>
      <c r="BC117" s="68"/>
      <c r="BD117" s="538" t="s">
        <v>1297</v>
      </c>
      <c r="BE117" s="539"/>
      <c r="BF117" s="539"/>
      <c r="BG117" s="539"/>
      <c r="BH117" s="540"/>
      <c r="BJ117" s="471" t="s">
        <v>135</v>
      </c>
      <c r="BK117" s="471"/>
      <c r="BL117" s="533" t="e">
        <f>VLOOKUP(BD117,tabla_Alturas,2,FALSE)*BF105</f>
        <v>#N/A</v>
      </c>
      <c r="BM117" s="534"/>
      <c r="BN117" s="535"/>
      <c r="BO117" s="63"/>
      <c r="BP117" s="109"/>
    </row>
    <row r="118" spans="2:68" x14ac:dyDescent="0.25">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 customHeight="1" x14ac:dyDescent="0.25">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75" x14ac:dyDescent="0.2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x14ac:dyDescent="0.25">
      <c r="B121" s="106"/>
      <c r="C121" s="83"/>
      <c r="D121" s="48"/>
      <c r="E121" s="48" t="s">
        <v>1334</v>
      </c>
      <c r="F121" s="48"/>
      <c r="G121" s="48"/>
      <c r="H121" s="48"/>
      <c r="I121" s="5"/>
      <c r="J121" s="5"/>
      <c r="K121" s="538" t="s">
        <v>1363</v>
      </c>
      <c r="L121" s="539"/>
      <c r="M121" s="539"/>
      <c r="N121" s="539"/>
      <c r="O121" s="540"/>
      <c r="P121" s="471" t="s">
        <v>1281</v>
      </c>
      <c r="Q121" s="471"/>
      <c r="R121" s="471"/>
      <c r="S121" s="541">
        <f>VLOOKUP(K121,tabla_herramientas,2,FALSE)</f>
        <v>0</v>
      </c>
      <c r="T121" s="542"/>
      <c r="U121" s="63"/>
      <c r="V121" s="109"/>
      <c r="W121" s="5"/>
      <c r="X121" s="5"/>
      <c r="Y121" s="106"/>
      <c r="Z121" s="83"/>
      <c r="AA121" s="48"/>
      <c r="AB121" s="48" t="s">
        <v>1334</v>
      </c>
      <c r="AC121" s="48"/>
      <c r="AD121" s="48"/>
      <c r="AE121" s="48"/>
      <c r="AF121" s="5"/>
      <c r="AG121" s="5"/>
      <c r="AH121" s="538" t="s">
        <v>1363</v>
      </c>
      <c r="AI121" s="539"/>
      <c r="AJ121" s="539"/>
      <c r="AK121" s="539"/>
      <c r="AL121" s="540"/>
      <c r="AM121" s="471" t="s">
        <v>1281</v>
      </c>
      <c r="AN121" s="471"/>
      <c r="AO121" s="471"/>
      <c r="AP121" s="541">
        <f>VLOOKUP(AH121,tabla_herramientas,2,FALSE)</f>
        <v>0</v>
      </c>
      <c r="AQ121" s="542"/>
      <c r="AR121" s="63"/>
      <c r="AS121" s="109"/>
      <c r="AT121" s="5"/>
      <c r="AU121" s="1"/>
      <c r="AV121" s="106"/>
      <c r="AW121" s="83"/>
      <c r="AX121" s="48"/>
      <c r="AY121" s="48" t="s">
        <v>1334</v>
      </c>
      <c r="AZ121" s="48"/>
      <c r="BA121" s="48"/>
      <c r="BB121" s="48"/>
      <c r="BE121" s="538" t="s">
        <v>1363</v>
      </c>
      <c r="BF121" s="539"/>
      <c r="BG121" s="539"/>
      <c r="BH121" s="539"/>
      <c r="BI121" s="540"/>
      <c r="BJ121" s="471" t="s">
        <v>1281</v>
      </c>
      <c r="BK121" s="471"/>
      <c r="BL121" s="471"/>
      <c r="BM121" s="541">
        <f>VLOOKUP(BE121,tabla_herramientas,2,FALSE)</f>
        <v>0</v>
      </c>
      <c r="BN121" s="542"/>
      <c r="BO121" s="63"/>
      <c r="BP121" s="109"/>
    </row>
    <row r="122" spans="2:68" x14ac:dyDescent="0.25">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6" customHeight="1" x14ac:dyDescent="0.25">
      <c r="B123" s="106"/>
      <c r="C123" s="543"/>
      <c r="D123" s="543"/>
      <c r="E123" s="543"/>
      <c r="F123" s="543"/>
      <c r="G123" s="543"/>
      <c r="H123" s="543"/>
      <c r="I123" s="113"/>
      <c r="J123" s="113"/>
      <c r="K123" s="113"/>
      <c r="L123" s="113"/>
      <c r="M123" s="113"/>
      <c r="N123" s="113"/>
      <c r="O123" s="113"/>
      <c r="P123" s="113"/>
      <c r="Q123" s="113"/>
      <c r="R123" s="113"/>
      <c r="S123" s="113"/>
      <c r="T123" s="113"/>
      <c r="U123" s="113"/>
      <c r="V123" s="109"/>
      <c r="W123" s="5"/>
      <c r="X123" s="5"/>
      <c r="Y123" s="106"/>
      <c r="Z123" s="543"/>
      <c r="AA123" s="543"/>
      <c r="AB123" s="543"/>
      <c r="AC123" s="543"/>
      <c r="AD123" s="543"/>
      <c r="AE123" s="543"/>
      <c r="AF123" s="113"/>
      <c r="AG123" s="113"/>
      <c r="AH123" s="113"/>
      <c r="AI123" s="113"/>
      <c r="AJ123" s="113"/>
      <c r="AK123" s="113"/>
      <c r="AL123" s="113"/>
      <c r="AM123" s="113"/>
      <c r="AN123" s="113"/>
      <c r="AO123" s="113"/>
      <c r="AP123" s="113"/>
      <c r="AQ123" s="113"/>
      <c r="AR123" s="113"/>
      <c r="AS123" s="109"/>
      <c r="AT123" s="5"/>
      <c r="AU123" s="1"/>
      <c r="AV123" s="106"/>
      <c r="AW123" s="543"/>
      <c r="AX123" s="543"/>
      <c r="AY123" s="543"/>
      <c r="AZ123" s="543"/>
      <c r="BA123" s="543"/>
      <c r="BB123" s="543"/>
      <c r="BC123" s="113"/>
      <c r="BD123" s="113"/>
      <c r="BE123" s="113"/>
      <c r="BF123" s="113"/>
      <c r="BG123" s="113"/>
      <c r="BH123" s="113"/>
      <c r="BI123" s="113"/>
      <c r="BJ123" s="113"/>
      <c r="BK123" s="113"/>
      <c r="BL123" s="113"/>
      <c r="BM123" s="113"/>
      <c r="BN123" s="113"/>
      <c r="BO123" s="113"/>
      <c r="BP123" s="109"/>
    </row>
    <row r="124" spans="2:68" x14ac:dyDescent="0.25">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x14ac:dyDescent="0.25">
      <c r="B125" s="106"/>
      <c r="C125" s="53"/>
      <c r="D125" s="8"/>
      <c r="E125" s="192"/>
      <c r="F125" s="192"/>
      <c r="G125" s="192" t="s">
        <v>134</v>
      </c>
      <c r="H125" s="538" t="s">
        <v>1364</v>
      </c>
      <c r="I125" s="539"/>
      <c r="J125" s="539"/>
      <c r="K125" s="539"/>
      <c r="L125" s="540"/>
      <c r="M125" s="5"/>
      <c r="N125" s="5"/>
      <c r="O125" s="5"/>
      <c r="P125" s="471" t="s">
        <v>135</v>
      </c>
      <c r="Q125" s="471"/>
      <c r="R125" s="533" t="e">
        <f>VLOOKUP(H125,tabla_consumibles,2,FALSE)*L105</f>
        <v>#N/A</v>
      </c>
      <c r="S125" s="534"/>
      <c r="T125" s="535"/>
      <c r="U125" s="63"/>
      <c r="V125" s="109"/>
      <c r="W125" s="5"/>
      <c r="X125" s="5"/>
      <c r="Y125" s="106"/>
      <c r="Z125" s="53"/>
      <c r="AA125" s="8"/>
      <c r="AB125" s="192"/>
      <c r="AC125" s="192"/>
      <c r="AD125" s="192" t="s">
        <v>134</v>
      </c>
      <c r="AE125" s="538" t="s">
        <v>1364</v>
      </c>
      <c r="AF125" s="539"/>
      <c r="AG125" s="539"/>
      <c r="AH125" s="539"/>
      <c r="AI125" s="540"/>
      <c r="AJ125" s="5"/>
      <c r="AK125" s="5"/>
      <c r="AL125" s="5"/>
      <c r="AM125" s="471" t="s">
        <v>135</v>
      </c>
      <c r="AN125" s="471"/>
      <c r="AO125" s="533" t="e">
        <f>VLOOKUP(AE125,tabla_consumibles,2,FALSE)*AI105</f>
        <v>#N/A</v>
      </c>
      <c r="AP125" s="534"/>
      <c r="AQ125" s="535"/>
      <c r="AR125" s="63"/>
      <c r="AS125" s="109"/>
      <c r="AT125" s="5"/>
      <c r="AU125" s="1"/>
      <c r="AV125" s="106"/>
      <c r="AW125" s="53"/>
      <c r="AX125" s="8"/>
      <c r="AY125" s="192"/>
      <c r="AZ125" s="192"/>
      <c r="BA125" s="192" t="s">
        <v>134</v>
      </c>
      <c r="BB125" s="538" t="s">
        <v>1364</v>
      </c>
      <c r="BC125" s="539"/>
      <c r="BD125" s="539"/>
      <c r="BE125" s="539"/>
      <c r="BF125" s="540"/>
      <c r="BJ125" s="471" t="s">
        <v>135</v>
      </c>
      <c r="BK125" s="471"/>
      <c r="BL125" s="533" t="e">
        <f>VLOOKUP(BB125,tabla_consumibles,2,FALSE)*BF105</f>
        <v>#N/A</v>
      </c>
      <c r="BM125" s="534"/>
      <c r="BN125" s="535"/>
      <c r="BO125" s="63"/>
      <c r="BP125" s="109"/>
    </row>
    <row r="126" spans="2:68" x14ac:dyDescent="0.25">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25" customHeight="1" x14ac:dyDescent="0.25">
      <c r="B127" s="106"/>
      <c r="C127" s="113"/>
      <c r="D127" s="113"/>
      <c r="E127" s="193"/>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193"/>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193"/>
      <c r="AZ127" s="113"/>
      <c r="BA127" s="113"/>
      <c r="BB127" s="113"/>
      <c r="BC127" s="113"/>
      <c r="BD127" s="113"/>
      <c r="BE127" s="113"/>
      <c r="BF127" s="113"/>
      <c r="BG127" s="113"/>
      <c r="BH127" s="113"/>
      <c r="BI127" s="113"/>
      <c r="BJ127" s="113"/>
      <c r="BK127" s="113"/>
      <c r="BL127" s="113"/>
      <c r="BM127" s="113"/>
      <c r="BN127" s="113"/>
      <c r="BO127" s="113"/>
      <c r="BP127" s="109"/>
    </row>
    <row r="128" spans="2:68" ht="9" customHeight="1" x14ac:dyDescent="0.25">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75" x14ac:dyDescent="0.25">
      <c r="B129" s="106"/>
      <c r="C129" s="53"/>
      <c r="D129" s="5"/>
      <c r="E129" s="48" t="s">
        <v>1335</v>
      </c>
      <c r="F129" s="192"/>
      <c r="G129" s="192"/>
      <c r="H129" s="192"/>
      <c r="I129" s="197"/>
      <c r="J129" s="530" t="s">
        <v>1365</v>
      </c>
      <c r="K129" s="531"/>
      <c r="L129" s="531"/>
      <c r="M129" s="531"/>
      <c r="N129" s="532"/>
      <c r="O129" s="192"/>
      <c r="P129" s="471" t="s">
        <v>135</v>
      </c>
      <c r="Q129" s="471"/>
      <c r="R129" s="533">
        <f>VLOOKUP(J129,tabla_transportes,2,FALSE)</f>
        <v>0</v>
      </c>
      <c r="S129" s="534"/>
      <c r="T129" s="535"/>
      <c r="U129" s="63"/>
      <c r="V129" s="109"/>
      <c r="W129" s="5"/>
      <c r="X129" s="5"/>
      <c r="Y129" s="106"/>
      <c r="Z129" s="53"/>
      <c r="AA129" s="5"/>
      <c r="AB129" s="48" t="s">
        <v>1335</v>
      </c>
      <c r="AC129" s="192"/>
      <c r="AD129" s="192"/>
      <c r="AE129" s="192"/>
      <c r="AF129" s="197"/>
      <c r="AG129" s="530" t="s">
        <v>1365</v>
      </c>
      <c r="AH129" s="531"/>
      <c r="AI129" s="531"/>
      <c r="AJ129" s="531"/>
      <c r="AK129" s="532"/>
      <c r="AL129" s="192"/>
      <c r="AM129" s="471" t="s">
        <v>135</v>
      </c>
      <c r="AN129" s="471"/>
      <c r="AO129" s="533">
        <f>VLOOKUP(AG129,tabla_transportes,2,FALSE)</f>
        <v>0</v>
      </c>
      <c r="AP129" s="534"/>
      <c r="AQ129" s="535"/>
      <c r="AR129" s="63"/>
      <c r="AS129" s="109"/>
      <c r="AT129" s="5"/>
      <c r="AU129" s="1"/>
      <c r="AV129" s="106"/>
      <c r="AW129" s="53"/>
      <c r="AY129" s="48" t="s">
        <v>1335</v>
      </c>
      <c r="AZ129" s="192"/>
      <c r="BA129" s="192"/>
      <c r="BB129" s="192"/>
      <c r="BC129" s="197"/>
      <c r="BD129" s="530" t="s">
        <v>1365</v>
      </c>
      <c r="BE129" s="531"/>
      <c r="BF129" s="531"/>
      <c r="BG129" s="531"/>
      <c r="BH129" s="532"/>
      <c r="BI129" s="192"/>
      <c r="BJ129" s="471" t="s">
        <v>135</v>
      </c>
      <c r="BK129" s="471"/>
      <c r="BL129" s="533">
        <f>VLOOKUP(BD129,tabla_transportes,2,FALSE)</f>
        <v>0</v>
      </c>
      <c r="BM129" s="534"/>
      <c r="BN129" s="535"/>
      <c r="BO129" s="63"/>
      <c r="BP129" s="109"/>
    </row>
    <row r="130" spans="2:68" ht="4.5" customHeight="1" x14ac:dyDescent="0.25">
      <c r="B130" s="106"/>
      <c r="C130" s="53"/>
      <c r="D130" s="5"/>
      <c r="E130" s="48"/>
      <c r="F130" s="192"/>
      <c r="G130" s="192"/>
      <c r="H130" s="192"/>
      <c r="I130" s="197"/>
      <c r="J130" s="191"/>
      <c r="K130" s="191"/>
      <c r="L130" s="191"/>
      <c r="M130" s="191"/>
      <c r="N130" s="89"/>
      <c r="O130" s="192"/>
      <c r="P130" s="192"/>
      <c r="Q130" s="192"/>
      <c r="R130" s="194"/>
      <c r="S130" s="194"/>
      <c r="T130" s="194"/>
      <c r="U130" s="63"/>
      <c r="V130" s="109"/>
      <c r="W130" s="5"/>
      <c r="X130" s="5"/>
      <c r="Y130" s="106"/>
      <c r="Z130" s="53"/>
      <c r="AA130" s="5"/>
      <c r="AB130" s="48"/>
      <c r="AC130" s="192"/>
      <c r="AD130" s="192"/>
      <c r="AE130" s="192"/>
      <c r="AF130" s="197"/>
      <c r="AG130" s="191"/>
      <c r="AH130" s="191"/>
      <c r="AI130" s="191"/>
      <c r="AJ130" s="191"/>
      <c r="AK130" s="89"/>
      <c r="AL130" s="192"/>
      <c r="AM130" s="192"/>
      <c r="AN130" s="192"/>
      <c r="AO130" s="194"/>
      <c r="AP130" s="194"/>
      <c r="AQ130" s="194"/>
      <c r="AR130" s="63"/>
      <c r="AS130" s="109"/>
      <c r="AT130" s="5"/>
      <c r="AU130" s="1"/>
      <c r="AV130" s="106"/>
      <c r="AW130" s="53"/>
      <c r="AY130" s="48"/>
      <c r="AZ130" s="192"/>
      <c r="BA130" s="192"/>
      <c r="BB130" s="192"/>
      <c r="BC130" s="197"/>
      <c r="BD130" s="191"/>
      <c r="BE130" s="191"/>
      <c r="BF130" s="191"/>
      <c r="BG130" s="191"/>
      <c r="BH130" s="89"/>
      <c r="BI130" s="192"/>
      <c r="BJ130" s="192"/>
      <c r="BK130" s="192"/>
      <c r="BL130" s="194"/>
      <c r="BM130" s="194"/>
      <c r="BN130" s="194"/>
      <c r="BO130" s="63"/>
      <c r="BP130" s="109"/>
    </row>
    <row r="131" spans="2:68" x14ac:dyDescent="0.25">
      <c r="B131" s="106"/>
      <c r="C131" s="53"/>
      <c r="D131" s="5"/>
      <c r="E131" s="471" t="s">
        <v>1310</v>
      </c>
      <c r="F131" s="471"/>
      <c r="G131" s="471"/>
      <c r="H131" s="544">
        <v>2</v>
      </c>
      <c r="I131" s="545"/>
      <c r="J131" s="5"/>
      <c r="K131" s="471" t="s">
        <v>1299</v>
      </c>
      <c r="L131" s="471"/>
      <c r="M131" s="471"/>
      <c r="N131" s="549">
        <v>1</v>
      </c>
      <c r="O131" s="540"/>
      <c r="P131" s="471" t="s">
        <v>1329</v>
      </c>
      <c r="Q131" s="471"/>
      <c r="R131" s="533">
        <f>R129*H131*N131</f>
        <v>0</v>
      </c>
      <c r="S131" s="534"/>
      <c r="T131" s="535"/>
      <c r="U131" s="63"/>
      <c r="V131" s="109"/>
      <c r="W131" s="5"/>
      <c r="X131" s="5"/>
      <c r="Y131" s="106"/>
      <c r="Z131" s="53"/>
      <c r="AA131" s="5"/>
      <c r="AB131" s="471" t="s">
        <v>1310</v>
      </c>
      <c r="AC131" s="471"/>
      <c r="AD131" s="471"/>
      <c r="AE131" s="544">
        <v>2</v>
      </c>
      <c r="AF131" s="545"/>
      <c r="AG131" s="5"/>
      <c r="AH131" s="471" t="s">
        <v>1299</v>
      </c>
      <c r="AI131" s="471"/>
      <c r="AJ131" s="471"/>
      <c r="AK131" s="549">
        <v>1</v>
      </c>
      <c r="AL131" s="540"/>
      <c r="AM131" s="471" t="s">
        <v>1329</v>
      </c>
      <c r="AN131" s="471"/>
      <c r="AO131" s="533">
        <f>AO129*AE131*AK131</f>
        <v>0</v>
      </c>
      <c r="AP131" s="534"/>
      <c r="AQ131" s="535"/>
      <c r="AR131" s="63"/>
      <c r="AS131" s="109"/>
      <c r="AT131" s="5"/>
      <c r="AU131" s="1"/>
      <c r="AV131" s="106"/>
      <c r="AW131" s="53"/>
      <c r="AY131" s="471" t="s">
        <v>1310</v>
      </c>
      <c r="AZ131" s="471"/>
      <c r="BA131" s="471"/>
      <c r="BB131" s="544">
        <v>2</v>
      </c>
      <c r="BC131" s="545"/>
      <c r="BE131" s="471" t="s">
        <v>1299</v>
      </c>
      <c r="BF131" s="471"/>
      <c r="BG131" s="471"/>
      <c r="BH131" s="549">
        <v>1</v>
      </c>
      <c r="BI131" s="540"/>
      <c r="BJ131" s="471" t="s">
        <v>1329</v>
      </c>
      <c r="BK131" s="471"/>
      <c r="BL131" s="533">
        <f>BL129*BB131*BH131</f>
        <v>0</v>
      </c>
      <c r="BM131" s="534"/>
      <c r="BN131" s="535"/>
      <c r="BO131" s="63"/>
      <c r="BP131" s="109"/>
    </row>
    <row r="132" spans="2:68" ht="9.75" customHeight="1" x14ac:dyDescent="0.25">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 customHeight="1" x14ac:dyDescent="0.25">
      <c r="B133" s="106"/>
      <c r="C133" s="113"/>
      <c r="D133" s="113"/>
      <c r="E133" s="193"/>
      <c r="F133" s="193"/>
      <c r="G133" s="193"/>
      <c r="H133" s="193"/>
      <c r="I133" s="120"/>
      <c r="J133" s="120"/>
      <c r="K133" s="120"/>
      <c r="L133" s="120"/>
      <c r="M133" s="120"/>
      <c r="N133" s="113"/>
      <c r="O133" s="193"/>
      <c r="P133" s="193"/>
      <c r="Q133" s="547" t="s">
        <v>1336</v>
      </c>
      <c r="R133" s="547"/>
      <c r="S133" s="547"/>
      <c r="T133" s="547"/>
      <c r="U133" s="113"/>
      <c r="V133" s="109"/>
      <c r="W133" s="5"/>
      <c r="X133" s="5"/>
      <c r="Y133" s="106"/>
      <c r="Z133" s="113"/>
      <c r="AA133" s="113"/>
      <c r="AB133" s="193"/>
      <c r="AC133" s="193"/>
      <c r="AD133" s="193"/>
      <c r="AE133" s="193"/>
      <c r="AF133" s="120"/>
      <c r="AG133" s="120"/>
      <c r="AH133" s="120"/>
      <c r="AI133" s="120"/>
      <c r="AJ133" s="120"/>
      <c r="AK133" s="113"/>
      <c r="AL133" s="193"/>
      <c r="AM133" s="193"/>
      <c r="AN133" s="547" t="s">
        <v>1336</v>
      </c>
      <c r="AO133" s="547"/>
      <c r="AP133" s="547"/>
      <c r="AQ133" s="547"/>
      <c r="AR133" s="113"/>
      <c r="AS133" s="109"/>
      <c r="AT133" s="5"/>
      <c r="AU133" s="1"/>
      <c r="AV133" s="106"/>
      <c r="AW133" s="113"/>
      <c r="AX133" s="113"/>
      <c r="AY133" s="193"/>
      <c r="AZ133" s="193"/>
      <c r="BA133" s="193"/>
      <c r="BB133" s="193"/>
      <c r="BC133" s="120"/>
      <c r="BD133" s="120"/>
      <c r="BE133" s="120"/>
      <c r="BF133" s="120"/>
      <c r="BG133" s="120"/>
      <c r="BH133" s="113"/>
      <c r="BI133" s="193"/>
      <c r="BJ133" s="193"/>
      <c r="BK133" s="547" t="s">
        <v>1336</v>
      </c>
      <c r="BL133" s="547"/>
      <c r="BM133" s="547"/>
      <c r="BN133" s="547"/>
      <c r="BO133" s="113"/>
      <c r="BP133" s="109"/>
    </row>
    <row r="134" spans="2:68" ht="6" customHeight="1" x14ac:dyDescent="0.25">
      <c r="B134" s="106"/>
      <c r="C134" s="49"/>
      <c r="D134" s="50"/>
      <c r="E134" s="51"/>
      <c r="F134" s="51"/>
      <c r="G134" s="51"/>
      <c r="H134" s="51"/>
      <c r="I134" s="84"/>
      <c r="J134" s="84"/>
      <c r="K134" s="84"/>
      <c r="L134" s="84"/>
      <c r="M134" s="84"/>
      <c r="N134" s="50"/>
      <c r="O134" s="90"/>
      <c r="P134" s="193"/>
      <c r="Q134" s="548"/>
      <c r="R134" s="548"/>
      <c r="S134" s="548"/>
      <c r="T134" s="548"/>
      <c r="U134" s="113"/>
      <c r="V134" s="109"/>
      <c r="W134" s="5"/>
      <c r="X134" s="5"/>
      <c r="Y134" s="106"/>
      <c r="Z134" s="49"/>
      <c r="AA134" s="50"/>
      <c r="AB134" s="51"/>
      <c r="AC134" s="51"/>
      <c r="AD134" s="51"/>
      <c r="AE134" s="51"/>
      <c r="AF134" s="84"/>
      <c r="AG134" s="84"/>
      <c r="AH134" s="84"/>
      <c r="AI134" s="84"/>
      <c r="AJ134" s="84"/>
      <c r="AK134" s="50"/>
      <c r="AL134" s="90"/>
      <c r="AM134" s="193"/>
      <c r="AN134" s="548"/>
      <c r="AO134" s="548"/>
      <c r="AP134" s="548"/>
      <c r="AQ134" s="548"/>
      <c r="AR134" s="113"/>
      <c r="AS134" s="109"/>
      <c r="AT134" s="5"/>
      <c r="AU134" s="1"/>
      <c r="AV134" s="106"/>
      <c r="AW134" s="49"/>
      <c r="AX134" s="50"/>
      <c r="AY134" s="51"/>
      <c r="AZ134" s="51"/>
      <c r="BA134" s="51"/>
      <c r="BB134" s="51"/>
      <c r="BC134" s="84"/>
      <c r="BD134" s="84"/>
      <c r="BE134" s="84"/>
      <c r="BF134" s="84"/>
      <c r="BG134" s="84"/>
      <c r="BH134" s="50"/>
      <c r="BI134" s="90"/>
      <c r="BJ134" s="193"/>
      <c r="BK134" s="548"/>
      <c r="BL134" s="548"/>
      <c r="BM134" s="548"/>
      <c r="BN134" s="548"/>
      <c r="BO134" s="113"/>
      <c r="BP134" s="109"/>
    </row>
    <row r="135" spans="2:68" ht="15" customHeight="1" x14ac:dyDescent="0.25">
      <c r="B135" s="106"/>
      <c r="C135" s="53"/>
      <c r="D135" s="459" t="s">
        <v>1287</v>
      </c>
      <c r="E135" s="459"/>
      <c r="F135" s="459"/>
      <c r="G135" s="459"/>
      <c r="H135" s="472" t="s">
        <v>1366</v>
      </c>
      <c r="I135" s="472"/>
      <c r="J135" s="472"/>
      <c r="K135" s="6" t="s">
        <v>1325</v>
      </c>
      <c r="L135" s="6"/>
      <c r="M135" s="473">
        <f>VLOOKUP(H135,perfil,2,FALSE)</f>
        <v>0</v>
      </c>
      <c r="N135" s="473"/>
      <c r="O135" s="63"/>
      <c r="P135" s="113"/>
      <c r="Q135" s="546" t="e">
        <f>(L105+(K113*R109)+R117+R131+R125+(1+S121))*(1+M135)</f>
        <v>#N/A</v>
      </c>
      <c r="R135" s="546"/>
      <c r="S135" s="546"/>
      <c r="T135" s="546"/>
      <c r="U135" s="113"/>
      <c r="V135" s="109"/>
      <c r="W135" s="5"/>
      <c r="X135" s="5"/>
      <c r="Y135" s="106"/>
      <c r="Z135" s="53"/>
      <c r="AA135" s="459" t="s">
        <v>1287</v>
      </c>
      <c r="AB135" s="459"/>
      <c r="AC135" s="459"/>
      <c r="AD135" s="459"/>
      <c r="AE135" s="472" t="s">
        <v>1366</v>
      </c>
      <c r="AF135" s="472"/>
      <c r="AG135" s="472"/>
      <c r="AH135" s="6" t="s">
        <v>1325</v>
      </c>
      <c r="AI135" s="6"/>
      <c r="AJ135" s="473">
        <f>VLOOKUP(AE135,perfil,2,FALSE)</f>
        <v>0</v>
      </c>
      <c r="AK135" s="473"/>
      <c r="AL135" s="63"/>
      <c r="AM135" s="113"/>
      <c r="AN135" s="546" t="e">
        <f>(AI105+(AH113*AO109)+AO117+AO131+AO125+(1+AP121))*(1+AJ135)</f>
        <v>#N/A</v>
      </c>
      <c r="AO135" s="546"/>
      <c r="AP135" s="546"/>
      <c r="AQ135" s="546"/>
      <c r="AR135" s="113"/>
      <c r="AS135" s="109"/>
      <c r="AT135" s="5"/>
      <c r="AU135" s="1"/>
      <c r="AV135" s="106"/>
      <c r="AW135" s="53"/>
      <c r="AX135" s="459" t="s">
        <v>1287</v>
      </c>
      <c r="AY135" s="459"/>
      <c r="AZ135" s="459"/>
      <c r="BA135" s="459"/>
      <c r="BB135" s="472" t="s">
        <v>1366</v>
      </c>
      <c r="BC135" s="472"/>
      <c r="BD135" s="472"/>
      <c r="BE135" s="6" t="s">
        <v>1325</v>
      </c>
      <c r="BF135" s="6"/>
      <c r="BG135" s="473">
        <f>VLOOKUP(BB135,perfil,2,FALSE)</f>
        <v>0</v>
      </c>
      <c r="BH135" s="473"/>
      <c r="BI135" s="63"/>
      <c r="BJ135" s="113"/>
      <c r="BK135" s="546" t="e">
        <f>(BF105+(BE113*BL109)+BL117+BL131+BL125+(1+BM121))*(1+BG135)</f>
        <v>#N/A</v>
      </c>
      <c r="BL135" s="546"/>
      <c r="BM135" s="546"/>
      <c r="BN135" s="546"/>
      <c r="BO135" s="113"/>
      <c r="BP135" s="109"/>
    </row>
    <row r="136" spans="2:68" ht="5.25" customHeight="1" x14ac:dyDescent="0.25">
      <c r="B136" s="106"/>
      <c r="C136" s="54"/>
      <c r="D136" s="64"/>
      <c r="E136" s="73"/>
      <c r="F136" s="73"/>
      <c r="G136" s="64"/>
      <c r="H136" s="64"/>
      <c r="I136" s="64"/>
      <c r="J136" s="64"/>
      <c r="K136" s="64"/>
      <c r="L136" s="64"/>
      <c r="M136" s="64"/>
      <c r="N136" s="64"/>
      <c r="O136" s="65"/>
      <c r="P136" s="113"/>
      <c r="Q136" s="546"/>
      <c r="R136" s="546"/>
      <c r="S136" s="546"/>
      <c r="T136" s="546"/>
      <c r="U136" s="117"/>
      <c r="V136" s="109"/>
      <c r="W136" s="5"/>
      <c r="X136" s="5"/>
      <c r="Y136" s="106"/>
      <c r="Z136" s="54"/>
      <c r="AA136" s="64"/>
      <c r="AB136" s="73"/>
      <c r="AC136" s="73"/>
      <c r="AD136" s="64"/>
      <c r="AE136" s="64"/>
      <c r="AF136" s="64"/>
      <c r="AG136" s="64"/>
      <c r="AH136" s="64"/>
      <c r="AI136" s="64"/>
      <c r="AJ136" s="64"/>
      <c r="AK136" s="64"/>
      <c r="AL136" s="65"/>
      <c r="AM136" s="113"/>
      <c r="AN136" s="546"/>
      <c r="AO136" s="546"/>
      <c r="AP136" s="546"/>
      <c r="AQ136" s="546"/>
      <c r="AR136" s="117"/>
      <c r="AS136" s="109"/>
      <c r="AT136" s="5"/>
      <c r="AU136" s="1"/>
      <c r="AV136" s="106"/>
      <c r="AW136" s="54"/>
      <c r="AX136" s="64"/>
      <c r="AY136" s="73"/>
      <c r="AZ136" s="73"/>
      <c r="BA136" s="64"/>
      <c r="BB136" s="64"/>
      <c r="BC136" s="64"/>
      <c r="BD136" s="64"/>
      <c r="BE136" s="64"/>
      <c r="BF136" s="64"/>
      <c r="BG136" s="64"/>
      <c r="BH136" s="64"/>
      <c r="BI136" s="65"/>
      <c r="BJ136" s="113"/>
      <c r="BK136" s="546"/>
      <c r="BL136" s="546"/>
      <c r="BM136" s="546"/>
      <c r="BN136" s="546"/>
      <c r="BO136" s="117"/>
      <c r="BP136" s="109"/>
    </row>
    <row r="137" spans="2:68" ht="6" customHeight="1" thickBot="1" x14ac:dyDescent="0.3">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x14ac:dyDescent="0.25">
      <c r="C138" s="5"/>
      <c r="D138" s="5"/>
      <c r="E138" s="5"/>
      <c r="F138" s="5"/>
      <c r="G138" s="5"/>
      <c r="H138" s="5"/>
      <c r="I138" s="5"/>
      <c r="J138" s="5"/>
      <c r="K138" s="5"/>
      <c r="L138" s="5"/>
      <c r="M138" s="5"/>
      <c r="N138" s="5"/>
      <c r="O138" s="197"/>
      <c r="P138" s="197"/>
      <c r="Q138" s="5"/>
      <c r="R138" s="5"/>
      <c r="S138" s="5"/>
      <c r="T138" s="60"/>
      <c r="U138" s="60"/>
      <c r="V138" s="5"/>
      <c r="W138" s="5"/>
      <c r="X138" s="5"/>
      <c r="Y138" s="1"/>
      <c r="Z138" s="5"/>
      <c r="AA138" s="5"/>
      <c r="AB138" s="5"/>
      <c r="AC138" s="5"/>
      <c r="AD138" s="5"/>
      <c r="AE138" s="5"/>
      <c r="AF138" s="5"/>
      <c r="AG138" s="5"/>
      <c r="AH138" s="5"/>
      <c r="AI138" s="5"/>
      <c r="AJ138" s="5"/>
      <c r="AK138" s="5"/>
      <c r="AL138" s="197"/>
      <c r="AM138" s="197"/>
      <c r="AN138" s="5"/>
      <c r="AO138" s="5"/>
      <c r="AP138" s="5"/>
      <c r="AQ138" s="60"/>
      <c r="AR138" s="60"/>
      <c r="AS138" s="5"/>
      <c r="AT138" s="5"/>
      <c r="AU138" s="1"/>
    </row>
    <row r="139" spans="2:68" x14ac:dyDescent="0.25">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75" thickBot="1" x14ac:dyDescent="0.3">
      <c r="B140" s="5"/>
      <c r="C140" s="523" t="s">
        <v>1382</v>
      </c>
      <c r="D140" s="523"/>
      <c r="E140" s="523"/>
      <c r="F140" s="523"/>
      <c r="G140" s="523"/>
      <c r="H140" s="523"/>
      <c r="I140" s="126"/>
      <c r="J140" s="5"/>
      <c r="K140" s="5"/>
      <c r="L140" s="5"/>
      <c r="M140" s="5"/>
      <c r="N140" s="5"/>
      <c r="O140" s="5"/>
      <c r="P140" s="5"/>
      <c r="Q140" s="5"/>
      <c r="R140" s="5"/>
      <c r="S140" s="5"/>
      <c r="T140" s="5"/>
      <c r="U140" s="5"/>
      <c r="V140" s="5"/>
      <c r="W140" s="5"/>
      <c r="X140" s="5"/>
      <c r="Y140" s="5"/>
      <c r="Z140" s="523" t="s">
        <v>1383</v>
      </c>
      <c r="AA140" s="523"/>
      <c r="AB140" s="523"/>
      <c r="AC140" s="523"/>
      <c r="AD140" s="523"/>
      <c r="AE140" s="523"/>
      <c r="AF140" s="126"/>
      <c r="AG140" s="5"/>
      <c r="AH140" s="5"/>
      <c r="AI140" s="5"/>
      <c r="AJ140" s="5"/>
      <c r="AK140" s="5"/>
      <c r="AL140" s="5"/>
      <c r="AM140" s="5"/>
      <c r="AN140" s="5"/>
      <c r="AO140" s="5"/>
      <c r="AP140" s="5"/>
      <c r="AQ140" s="5"/>
      <c r="AR140" s="5"/>
      <c r="AS140" s="5"/>
      <c r="AT140" s="5"/>
      <c r="AU140" s="5"/>
      <c r="AW140" s="523" t="s">
        <v>1384</v>
      </c>
      <c r="AX140" s="523"/>
      <c r="AY140" s="523"/>
      <c r="AZ140" s="523"/>
      <c r="BA140" s="523"/>
      <c r="BB140" s="523"/>
      <c r="BC140" s="126"/>
    </row>
    <row r="141" spans="2:68" ht="6" customHeight="1" x14ac:dyDescent="0.25">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25" customHeight="1" x14ac:dyDescent="0.25">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x14ac:dyDescent="0.25">
      <c r="B143" s="106"/>
      <c r="C143" s="53"/>
      <c r="D143" s="5"/>
      <c r="E143" s="524" t="s">
        <v>1337</v>
      </c>
      <c r="F143" s="524"/>
      <c r="G143" s="524"/>
      <c r="H143" s="524"/>
      <c r="I143" s="524"/>
      <c r="J143" s="5"/>
      <c r="K143" s="527" t="s">
        <v>116</v>
      </c>
      <c r="L143" s="528"/>
      <c r="M143" s="528"/>
      <c r="N143" s="528"/>
      <c r="O143" s="528"/>
      <c r="P143" s="528"/>
      <c r="Q143" s="528"/>
      <c r="R143" s="528"/>
      <c r="S143" s="529"/>
      <c r="T143" s="92"/>
      <c r="U143" s="94"/>
      <c r="V143" s="123"/>
      <c r="W143" s="1"/>
      <c r="X143" s="5"/>
      <c r="Y143" s="106"/>
      <c r="Z143" s="53"/>
      <c r="AA143" s="5"/>
      <c r="AB143" s="524" t="s">
        <v>1337</v>
      </c>
      <c r="AC143" s="524"/>
      <c r="AD143" s="524"/>
      <c r="AE143" s="524"/>
      <c r="AF143" s="524"/>
      <c r="AG143" s="5"/>
      <c r="AH143" s="527" t="s">
        <v>116</v>
      </c>
      <c r="AI143" s="528"/>
      <c r="AJ143" s="528"/>
      <c r="AK143" s="528"/>
      <c r="AL143" s="528"/>
      <c r="AM143" s="528"/>
      <c r="AN143" s="528"/>
      <c r="AO143" s="528"/>
      <c r="AP143" s="529"/>
      <c r="AQ143" s="92"/>
      <c r="AR143" s="94"/>
      <c r="AS143" s="123"/>
      <c r="AT143" s="1"/>
      <c r="AU143" s="1"/>
      <c r="AV143" s="106"/>
      <c r="AW143" s="53"/>
      <c r="AY143" s="524" t="s">
        <v>1337</v>
      </c>
      <c r="AZ143" s="524"/>
      <c r="BA143" s="524"/>
      <c r="BB143" s="524"/>
      <c r="BC143" s="524"/>
      <c r="BE143" s="527" t="s">
        <v>116</v>
      </c>
      <c r="BF143" s="528"/>
      <c r="BG143" s="528"/>
      <c r="BH143" s="528"/>
      <c r="BI143" s="528"/>
      <c r="BJ143" s="528"/>
      <c r="BK143" s="528"/>
      <c r="BL143" s="528"/>
      <c r="BM143" s="529"/>
      <c r="BN143" s="92"/>
      <c r="BO143" s="94"/>
      <c r="BP143" s="123"/>
    </row>
    <row r="144" spans="2:68" ht="3.75" customHeight="1" x14ac:dyDescent="0.25">
      <c r="B144" s="106"/>
      <c r="C144" s="53"/>
      <c r="D144" s="5"/>
      <c r="E144" s="195"/>
      <c r="F144" s="195"/>
      <c r="G144" s="195"/>
      <c r="H144" s="195"/>
      <c r="I144" s="195"/>
      <c r="J144" s="5"/>
      <c r="K144" s="93"/>
      <c r="L144" s="93"/>
      <c r="M144" s="93"/>
      <c r="N144" s="93"/>
      <c r="O144" s="93"/>
      <c r="P144" s="93"/>
      <c r="Q144" s="93"/>
      <c r="R144" s="93"/>
      <c r="S144" s="93"/>
      <c r="T144" s="92"/>
      <c r="U144" s="94"/>
      <c r="V144" s="123"/>
      <c r="W144" s="1"/>
      <c r="X144" s="5"/>
      <c r="Y144" s="106"/>
      <c r="Z144" s="53"/>
      <c r="AA144" s="5"/>
      <c r="AB144" s="195"/>
      <c r="AC144" s="195"/>
      <c r="AD144" s="195"/>
      <c r="AE144" s="195"/>
      <c r="AF144" s="195"/>
      <c r="AG144" s="5"/>
      <c r="AH144" s="93"/>
      <c r="AI144" s="93"/>
      <c r="AJ144" s="93"/>
      <c r="AK144" s="93"/>
      <c r="AL144" s="93"/>
      <c r="AM144" s="93"/>
      <c r="AN144" s="93"/>
      <c r="AO144" s="93"/>
      <c r="AP144" s="93"/>
      <c r="AQ144" s="92"/>
      <c r="AR144" s="94"/>
      <c r="AS144" s="123"/>
      <c r="AT144" s="1"/>
      <c r="AU144" s="1"/>
      <c r="AV144" s="106"/>
      <c r="AW144" s="53"/>
      <c r="AY144" s="195"/>
      <c r="AZ144" s="195"/>
      <c r="BA144" s="195"/>
      <c r="BB144" s="195"/>
      <c r="BC144" s="195"/>
      <c r="BE144" s="93"/>
      <c r="BF144" s="93"/>
      <c r="BG144" s="93"/>
      <c r="BH144" s="93"/>
      <c r="BI144" s="93"/>
      <c r="BJ144" s="93"/>
      <c r="BK144" s="93"/>
      <c r="BL144" s="93"/>
      <c r="BM144" s="93"/>
      <c r="BN144" s="92"/>
      <c r="BO144" s="94"/>
      <c r="BP144" s="123"/>
    </row>
    <row r="145" spans="2:68" x14ac:dyDescent="0.25">
      <c r="B145" s="106"/>
      <c r="C145" s="53"/>
      <c r="D145" s="5"/>
      <c r="E145" s="525" t="s">
        <v>1338</v>
      </c>
      <c r="F145" s="525"/>
      <c r="G145" s="525"/>
      <c r="H145" s="525"/>
      <c r="I145" s="525"/>
      <c r="J145" s="5"/>
      <c r="K145" s="527" t="s">
        <v>120</v>
      </c>
      <c r="L145" s="528"/>
      <c r="M145" s="528"/>
      <c r="N145" s="528"/>
      <c r="O145" s="528"/>
      <c r="P145" s="528"/>
      <c r="Q145" s="528"/>
      <c r="R145" s="528"/>
      <c r="S145" s="529"/>
      <c r="T145" s="92"/>
      <c r="U145" s="94"/>
      <c r="V145" s="123"/>
      <c r="W145" s="5"/>
      <c r="X145" s="5"/>
      <c r="Y145" s="106"/>
      <c r="Z145" s="53"/>
      <c r="AA145" s="5"/>
      <c r="AB145" s="525" t="s">
        <v>1338</v>
      </c>
      <c r="AC145" s="525"/>
      <c r="AD145" s="525"/>
      <c r="AE145" s="525"/>
      <c r="AF145" s="525"/>
      <c r="AG145" s="5"/>
      <c r="AH145" s="527" t="s">
        <v>125</v>
      </c>
      <c r="AI145" s="528"/>
      <c r="AJ145" s="528"/>
      <c r="AK145" s="528"/>
      <c r="AL145" s="528"/>
      <c r="AM145" s="528"/>
      <c r="AN145" s="528"/>
      <c r="AO145" s="528"/>
      <c r="AP145" s="529"/>
      <c r="AQ145" s="92"/>
      <c r="AR145" s="94"/>
      <c r="AS145" s="123"/>
      <c r="AT145" s="5"/>
      <c r="AU145" s="1"/>
      <c r="AV145" s="106"/>
      <c r="AW145" s="53"/>
      <c r="AY145" s="525" t="s">
        <v>1338</v>
      </c>
      <c r="AZ145" s="525"/>
      <c r="BA145" s="525"/>
      <c r="BB145" s="525"/>
      <c r="BC145" s="525"/>
      <c r="BE145" s="527" t="s">
        <v>2</v>
      </c>
      <c r="BF145" s="528"/>
      <c r="BG145" s="528"/>
      <c r="BH145" s="528"/>
      <c r="BI145" s="528"/>
      <c r="BJ145" s="528"/>
      <c r="BK145" s="528"/>
      <c r="BL145" s="528"/>
      <c r="BM145" s="529"/>
      <c r="BN145" s="92"/>
      <c r="BO145" s="94"/>
      <c r="BP145" s="123"/>
    </row>
    <row r="146" spans="2:68" ht="4.5" customHeight="1" x14ac:dyDescent="0.25">
      <c r="B146" s="106"/>
      <c r="C146" s="53"/>
      <c r="D146" s="5"/>
      <c r="E146" s="196"/>
      <c r="F146" s="196"/>
      <c r="G146" s="196"/>
      <c r="H146" s="196"/>
      <c r="I146" s="196"/>
      <c r="J146" s="5"/>
      <c r="K146" s="93"/>
      <c r="L146" s="93"/>
      <c r="M146" s="93"/>
      <c r="N146" s="93"/>
      <c r="O146" s="93"/>
      <c r="P146" s="93"/>
      <c r="Q146" s="93"/>
      <c r="R146" s="93"/>
      <c r="S146" s="93"/>
      <c r="T146" s="92"/>
      <c r="U146" s="94"/>
      <c r="V146" s="123"/>
      <c r="W146" s="5"/>
      <c r="X146" s="5"/>
      <c r="Y146" s="106"/>
      <c r="Z146" s="53"/>
      <c r="AA146" s="5"/>
      <c r="AB146" s="196"/>
      <c r="AC146" s="196"/>
      <c r="AD146" s="196"/>
      <c r="AE146" s="196"/>
      <c r="AF146" s="196"/>
      <c r="AG146" s="5"/>
      <c r="AH146" s="93"/>
      <c r="AI146" s="93"/>
      <c r="AJ146" s="93"/>
      <c r="AK146" s="93"/>
      <c r="AL146" s="93"/>
      <c r="AM146" s="93"/>
      <c r="AN146" s="93"/>
      <c r="AO146" s="93"/>
      <c r="AP146" s="93"/>
      <c r="AQ146" s="92"/>
      <c r="AR146" s="94"/>
      <c r="AS146" s="123"/>
      <c r="AT146" s="5"/>
      <c r="AU146" s="1"/>
      <c r="AV146" s="106"/>
      <c r="AW146" s="53"/>
      <c r="AY146" s="196"/>
      <c r="AZ146" s="196"/>
      <c r="BA146" s="196"/>
      <c r="BB146" s="196"/>
      <c r="BC146" s="196"/>
      <c r="BE146" s="93"/>
      <c r="BF146" s="93"/>
      <c r="BG146" s="93"/>
      <c r="BH146" s="93"/>
      <c r="BI146" s="93"/>
      <c r="BJ146" s="93"/>
      <c r="BK146" s="93"/>
      <c r="BL146" s="93"/>
      <c r="BM146" s="93"/>
      <c r="BN146" s="92"/>
      <c r="BO146" s="94"/>
      <c r="BP146" s="123"/>
    </row>
    <row r="147" spans="2:68" x14ac:dyDescent="0.25">
      <c r="B147" s="106"/>
      <c r="C147" s="53"/>
      <c r="D147" s="5"/>
      <c r="E147" s="526" t="s">
        <v>1339</v>
      </c>
      <c r="F147" s="526"/>
      <c r="G147" s="526"/>
      <c r="H147" s="526"/>
      <c r="I147" s="526"/>
      <c r="J147" s="30"/>
      <c r="K147" s="527" t="s">
        <v>1462</v>
      </c>
      <c r="L147" s="528"/>
      <c r="M147" s="528"/>
      <c r="N147" s="528"/>
      <c r="O147" s="528"/>
      <c r="P147" s="528"/>
      <c r="Q147" s="528"/>
      <c r="R147" s="528"/>
      <c r="S147" s="529"/>
      <c r="T147" s="92"/>
      <c r="U147" s="95"/>
      <c r="V147" s="123"/>
      <c r="W147" s="5"/>
      <c r="X147" s="5"/>
      <c r="Y147" s="106"/>
      <c r="Z147" s="53"/>
      <c r="AA147" s="5"/>
      <c r="AB147" s="526" t="s">
        <v>1339</v>
      </c>
      <c r="AC147" s="526"/>
      <c r="AD147" s="526"/>
      <c r="AE147" s="526"/>
      <c r="AF147" s="526"/>
      <c r="AG147" s="30"/>
      <c r="AH147" s="527" t="s">
        <v>11</v>
      </c>
      <c r="AI147" s="528"/>
      <c r="AJ147" s="528"/>
      <c r="AK147" s="528"/>
      <c r="AL147" s="528"/>
      <c r="AM147" s="528"/>
      <c r="AN147" s="528"/>
      <c r="AO147" s="528"/>
      <c r="AP147" s="529"/>
      <c r="AQ147" s="92"/>
      <c r="AR147" s="95"/>
      <c r="AS147" s="123"/>
      <c r="AT147" s="5"/>
      <c r="AU147" s="1"/>
      <c r="AV147" s="106"/>
      <c r="AW147" s="53"/>
      <c r="AY147" s="526" t="s">
        <v>1339</v>
      </c>
      <c r="AZ147" s="526"/>
      <c r="BA147" s="526"/>
      <c r="BB147" s="526"/>
      <c r="BC147" s="526"/>
      <c r="BD147" s="30"/>
      <c r="BE147" s="527" t="s">
        <v>52</v>
      </c>
      <c r="BF147" s="528"/>
      <c r="BG147" s="528"/>
      <c r="BH147" s="528"/>
      <c r="BI147" s="528"/>
      <c r="BJ147" s="528"/>
      <c r="BK147" s="528"/>
      <c r="BL147" s="528"/>
      <c r="BM147" s="529"/>
      <c r="BN147" s="92"/>
      <c r="BO147" s="95"/>
      <c r="BP147" s="123"/>
    </row>
    <row r="148" spans="2:68" ht="9.75" customHeight="1" x14ac:dyDescent="0.25">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25" customHeight="1" x14ac:dyDescent="0.25">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x14ac:dyDescent="0.25">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x14ac:dyDescent="0.25">
      <c r="B151" s="106"/>
      <c r="C151" s="76"/>
      <c r="D151" s="8"/>
      <c r="E151" s="8" t="s">
        <v>1332</v>
      </c>
      <c r="F151" s="8"/>
      <c r="G151" s="8"/>
      <c r="H151" s="8"/>
      <c r="I151" s="6"/>
      <c r="J151" s="6"/>
      <c r="K151" s="6"/>
      <c r="L151" s="481" t="e">
        <f>VLOOKUP(K147,tabla_programacion,3,FALSE)</f>
        <v>#N/A</v>
      </c>
      <c r="M151" s="481"/>
      <c r="N151" s="481"/>
      <c r="O151" s="481"/>
      <c r="P151" s="5"/>
      <c r="Q151" s="5"/>
      <c r="R151" s="5"/>
      <c r="S151" s="5"/>
      <c r="T151" s="5"/>
      <c r="U151" s="63"/>
      <c r="V151" s="109"/>
      <c r="W151" s="5"/>
      <c r="X151" s="5"/>
      <c r="Y151" s="106"/>
      <c r="Z151" s="76"/>
      <c r="AA151" s="8"/>
      <c r="AB151" s="8" t="s">
        <v>1332</v>
      </c>
      <c r="AC151" s="8"/>
      <c r="AD151" s="8"/>
      <c r="AE151" s="8"/>
      <c r="AF151" s="6"/>
      <c r="AG151" s="6"/>
      <c r="AH151" s="6"/>
      <c r="AI151" s="481" t="e">
        <f>VLOOKUP(AH147,tabla_programacion,3,FALSE)</f>
        <v>#N/A</v>
      </c>
      <c r="AJ151" s="481"/>
      <c r="AK151" s="481"/>
      <c r="AL151" s="481"/>
      <c r="AM151" s="5"/>
      <c r="AN151" s="5"/>
      <c r="AO151" s="5"/>
      <c r="AP151" s="5"/>
      <c r="AQ151" s="5"/>
      <c r="AR151" s="63"/>
      <c r="AS151" s="109"/>
      <c r="AT151" s="5"/>
      <c r="AU151" s="1"/>
      <c r="AV151" s="106"/>
      <c r="AW151" s="76"/>
      <c r="AX151" s="8"/>
      <c r="AY151" s="8" t="s">
        <v>1332</v>
      </c>
      <c r="AZ151" s="8"/>
      <c r="BA151" s="8"/>
      <c r="BB151" s="8"/>
      <c r="BC151" s="6"/>
      <c r="BD151" s="6"/>
      <c r="BE151" s="6"/>
      <c r="BF151" s="481" t="e">
        <f>VLOOKUP(BE147,tabla_programacion,3,FALSE)</f>
        <v>#N/A</v>
      </c>
      <c r="BG151" s="481"/>
      <c r="BH151" s="481"/>
      <c r="BI151" s="481"/>
      <c r="BO151" s="63"/>
      <c r="BP151" s="109"/>
    </row>
    <row r="152" spans="2:68" x14ac:dyDescent="0.25">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6" customHeight="1" x14ac:dyDescent="0.25">
      <c r="B153" s="106"/>
      <c r="C153" s="193"/>
      <c r="D153" s="193"/>
      <c r="E153" s="193"/>
      <c r="F153" s="193"/>
      <c r="G153" s="193"/>
      <c r="H153" s="193"/>
      <c r="I153" s="111"/>
      <c r="J153" s="111"/>
      <c r="K153" s="111"/>
      <c r="L153" s="111"/>
      <c r="M153" s="112"/>
      <c r="N153" s="112"/>
      <c r="O153" s="113"/>
      <c r="P153" s="113"/>
      <c r="Q153" s="113"/>
      <c r="R153" s="113"/>
      <c r="S153" s="113"/>
      <c r="T153" s="113"/>
      <c r="U153" s="113"/>
      <c r="V153" s="109"/>
      <c r="W153" s="5"/>
      <c r="X153" s="5"/>
      <c r="Y153" s="106"/>
      <c r="Z153" s="193"/>
      <c r="AA153" s="193"/>
      <c r="AB153" s="193"/>
      <c r="AC153" s="193"/>
      <c r="AD153" s="193"/>
      <c r="AE153" s="193"/>
      <c r="AF153" s="111"/>
      <c r="AG153" s="111"/>
      <c r="AH153" s="111"/>
      <c r="AI153" s="111"/>
      <c r="AJ153" s="112"/>
      <c r="AK153" s="112"/>
      <c r="AL153" s="113"/>
      <c r="AM153" s="113"/>
      <c r="AN153" s="113"/>
      <c r="AO153" s="113"/>
      <c r="AP153" s="113"/>
      <c r="AQ153" s="113"/>
      <c r="AR153" s="113"/>
      <c r="AS153" s="109"/>
      <c r="AT153" s="5"/>
      <c r="AU153" s="1"/>
      <c r="AV153" s="106"/>
      <c r="AW153" s="193"/>
      <c r="AX153" s="193"/>
      <c r="AY153" s="193"/>
      <c r="AZ153" s="193"/>
      <c r="BA153" s="193"/>
      <c r="BB153" s="193"/>
      <c r="BC153" s="111"/>
      <c r="BD153" s="111"/>
      <c r="BE153" s="111"/>
      <c r="BF153" s="111"/>
      <c r="BG153" s="112"/>
      <c r="BH153" s="112"/>
      <c r="BI153" s="113"/>
      <c r="BJ153" s="113"/>
      <c r="BK153" s="113"/>
      <c r="BL153" s="113"/>
      <c r="BM153" s="113"/>
      <c r="BN153" s="113"/>
      <c r="BO153" s="113"/>
      <c r="BP153" s="109"/>
    </row>
    <row r="154" spans="2:68" x14ac:dyDescent="0.25">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75" x14ac:dyDescent="0.25">
      <c r="B155" s="106"/>
      <c r="C155" s="62"/>
      <c r="D155" s="192"/>
      <c r="E155" s="8" t="s">
        <v>1330</v>
      </c>
      <c r="F155" s="8"/>
      <c r="G155" s="8"/>
      <c r="H155" s="530" t="s">
        <v>132</v>
      </c>
      <c r="I155" s="531"/>
      <c r="J155" s="531"/>
      <c r="K155" s="531"/>
      <c r="L155" s="532"/>
      <c r="M155" s="5"/>
      <c r="N155" s="6"/>
      <c r="O155" s="8" t="s">
        <v>1326</v>
      </c>
      <c r="P155" s="6"/>
      <c r="Q155" s="6"/>
      <c r="R155" s="533">
        <f>VLOOKUP(H155,tabla_ejecutor,2,FALSE)</f>
        <v>11890</v>
      </c>
      <c r="S155" s="534"/>
      <c r="T155" s="535"/>
      <c r="U155" s="63"/>
      <c r="V155" s="109"/>
      <c r="W155" s="5"/>
      <c r="X155" s="5"/>
      <c r="Y155" s="106"/>
      <c r="Z155" s="62"/>
      <c r="AA155" s="192"/>
      <c r="AB155" s="8" t="s">
        <v>1330</v>
      </c>
      <c r="AC155" s="8"/>
      <c r="AD155" s="8"/>
      <c r="AE155" s="530" t="s">
        <v>131</v>
      </c>
      <c r="AF155" s="531"/>
      <c r="AG155" s="531"/>
      <c r="AH155" s="531"/>
      <c r="AI155" s="532"/>
      <c r="AJ155" s="5"/>
      <c r="AK155" s="6"/>
      <c r="AL155" s="8" t="s">
        <v>1326</v>
      </c>
      <c r="AM155" s="6"/>
      <c r="AN155" s="6"/>
      <c r="AO155" s="533">
        <f>VLOOKUP(AE155,tabla_ejecutor,2,FALSE)</f>
        <v>18415</v>
      </c>
      <c r="AP155" s="534"/>
      <c r="AQ155" s="535"/>
      <c r="AR155" s="63"/>
      <c r="AS155" s="109"/>
      <c r="AT155" s="5"/>
      <c r="AU155" s="1"/>
      <c r="AV155" s="106"/>
      <c r="AW155" s="62"/>
      <c r="AX155" s="192"/>
      <c r="AY155" s="8" t="s">
        <v>1330</v>
      </c>
      <c r="AZ155" s="8"/>
      <c r="BA155" s="8"/>
      <c r="BB155" s="530" t="s">
        <v>131</v>
      </c>
      <c r="BC155" s="531"/>
      <c r="BD155" s="531"/>
      <c r="BE155" s="531"/>
      <c r="BF155" s="532"/>
      <c r="BH155" s="6"/>
      <c r="BI155" s="8" t="s">
        <v>1326</v>
      </c>
      <c r="BJ155" s="6"/>
      <c r="BK155" s="6"/>
      <c r="BL155" s="533">
        <f>VLOOKUP(BB155,tabla_ejecutor,2,FALSE)</f>
        <v>18415</v>
      </c>
      <c r="BM155" s="534"/>
      <c r="BN155" s="535"/>
      <c r="BO155" s="63"/>
      <c r="BP155" s="109"/>
    </row>
    <row r="156" spans="2:68" x14ac:dyDescent="0.25">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6" customHeight="1" x14ac:dyDescent="0.25">
      <c r="B157" s="106"/>
      <c r="C157" s="193"/>
      <c r="D157" s="193"/>
      <c r="E157" s="193"/>
      <c r="F157" s="193"/>
      <c r="G157" s="193"/>
      <c r="H157" s="193"/>
      <c r="I157" s="111"/>
      <c r="J157" s="111"/>
      <c r="K157" s="111"/>
      <c r="L157" s="111"/>
      <c r="M157" s="112"/>
      <c r="N157" s="112"/>
      <c r="O157" s="113"/>
      <c r="P157" s="113"/>
      <c r="Q157" s="113"/>
      <c r="R157" s="113"/>
      <c r="S157" s="113"/>
      <c r="T157" s="113"/>
      <c r="U157" s="113"/>
      <c r="V157" s="109"/>
      <c r="W157" s="5"/>
      <c r="X157" s="5"/>
      <c r="Y157" s="106"/>
      <c r="Z157" s="193"/>
      <c r="AA157" s="193"/>
      <c r="AB157" s="193"/>
      <c r="AC157" s="193"/>
      <c r="AD157" s="193"/>
      <c r="AE157" s="193"/>
      <c r="AF157" s="111"/>
      <c r="AG157" s="111"/>
      <c r="AH157" s="111"/>
      <c r="AI157" s="111"/>
      <c r="AJ157" s="112"/>
      <c r="AK157" s="112"/>
      <c r="AL157" s="113"/>
      <c r="AM157" s="113"/>
      <c r="AN157" s="113"/>
      <c r="AO157" s="113"/>
      <c r="AP157" s="113"/>
      <c r="AQ157" s="113"/>
      <c r="AR157" s="113"/>
      <c r="AS157" s="109"/>
      <c r="AT157" s="5"/>
      <c r="AU157" s="1"/>
      <c r="AV157" s="106"/>
      <c r="AW157" s="193"/>
      <c r="AX157" s="193"/>
      <c r="AY157" s="193"/>
      <c r="AZ157" s="193"/>
      <c r="BA157" s="193"/>
      <c r="BB157" s="193"/>
      <c r="BC157" s="111"/>
      <c r="BD157" s="111"/>
      <c r="BE157" s="111"/>
      <c r="BF157" s="111"/>
      <c r="BG157" s="112"/>
      <c r="BH157" s="112"/>
      <c r="BI157" s="113"/>
      <c r="BJ157" s="113"/>
      <c r="BK157" s="113"/>
      <c r="BL157" s="113"/>
      <c r="BM157" s="113"/>
      <c r="BN157" s="113"/>
      <c r="BO157" s="113"/>
      <c r="BP157" s="109"/>
    </row>
    <row r="158" spans="2:68" x14ac:dyDescent="0.25">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x14ac:dyDescent="0.25">
      <c r="B159" s="106"/>
      <c r="C159" s="62"/>
      <c r="D159" s="192"/>
      <c r="E159" s="8" t="s">
        <v>1331</v>
      </c>
      <c r="F159" s="8"/>
      <c r="G159" s="8"/>
      <c r="H159" s="8"/>
      <c r="I159" s="8"/>
      <c r="J159" s="8"/>
      <c r="K159" s="536">
        <v>0</v>
      </c>
      <c r="L159" s="537"/>
      <c r="M159" s="59" t="s">
        <v>130</v>
      </c>
      <c r="N159" s="59"/>
      <c r="O159" s="5"/>
      <c r="P159" s="8" t="s">
        <v>1327</v>
      </c>
      <c r="Q159" s="8"/>
      <c r="R159" s="533">
        <f>R155*K159</f>
        <v>0</v>
      </c>
      <c r="S159" s="534"/>
      <c r="T159" s="535"/>
      <c r="U159" s="88"/>
      <c r="V159" s="109"/>
      <c r="W159" s="5"/>
      <c r="X159" s="5"/>
      <c r="Y159" s="106"/>
      <c r="Z159" s="62"/>
      <c r="AA159" s="192"/>
      <c r="AB159" s="8" t="s">
        <v>1331</v>
      </c>
      <c r="AC159" s="8"/>
      <c r="AD159" s="8"/>
      <c r="AE159" s="8"/>
      <c r="AF159" s="8"/>
      <c r="AG159" s="8"/>
      <c r="AH159" s="536">
        <v>0</v>
      </c>
      <c r="AI159" s="537"/>
      <c r="AJ159" s="59" t="s">
        <v>130</v>
      </c>
      <c r="AK159" s="59"/>
      <c r="AL159" s="5"/>
      <c r="AM159" s="8" t="s">
        <v>1327</v>
      </c>
      <c r="AN159" s="8"/>
      <c r="AO159" s="533">
        <f>AO155*AH159</f>
        <v>0</v>
      </c>
      <c r="AP159" s="534"/>
      <c r="AQ159" s="535"/>
      <c r="AR159" s="88"/>
      <c r="AS159" s="109"/>
      <c r="AT159" s="5"/>
      <c r="AU159" s="1"/>
      <c r="AV159" s="106"/>
      <c r="AW159" s="62"/>
      <c r="AX159" s="192"/>
      <c r="AY159" s="8" t="s">
        <v>1331</v>
      </c>
      <c r="AZ159" s="8"/>
      <c r="BA159" s="8"/>
      <c r="BB159" s="8"/>
      <c r="BC159" s="8"/>
      <c r="BD159" s="8"/>
      <c r="BE159" s="536">
        <v>0</v>
      </c>
      <c r="BF159" s="537"/>
      <c r="BG159" s="59" t="s">
        <v>130</v>
      </c>
      <c r="BH159" s="59"/>
      <c r="BJ159" s="8" t="s">
        <v>1327</v>
      </c>
      <c r="BK159" s="8"/>
      <c r="BL159" s="533">
        <f>BL155*BE159</f>
        <v>0</v>
      </c>
      <c r="BM159" s="534"/>
      <c r="BN159" s="535"/>
      <c r="BO159" s="88"/>
      <c r="BP159" s="109"/>
    </row>
    <row r="160" spans="2:68" x14ac:dyDescent="0.25">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6" customHeight="1" x14ac:dyDescent="0.25">
      <c r="B161" s="106"/>
      <c r="C161" s="193"/>
      <c r="D161" s="193"/>
      <c r="E161" s="193"/>
      <c r="F161" s="193"/>
      <c r="G161" s="193"/>
      <c r="H161" s="193"/>
      <c r="I161" s="111"/>
      <c r="J161" s="111"/>
      <c r="K161" s="111"/>
      <c r="L161" s="111"/>
      <c r="M161" s="112"/>
      <c r="N161" s="112"/>
      <c r="O161" s="113"/>
      <c r="P161" s="113"/>
      <c r="Q161" s="113"/>
      <c r="R161" s="113"/>
      <c r="S161" s="113"/>
      <c r="T161" s="113"/>
      <c r="U161" s="113"/>
      <c r="V161" s="109"/>
      <c r="W161" s="5"/>
      <c r="X161" s="5"/>
      <c r="Y161" s="106"/>
      <c r="Z161" s="193"/>
      <c r="AA161" s="193"/>
      <c r="AB161" s="193"/>
      <c r="AC161" s="193"/>
      <c r="AD161" s="193"/>
      <c r="AE161" s="193"/>
      <c r="AF161" s="111"/>
      <c r="AG161" s="111"/>
      <c r="AH161" s="111"/>
      <c r="AI161" s="111"/>
      <c r="AJ161" s="112"/>
      <c r="AK161" s="112"/>
      <c r="AL161" s="113"/>
      <c r="AM161" s="113"/>
      <c r="AN161" s="113"/>
      <c r="AO161" s="113"/>
      <c r="AP161" s="113"/>
      <c r="AQ161" s="113"/>
      <c r="AR161" s="113"/>
      <c r="AS161" s="109"/>
      <c r="AT161" s="5"/>
      <c r="AU161" s="1"/>
      <c r="AV161" s="106"/>
      <c r="AW161" s="193"/>
      <c r="AX161" s="193"/>
      <c r="AY161" s="193"/>
      <c r="AZ161" s="193"/>
      <c r="BA161" s="193"/>
      <c r="BB161" s="193"/>
      <c r="BC161" s="111"/>
      <c r="BD161" s="111"/>
      <c r="BE161" s="111"/>
      <c r="BF161" s="111"/>
      <c r="BG161" s="112"/>
      <c r="BH161" s="112"/>
      <c r="BI161" s="113"/>
      <c r="BJ161" s="113"/>
      <c r="BK161" s="113"/>
      <c r="BL161" s="113"/>
      <c r="BM161" s="113"/>
      <c r="BN161" s="113"/>
      <c r="BO161" s="113"/>
      <c r="BP161" s="109"/>
    </row>
    <row r="162" spans="2:68" x14ac:dyDescent="0.25">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x14ac:dyDescent="0.25">
      <c r="B163" s="106"/>
      <c r="C163" s="62"/>
      <c r="D163" s="192"/>
      <c r="E163" s="48" t="s">
        <v>1333</v>
      </c>
      <c r="F163" s="192"/>
      <c r="G163" s="192"/>
      <c r="H163" s="192"/>
      <c r="I163" s="68"/>
      <c r="J163" s="538" t="s">
        <v>1465</v>
      </c>
      <c r="K163" s="539"/>
      <c r="L163" s="539"/>
      <c r="M163" s="539"/>
      <c r="N163" s="540"/>
      <c r="O163" s="5"/>
      <c r="P163" s="471" t="s">
        <v>135</v>
      </c>
      <c r="Q163" s="471"/>
      <c r="R163" s="533" t="e">
        <f>VLOOKUP(J163,tabla_Alturas,2,FALSE)*L151</f>
        <v>#N/A</v>
      </c>
      <c r="S163" s="534"/>
      <c r="T163" s="535"/>
      <c r="U163" s="63"/>
      <c r="V163" s="109"/>
      <c r="W163" s="5"/>
      <c r="X163" s="5"/>
      <c r="Y163" s="106"/>
      <c r="Z163" s="62"/>
      <c r="AA163" s="192"/>
      <c r="AB163" s="48" t="s">
        <v>1333</v>
      </c>
      <c r="AC163" s="192"/>
      <c r="AD163" s="192"/>
      <c r="AE163" s="192"/>
      <c r="AF163" s="68"/>
      <c r="AG163" s="538" t="s">
        <v>1297</v>
      </c>
      <c r="AH163" s="539"/>
      <c r="AI163" s="539"/>
      <c r="AJ163" s="539"/>
      <c r="AK163" s="540"/>
      <c r="AL163" s="5"/>
      <c r="AM163" s="471" t="s">
        <v>135</v>
      </c>
      <c r="AN163" s="471"/>
      <c r="AO163" s="533" t="e">
        <f>VLOOKUP(AG163,tabla_Alturas,2,FALSE)*AI151</f>
        <v>#N/A</v>
      </c>
      <c r="AP163" s="534"/>
      <c r="AQ163" s="535"/>
      <c r="AR163" s="63"/>
      <c r="AS163" s="109"/>
      <c r="AT163" s="5"/>
      <c r="AU163" s="1"/>
      <c r="AV163" s="106"/>
      <c r="AW163" s="62"/>
      <c r="AX163" s="192"/>
      <c r="AY163" s="48" t="s">
        <v>1333</v>
      </c>
      <c r="AZ163" s="192"/>
      <c r="BA163" s="192"/>
      <c r="BB163" s="192"/>
      <c r="BC163" s="68"/>
      <c r="BD163" s="538" t="s">
        <v>1362</v>
      </c>
      <c r="BE163" s="539"/>
      <c r="BF163" s="539"/>
      <c r="BG163" s="539"/>
      <c r="BH163" s="540"/>
      <c r="BJ163" s="471" t="s">
        <v>135</v>
      </c>
      <c r="BK163" s="471"/>
      <c r="BL163" s="533" t="e">
        <f>VLOOKUP(BD163,tabla_Alturas,2,FALSE)*BF151</f>
        <v>#N/A</v>
      </c>
      <c r="BM163" s="534"/>
      <c r="BN163" s="535"/>
      <c r="BO163" s="63"/>
      <c r="BP163" s="109"/>
    </row>
    <row r="164" spans="2:68" x14ac:dyDescent="0.25">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6" customHeight="1" x14ac:dyDescent="0.25">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75" x14ac:dyDescent="0.2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x14ac:dyDescent="0.25">
      <c r="B167" s="106"/>
      <c r="C167" s="83"/>
      <c r="D167" s="48"/>
      <c r="E167" s="48" t="s">
        <v>1334</v>
      </c>
      <c r="F167" s="48"/>
      <c r="G167" s="48"/>
      <c r="H167" s="48"/>
      <c r="I167" s="5"/>
      <c r="J167" s="5"/>
      <c r="K167" s="538" t="s">
        <v>0</v>
      </c>
      <c r="L167" s="539"/>
      <c r="M167" s="539"/>
      <c r="N167" s="539"/>
      <c r="O167" s="540"/>
      <c r="P167" s="471" t="s">
        <v>1281</v>
      </c>
      <c r="Q167" s="471"/>
      <c r="R167" s="471"/>
      <c r="S167" s="541">
        <f>VLOOKUP(K167,tabla_herramientas,2,FALSE)</f>
        <v>0.18</v>
      </c>
      <c r="T167" s="542"/>
      <c r="U167" s="63"/>
      <c r="V167" s="109"/>
      <c r="W167" s="5"/>
      <c r="X167" s="5"/>
      <c r="Y167" s="106"/>
      <c r="Z167" s="83"/>
      <c r="AA167" s="48"/>
      <c r="AB167" s="48" t="s">
        <v>1334</v>
      </c>
      <c r="AC167" s="48"/>
      <c r="AD167" s="48"/>
      <c r="AE167" s="48"/>
      <c r="AF167" s="5"/>
      <c r="AG167" s="5"/>
      <c r="AH167" s="538" t="s">
        <v>1363</v>
      </c>
      <c r="AI167" s="539"/>
      <c r="AJ167" s="539"/>
      <c r="AK167" s="539"/>
      <c r="AL167" s="540"/>
      <c r="AM167" s="471" t="s">
        <v>1281</v>
      </c>
      <c r="AN167" s="471"/>
      <c r="AO167" s="471"/>
      <c r="AP167" s="541">
        <f>VLOOKUP(AH167,tabla_herramientas,2,FALSE)</f>
        <v>0</v>
      </c>
      <c r="AQ167" s="542"/>
      <c r="AR167" s="63"/>
      <c r="AS167" s="109"/>
      <c r="AT167" s="5"/>
      <c r="AU167" s="1"/>
      <c r="AV167" s="106"/>
      <c r="AW167" s="83"/>
      <c r="AX167" s="48"/>
      <c r="AY167" s="48" t="s">
        <v>1334</v>
      </c>
      <c r="AZ167" s="48"/>
      <c r="BA167" s="48"/>
      <c r="BB167" s="48"/>
      <c r="BE167" s="538" t="s">
        <v>1363</v>
      </c>
      <c r="BF167" s="539"/>
      <c r="BG167" s="539"/>
      <c r="BH167" s="539"/>
      <c r="BI167" s="540"/>
      <c r="BJ167" s="471" t="s">
        <v>1281</v>
      </c>
      <c r="BK167" s="471"/>
      <c r="BL167" s="471"/>
      <c r="BM167" s="541">
        <f>VLOOKUP(BE167,tabla_herramientas,2,FALSE)</f>
        <v>0</v>
      </c>
      <c r="BN167" s="542"/>
      <c r="BO167" s="63"/>
      <c r="BP167" s="109"/>
    </row>
    <row r="168" spans="2:68" x14ac:dyDescent="0.25">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6" customHeight="1" x14ac:dyDescent="0.25">
      <c r="B169" s="106"/>
      <c r="C169" s="543"/>
      <c r="D169" s="543"/>
      <c r="E169" s="543"/>
      <c r="F169" s="543"/>
      <c r="G169" s="543"/>
      <c r="H169" s="543"/>
      <c r="I169" s="113"/>
      <c r="J169" s="113"/>
      <c r="K169" s="113"/>
      <c r="L169" s="113"/>
      <c r="M169" s="113"/>
      <c r="N169" s="113"/>
      <c r="O169" s="113"/>
      <c r="P169" s="113"/>
      <c r="Q169" s="113"/>
      <c r="R169" s="113"/>
      <c r="S169" s="113"/>
      <c r="T169" s="113"/>
      <c r="U169" s="113"/>
      <c r="V169" s="109"/>
      <c r="W169" s="5"/>
      <c r="X169" s="5"/>
      <c r="Y169" s="106"/>
      <c r="Z169" s="543"/>
      <c r="AA169" s="543"/>
      <c r="AB169" s="543"/>
      <c r="AC169" s="543"/>
      <c r="AD169" s="543"/>
      <c r="AE169" s="543"/>
      <c r="AF169" s="113"/>
      <c r="AG169" s="113"/>
      <c r="AH169" s="113"/>
      <c r="AI169" s="113"/>
      <c r="AJ169" s="113"/>
      <c r="AK169" s="113"/>
      <c r="AL169" s="113"/>
      <c r="AM169" s="113"/>
      <c r="AN169" s="113"/>
      <c r="AO169" s="113"/>
      <c r="AP169" s="113"/>
      <c r="AQ169" s="113"/>
      <c r="AR169" s="113"/>
      <c r="AS169" s="109"/>
      <c r="AT169" s="5"/>
      <c r="AU169" s="1"/>
      <c r="AV169" s="106"/>
      <c r="AW169" s="543"/>
      <c r="AX169" s="543"/>
      <c r="AY169" s="543"/>
      <c r="AZ169" s="543"/>
      <c r="BA169" s="543"/>
      <c r="BB169" s="543"/>
      <c r="BC169" s="113"/>
      <c r="BD169" s="113"/>
      <c r="BE169" s="113"/>
      <c r="BF169" s="113"/>
      <c r="BG169" s="113"/>
      <c r="BH169" s="113"/>
      <c r="BI169" s="113"/>
      <c r="BJ169" s="113"/>
      <c r="BK169" s="113"/>
      <c r="BL169" s="113"/>
      <c r="BM169" s="113"/>
      <c r="BN169" s="113"/>
      <c r="BO169" s="113"/>
      <c r="BP169" s="109"/>
    </row>
    <row r="170" spans="2:68" x14ac:dyDescent="0.25">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x14ac:dyDescent="0.25">
      <c r="B171" s="106"/>
      <c r="C171" s="53"/>
      <c r="D171" s="8"/>
      <c r="E171" s="192"/>
      <c r="F171" s="192"/>
      <c r="G171" s="192" t="s">
        <v>134</v>
      </c>
      <c r="H171" s="538" t="s">
        <v>1303</v>
      </c>
      <c r="I171" s="539"/>
      <c r="J171" s="539"/>
      <c r="K171" s="539"/>
      <c r="L171" s="540"/>
      <c r="M171" s="5"/>
      <c r="N171" s="5"/>
      <c r="O171" s="5"/>
      <c r="P171" s="471" t="s">
        <v>135</v>
      </c>
      <c r="Q171" s="471"/>
      <c r="R171" s="533" t="e">
        <f>VLOOKUP(H171,tabla_consumibles,2,FALSE)*L151</f>
        <v>#N/A</v>
      </c>
      <c r="S171" s="534"/>
      <c r="T171" s="535"/>
      <c r="U171" s="63"/>
      <c r="V171" s="109"/>
      <c r="W171" s="5"/>
      <c r="X171" s="5"/>
      <c r="Y171" s="106"/>
      <c r="Z171" s="53"/>
      <c r="AA171" s="8"/>
      <c r="AB171" s="192"/>
      <c r="AC171" s="192"/>
      <c r="AD171" s="192" t="s">
        <v>134</v>
      </c>
      <c r="AE171" s="538" t="s">
        <v>1364</v>
      </c>
      <c r="AF171" s="539"/>
      <c r="AG171" s="539"/>
      <c r="AH171" s="539"/>
      <c r="AI171" s="540"/>
      <c r="AJ171" s="5"/>
      <c r="AK171" s="5"/>
      <c r="AL171" s="5"/>
      <c r="AM171" s="471" t="s">
        <v>135</v>
      </c>
      <c r="AN171" s="471"/>
      <c r="AO171" s="533" t="e">
        <f>VLOOKUP(AE171,tabla_consumibles,2,FALSE)*AI151</f>
        <v>#N/A</v>
      </c>
      <c r="AP171" s="534"/>
      <c r="AQ171" s="535"/>
      <c r="AR171" s="63"/>
      <c r="AS171" s="109"/>
      <c r="AT171" s="5"/>
      <c r="AU171" s="1"/>
      <c r="AV171" s="106"/>
      <c r="AW171" s="53"/>
      <c r="AX171" s="8"/>
      <c r="AY171" s="192"/>
      <c r="AZ171" s="192"/>
      <c r="BA171" s="192" t="s">
        <v>134</v>
      </c>
      <c r="BB171" s="538" t="s">
        <v>1328</v>
      </c>
      <c r="BC171" s="539"/>
      <c r="BD171" s="539"/>
      <c r="BE171" s="539"/>
      <c r="BF171" s="540"/>
      <c r="BJ171" s="471" t="s">
        <v>135</v>
      </c>
      <c r="BK171" s="471"/>
      <c r="BL171" s="533" t="e">
        <f>VLOOKUP(BB171,tabla_consumibles,2,FALSE)*BF151</f>
        <v>#N/A</v>
      </c>
      <c r="BM171" s="534"/>
      <c r="BN171" s="535"/>
      <c r="BO171" s="63"/>
      <c r="BP171" s="109"/>
    </row>
    <row r="172" spans="2:68" x14ac:dyDescent="0.25">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6" customHeight="1" x14ac:dyDescent="0.25">
      <c r="B173" s="106"/>
      <c r="C173" s="113"/>
      <c r="D173" s="113"/>
      <c r="E173" s="193"/>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193"/>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193"/>
      <c r="AZ173" s="113"/>
      <c r="BA173" s="113"/>
      <c r="BB173" s="113"/>
      <c r="BC173" s="113"/>
      <c r="BD173" s="113"/>
      <c r="BE173" s="113"/>
      <c r="BF173" s="113"/>
      <c r="BG173" s="113"/>
      <c r="BH173" s="113"/>
      <c r="BI173" s="113"/>
      <c r="BJ173" s="113"/>
      <c r="BK173" s="113"/>
      <c r="BL173" s="113"/>
      <c r="BM173" s="113"/>
      <c r="BN173" s="113"/>
      <c r="BO173" s="113"/>
      <c r="BP173" s="109"/>
    </row>
    <row r="174" spans="2:68" ht="6" customHeight="1" x14ac:dyDescent="0.25">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75" x14ac:dyDescent="0.25">
      <c r="B175" s="106"/>
      <c r="C175" s="53"/>
      <c r="D175" s="5"/>
      <c r="E175" s="48" t="s">
        <v>1335</v>
      </c>
      <c r="F175" s="192"/>
      <c r="G175" s="192"/>
      <c r="H175" s="192"/>
      <c r="I175" s="197"/>
      <c r="J175" s="530" t="s">
        <v>1365</v>
      </c>
      <c r="K175" s="531"/>
      <c r="L175" s="531"/>
      <c r="M175" s="531"/>
      <c r="N175" s="532"/>
      <c r="O175" s="192"/>
      <c r="P175" s="471" t="s">
        <v>135</v>
      </c>
      <c r="Q175" s="471"/>
      <c r="R175" s="533">
        <f>VLOOKUP(J175,tabla_transportes,2,FALSE)</f>
        <v>0</v>
      </c>
      <c r="S175" s="534"/>
      <c r="T175" s="535"/>
      <c r="U175" s="63"/>
      <c r="V175" s="109"/>
      <c r="W175" s="5"/>
      <c r="X175" s="5"/>
      <c r="Y175" s="106"/>
      <c r="Z175" s="53"/>
      <c r="AA175" s="5"/>
      <c r="AB175" s="48" t="s">
        <v>1335</v>
      </c>
      <c r="AC175" s="192"/>
      <c r="AD175" s="192"/>
      <c r="AE175" s="192"/>
      <c r="AF175" s="197"/>
      <c r="AG175" s="530" t="s">
        <v>1365</v>
      </c>
      <c r="AH175" s="531"/>
      <c r="AI175" s="531"/>
      <c r="AJ175" s="531"/>
      <c r="AK175" s="532"/>
      <c r="AL175" s="192"/>
      <c r="AM175" s="471" t="s">
        <v>135</v>
      </c>
      <c r="AN175" s="471"/>
      <c r="AO175" s="533">
        <f>VLOOKUP(AG175,tabla_transportes,2,FALSE)</f>
        <v>0</v>
      </c>
      <c r="AP175" s="534"/>
      <c r="AQ175" s="535"/>
      <c r="AR175" s="63"/>
      <c r="AS175" s="109"/>
      <c r="AT175" s="5"/>
      <c r="AU175" s="1"/>
      <c r="AV175" s="106"/>
      <c r="AW175" s="53"/>
      <c r="AY175" s="48" t="s">
        <v>1335</v>
      </c>
      <c r="AZ175" s="192"/>
      <c r="BA175" s="192"/>
      <c r="BB175" s="192"/>
      <c r="BC175" s="197"/>
      <c r="BD175" s="530" t="s">
        <v>1365</v>
      </c>
      <c r="BE175" s="531"/>
      <c r="BF175" s="531"/>
      <c r="BG175" s="531"/>
      <c r="BH175" s="532"/>
      <c r="BI175" s="192"/>
      <c r="BJ175" s="471" t="s">
        <v>135</v>
      </c>
      <c r="BK175" s="471"/>
      <c r="BL175" s="533">
        <f>VLOOKUP(BD175,tabla_transportes,2,FALSE)</f>
        <v>0</v>
      </c>
      <c r="BM175" s="534"/>
      <c r="BN175" s="535"/>
      <c r="BO175" s="63"/>
      <c r="BP175" s="109"/>
    </row>
    <row r="176" spans="2:68" ht="6" customHeight="1" x14ac:dyDescent="0.25">
      <c r="B176" s="106"/>
      <c r="C176" s="53"/>
      <c r="D176" s="5"/>
      <c r="E176" s="48"/>
      <c r="F176" s="192"/>
      <c r="G176" s="192"/>
      <c r="H176" s="192"/>
      <c r="I176" s="197"/>
      <c r="J176" s="191"/>
      <c r="K176" s="191"/>
      <c r="L176" s="191"/>
      <c r="M176" s="191"/>
      <c r="N176" s="89"/>
      <c r="O176" s="192"/>
      <c r="P176" s="192"/>
      <c r="Q176" s="192"/>
      <c r="R176" s="194"/>
      <c r="S176" s="194"/>
      <c r="T176" s="194"/>
      <c r="U176" s="63"/>
      <c r="V176" s="109"/>
      <c r="W176" s="5"/>
      <c r="X176" s="5"/>
      <c r="Y176" s="106"/>
      <c r="Z176" s="53"/>
      <c r="AA176" s="5"/>
      <c r="AB176" s="48"/>
      <c r="AC176" s="192"/>
      <c r="AD176" s="192"/>
      <c r="AE176" s="192"/>
      <c r="AF176" s="197"/>
      <c r="AG176" s="191"/>
      <c r="AH176" s="191"/>
      <c r="AI176" s="191"/>
      <c r="AJ176" s="191"/>
      <c r="AK176" s="89"/>
      <c r="AL176" s="192"/>
      <c r="AM176" s="192"/>
      <c r="AN176" s="192"/>
      <c r="AO176" s="194"/>
      <c r="AP176" s="194"/>
      <c r="AQ176" s="194"/>
      <c r="AR176" s="63"/>
      <c r="AS176" s="109"/>
      <c r="AT176" s="5"/>
      <c r="AU176" s="1"/>
      <c r="AV176" s="106"/>
      <c r="AW176" s="53"/>
      <c r="AY176" s="48"/>
      <c r="AZ176" s="192"/>
      <c r="BA176" s="192"/>
      <c r="BB176" s="192"/>
      <c r="BC176" s="197"/>
      <c r="BD176" s="191"/>
      <c r="BE176" s="191"/>
      <c r="BF176" s="191"/>
      <c r="BG176" s="191"/>
      <c r="BH176" s="89"/>
      <c r="BI176" s="192"/>
      <c r="BJ176" s="192"/>
      <c r="BK176" s="192"/>
      <c r="BL176" s="194"/>
      <c r="BM176" s="194"/>
      <c r="BN176" s="194"/>
      <c r="BO176" s="63"/>
      <c r="BP176" s="109"/>
    </row>
    <row r="177" spans="2:68" x14ac:dyDescent="0.25">
      <c r="B177" s="106"/>
      <c r="C177" s="53"/>
      <c r="D177" s="5"/>
      <c r="E177" s="471" t="s">
        <v>1310</v>
      </c>
      <c r="F177" s="471"/>
      <c r="G177" s="471"/>
      <c r="H177" s="544">
        <v>2</v>
      </c>
      <c r="I177" s="545"/>
      <c r="J177" s="5"/>
      <c r="K177" s="471" t="s">
        <v>1299</v>
      </c>
      <c r="L177" s="471"/>
      <c r="M177" s="471"/>
      <c r="N177" s="549">
        <v>1</v>
      </c>
      <c r="O177" s="540"/>
      <c r="P177" s="471" t="s">
        <v>1329</v>
      </c>
      <c r="Q177" s="471"/>
      <c r="R177" s="533">
        <f>R175*H177*N177</f>
        <v>0</v>
      </c>
      <c r="S177" s="534"/>
      <c r="T177" s="535"/>
      <c r="U177" s="63"/>
      <c r="V177" s="109"/>
      <c r="W177" s="5"/>
      <c r="X177" s="5"/>
      <c r="Y177" s="106"/>
      <c r="Z177" s="53"/>
      <c r="AA177" s="5"/>
      <c r="AB177" s="471" t="s">
        <v>1310</v>
      </c>
      <c r="AC177" s="471"/>
      <c r="AD177" s="471"/>
      <c r="AE177" s="544">
        <v>2</v>
      </c>
      <c r="AF177" s="545"/>
      <c r="AG177" s="5"/>
      <c r="AH177" s="471" t="s">
        <v>1299</v>
      </c>
      <c r="AI177" s="471"/>
      <c r="AJ177" s="471"/>
      <c r="AK177" s="549">
        <v>1</v>
      </c>
      <c r="AL177" s="540"/>
      <c r="AM177" s="471" t="s">
        <v>1329</v>
      </c>
      <c r="AN177" s="471"/>
      <c r="AO177" s="533">
        <f>AO175*AE177*AK177</f>
        <v>0</v>
      </c>
      <c r="AP177" s="534"/>
      <c r="AQ177" s="535"/>
      <c r="AR177" s="63"/>
      <c r="AS177" s="109"/>
      <c r="AT177" s="5"/>
      <c r="AU177" s="1"/>
      <c r="AV177" s="106"/>
      <c r="AW177" s="53"/>
      <c r="AY177" s="471" t="s">
        <v>1310</v>
      </c>
      <c r="AZ177" s="471"/>
      <c r="BA177" s="471"/>
      <c r="BB177" s="544">
        <v>2</v>
      </c>
      <c r="BC177" s="545"/>
      <c r="BE177" s="471" t="s">
        <v>1299</v>
      </c>
      <c r="BF177" s="471"/>
      <c r="BG177" s="471"/>
      <c r="BH177" s="549">
        <v>1</v>
      </c>
      <c r="BI177" s="540"/>
      <c r="BJ177" s="471" t="s">
        <v>1329</v>
      </c>
      <c r="BK177" s="471"/>
      <c r="BL177" s="533">
        <f>BL175*BB177*BH177</f>
        <v>0</v>
      </c>
      <c r="BM177" s="534"/>
      <c r="BN177" s="535"/>
      <c r="BO177" s="63"/>
      <c r="BP177" s="109"/>
    </row>
    <row r="178" spans="2:68" ht="6" customHeight="1" x14ac:dyDescent="0.25">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6" customHeight="1" x14ac:dyDescent="0.25">
      <c r="B179" s="106"/>
      <c r="C179" s="113"/>
      <c r="D179" s="113"/>
      <c r="E179" s="193"/>
      <c r="F179" s="193"/>
      <c r="G179" s="193"/>
      <c r="H179" s="193"/>
      <c r="I179" s="120"/>
      <c r="J179" s="120"/>
      <c r="K179" s="120"/>
      <c r="L179" s="120"/>
      <c r="M179" s="120"/>
      <c r="N179" s="113"/>
      <c r="O179" s="193"/>
      <c r="P179" s="193"/>
      <c r="Q179" s="547" t="s">
        <v>1336</v>
      </c>
      <c r="R179" s="547"/>
      <c r="S179" s="547"/>
      <c r="T179" s="547"/>
      <c r="U179" s="113"/>
      <c r="V179" s="109"/>
      <c r="W179" s="5"/>
      <c r="X179" s="5"/>
      <c r="Y179" s="106"/>
      <c r="Z179" s="113"/>
      <c r="AA179" s="113"/>
      <c r="AB179" s="193"/>
      <c r="AC179" s="193"/>
      <c r="AD179" s="193"/>
      <c r="AE179" s="193"/>
      <c r="AF179" s="120"/>
      <c r="AG179" s="120"/>
      <c r="AH179" s="120"/>
      <c r="AI179" s="120"/>
      <c r="AJ179" s="120"/>
      <c r="AK179" s="113"/>
      <c r="AL179" s="193"/>
      <c r="AM179" s="193"/>
      <c r="AN179" s="547" t="s">
        <v>1336</v>
      </c>
      <c r="AO179" s="547"/>
      <c r="AP179" s="547"/>
      <c r="AQ179" s="547"/>
      <c r="AR179" s="113"/>
      <c r="AS179" s="109"/>
      <c r="AT179" s="5"/>
      <c r="AU179" s="1"/>
      <c r="AV179" s="106"/>
      <c r="AW179" s="113"/>
      <c r="AX179" s="113"/>
      <c r="AY179" s="193"/>
      <c r="AZ179" s="193"/>
      <c r="BA179" s="193"/>
      <c r="BB179" s="193"/>
      <c r="BC179" s="120"/>
      <c r="BD179" s="120"/>
      <c r="BE179" s="120"/>
      <c r="BF179" s="120"/>
      <c r="BG179" s="120"/>
      <c r="BH179" s="113"/>
      <c r="BI179" s="193"/>
      <c r="BJ179" s="193"/>
      <c r="BK179" s="547" t="s">
        <v>1336</v>
      </c>
      <c r="BL179" s="547"/>
      <c r="BM179" s="547"/>
      <c r="BN179" s="547"/>
      <c r="BO179" s="113"/>
      <c r="BP179" s="109"/>
    </row>
    <row r="180" spans="2:68" ht="6" customHeight="1" x14ac:dyDescent="0.25">
      <c r="B180" s="106"/>
      <c r="C180" s="49"/>
      <c r="D180" s="50"/>
      <c r="E180" s="51"/>
      <c r="F180" s="51"/>
      <c r="G180" s="51"/>
      <c r="H180" s="51"/>
      <c r="I180" s="84"/>
      <c r="J180" s="84"/>
      <c r="K180" s="84"/>
      <c r="L180" s="84"/>
      <c r="M180" s="84"/>
      <c r="N180" s="50"/>
      <c r="O180" s="90"/>
      <c r="P180" s="193"/>
      <c r="Q180" s="548"/>
      <c r="R180" s="548"/>
      <c r="S180" s="548"/>
      <c r="T180" s="548"/>
      <c r="U180" s="113"/>
      <c r="V180" s="109"/>
      <c r="W180" s="5"/>
      <c r="X180" s="5"/>
      <c r="Y180" s="106"/>
      <c r="Z180" s="49"/>
      <c r="AA180" s="50"/>
      <c r="AB180" s="51"/>
      <c r="AC180" s="51"/>
      <c r="AD180" s="51"/>
      <c r="AE180" s="51"/>
      <c r="AF180" s="84"/>
      <c r="AG180" s="84"/>
      <c r="AH180" s="84"/>
      <c r="AI180" s="84"/>
      <c r="AJ180" s="84"/>
      <c r="AK180" s="50"/>
      <c r="AL180" s="90"/>
      <c r="AM180" s="193"/>
      <c r="AN180" s="548"/>
      <c r="AO180" s="548"/>
      <c r="AP180" s="548"/>
      <c r="AQ180" s="548"/>
      <c r="AR180" s="113"/>
      <c r="AS180" s="109"/>
      <c r="AT180" s="5"/>
      <c r="AU180" s="1"/>
      <c r="AV180" s="106"/>
      <c r="AW180" s="49"/>
      <c r="AX180" s="50"/>
      <c r="AY180" s="51"/>
      <c r="AZ180" s="51"/>
      <c r="BA180" s="51"/>
      <c r="BB180" s="51"/>
      <c r="BC180" s="84"/>
      <c r="BD180" s="84"/>
      <c r="BE180" s="84"/>
      <c r="BF180" s="84"/>
      <c r="BG180" s="84"/>
      <c r="BH180" s="50"/>
      <c r="BI180" s="90"/>
      <c r="BJ180" s="193"/>
      <c r="BK180" s="548"/>
      <c r="BL180" s="548"/>
      <c r="BM180" s="548"/>
      <c r="BN180" s="548"/>
      <c r="BO180" s="113"/>
      <c r="BP180" s="109"/>
    </row>
    <row r="181" spans="2:68" ht="15.75" x14ac:dyDescent="0.25">
      <c r="B181" s="106"/>
      <c r="C181" s="53"/>
      <c r="D181" s="459" t="s">
        <v>1287</v>
      </c>
      <c r="E181" s="459"/>
      <c r="F181" s="459"/>
      <c r="G181" s="459"/>
      <c r="H181" s="472" t="s">
        <v>1366</v>
      </c>
      <c r="I181" s="472"/>
      <c r="J181" s="472"/>
      <c r="K181" s="6" t="s">
        <v>1325</v>
      </c>
      <c r="L181" s="6"/>
      <c r="M181" s="473">
        <f>VLOOKUP(H181,perfil,2,FALSE)</f>
        <v>0</v>
      </c>
      <c r="N181" s="473"/>
      <c r="O181" s="63"/>
      <c r="P181" s="113"/>
      <c r="Q181" s="546" t="e">
        <f>(L151+(K159*R155)+R163+R177+R171+(1+S167))*(1+M181)</f>
        <v>#N/A</v>
      </c>
      <c r="R181" s="546"/>
      <c r="S181" s="546"/>
      <c r="T181" s="546"/>
      <c r="U181" s="113"/>
      <c r="V181" s="109"/>
      <c r="W181" s="5"/>
      <c r="X181" s="5"/>
      <c r="Y181" s="106"/>
      <c r="Z181" s="53"/>
      <c r="AA181" s="459" t="s">
        <v>1287</v>
      </c>
      <c r="AB181" s="459"/>
      <c r="AC181" s="459"/>
      <c r="AD181" s="459"/>
      <c r="AE181" s="472" t="s">
        <v>1366</v>
      </c>
      <c r="AF181" s="472"/>
      <c r="AG181" s="472"/>
      <c r="AH181" s="6" t="s">
        <v>1325</v>
      </c>
      <c r="AI181" s="6"/>
      <c r="AJ181" s="473">
        <f>VLOOKUP(AE181,perfil,2,FALSE)</f>
        <v>0</v>
      </c>
      <c r="AK181" s="473"/>
      <c r="AL181" s="63"/>
      <c r="AM181" s="113"/>
      <c r="AN181" s="546" t="e">
        <f>(AI151+(AH159*AO155)+AO163+AO177+AO171+(1+AP167))*(1+AJ181)</f>
        <v>#N/A</v>
      </c>
      <c r="AO181" s="546"/>
      <c r="AP181" s="546"/>
      <c r="AQ181" s="546"/>
      <c r="AR181" s="113"/>
      <c r="AS181" s="109"/>
      <c r="AT181" s="5"/>
      <c r="AU181" s="1"/>
      <c r="AV181" s="106"/>
      <c r="AW181" s="53"/>
      <c r="AX181" s="459" t="s">
        <v>1287</v>
      </c>
      <c r="AY181" s="459"/>
      <c r="AZ181" s="459"/>
      <c r="BA181" s="459"/>
      <c r="BB181" s="472" t="s">
        <v>1366</v>
      </c>
      <c r="BC181" s="472"/>
      <c r="BD181" s="472"/>
      <c r="BE181" s="6" t="s">
        <v>1325</v>
      </c>
      <c r="BF181" s="6"/>
      <c r="BG181" s="473">
        <f>VLOOKUP(BB181,perfil,2,FALSE)</f>
        <v>0</v>
      </c>
      <c r="BH181" s="473"/>
      <c r="BI181" s="63"/>
      <c r="BJ181" s="113"/>
      <c r="BK181" s="546" t="e">
        <f>(BF151+(BE159*BL155)+BL163+BL177+BL171+(1+BM167))*(1+BG181)</f>
        <v>#N/A</v>
      </c>
      <c r="BL181" s="546"/>
      <c r="BM181" s="546"/>
      <c r="BN181" s="546"/>
      <c r="BO181" s="113"/>
      <c r="BP181" s="109"/>
    </row>
    <row r="182" spans="2:68" ht="6" customHeight="1" x14ac:dyDescent="0.25">
      <c r="B182" s="106"/>
      <c r="C182" s="54"/>
      <c r="D182" s="64"/>
      <c r="E182" s="73"/>
      <c r="F182" s="73"/>
      <c r="G182" s="64"/>
      <c r="H182" s="64"/>
      <c r="I182" s="64"/>
      <c r="J182" s="64"/>
      <c r="K182" s="64"/>
      <c r="L182" s="64"/>
      <c r="M182" s="64"/>
      <c r="N182" s="64"/>
      <c r="O182" s="65"/>
      <c r="P182" s="113"/>
      <c r="Q182" s="546"/>
      <c r="R182" s="546"/>
      <c r="S182" s="546"/>
      <c r="T182" s="546"/>
      <c r="U182" s="117"/>
      <c r="V182" s="109"/>
      <c r="W182" s="5"/>
      <c r="X182" s="5"/>
      <c r="Y182" s="106"/>
      <c r="Z182" s="54"/>
      <c r="AA182" s="64"/>
      <c r="AB182" s="73"/>
      <c r="AC182" s="73"/>
      <c r="AD182" s="64"/>
      <c r="AE182" s="64"/>
      <c r="AF182" s="64"/>
      <c r="AG182" s="64"/>
      <c r="AH182" s="64"/>
      <c r="AI182" s="64"/>
      <c r="AJ182" s="64"/>
      <c r="AK182" s="64"/>
      <c r="AL182" s="65"/>
      <c r="AM182" s="113"/>
      <c r="AN182" s="546"/>
      <c r="AO182" s="546"/>
      <c r="AP182" s="546"/>
      <c r="AQ182" s="546"/>
      <c r="AR182" s="117"/>
      <c r="AS182" s="109"/>
      <c r="AT182" s="5"/>
      <c r="AU182" s="1"/>
      <c r="AV182" s="106"/>
      <c r="AW182" s="54"/>
      <c r="AX182" s="64"/>
      <c r="AY182" s="73"/>
      <c r="AZ182" s="73"/>
      <c r="BA182" s="64"/>
      <c r="BB182" s="64"/>
      <c r="BC182" s="64"/>
      <c r="BD182" s="64"/>
      <c r="BE182" s="64"/>
      <c r="BF182" s="64"/>
      <c r="BG182" s="64"/>
      <c r="BH182" s="64"/>
      <c r="BI182" s="65"/>
      <c r="BJ182" s="113"/>
      <c r="BK182" s="546"/>
      <c r="BL182" s="546"/>
      <c r="BM182" s="546"/>
      <c r="BN182" s="546"/>
      <c r="BO182" s="117"/>
      <c r="BP182" s="109"/>
    </row>
    <row r="183" spans="2:68" ht="6" customHeight="1" thickBot="1" x14ac:dyDescent="0.3">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x14ac:dyDescent="0.25">
      <c r="C184" s="5"/>
      <c r="D184" s="5"/>
      <c r="E184" s="5"/>
      <c r="F184" s="5"/>
      <c r="G184" s="5"/>
      <c r="H184" s="5"/>
      <c r="I184" s="5"/>
      <c r="J184" s="5"/>
      <c r="K184" s="5"/>
      <c r="L184" s="5"/>
      <c r="M184" s="5"/>
      <c r="N184" s="5"/>
      <c r="O184" s="197"/>
      <c r="P184" s="197"/>
      <c r="Q184" s="5"/>
      <c r="R184" s="5"/>
      <c r="S184" s="5"/>
      <c r="T184" s="60"/>
      <c r="U184" s="60"/>
      <c r="V184" s="5"/>
      <c r="W184" s="5"/>
      <c r="X184" s="5"/>
      <c r="Y184" s="1"/>
      <c r="Z184" s="5"/>
      <c r="AA184" s="5"/>
      <c r="AB184" s="5"/>
      <c r="AC184" s="5"/>
      <c r="AD184" s="5"/>
      <c r="AE184" s="5"/>
      <c r="AF184" s="5"/>
      <c r="AG184" s="5"/>
      <c r="AH184" s="5"/>
      <c r="AI184" s="5"/>
      <c r="AJ184" s="5"/>
      <c r="AK184" s="5"/>
      <c r="AL184" s="197"/>
      <c r="AM184" s="197"/>
      <c r="AN184" s="5"/>
      <c r="AO184" s="5"/>
      <c r="AP184" s="5"/>
      <c r="AQ184" s="60"/>
      <c r="AR184" s="60"/>
      <c r="AS184" s="5"/>
      <c r="AT184" s="5"/>
      <c r="AU184" s="1"/>
    </row>
    <row r="185" spans="2:68" x14ac:dyDescent="0.25">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x14ac:dyDescent="0.25">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x14ac:dyDescent="0.25">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x14ac:dyDescent="0.25">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x14ac:dyDescent="0.25">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x14ac:dyDescent="0.25">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x14ac:dyDescent="0.25">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x14ac:dyDescent="0.25">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x14ac:dyDescent="0.25">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x14ac:dyDescent="0.25">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x14ac:dyDescent="0.25">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x14ac:dyDescent="0.25">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x14ac:dyDescent="0.25">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x14ac:dyDescent="0.25">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x14ac:dyDescent="0.25">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x14ac:dyDescent="0.25">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x14ac:dyDescent="0.25">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x14ac:dyDescent="0.25">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x14ac:dyDescent="0.25">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x14ac:dyDescent="0.25">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x14ac:dyDescent="0.25">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x14ac:dyDescent="0.25">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x14ac:dyDescent="0.25">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x14ac:dyDescent="0.25">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x14ac:dyDescent="0.25">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x14ac:dyDescent="0.25">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x14ac:dyDescent="0.25">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x14ac:dyDescent="0.25">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x14ac:dyDescent="0.25">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x14ac:dyDescent="0.25">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x14ac:dyDescent="0.25">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x14ac:dyDescent="0.25">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x14ac:dyDescent="0.25">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x14ac:dyDescent="0.25">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x14ac:dyDescent="0.25">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x14ac:dyDescent="0.25">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x14ac:dyDescent="0.25">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x14ac:dyDescent="0.25">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x14ac:dyDescent="0.25">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x14ac:dyDescent="0.25">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x14ac:dyDescent="0.25">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x14ac:dyDescent="0.25">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x14ac:dyDescent="0.25">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x14ac:dyDescent="0.25">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x14ac:dyDescent="0.25">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x14ac:dyDescent="0.25">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x14ac:dyDescent="0.25">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x14ac:dyDescent="0.25">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x14ac:dyDescent="0.25">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x14ac:dyDescent="0.25">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x14ac:dyDescent="0.25">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x14ac:dyDescent="0.25">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x14ac:dyDescent="0.25">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x14ac:dyDescent="0.25">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x14ac:dyDescent="0.25">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x14ac:dyDescent="0.25">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x14ac:dyDescent="0.25">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x14ac:dyDescent="0.25">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x14ac:dyDescent="0.25">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x14ac:dyDescent="0.25">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x14ac:dyDescent="0.25">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x14ac:dyDescent="0.25">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x14ac:dyDescent="0.25">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x14ac:dyDescent="0.25">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x14ac:dyDescent="0.25">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x14ac:dyDescent="0.25">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x14ac:dyDescent="0.25">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x14ac:dyDescent="0.25">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x14ac:dyDescent="0.25">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x14ac:dyDescent="0.25">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x14ac:dyDescent="0.25">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x14ac:dyDescent="0.25">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x14ac:dyDescent="0.25">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x14ac:dyDescent="0.25">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x14ac:dyDescent="0.25">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x14ac:dyDescent="0.25">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x14ac:dyDescent="0.25">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x14ac:dyDescent="0.25">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x14ac:dyDescent="0.25">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x14ac:dyDescent="0.25">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x14ac:dyDescent="0.25">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x14ac:dyDescent="0.25">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x14ac:dyDescent="0.25">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x14ac:dyDescent="0.25">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x14ac:dyDescent="0.25">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x14ac:dyDescent="0.25">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x14ac:dyDescent="0.25">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x14ac:dyDescent="0.25">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x14ac:dyDescent="0.25">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x14ac:dyDescent="0.25">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x14ac:dyDescent="0.25">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x14ac:dyDescent="0.25">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x14ac:dyDescent="0.25">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x14ac:dyDescent="0.25">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x14ac:dyDescent="0.25">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x14ac:dyDescent="0.25">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x14ac:dyDescent="0.25">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x14ac:dyDescent="0.25">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x14ac:dyDescent="0.25">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x14ac:dyDescent="0.25">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x14ac:dyDescent="0.25">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x14ac:dyDescent="0.25">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x14ac:dyDescent="0.25">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x14ac:dyDescent="0.25">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x14ac:dyDescent="0.25">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x14ac:dyDescent="0.25">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x14ac:dyDescent="0.25">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x14ac:dyDescent="0.25">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x14ac:dyDescent="0.25">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x14ac:dyDescent="0.25">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x14ac:dyDescent="0.25">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x14ac:dyDescent="0.25">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x14ac:dyDescent="0.25">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x14ac:dyDescent="0.25">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x14ac:dyDescent="0.25">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x14ac:dyDescent="0.25">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x14ac:dyDescent="0.25">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x14ac:dyDescent="0.25">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x14ac:dyDescent="0.25">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x14ac:dyDescent="0.25">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x14ac:dyDescent="0.25">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x14ac:dyDescent="0.25">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x14ac:dyDescent="0.25">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x14ac:dyDescent="0.25">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x14ac:dyDescent="0.25">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x14ac:dyDescent="0.25">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x14ac:dyDescent="0.25">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x14ac:dyDescent="0.25">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x14ac:dyDescent="0.25">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x14ac:dyDescent="0.25">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x14ac:dyDescent="0.25">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x14ac:dyDescent="0.25">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x14ac:dyDescent="0.25">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x14ac:dyDescent="0.25">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x14ac:dyDescent="0.25">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x14ac:dyDescent="0.25">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x14ac:dyDescent="0.25">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x14ac:dyDescent="0.25">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x14ac:dyDescent="0.25">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x14ac:dyDescent="0.25">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x14ac:dyDescent="0.25">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x14ac:dyDescent="0.25">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x14ac:dyDescent="0.25">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x14ac:dyDescent="0.25">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x14ac:dyDescent="0.25">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x14ac:dyDescent="0.25">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x14ac:dyDescent="0.25">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x14ac:dyDescent="0.25">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x14ac:dyDescent="0.25">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x14ac:dyDescent="0.25">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x14ac:dyDescent="0.25">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x14ac:dyDescent="0.25">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x14ac:dyDescent="0.25">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x14ac:dyDescent="0.25">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x14ac:dyDescent="0.25">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x14ac:dyDescent="0.25">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x14ac:dyDescent="0.25">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x14ac:dyDescent="0.25">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x14ac:dyDescent="0.25">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x14ac:dyDescent="0.25">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x14ac:dyDescent="0.25">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x14ac:dyDescent="0.25">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x14ac:dyDescent="0.25">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x14ac:dyDescent="0.25">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x14ac:dyDescent="0.25">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x14ac:dyDescent="0.25">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x14ac:dyDescent="0.25">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x14ac:dyDescent="0.25">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x14ac:dyDescent="0.25">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x14ac:dyDescent="0.25">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x14ac:dyDescent="0.25">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x14ac:dyDescent="0.25">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x14ac:dyDescent="0.25">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x14ac:dyDescent="0.25">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x14ac:dyDescent="0.25">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x14ac:dyDescent="0.25">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x14ac:dyDescent="0.25">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x14ac:dyDescent="0.25">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x14ac:dyDescent="0.25">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x14ac:dyDescent="0.25">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x14ac:dyDescent="0.25">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x14ac:dyDescent="0.25">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x14ac:dyDescent="0.25">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x14ac:dyDescent="0.25">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x14ac:dyDescent="0.2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x14ac:dyDescent="0.2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x14ac:dyDescent="0.2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x14ac:dyDescent="0.2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x14ac:dyDescent="0.2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x14ac:dyDescent="0.2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x14ac:dyDescent="0.2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x14ac:dyDescent="0.2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x14ac:dyDescent="0.2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x14ac:dyDescent="0.2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x14ac:dyDescent="0.2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x14ac:dyDescent="0.2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x14ac:dyDescent="0.2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x14ac:dyDescent="0.2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x14ac:dyDescent="0.2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x14ac:dyDescent="0.2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x14ac:dyDescent="0.2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x14ac:dyDescent="0.2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x14ac:dyDescent="0.2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x14ac:dyDescent="0.2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x14ac:dyDescent="0.2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x14ac:dyDescent="0.2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x14ac:dyDescent="0.2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x14ac:dyDescent="0.2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x14ac:dyDescent="0.2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x14ac:dyDescent="0.2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x14ac:dyDescent="0.2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x14ac:dyDescent="0.2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x14ac:dyDescent="0.2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x14ac:dyDescent="0.2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x14ac:dyDescent="0.2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x14ac:dyDescent="0.2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x14ac:dyDescent="0.2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x14ac:dyDescent="0.2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x14ac:dyDescent="0.2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x14ac:dyDescent="0.2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x14ac:dyDescent="0.2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x14ac:dyDescent="0.2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x14ac:dyDescent="0.2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x14ac:dyDescent="0.2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x14ac:dyDescent="0.2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x14ac:dyDescent="0.2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x14ac:dyDescent="0.2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x14ac:dyDescent="0.2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x14ac:dyDescent="0.2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x14ac:dyDescent="0.2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x14ac:dyDescent="0.2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x14ac:dyDescent="0.2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x14ac:dyDescent="0.2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x14ac:dyDescent="0.2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x14ac:dyDescent="0.2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x14ac:dyDescent="0.2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x14ac:dyDescent="0.2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x14ac:dyDescent="0.2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x14ac:dyDescent="0.2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x14ac:dyDescent="0.2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x14ac:dyDescent="0.2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x14ac:dyDescent="0.2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x14ac:dyDescent="0.2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x14ac:dyDescent="0.2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x14ac:dyDescent="0.2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x14ac:dyDescent="0.2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x14ac:dyDescent="0.2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x14ac:dyDescent="0.2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x14ac:dyDescent="0.2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x14ac:dyDescent="0.2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x14ac:dyDescent="0.2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x14ac:dyDescent="0.2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x14ac:dyDescent="0.2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x14ac:dyDescent="0.2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x14ac:dyDescent="0.2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x14ac:dyDescent="0.2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x14ac:dyDescent="0.2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x14ac:dyDescent="0.2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x14ac:dyDescent="0.2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x14ac:dyDescent="0.2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x14ac:dyDescent="0.2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x14ac:dyDescent="0.2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x14ac:dyDescent="0.2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x14ac:dyDescent="0.2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x14ac:dyDescent="0.2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x14ac:dyDescent="0.2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x14ac:dyDescent="0.2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x14ac:dyDescent="0.2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x14ac:dyDescent="0.2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x14ac:dyDescent="0.2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x14ac:dyDescent="0.2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x14ac:dyDescent="0.2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x14ac:dyDescent="0.2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x14ac:dyDescent="0.2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x14ac:dyDescent="0.2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x14ac:dyDescent="0.2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x14ac:dyDescent="0.2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x14ac:dyDescent="0.2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x14ac:dyDescent="0.2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x14ac:dyDescent="0.2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x14ac:dyDescent="0.2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x14ac:dyDescent="0.2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x14ac:dyDescent="0.2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x14ac:dyDescent="0.2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x14ac:dyDescent="0.2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x14ac:dyDescent="0.2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x14ac:dyDescent="0.2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x14ac:dyDescent="0.2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x14ac:dyDescent="0.2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x14ac:dyDescent="0.2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x14ac:dyDescent="0.2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x14ac:dyDescent="0.2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x14ac:dyDescent="0.2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x14ac:dyDescent="0.2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x14ac:dyDescent="0.2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x14ac:dyDescent="0.2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x14ac:dyDescent="0.2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x14ac:dyDescent="0.2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x14ac:dyDescent="0.2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x14ac:dyDescent="0.2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x14ac:dyDescent="0.2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x14ac:dyDescent="0.2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x14ac:dyDescent="0.2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x14ac:dyDescent="0.2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x14ac:dyDescent="0.2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x14ac:dyDescent="0.2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x14ac:dyDescent="0.2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x14ac:dyDescent="0.2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x14ac:dyDescent="0.2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x14ac:dyDescent="0.2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x14ac:dyDescent="0.2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x14ac:dyDescent="0.2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x14ac:dyDescent="0.2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x14ac:dyDescent="0.2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x14ac:dyDescent="0.2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x14ac:dyDescent="0.2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x14ac:dyDescent="0.2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x14ac:dyDescent="0.2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x14ac:dyDescent="0.2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x14ac:dyDescent="0.2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x14ac:dyDescent="0.2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x14ac:dyDescent="0.2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x14ac:dyDescent="0.2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x14ac:dyDescent="0.2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x14ac:dyDescent="0.2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x14ac:dyDescent="0.2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x14ac:dyDescent="0.2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x14ac:dyDescent="0.2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x14ac:dyDescent="0.2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x14ac:dyDescent="0.2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x14ac:dyDescent="0.2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x14ac:dyDescent="0.2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x14ac:dyDescent="0.2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x14ac:dyDescent="0.2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x14ac:dyDescent="0.2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x14ac:dyDescent="0.2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x14ac:dyDescent="0.2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x14ac:dyDescent="0.2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x14ac:dyDescent="0.2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x14ac:dyDescent="0.2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x14ac:dyDescent="0.2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x14ac:dyDescent="0.2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x14ac:dyDescent="0.2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x14ac:dyDescent="0.2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x14ac:dyDescent="0.2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x14ac:dyDescent="0.2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x14ac:dyDescent="0.2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x14ac:dyDescent="0.2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x14ac:dyDescent="0.2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x14ac:dyDescent="0.2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x14ac:dyDescent="0.2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x14ac:dyDescent="0.2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x14ac:dyDescent="0.2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x14ac:dyDescent="0.2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x14ac:dyDescent="0.2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x14ac:dyDescent="0.2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x14ac:dyDescent="0.2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x14ac:dyDescent="0.2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x14ac:dyDescent="0.2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x14ac:dyDescent="0.2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x14ac:dyDescent="0.2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x14ac:dyDescent="0.2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x14ac:dyDescent="0.2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x14ac:dyDescent="0.2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x14ac:dyDescent="0.2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x14ac:dyDescent="0.2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x14ac:dyDescent="0.2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x14ac:dyDescent="0.2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x14ac:dyDescent="0.2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x14ac:dyDescent="0.2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x14ac:dyDescent="0.2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x14ac:dyDescent="0.2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x14ac:dyDescent="0.2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x14ac:dyDescent="0.2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x14ac:dyDescent="0.2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x14ac:dyDescent="0.2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x14ac:dyDescent="0.2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x14ac:dyDescent="0.2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x14ac:dyDescent="0.2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x14ac:dyDescent="0.2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x14ac:dyDescent="0.2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x14ac:dyDescent="0.2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x14ac:dyDescent="0.2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x14ac:dyDescent="0.2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x14ac:dyDescent="0.2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x14ac:dyDescent="0.2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x14ac:dyDescent="0.2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x14ac:dyDescent="0.2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x14ac:dyDescent="0.2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x14ac:dyDescent="0.2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x14ac:dyDescent="0.2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x14ac:dyDescent="0.2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x14ac:dyDescent="0.2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x14ac:dyDescent="0.2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x14ac:dyDescent="0.2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x14ac:dyDescent="0.2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x14ac:dyDescent="0.2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x14ac:dyDescent="0.2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x14ac:dyDescent="0.2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x14ac:dyDescent="0.2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x14ac:dyDescent="0.2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x14ac:dyDescent="0.2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x14ac:dyDescent="0.2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x14ac:dyDescent="0.2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x14ac:dyDescent="0.2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x14ac:dyDescent="0.2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x14ac:dyDescent="0.2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x14ac:dyDescent="0.2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x14ac:dyDescent="0.2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x14ac:dyDescent="0.2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x14ac:dyDescent="0.2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x14ac:dyDescent="0.2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x14ac:dyDescent="0.2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x14ac:dyDescent="0.2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x14ac:dyDescent="0.2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x14ac:dyDescent="0.2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x14ac:dyDescent="0.2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x14ac:dyDescent="0.2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x14ac:dyDescent="0.2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x14ac:dyDescent="0.2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x14ac:dyDescent="0.2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x14ac:dyDescent="0.2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x14ac:dyDescent="0.2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x14ac:dyDescent="0.2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x14ac:dyDescent="0.2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x14ac:dyDescent="0.2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x14ac:dyDescent="0.2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x14ac:dyDescent="0.2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x14ac:dyDescent="0.2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x14ac:dyDescent="0.2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x14ac:dyDescent="0.2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x14ac:dyDescent="0.2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x14ac:dyDescent="0.2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x14ac:dyDescent="0.2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x14ac:dyDescent="0.2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x14ac:dyDescent="0.2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x14ac:dyDescent="0.2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x14ac:dyDescent="0.2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x14ac:dyDescent="0.2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x14ac:dyDescent="0.2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x14ac:dyDescent="0.2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x14ac:dyDescent="0.2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x14ac:dyDescent="0.2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x14ac:dyDescent="0.2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x14ac:dyDescent="0.2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x14ac:dyDescent="0.2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x14ac:dyDescent="0.2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x14ac:dyDescent="0.2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x14ac:dyDescent="0.2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x14ac:dyDescent="0.2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x14ac:dyDescent="0.2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x14ac:dyDescent="0.2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x14ac:dyDescent="0.2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x14ac:dyDescent="0.2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x14ac:dyDescent="0.2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x14ac:dyDescent="0.2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x14ac:dyDescent="0.2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x14ac:dyDescent="0.2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x14ac:dyDescent="0.2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x14ac:dyDescent="0.2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x14ac:dyDescent="0.2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x14ac:dyDescent="0.2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x14ac:dyDescent="0.2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x14ac:dyDescent="0.2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x14ac:dyDescent="0.2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x14ac:dyDescent="0.2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x14ac:dyDescent="0.2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x14ac:dyDescent="0.2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x14ac:dyDescent="0.2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x14ac:dyDescent="0.2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x14ac:dyDescent="0.2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x14ac:dyDescent="0.2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x14ac:dyDescent="0.2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x14ac:dyDescent="0.2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x14ac:dyDescent="0.2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x14ac:dyDescent="0.2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x14ac:dyDescent="0.2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x14ac:dyDescent="0.2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x14ac:dyDescent="0.2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x14ac:dyDescent="0.2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x14ac:dyDescent="0.2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x14ac:dyDescent="0.2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x14ac:dyDescent="0.2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x14ac:dyDescent="0.2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x14ac:dyDescent="0.2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x14ac:dyDescent="0.2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x14ac:dyDescent="0.2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x14ac:dyDescent="0.2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x14ac:dyDescent="0.2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x14ac:dyDescent="0.2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x14ac:dyDescent="0.2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x14ac:dyDescent="0.2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x14ac:dyDescent="0.2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x14ac:dyDescent="0.2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x14ac:dyDescent="0.2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x14ac:dyDescent="0.2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x14ac:dyDescent="0.2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x14ac:dyDescent="0.2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x14ac:dyDescent="0.2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x14ac:dyDescent="0.2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x14ac:dyDescent="0.2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x14ac:dyDescent="0.2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x14ac:dyDescent="0.2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x14ac:dyDescent="0.2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x14ac:dyDescent="0.2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x14ac:dyDescent="0.2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x14ac:dyDescent="0.2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x14ac:dyDescent="0.2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x14ac:dyDescent="0.2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x14ac:dyDescent="0.2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x14ac:dyDescent="0.2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x14ac:dyDescent="0.2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x14ac:dyDescent="0.2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x14ac:dyDescent="0.2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x14ac:dyDescent="0.2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x14ac:dyDescent="0.2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x14ac:dyDescent="0.2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x14ac:dyDescent="0.2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x14ac:dyDescent="0.2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x14ac:dyDescent="0.2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x14ac:dyDescent="0.2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x14ac:dyDescent="0.2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x14ac:dyDescent="0.2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x14ac:dyDescent="0.2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x14ac:dyDescent="0.2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x14ac:dyDescent="0.2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x14ac:dyDescent="0.2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x14ac:dyDescent="0.2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x14ac:dyDescent="0.2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x14ac:dyDescent="0.2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x14ac:dyDescent="0.2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x14ac:dyDescent="0.2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x14ac:dyDescent="0.2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x14ac:dyDescent="0.2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x14ac:dyDescent="0.2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x14ac:dyDescent="0.2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x14ac:dyDescent="0.2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x14ac:dyDescent="0.2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x14ac:dyDescent="0.2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x14ac:dyDescent="0.2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x14ac:dyDescent="0.2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x14ac:dyDescent="0.2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x14ac:dyDescent="0.2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x14ac:dyDescent="0.2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x14ac:dyDescent="0.2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x14ac:dyDescent="0.2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x14ac:dyDescent="0.2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x14ac:dyDescent="0.2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x14ac:dyDescent="0.2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x14ac:dyDescent="0.2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x14ac:dyDescent="0.2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x14ac:dyDescent="0.2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x14ac:dyDescent="0.2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x14ac:dyDescent="0.2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x14ac:dyDescent="0.2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x14ac:dyDescent="0.2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x14ac:dyDescent="0.2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x14ac:dyDescent="0.2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x14ac:dyDescent="0.2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x14ac:dyDescent="0.2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x14ac:dyDescent="0.2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x14ac:dyDescent="0.2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x14ac:dyDescent="0.2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x14ac:dyDescent="0.2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x14ac:dyDescent="0.2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x14ac:dyDescent="0.2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x14ac:dyDescent="0.2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x14ac:dyDescent="0.2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x14ac:dyDescent="0.2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x14ac:dyDescent="0.2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x14ac:dyDescent="0.2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x14ac:dyDescent="0.2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x14ac:dyDescent="0.2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x14ac:dyDescent="0.2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x14ac:dyDescent="0.2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x14ac:dyDescent="0.2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x14ac:dyDescent="0.2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x14ac:dyDescent="0.2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x14ac:dyDescent="0.2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x14ac:dyDescent="0.2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x14ac:dyDescent="0.2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x14ac:dyDescent="0.2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x14ac:dyDescent="0.2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x14ac:dyDescent="0.2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x14ac:dyDescent="0.2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x14ac:dyDescent="0.2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x14ac:dyDescent="0.2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x14ac:dyDescent="0.2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x14ac:dyDescent="0.2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x14ac:dyDescent="0.2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x14ac:dyDescent="0.2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x14ac:dyDescent="0.2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x14ac:dyDescent="0.2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x14ac:dyDescent="0.2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x14ac:dyDescent="0.2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x14ac:dyDescent="0.2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x14ac:dyDescent="0.2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x14ac:dyDescent="0.2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x14ac:dyDescent="0.2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x14ac:dyDescent="0.2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x14ac:dyDescent="0.2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x14ac:dyDescent="0.2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x14ac:dyDescent="0.2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x14ac:dyDescent="0.2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x14ac:dyDescent="0.2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x14ac:dyDescent="0.2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x14ac:dyDescent="0.2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x14ac:dyDescent="0.2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x14ac:dyDescent="0.2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x14ac:dyDescent="0.2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x14ac:dyDescent="0.2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x14ac:dyDescent="0.2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x14ac:dyDescent="0.2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x14ac:dyDescent="0.2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x14ac:dyDescent="0.2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x14ac:dyDescent="0.2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x14ac:dyDescent="0.2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x14ac:dyDescent="0.2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x14ac:dyDescent="0.2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x14ac:dyDescent="0.2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x14ac:dyDescent="0.2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x14ac:dyDescent="0.2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x14ac:dyDescent="0.2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x14ac:dyDescent="0.2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x14ac:dyDescent="0.2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x14ac:dyDescent="0.2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x14ac:dyDescent="0.2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x14ac:dyDescent="0.2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x14ac:dyDescent="0.2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x14ac:dyDescent="0.2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x14ac:dyDescent="0.2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x14ac:dyDescent="0.2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x14ac:dyDescent="0.2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x14ac:dyDescent="0.2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x14ac:dyDescent="0.2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x14ac:dyDescent="0.2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x14ac:dyDescent="0.2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x14ac:dyDescent="0.2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x14ac:dyDescent="0.2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x14ac:dyDescent="0.2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x14ac:dyDescent="0.2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x14ac:dyDescent="0.2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x14ac:dyDescent="0.2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x14ac:dyDescent="0.2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x14ac:dyDescent="0.2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x14ac:dyDescent="0.2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x14ac:dyDescent="0.2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x14ac:dyDescent="0.2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x14ac:dyDescent="0.2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x14ac:dyDescent="0.2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x14ac:dyDescent="0.2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x14ac:dyDescent="0.2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x14ac:dyDescent="0.2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x14ac:dyDescent="0.2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x14ac:dyDescent="0.2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x14ac:dyDescent="0.2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x14ac:dyDescent="0.2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x14ac:dyDescent="0.2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x14ac:dyDescent="0.2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x14ac:dyDescent="0.2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x14ac:dyDescent="0.2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x14ac:dyDescent="0.2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x14ac:dyDescent="0.2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x14ac:dyDescent="0.2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x14ac:dyDescent="0.2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x14ac:dyDescent="0.2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x14ac:dyDescent="0.2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x14ac:dyDescent="0.2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x14ac:dyDescent="0.2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x14ac:dyDescent="0.2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x14ac:dyDescent="0.2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x14ac:dyDescent="0.2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x14ac:dyDescent="0.2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x14ac:dyDescent="0.2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x14ac:dyDescent="0.2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x14ac:dyDescent="0.2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x14ac:dyDescent="0.2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x14ac:dyDescent="0.2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x14ac:dyDescent="0.2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x14ac:dyDescent="0.2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x14ac:dyDescent="0.2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x14ac:dyDescent="0.2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x14ac:dyDescent="0.2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x14ac:dyDescent="0.2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x14ac:dyDescent="0.2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x14ac:dyDescent="0.2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x14ac:dyDescent="0.2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x14ac:dyDescent="0.2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x14ac:dyDescent="0.2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x14ac:dyDescent="0.2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x14ac:dyDescent="0.2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x14ac:dyDescent="0.2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x14ac:dyDescent="0.2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x14ac:dyDescent="0.2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x14ac:dyDescent="0.2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x14ac:dyDescent="0.2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x14ac:dyDescent="0.2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x14ac:dyDescent="0.2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x14ac:dyDescent="0.2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x14ac:dyDescent="0.2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x14ac:dyDescent="0.2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x14ac:dyDescent="0.2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x14ac:dyDescent="0.2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x14ac:dyDescent="0.2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x14ac:dyDescent="0.2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x14ac:dyDescent="0.2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x14ac:dyDescent="0.2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x14ac:dyDescent="0.2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x14ac:dyDescent="0.2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x14ac:dyDescent="0.2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x14ac:dyDescent="0.2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x14ac:dyDescent="0.2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x14ac:dyDescent="0.2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x14ac:dyDescent="0.2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BG181:BH181"/>
    <mergeCell ref="BK181:BN182"/>
    <mergeCell ref="AE181:AG181"/>
    <mergeCell ref="AJ181:AK181"/>
    <mergeCell ref="AN181:AQ182"/>
    <mergeCell ref="AX181:BA181"/>
    <mergeCell ref="BB181:BD181"/>
    <mergeCell ref="D181:G181"/>
    <mergeCell ref="H181:J181"/>
    <mergeCell ref="M181:N181"/>
    <mergeCell ref="Q181:T182"/>
    <mergeCell ref="AA181:AD181"/>
    <mergeCell ref="BJ177:BK177"/>
    <mergeCell ref="BL177:BN177"/>
    <mergeCell ref="Q179:T180"/>
    <mergeCell ref="AN179:AQ180"/>
    <mergeCell ref="BK179:BN180"/>
    <mergeCell ref="AM177:AN177"/>
    <mergeCell ref="AO177:AQ177"/>
    <mergeCell ref="AY177:BA177"/>
    <mergeCell ref="BB177:BC177"/>
    <mergeCell ref="BE177:BG177"/>
    <mergeCell ref="R177:T177"/>
    <mergeCell ref="AB177:AD177"/>
    <mergeCell ref="AE177:AF177"/>
    <mergeCell ref="AH177:AJ177"/>
    <mergeCell ref="AK177:AL177"/>
    <mergeCell ref="E177:G177"/>
    <mergeCell ref="H177:I177"/>
    <mergeCell ref="K177:M177"/>
    <mergeCell ref="N177:O177"/>
    <mergeCell ref="P177:Q177"/>
    <mergeCell ref="AO171:AQ171"/>
    <mergeCell ref="BB171:BF171"/>
    <mergeCell ref="BJ171:BK171"/>
    <mergeCell ref="BL171:BN171"/>
    <mergeCell ref="J175:N175"/>
    <mergeCell ref="P175:Q175"/>
    <mergeCell ref="R175:T175"/>
    <mergeCell ref="AG175:AK175"/>
    <mergeCell ref="AM175:AN175"/>
    <mergeCell ref="AO175:AQ175"/>
    <mergeCell ref="BD175:BH175"/>
    <mergeCell ref="BJ175:BK175"/>
    <mergeCell ref="BL175:BN175"/>
    <mergeCell ref="H171:L171"/>
    <mergeCell ref="P171:Q171"/>
    <mergeCell ref="R171:T171"/>
    <mergeCell ref="AE171:AI171"/>
    <mergeCell ref="AM171:AN171"/>
    <mergeCell ref="BH177:BI177"/>
    <mergeCell ref="AP167:AQ167"/>
    <mergeCell ref="BE167:BI167"/>
    <mergeCell ref="BJ167:BL167"/>
    <mergeCell ref="BM167:BN167"/>
    <mergeCell ref="C169:H169"/>
    <mergeCell ref="Z169:AE169"/>
    <mergeCell ref="AW169:BB169"/>
    <mergeCell ref="K167:O167"/>
    <mergeCell ref="P167:R167"/>
    <mergeCell ref="S167:T167"/>
    <mergeCell ref="AH167:AL167"/>
    <mergeCell ref="AM167:AO167"/>
    <mergeCell ref="BL159:BN159"/>
    <mergeCell ref="J163:N163"/>
    <mergeCell ref="P163:Q163"/>
    <mergeCell ref="R163:T163"/>
    <mergeCell ref="AG163:AK163"/>
    <mergeCell ref="AM163:AN163"/>
    <mergeCell ref="AO163:AQ163"/>
    <mergeCell ref="BD163:BH163"/>
    <mergeCell ref="BJ163:BK163"/>
    <mergeCell ref="BL163:BN163"/>
    <mergeCell ref="K159:L159"/>
    <mergeCell ref="R159:T159"/>
    <mergeCell ref="AH159:AI159"/>
    <mergeCell ref="AO159:AQ159"/>
    <mergeCell ref="BE159:BF159"/>
    <mergeCell ref="BE147:BM147"/>
    <mergeCell ref="L151:O151"/>
    <mergeCell ref="AI151:AL151"/>
    <mergeCell ref="BF151:BI151"/>
    <mergeCell ref="H155:L155"/>
    <mergeCell ref="R155:T155"/>
    <mergeCell ref="AE155:AI155"/>
    <mergeCell ref="AO155:AQ155"/>
    <mergeCell ref="BB155:BF155"/>
    <mergeCell ref="BL155:BN155"/>
    <mergeCell ref="E147:I147"/>
    <mergeCell ref="K147:S147"/>
    <mergeCell ref="AB147:AF147"/>
    <mergeCell ref="AH147:AP147"/>
    <mergeCell ref="AY147:BC147"/>
    <mergeCell ref="BE143:BM143"/>
    <mergeCell ref="E145:I145"/>
    <mergeCell ref="K145:S145"/>
    <mergeCell ref="AB145:AF145"/>
    <mergeCell ref="AH145:AP145"/>
    <mergeCell ref="AY145:BC145"/>
    <mergeCell ref="BE145:BM145"/>
    <mergeCell ref="E143:I143"/>
    <mergeCell ref="K143:S143"/>
    <mergeCell ref="AB143:AF143"/>
    <mergeCell ref="AH143:AP143"/>
    <mergeCell ref="AY143:BC143"/>
    <mergeCell ref="BG135:BH135"/>
    <mergeCell ref="BK135:BN136"/>
    <mergeCell ref="C140:H140"/>
    <mergeCell ref="Z140:AE140"/>
    <mergeCell ref="AW140:BB140"/>
    <mergeCell ref="AE135:AG135"/>
    <mergeCell ref="AJ135:AK135"/>
    <mergeCell ref="AN135:AQ136"/>
    <mergeCell ref="AX135:BA135"/>
    <mergeCell ref="BB135:BD135"/>
    <mergeCell ref="D135:G135"/>
    <mergeCell ref="H135:J135"/>
    <mergeCell ref="M135:N135"/>
    <mergeCell ref="Q135:T136"/>
    <mergeCell ref="AA135:AD135"/>
    <mergeCell ref="BJ131:BK131"/>
    <mergeCell ref="BL131:BN131"/>
    <mergeCell ref="Q133:T134"/>
    <mergeCell ref="AN133:AQ134"/>
    <mergeCell ref="BK133:BN134"/>
    <mergeCell ref="AM131:AN131"/>
    <mergeCell ref="AO131:AQ131"/>
    <mergeCell ref="AY131:BA131"/>
    <mergeCell ref="BB131:BC131"/>
    <mergeCell ref="BE131:BG131"/>
    <mergeCell ref="R131:T131"/>
    <mergeCell ref="AB131:AD131"/>
    <mergeCell ref="AE131:AF131"/>
    <mergeCell ref="AH131:AJ131"/>
    <mergeCell ref="AK131:AL131"/>
    <mergeCell ref="E131:G131"/>
    <mergeCell ref="H131:I131"/>
    <mergeCell ref="K131:M131"/>
    <mergeCell ref="N131:O131"/>
    <mergeCell ref="P131:Q131"/>
    <mergeCell ref="AO125:AQ125"/>
    <mergeCell ref="BB125:BF125"/>
    <mergeCell ref="BJ125:BK125"/>
    <mergeCell ref="BL125:BN125"/>
    <mergeCell ref="J129:N129"/>
    <mergeCell ref="P129:Q129"/>
    <mergeCell ref="R129:T129"/>
    <mergeCell ref="AG129:AK129"/>
    <mergeCell ref="AM129:AN129"/>
    <mergeCell ref="AO129:AQ129"/>
    <mergeCell ref="BD129:BH129"/>
    <mergeCell ref="BJ129:BK129"/>
    <mergeCell ref="BL129:BN129"/>
    <mergeCell ref="H125:L125"/>
    <mergeCell ref="P125:Q125"/>
    <mergeCell ref="R125:T125"/>
    <mergeCell ref="AE125:AI125"/>
    <mergeCell ref="AM125:AN125"/>
    <mergeCell ref="BH131:BI131"/>
    <mergeCell ref="AP121:AQ121"/>
    <mergeCell ref="BE121:BI121"/>
    <mergeCell ref="BJ121:BL121"/>
    <mergeCell ref="BM121:BN121"/>
    <mergeCell ref="C123:H123"/>
    <mergeCell ref="Z123:AE123"/>
    <mergeCell ref="AW123:BB123"/>
    <mergeCell ref="K121:O121"/>
    <mergeCell ref="P121:R121"/>
    <mergeCell ref="S121:T121"/>
    <mergeCell ref="AH121:AL121"/>
    <mergeCell ref="AM121:AO121"/>
    <mergeCell ref="BL113:BN113"/>
    <mergeCell ref="J117:N117"/>
    <mergeCell ref="P117:Q117"/>
    <mergeCell ref="R117:T117"/>
    <mergeCell ref="AG117:AK117"/>
    <mergeCell ref="AM117:AN117"/>
    <mergeCell ref="AO117:AQ117"/>
    <mergeCell ref="BD117:BH117"/>
    <mergeCell ref="BJ117:BK117"/>
    <mergeCell ref="BL117:BN117"/>
    <mergeCell ref="K113:L113"/>
    <mergeCell ref="R113:T113"/>
    <mergeCell ref="AH113:AI113"/>
    <mergeCell ref="AO113:AQ113"/>
    <mergeCell ref="BE113:BF113"/>
    <mergeCell ref="BE101:BM101"/>
    <mergeCell ref="L105:O105"/>
    <mergeCell ref="AI105:AL105"/>
    <mergeCell ref="BF105:BI105"/>
    <mergeCell ref="H109:L109"/>
    <mergeCell ref="R109:T109"/>
    <mergeCell ref="AE109:AI109"/>
    <mergeCell ref="AO109:AQ109"/>
    <mergeCell ref="BB109:BF109"/>
    <mergeCell ref="BL109:BN109"/>
    <mergeCell ref="E101:I101"/>
    <mergeCell ref="K101:S101"/>
    <mergeCell ref="AB101:AF101"/>
    <mergeCell ref="AH101:AP101"/>
    <mergeCell ref="AY101:BC101"/>
    <mergeCell ref="BE97:BM97"/>
    <mergeCell ref="E99:I99"/>
    <mergeCell ref="K99:S99"/>
    <mergeCell ref="AB99:AF99"/>
    <mergeCell ref="AH99:AP99"/>
    <mergeCell ref="AY99:BC99"/>
    <mergeCell ref="BE99:BM99"/>
    <mergeCell ref="E97:I97"/>
    <mergeCell ref="K97:S97"/>
    <mergeCell ref="AB97:AF97"/>
    <mergeCell ref="AH97:AP97"/>
    <mergeCell ref="AY97:BC97"/>
    <mergeCell ref="BG89:BH89"/>
    <mergeCell ref="BK89:BN90"/>
    <mergeCell ref="C94:H94"/>
    <mergeCell ref="Z94:AE94"/>
    <mergeCell ref="AW94:BB94"/>
    <mergeCell ref="AE89:AG89"/>
    <mergeCell ref="AJ89:AK89"/>
    <mergeCell ref="AN89:AQ90"/>
    <mergeCell ref="AX89:BA89"/>
    <mergeCell ref="BB89:BD89"/>
    <mergeCell ref="D89:G89"/>
    <mergeCell ref="H89:J89"/>
    <mergeCell ref="M89:N89"/>
    <mergeCell ref="Q89:T90"/>
    <mergeCell ref="AA89:AD89"/>
    <mergeCell ref="BJ85:BK85"/>
    <mergeCell ref="BL85:BN85"/>
    <mergeCell ref="Q87:T88"/>
    <mergeCell ref="AN87:AQ88"/>
    <mergeCell ref="BK87:BN88"/>
    <mergeCell ref="AM85:AN85"/>
    <mergeCell ref="AO85:AQ85"/>
    <mergeCell ref="AY85:BA85"/>
    <mergeCell ref="BB85:BC85"/>
    <mergeCell ref="BE85:BG85"/>
    <mergeCell ref="R85:T85"/>
    <mergeCell ref="AB85:AD85"/>
    <mergeCell ref="AE85:AF85"/>
    <mergeCell ref="AH85:AJ85"/>
    <mergeCell ref="AK85:AL85"/>
    <mergeCell ref="E85:G85"/>
    <mergeCell ref="H85:I85"/>
    <mergeCell ref="K85:M85"/>
    <mergeCell ref="N85:O85"/>
    <mergeCell ref="P85:Q85"/>
    <mergeCell ref="AO79:AQ79"/>
    <mergeCell ref="BB79:BF79"/>
    <mergeCell ref="BJ79:BK79"/>
    <mergeCell ref="BL79:BN79"/>
    <mergeCell ref="J83:N83"/>
    <mergeCell ref="P83:Q83"/>
    <mergeCell ref="R83:T83"/>
    <mergeCell ref="AG83:AK83"/>
    <mergeCell ref="AM83:AN83"/>
    <mergeCell ref="AO83:AQ83"/>
    <mergeCell ref="BD83:BH83"/>
    <mergeCell ref="BJ83:BK83"/>
    <mergeCell ref="BL83:BN83"/>
    <mergeCell ref="H79:L79"/>
    <mergeCell ref="P79:Q79"/>
    <mergeCell ref="R79:T79"/>
    <mergeCell ref="AE79:AI79"/>
    <mergeCell ref="AM79:AN79"/>
    <mergeCell ref="BH85:BI85"/>
    <mergeCell ref="AP75:AQ75"/>
    <mergeCell ref="BE75:BI75"/>
    <mergeCell ref="BJ75:BL75"/>
    <mergeCell ref="BM75:BN75"/>
    <mergeCell ref="C77:H77"/>
    <mergeCell ref="Z77:AE77"/>
    <mergeCell ref="AW77:BB77"/>
    <mergeCell ref="K75:O75"/>
    <mergeCell ref="P75:R75"/>
    <mergeCell ref="S75:T75"/>
    <mergeCell ref="AH75:AL75"/>
    <mergeCell ref="AM75:AO75"/>
    <mergeCell ref="BL67:BN67"/>
    <mergeCell ref="J71:N71"/>
    <mergeCell ref="P71:Q71"/>
    <mergeCell ref="R71:T71"/>
    <mergeCell ref="AG71:AK71"/>
    <mergeCell ref="AM71:AN71"/>
    <mergeCell ref="AO71:AQ71"/>
    <mergeCell ref="BD71:BH71"/>
    <mergeCell ref="BJ71:BK71"/>
    <mergeCell ref="BL71:BN71"/>
    <mergeCell ref="K67:L67"/>
    <mergeCell ref="R67:T67"/>
    <mergeCell ref="AH67:AI67"/>
    <mergeCell ref="AO67:AQ67"/>
    <mergeCell ref="BE67:BF67"/>
    <mergeCell ref="BE55:BM55"/>
    <mergeCell ref="L59:O59"/>
    <mergeCell ref="AI59:AL59"/>
    <mergeCell ref="BF59:BI59"/>
    <mergeCell ref="H63:L63"/>
    <mergeCell ref="R63:T63"/>
    <mergeCell ref="AE63:AI63"/>
    <mergeCell ref="AO63:AQ63"/>
    <mergeCell ref="BB63:BF63"/>
    <mergeCell ref="BL63:BN63"/>
    <mergeCell ref="E55:I55"/>
    <mergeCell ref="K55:S55"/>
    <mergeCell ref="AB55:AF55"/>
    <mergeCell ref="AH55:AP55"/>
    <mergeCell ref="AY55:BC55"/>
    <mergeCell ref="BE51:BM51"/>
    <mergeCell ref="E53:I53"/>
    <mergeCell ref="K53:S53"/>
    <mergeCell ref="AB53:AF53"/>
    <mergeCell ref="AH53:AP53"/>
    <mergeCell ref="AY53:BC53"/>
    <mergeCell ref="BE53:BM53"/>
    <mergeCell ref="C48:H48"/>
    <mergeCell ref="Z48:AE48"/>
    <mergeCell ref="AW48:BB48"/>
    <mergeCell ref="E51:I51"/>
    <mergeCell ref="K51:S51"/>
    <mergeCell ref="AB51:AF51"/>
    <mergeCell ref="AH51:AP51"/>
    <mergeCell ref="AY51:BC51"/>
    <mergeCell ref="BK41:BN42"/>
    <mergeCell ref="AX43:BA43"/>
    <mergeCell ref="BB43:BD43"/>
    <mergeCell ref="BG43:BH43"/>
    <mergeCell ref="BK43:BN44"/>
    <mergeCell ref="BD37:BH37"/>
    <mergeCell ref="BJ37:BK37"/>
    <mergeCell ref="BL37:BN37"/>
    <mergeCell ref="AY39:BA39"/>
    <mergeCell ref="BB39:BC39"/>
    <mergeCell ref="BE39:BG39"/>
    <mergeCell ref="BH39:BI39"/>
    <mergeCell ref="BJ39:BK39"/>
    <mergeCell ref="BL39:BN39"/>
    <mergeCell ref="BE29:BI29"/>
    <mergeCell ref="BJ29:BL29"/>
    <mergeCell ref="BM29:BN29"/>
    <mergeCell ref="AW31:BB31"/>
    <mergeCell ref="BB33:BF33"/>
    <mergeCell ref="BJ33:BK33"/>
    <mergeCell ref="BL33:BN33"/>
    <mergeCell ref="BE21:BF21"/>
    <mergeCell ref="BL21:BN21"/>
    <mergeCell ref="BD25:BH25"/>
    <mergeCell ref="BJ25:BK25"/>
    <mergeCell ref="BL25:BN25"/>
    <mergeCell ref="AY9:BC9"/>
    <mergeCell ref="BE9:BM9"/>
    <mergeCell ref="BF13:BI13"/>
    <mergeCell ref="BB17:BF17"/>
    <mergeCell ref="BL17:BN17"/>
    <mergeCell ref="AW2:BB2"/>
    <mergeCell ref="AY5:BC5"/>
    <mergeCell ref="BE5:BM5"/>
    <mergeCell ref="AY7:BC7"/>
    <mergeCell ref="BE7:BM7"/>
    <mergeCell ref="AN41:AQ42"/>
    <mergeCell ref="AA43:AD43"/>
    <mergeCell ref="AE43:AG43"/>
    <mergeCell ref="AJ43:AK43"/>
    <mergeCell ref="AN43:AQ44"/>
    <mergeCell ref="AG37:AK37"/>
    <mergeCell ref="AM37:AN37"/>
    <mergeCell ref="AO37:AQ37"/>
    <mergeCell ref="AB39:AD39"/>
    <mergeCell ref="AE39:AF39"/>
    <mergeCell ref="AH39:AJ39"/>
    <mergeCell ref="AK39:AL39"/>
    <mergeCell ref="AM39:AN39"/>
    <mergeCell ref="AO39:AQ39"/>
    <mergeCell ref="AH29:AL29"/>
    <mergeCell ref="AM29:AO29"/>
    <mergeCell ref="AP29:AQ29"/>
    <mergeCell ref="Z31:AE31"/>
    <mergeCell ref="AE33:AI33"/>
    <mergeCell ref="AM33:AN33"/>
    <mergeCell ref="AO33:AQ33"/>
    <mergeCell ref="AH21:AI21"/>
    <mergeCell ref="AO21:AQ21"/>
    <mergeCell ref="AG25:AK25"/>
    <mergeCell ref="AM25:AN25"/>
    <mergeCell ref="AO25:AQ25"/>
    <mergeCell ref="AB9:AF9"/>
    <mergeCell ref="AH9:AP9"/>
    <mergeCell ref="AI13:AL13"/>
    <mergeCell ref="AE17:AI17"/>
    <mergeCell ref="AO17:AQ17"/>
    <mergeCell ref="Z2:AE2"/>
    <mergeCell ref="AB5:AF5"/>
    <mergeCell ref="AH5:AP5"/>
    <mergeCell ref="AB7:AF7"/>
    <mergeCell ref="AH7:AP7"/>
    <mergeCell ref="E39:G39"/>
    <mergeCell ref="H39:I39"/>
    <mergeCell ref="Q43:T44"/>
    <mergeCell ref="Q41:T42"/>
    <mergeCell ref="N39:O39"/>
    <mergeCell ref="K39:M39"/>
    <mergeCell ref="D43:G43"/>
    <mergeCell ref="H43:J43"/>
    <mergeCell ref="M43:N43"/>
    <mergeCell ref="R39:T39"/>
    <mergeCell ref="P39:Q39"/>
    <mergeCell ref="K21:L21"/>
    <mergeCell ref="J25:N25"/>
    <mergeCell ref="K29:O29"/>
    <mergeCell ref="R25:T25"/>
    <mergeCell ref="P25:Q25"/>
    <mergeCell ref="P29:R29"/>
    <mergeCell ref="R37:T37"/>
    <mergeCell ref="P37:Q37"/>
    <mergeCell ref="J37:N37"/>
    <mergeCell ref="S29:T29"/>
    <mergeCell ref="R33:T33"/>
    <mergeCell ref="R21:T21"/>
    <mergeCell ref="H33:L33"/>
    <mergeCell ref="C31:H31"/>
    <mergeCell ref="P33:Q33"/>
    <mergeCell ref="C2:H2"/>
    <mergeCell ref="E5:I5"/>
    <mergeCell ref="E7:I7"/>
    <mergeCell ref="E9:I9"/>
    <mergeCell ref="K7:S7"/>
    <mergeCell ref="K9:S9"/>
    <mergeCell ref="K5:S5"/>
    <mergeCell ref="L13:O13"/>
    <mergeCell ref="H17:L17"/>
    <mergeCell ref="R17:T17"/>
  </mergeCells>
  <dataValidations count="31">
    <dataValidation type="list" allowBlank="1" showInputMessage="1" showErrorMessage="1" sqref="H43 AE43 BB43 H89 AE89 BB89 H135 AE135 BB135 H181 AE181 BB181">
      <formula1>perfiles</formula1>
    </dataValidation>
    <dataValidation type="list" allowBlank="1" showInputMessage="1" showErrorMessage="1" sqref="J37:N38 AG37:AK38 BD37:BH38 J83:N84 AG83:AK84 BD83:BH84 J129:N130 AG129:AK130 BD129:BH130 J175:N176 AG175:AK176 BD175:BH176">
      <formula1>transportes</formula1>
    </dataValidation>
    <dataValidation type="list" allowBlank="1" showInputMessage="1" showErrorMessage="1" sqref="I28 H17 AF28 AE17 BC28 BB17 I74 H63 AF74 AE63 BC74 BB63 I120 H109 AF120 AE109 BC120 BB109 I166 H155 AF166 AE155 BC166 BB155">
      <formula1>ejecutor</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formula1>alturas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formula1>herramientas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formula1>consumibles</formula1>
    </dataValidation>
    <dataValidation type="list" allowBlank="1" showInputMessage="1" showErrorMessage="1" sqref="K52 K6 AH6 AH52 K98 BE6 AH98 BE98 K144 AH144 BE144 BE52">
      <formula1>servicios</formula1>
    </dataValidation>
    <dataValidation type="list" allowBlank="1" showInputMessage="1" showErrorMessage="1" sqref="BE146 AH8 BE8 K8 AH54 BE54 K54 AH100 BE100 K100 AH146 K146">
      <formula1>INDIRECT($K$5)</formula1>
    </dataValidation>
    <dataValidation type="list" allowBlank="1" showInputMessage="1" showErrorMessage="1" sqref="BE148 U9:U11 AR9:AR11 AH10 BO9:BO11 BE10 K10 U55:U57 AR55:AR57 AH56 BO55:BO57 BE56 K56 U101:U103 AR101:AR103 AH102 BO101:BO103 BE102 K102 U147:U149 AR147:AR149 AH148 BO147:BO149 K148 K9:S9">
      <formula1>INDIRECT($K$7)</formula1>
    </dataValidation>
    <dataValidation type="list" allowBlank="1" showInputMessage="1" showErrorMessage="1" sqref="K7:S7 BE7:BM7">
      <formula1>INDIRECT(K5)</formula1>
    </dataValidation>
    <dataValidation type="list" allowBlank="1" showInputMessage="1" showErrorMessage="1" sqref="AH9:AP9">
      <formula1>INDIRECT($AH$7)</formula1>
    </dataValidation>
    <dataValidation type="list" allowBlank="1" showInputMessage="1" showErrorMessage="1" sqref="BE9:BM9">
      <formula1>INDIRECT($BE$7)</formula1>
    </dataValidation>
    <dataValidation type="list" allowBlank="1" showInputMessage="1" showErrorMessage="1" sqref="AH7:AP7">
      <formula1>INDIRECT($AH$5)</formula1>
    </dataValidation>
    <dataValidation type="list" allowBlank="1" showInputMessage="1" showErrorMessage="1" sqref="K55:S55">
      <formula1>INDIRECT($K$53)</formula1>
    </dataValidation>
    <dataValidation type="list" allowBlank="1" showInputMessage="1" showErrorMessage="1" sqref="K53:S53">
      <formula1>INDIRECT($K$51)</formula1>
    </dataValidation>
    <dataValidation type="list" allowBlank="1" showInputMessage="1" showErrorMessage="1" sqref="AH53:AP53">
      <formula1>INDIRECT($AH$51)</formula1>
    </dataValidation>
    <dataValidation type="list" allowBlank="1" showInputMessage="1" showErrorMessage="1" sqref="AH55:AP55">
      <formula1>INDIRECT($AH$53)</formula1>
    </dataValidation>
    <dataValidation type="list" allowBlank="1" showInputMessage="1" showErrorMessage="1" sqref="BE53:BM53">
      <formula1>INDIRECT($BE$51)</formula1>
    </dataValidation>
    <dataValidation type="list" allowBlank="1" showInputMessage="1" showErrorMessage="1" sqref="BE55:BM55">
      <formula1>INDIRECT($BE$53)</formula1>
    </dataValidation>
    <dataValidation type="list" allowBlank="1" showInputMessage="1" showErrorMessage="1" sqref="K99:S99">
      <formula1>INDIRECT($K$97)</formula1>
    </dataValidation>
    <dataValidation type="list" allowBlank="1" showInputMessage="1" showErrorMessage="1" sqref="K101:S101">
      <formula1>INDIRECT($K$99)</formula1>
    </dataValidation>
    <dataValidation type="list" allowBlank="1" showInputMessage="1" showErrorMessage="1" sqref="AH99:AP99">
      <formula1>INDIRECT($AH$97)</formula1>
    </dataValidation>
    <dataValidation type="list" allowBlank="1" showInputMessage="1" showErrorMessage="1" sqref="AH101:AP101">
      <formula1>INDIRECT($AH$99)</formula1>
    </dataValidation>
    <dataValidation type="list" allowBlank="1" showInputMessage="1" showErrorMessage="1" sqref="BE99:BM99">
      <formula1>INDIRECT($BE$97)</formula1>
    </dataValidation>
    <dataValidation type="list" allowBlank="1" showInputMessage="1" showErrorMessage="1" sqref="BE101:BM101">
      <formula1>INDIRECT($BE$99)</formula1>
    </dataValidation>
    <dataValidation type="list" allowBlank="1" showInputMessage="1" showErrorMessage="1" sqref="K145:S145">
      <formula1>INDIRECT($K$143)</formula1>
    </dataValidation>
    <dataValidation type="list" allowBlank="1" showInputMessage="1" showErrorMessage="1" sqref="K147:S147">
      <formula1>INDIRECT($K$145)</formula1>
    </dataValidation>
    <dataValidation type="list" allowBlank="1" showInputMessage="1" showErrorMessage="1" sqref="AH145:AP145">
      <formula1>INDIRECT($AH$143)</formula1>
    </dataValidation>
    <dataValidation type="list" allowBlank="1" showInputMessage="1" showErrorMessage="1" sqref="AH147:AP147">
      <formula1>INDIRECT($AH$145)</formula1>
    </dataValidation>
    <dataValidation type="list" allowBlank="1" showInputMessage="1" showErrorMessage="1" sqref="BE145:BM145">
      <formula1>INDIRECT($BE$143)</formula1>
    </dataValidation>
    <dataValidation type="list" allowBlank="1" showInputMessage="1" showErrorMessage="1" sqref="BE147:BM147">
      <formula1>INDIRECT($BE$145)</formula1>
    </dataValidation>
  </dataValidation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CT898"/>
  <sheetViews>
    <sheetView zoomScaleNormal="100" workbookViewId="0">
      <selection activeCell="AE37" sqref="AE37"/>
    </sheetView>
    <sheetView workbookViewId="1"/>
  </sheetViews>
  <sheetFormatPr baseColWidth="10" defaultRowHeight="15" x14ac:dyDescent="0.25"/>
  <cols>
    <col min="1" max="1" width="2.42578125" style="5" customWidth="1"/>
    <col min="2" max="2" width="1.140625" style="1" customWidth="1"/>
    <col min="3" max="20" width="4" customWidth="1"/>
    <col min="21" max="21" width="2" customWidth="1"/>
    <col min="22" max="22" width="1.140625" customWidth="1"/>
    <col min="23" max="24" width="4" customWidth="1"/>
    <col min="25" max="25" width="1.140625" customWidth="1"/>
    <col min="26" max="35" width="4" customWidth="1"/>
    <col min="36" max="36" width="7.140625" customWidth="1"/>
    <col min="37" max="44" width="3.7109375" customWidth="1"/>
    <col min="45" max="45" width="1.140625" customWidth="1"/>
    <col min="46" max="47" width="3.7109375" customWidth="1"/>
    <col min="48" max="48" width="1.140625" style="5" customWidth="1"/>
    <col min="49" max="67" width="4" style="5" customWidth="1"/>
    <col min="68" max="68" width="1.140625" style="5" customWidth="1"/>
    <col min="69" max="98" width="4" style="5" customWidth="1"/>
    <col min="99" max="166" width="3.28515625" customWidth="1"/>
  </cols>
  <sheetData>
    <row r="1" spans="2:68" s="5" customFormat="1" ht="12" customHeight="1" x14ac:dyDescent="0.25"/>
    <row r="2" spans="2:68" s="5" customFormat="1" ht="15" customHeight="1" thickBot="1" x14ac:dyDescent="0.3">
      <c r="C2" s="523" t="s">
        <v>1368</v>
      </c>
      <c r="D2" s="523"/>
      <c r="E2" s="523"/>
      <c r="F2" s="523"/>
      <c r="G2" s="523"/>
      <c r="H2" s="523"/>
      <c r="I2" s="126"/>
      <c r="Z2" s="523" t="s">
        <v>1468</v>
      </c>
      <c r="AA2" s="523"/>
      <c r="AB2" s="523"/>
      <c r="AC2" s="523"/>
      <c r="AD2" s="523"/>
      <c r="AE2" s="523"/>
      <c r="AF2" s="126"/>
      <c r="AW2" s="523" t="s">
        <v>1469</v>
      </c>
      <c r="AX2" s="523"/>
      <c r="AY2" s="523"/>
      <c r="AZ2" s="523"/>
      <c r="BA2" s="523"/>
      <c r="BB2" s="523"/>
      <c r="BC2" s="126"/>
    </row>
    <row r="3" spans="2:68" s="5" customFormat="1" ht="8.25" customHeight="1" x14ac:dyDescent="0.25">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25" customHeight="1" x14ac:dyDescent="0.25">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x14ac:dyDescent="0.25">
      <c r="B5" s="106"/>
      <c r="C5" s="53"/>
      <c r="D5" s="5"/>
      <c r="E5" s="524" t="s">
        <v>1337</v>
      </c>
      <c r="F5" s="524"/>
      <c r="G5" s="524"/>
      <c r="H5" s="524"/>
      <c r="I5" s="524"/>
      <c r="J5" s="5"/>
      <c r="K5" s="527" t="s">
        <v>116</v>
      </c>
      <c r="L5" s="528"/>
      <c r="M5" s="528"/>
      <c r="N5" s="528"/>
      <c r="O5" s="528"/>
      <c r="P5" s="528"/>
      <c r="Q5" s="528"/>
      <c r="R5" s="528"/>
      <c r="S5" s="529"/>
      <c r="T5" s="92"/>
      <c r="U5" s="94"/>
      <c r="V5" s="123"/>
      <c r="W5" s="1"/>
      <c r="X5" s="5"/>
      <c r="Y5" s="106"/>
      <c r="Z5" s="53"/>
      <c r="AA5" s="5"/>
      <c r="AB5" s="524" t="s">
        <v>1337</v>
      </c>
      <c r="AC5" s="524"/>
      <c r="AD5" s="524"/>
      <c r="AE5" s="524"/>
      <c r="AF5" s="524"/>
      <c r="AG5" s="5"/>
      <c r="AH5" s="527" t="s">
        <v>116</v>
      </c>
      <c r="AI5" s="528"/>
      <c r="AJ5" s="528"/>
      <c r="AK5" s="528"/>
      <c r="AL5" s="528"/>
      <c r="AM5" s="528"/>
      <c r="AN5" s="528"/>
      <c r="AO5" s="528"/>
      <c r="AP5" s="529"/>
      <c r="AQ5" s="92"/>
      <c r="AR5" s="94"/>
      <c r="AS5" s="123"/>
      <c r="AT5" s="1"/>
      <c r="AU5" s="1"/>
      <c r="AV5" s="106"/>
      <c r="AW5" s="53"/>
      <c r="AY5" s="524" t="s">
        <v>1337</v>
      </c>
      <c r="AZ5" s="524"/>
      <c r="BA5" s="524"/>
      <c r="BB5" s="524"/>
      <c r="BC5" s="524"/>
      <c r="BE5" s="527" t="s">
        <v>116</v>
      </c>
      <c r="BF5" s="528"/>
      <c r="BG5" s="528"/>
      <c r="BH5" s="528"/>
      <c r="BI5" s="528"/>
      <c r="BJ5" s="528"/>
      <c r="BK5" s="528"/>
      <c r="BL5" s="528"/>
      <c r="BM5" s="529"/>
      <c r="BN5" s="92"/>
      <c r="BO5" s="94"/>
      <c r="BP5" s="123"/>
    </row>
    <row r="6" spans="2:68" ht="3" customHeight="1" x14ac:dyDescent="0.25">
      <c r="B6" s="106"/>
      <c r="C6" s="53"/>
      <c r="D6" s="5"/>
      <c r="E6" s="244"/>
      <c r="F6" s="244"/>
      <c r="G6" s="244"/>
      <c r="H6" s="244"/>
      <c r="I6" s="244"/>
      <c r="J6" s="5"/>
      <c r="K6" s="93"/>
      <c r="L6" s="93"/>
      <c r="M6" s="93"/>
      <c r="N6" s="93"/>
      <c r="O6" s="93"/>
      <c r="P6" s="93"/>
      <c r="Q6" s="93"/>
      <c r="R6" s="93"/>
      <c r="S6" s="93"/>
      <c r="T6" s="92"/>
      <c r="U6" s="94"/>
      <c r="V6" s="123"/>
      <c r="W6" s="1"/>
      <c r="X6" s="5"/>
      <c r="Y6" s="106"/>
      <c r="Z6" s="53"/>
      <c r="AA6" s="5"/>
      <c r="AB6" s="244"/>
      <c r="AC6" s="244"/>
      <c r="AD6" s="244"/>
      <c r="AE6" s="244"/>
      <c r="AF6" s="244"/>
      <c r="AG6" s="5"/>
      <c r="AH6" s="93"/>
      <c r="AI6" s="93"/>
      <c r="AJ6" s="93"/>
      <c r="AK6" s="93"/>
      <c r="AL6" s="93"/>
      <c r="AM6" s="93"/>
      <c r="AN6" s="93"/>
      <c r="AO6" s="93"/>
      <c r="AP6" s="93"/>
      <c r="AQ6" s="92"/>
      <c r="AR6" s="94"/>
      <c r="AS6" s="123"/>
      <c r="AT6" s="1"/>
      <c r="AU6" s="1"/>
      <c r="AV6" s="106"/>
      <c r="AW6" s="53"/>
      <c r="AY6" s="244"/>
      <c r="AZ6" s="244"/>
      <c r="BA6" s="244"/>
      <c r="BB6" s="244"/>
      <c r="BC6" s="244"/>
      <c r="BE6" s="93"/>
      <c r="BF6" s="93"/>
      <c r="BG6" s="93"/>
      <c r="BH6" s="93"/>
      <c r="BI6" s="93"/>
      <c r="BJ6" s="93"/>
      <c r="BK6" s="93"/>
      <c r="BL6" s="93"/>
      <c r="BM6" s="93"/>
      <c r="BN6" s="92"/>
      <c r="BO6" s="94"/>
      <c r="BP6" s="123"/>
    </row>
    <row r="7" spans="2:68" x14ac:dyDescent="0.25">
      <c r="B7" s="106"/>
      <c r="C7" s="53"/>
      <c r="D7" s="5"/>
      <c r="E7" s="525" t="s">
        <v>1338</v>
      </c>
      <c r="F7" s="525"/>
      <c r="G7" s="525"/>
      <c r="H7" s="525"/>
      <c r="I7" s="525"/>
      <c r="J7" s="5"/>
      <c r="K7" s="527" t="s">
        <v>2</v>
      </c>
      <c r="L7" s="528"/>
      <c r="M7" s="528"/>
      <c r="N7" s="528"/>
      <c r="O7" s="528"/>
      <c r="P7" s="528"/>
      <c r="Q7" s="528"/>
      <c r="R7" s="528"/>
      <c r="S7" s="529"/>
      <c r="T7" s="92"/>
      <c r="U7" s="94"/>
      <c r="V7" s="123"/>
      <c r="W7" s="5"/>
      <c r="X7" s="5"/>
      <c r="Y7" s="106"/>
      <c r="Z7" s="53"/>
      <c r="AA7" s="5"/>
      <c r="AB7" s="525" t="s">
        <v>1338</v>
      </c>
      <c r="AC7" s="525"/>
      <c r="AD7" s="525"/>
      <c r="AE7" s="525"/>
      <c r="AF7" s="525"/>
      <c r="AG7" s="5"/>
      <c r="AH7" s="527" t="s">
        <v>4</v>
      </c>
      <c r="AI7" s="528"/>
      <c r="AJ7" s="528"/>
      <c r="AK7" s="528"/>
      <c r="AL7" s="528"/>
      <c r="AM7" s="528"/>
      <c r="AN7" s="528"/>
      <c r="AO7" s="528"/>
      <c r="AP7" s="529"/>
      <c r="AQ7" s="92"/>
      <c r="AR7" s="94"/>
      <c r="AS7" s="123"/>
      <c r="AT7" s="5"/>
      <c r="AU7" s="1"/>
      <c r="AV7" s="106"/>
      <c r="AW7" s="53"/>
      <c r="AY7" s="525" t="s">
        <v>1338</v>
      </c>
      <c r="AZ7" s="525"/>
      <c r="BA7" s="525"/>
      <c r="BB7" s="525"/>
      <c r="BC7" s="525"/>
      <c r="BE7" s="527" t="s">
        <v>125</v>
      </c>
      <c r="BF7" s="528"/>
      <c r="BG7" s="528"/>
      <c r="BH7" s="528"/>
      <c r="BI7" s="528"/>
      <c r="BJ7" s="528"/>
      <c r="BK7" s="528"/>
      <c r="BL7" s="528"/>
      <c r="BM7" s="529"/>
      <c r="BN7" s="92"/>
      <c r="BO7" s="94"/>
      <c r="BP7" s="123"/>
    </row>
    <row r="8" spans="2:68" ht="3.75" customHeight="1" x14ac:dyDescent="0.25">
      <c r="B8" s="106"/>
      <c r="C8" s="53"/>
      <c r="D8" s="5"/>
      <c r="E8" s="243"/>
      <c r="F8" s="243"/>
      <c r="G8" s="243"/>
      <c r="H8" s="243"/>
      <c r="I8" s="243"/>
      <c r="J8" s="5"/>
      <c r="K8" s="93"/>
      <c r="L8" s="93"/>
      <c r="M8" s="93"/>
      <c r="N8" s="93"/>
      <c r="O8" s="93"/>
      <c r="P8" s="93"/>
      <c r="Q8" s="93"/>
      <c r="R8" s="93"/>
      <c r="S8" s="93"/>
      <c r="T8" s="92"/>
      <c r="U8" s="94"/>
      <c r="V8" s="123"/>
      <c r="W8" s="5"/>
      <c r="X8" s="5"/>
      <c r="Y8" s="106"/>
      <c r="Z8" s="53"/>
      <c r="AA8" s="5"/>
      <c r="AB8" s="243"/>
      <c r="AC8" s="243"/>
      <c r="AD8" s="243"/>
      <c r="AE8" s="243"/>
      <c r="AF8" s="243"/>
      <c r="AG8" s="5"/>
      <c r="AH8" s="93"/>
      <c r="AI8" s="93"/>
      <c r="AJ8" s="93"/>
      <c r="AK8" s="93"/>
      <c r="AL8" s="93"/>
      <c r="AM8" s="93"/>
      <c r="AN8" s="93"/>
      <c r="AO8" s="93"/>
      <c r="AP8" s="93"/>
      <c r="AQ8" s="92"/>
      <c r="AR8" s="94"/>
      <c r="AS8" s="123"/>
      <c r="AT8" s="5"/>
      <c r="AU8" s="1"/>
      <c r="AV8" s="106"/>
      <c r="AW8" s="53"/>
      <c r="AY8" s="243"/>
      <c r="AZ8" s="243"/>
      <c r="BA8" s="243"/>
      <c r="BB8" s="243"/>
      <c r="BC8" s="243"/>
      <c r="BE8" s="93"/>
      <c r="BF8" s="93"/>
      <c r="BG8" s="93"/>
      <c r="BH8" s="93"/>
      <c r="BI8" s="93"/>
      <c r="BJ8" s="93"/>
      <c r="BK8" s="93"/>
      <c r="BL8" s="93"/>
      <c r="BM8" s="93"/>
      <c r="BN8" s="92"/>
      <c r="BO8" s="94"/>
      <c r="BP8" s="123"/>
    </row>
    <row r="9" spans="2:68" x14ac:dyDescent="0.25">
      <c r="B9" s="106"/>
      <c r="C9" s="53"/>
      <c r="D9" s="5"/>
      <c r="E9" s="526" t="s">
        <v>1339</v>
      </c>
      <c r="F9" s="526"/>
      <c r="G9" s="526"/>
      <c r="H9" s="526"/>
      <c r="I9" s="526"/>
      <c r="J9" s="30"/>
      <c r="K9" s="527" t="s">
        <v>89</v>
      </c>
      <c r="L9" s="528"/>
      <c r="M9" s="528"/>
      <c r="N9" s="528"/>
      <c r="O9" s="528"/>
      <c r="P9" s="528"/>
      <c r="Q9" s="528"/>
      <c r="R9" s="528"/>
      <c r="S9" s="529"/>
      <c r="T9" s="92"/>
      <c r="U9" s="95"/>
      <c r="V9" s="123"/>
      <c r="W9" s="5"/>
      <c r="X9" s="5"/>
      <c r="Y9" s="106"/>
      <c r="Z9" s="53"/>
      <c r="AA9" s="5"/>
      <c r="AB9" s="526" t="s">
        <v>1339</v>
      </c>
      <c r="AC9" s="526"/>
      <c r="AD9" s="526"/>
      <c r="AE9" s="526"/>
      <c r="AF9" s="526"/>
      <c r="AG9" s="30"/>
      <c r="AH9" s="527" t="s">
        <v>7</v>
      </c>
      <c r="AI9" s="528"/>
      <c r="AJ9" s="528"/>
      <c r="AK9" s="528"/>
      <c r="AL9" s="528"/>
      <c r="AM9" s="528"/>
      <c r="AN9" s="528"/>
      <c r="AO9" s="528"/>
      <c r="AP9" s="529"/>
      <c r="AQ9" s="92"/>
      <c r="AR9" s="95"/>
      <c r="AS9" s="123"/>
      <c r="AT9" s="5"/>
      <c r="AU9" s="1"/>
      <c r="AV9" s="106"/>
      <c r="AW9" s="53"/>
      <c r="AY9" s="526" t="s">
        <v>1339</v>
      </c>
      <c r="AZ9" s="526"/>
      <c r="BA9" s="526"/>
      <c r="BB9" s="526"/>
      <c r="BC9" s="526"/>
      <c r="BD9" s="30"/>
      <c r="BE9" s="527" t="s">
        <v>5</v>
      </c>
      <c r="BF9" s="528"/>
      <c r="BG9" s="528"/>
      <c r="BH9" s="528"/>
      <c r="BI9" s="528"/>
      <c r="BJ9" s="528"/>
      <c r="BK9" s="528"/>
      <c r="BL9" s="528"/>
      <c r="BM9" s="529"/>
      <c r="BN9" s="92"/>
      <c r="BO9" s="95"/>
      <c r="BP9" s="123"/>
    </row>
    <row r="10" spans="2:68" ht="8.25" customHeight="1" x14ac:dyDescent="0.25">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x14ac:dyDescent="0.25">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75" customHeight="1" x14ac:dyDescent="0.25">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x14ac:dyDescent="0.25">
      <c r="B13" s="106"/>
      <c r="C13" s="76"/>
      <c r="D13" s="8"/>
      <c r="E13" s="8" t="s">
        <v>1332</v>
      </c>
      <c r="F13" s="8"/>
      <c r="G13" s="8"/>
      <c r="H13" s="8"/>
      <c r="I13" s="6"/>
      <c r="J13" s="6"/>
      <c r="K13" s="6"/>
      <c r="L13" s="481">
        <f>VLOOKUP(K9,tabla_obra_civil,3,FALSE)</f>
        <v>22632.083333333336</v>
      </c>
      <c r="M13" s="481"/>
      <c r="N13" s="481"/>
      <c r="O13" s="481"/>
      <c r="P13" s="5"/>
      <c r="Q13" s="5"/>
      <c r="R13" s="5"/>
      <c r="S13" s="5"/>
      <c r="T13" s="5"/>
      <c r="U13" s="63"/>
      <c r="V13" s="109"/>
      <c r="W13" s="5"/>
      <c r="X13" s="5"/>
      <c r="Y13" s="106"/>
      <c r="Z13" s="76"/>
      <c r="AA13" s="8"/>
      <c r="AB13" s="8" t="s">
        <v>1332</v>
      </c>
      <c r="AC13" s="8"/>
      <c r="AD13" s="8"/>
      <c r="AE13" s="8"/>
      <c r="AF13" s="6"/>
      <c r="AG13" s="6"/>
      <c r="AH13" s="6"/>
      <c r="AI13" s="481" t="e">
        <f>VLOOKUP(AH9,tabla_obra_civil,3,FALSE)</f>
        <v>#N/A</v>
      </c>
      <c r="AJ13" s="481"/>
      <c r="AK13" s="481"/>
      <c r="AL13" s="481"/>
      <c r="AM13" s="5"/>
      <c r="AN13" s="5"/>
      <c r="AO13" s="5"/>
      <c r="AP13" s="5"/>
      <c r="AQ13" s="5"/>
      <c r="AR13" s="63"/>
      <c r="AS13" s="109"/>
      <c r="AT13" s="5"/>
      <c r="AU13" s="1"/>
      <c r="AV13" s="106"/>
      <c r="AW13" s="76"/>
      <c r="AX13" s="8"/>
      <c r="AY13" s="8" t="s">
        <v>1332</v>
      </c>
      <c r="AZ13" s="8"/>
      <c r="BA13" s="8"/>
      <c r="BB13" s="8"/>
      <c r="BC13" s="6"/>
      <c r="BD13" s="6"/>
      <c r="BE13" s="6"/>
      <c r="BF13" s="481" t="e">
        <f>VLOOKUP(BE9,tabla_obra_civil,3,FALSE)</f>
        <v>#N/A</v>
      </c>
      <c r="BG13" s="481"/>
      <c r="BH13" s="481"/>
      <c r="BI13" s="481"/>
      <c r="BO13" s="63"/>
      <c r="BP13" s="109"/>
    </row>
    <row r="14" spans="2:68" ht="10.5" customHeight="1" x14ac:dyDescent="0.25">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 customHeight="1" x14ac:dyDescent="0.25">
      <c r="B15" s="106"/>
      <c r="C15" s="242"/>
      <c r="D15" s="242"/>
      <c r="E15" s="242"/>
      <c r="F15" s="242"/>
      <c r="G15" s="242"/>
      <c r="H15" s="242"/>
      <c r="I15" s="111"/>
      <c r="J15" s="111"/>
      <c r="K15" s="111"/>
      <c r="L15" s="111"/>
      <c r="M15" s="112"/>
      <c r="N15" s="112"/>
      <c r="O15" s="113"/>
      <c r="P15" s="113"/>
      <c r="Q15" s="113"/>
      <c r="R15" s="113"/>
      <c r="S15" s="113"/>
      <c r="T15" s="113"/>
      <c r="U15" s="113"/>
      <c r="V15" s="109"/>
      <c r="W15" s="5"/>
      <c r="X15" s="5"/>
      <c r="Y15" s="106"/>
      <c r="Z15" s="242"/>
      <c r="AA15" s="242"/>
      <c r="AB15" s="242"/>
      <c r="AC15" s="242"/>
      <c r="AD15" s="242"/>
      <c r="AE15" s="242"/>
      <c r="AF15" s="111"/>
      <c r="AG15" s="111"/>
      <c r="AH15" s="111"/>
      <c r="AI15" s="111"/>
      <c r="AJ15" s="112"/>
      <c r="AK15" s="112"/>
      <c r="AL15" s="113"/>
      <c r="AM15" s="113"/>
      <c r="AN15" s="113"/>
      <c r="AO15" s="113"/>
      <c r="AP15" s="113"/>
      <c r="AQ15" s="113"/>
      <c r="AR15" s="113"/>
      <c r="AS15" s="109"/>
      <c r="AT15" s="5"/>
      <c r="AU15" s="1"/>
      <c r="AV15" s="106"/>
      <c r="AW15" s="242"/>
      <c r="AX15" s="242"/>
      <c r="AY15" s="242"/>
      <c r="AZ15" s="242"/>
      <c r="BA15" s="242"/>
      <c r="BB15" s="242"/>
      <c r="BC15" s="111"/>
      <c r="BD15" s="111"/>
      <c r="BE15" s="111"/>
      <c r="BF15" s="111"/>
      <c r="BG15" s="112"/>
      <c r="BH15" s="112"/>
      <c r="BI15" s="113"/>
      <c r="BJ15" s="113"/>
      <c r="BK15" s="113"/>
      <c r="BL15" s="113"/>
      <c r="BM15" s="113"/>
      <c r="BN15" s="113"/>
      <c r="BO15" s="113"/>
      <c r="BP15" s="109"/>
    </row>
    <row r="16" spans="2:68" ht="9.75" customHeight="1" x14ac:dyDescent="0.25">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75" x14ac:dyDescent="0.25">
      <c r="B17" s="106"/>
      <c r="C17" s="62"/>
      <c r="D17" s="232"/>
      <c r="E17" s="8" t="s">
        <v>1330</v>
      </c>
      <c r="F17" s="8"/>
      <c r="G17" s="8"/>
      <c r="H17" s="530" t="s">
        <v>132</v>
      </c>
      <c r="I17" s="531"/>
      <c r="J17" s="531"/>
      <c r="K17" s="531"/>
      <c r="L17" s="532"/>
      <c r="M17" s="5"/>
      <c r="N17" s="6"/>
      <c r="O17" s="8" t="s">
        <v>1326</v>
      </c>
      <c r="P17" s="6"/>
      <c r="Q17" s="6"/>
      <c r="R17" s="533">
        <f>VLOOKUP(H17,tabla_ejecutor,2,FALSE)</f>
        <v>11890</v>
      </c>
      <c r="S17" s="534"/>
      <c r="T17" s="535"/>
      <c r="U17" s="63"/>
      <c r="V17" s="109"/>
      <c r="W17" s="5"/>
      <c r="X17" s="5"/>
      <c r="Y17" s="106"/>
      <c r="Z17" s="62"/>
      <c r="AA17" s="232"/>
      <c r="AB17" s="8" t="s">
        <v>1330</v>
      </c>
      <c r="AC17" s="8"/>
      <c r="AD17" s="8"/>
      <c r="AE17" s="530" t="s">
        <v>131</v>
      </c>
      <c r="AF17" s="531"/>
      <c r="AG17" s="531"/>
      <c r="AH17" s="531"/>
      <c r="AI17" s="532"/>
      <c r="AJ17" s="5"/>
      <c r="AK17" s="6"/>
      <c r="AL17" s="8" t="s">
        <v>1326</v>
      </c>
      <c r="AM17" s="6"/>
      <c r="AN17" s="6"/>
      <c r="AO17" s="533">
        <f>VLOOKUP(AE17,tabla_ejecutor,2,FALSE)</f>
        <v>18415</v>
      </c>
      <c r="AP17" s="534"/>
      <c r="AQ17" s="535"/>
      <c r="AR17" s="63"/>
      <c r="AS17" s="109"/>
      <c r="AT17" s="5"/>
      <c r="AU17" s="1"/>
      <c r="AV17" s="106"/>
      <c r="AW17" s="62"/>
      <c r="AX17" s="232"/>
      <c r="AY17" s="8" t="s">
        <v>1330</v>
      </c>
      <c r="AZ17" s="8"/>
      <c r="BA17" s="8"/>
      <c r="BB17" s="530" t="s">
        <v>131</v>
      </c>
      <c r="BC17" s="531"/>
      <c r="BD17" s="531"/>
      <c r="BE17" s="531"/>
      <c r="BF17" s="532"/>
      <c r="BH17" s="6"/>
      <c r="BI17" s="8" t="s">
        <v>1326</v>
      </c>
      <c r="BJ17" s="6"/>
      <c r="BK17" s="6"/>
      <c r="BL17" s="533">
        <f>VLOOKUP(BB17,tabla_ejecutor,2,FALSE)</f>
        <v>18415</v>
      </c>
      <c r="BM17" s="534"/>
      <c r="BN17" s="535"/>
      <c r="BO17" s="63"/>
      <c r="BP17" s="109"/>
    </row>
    <row r="18" spans="2:68" ht="12.75" customHeight="1" x14ac:dyDescent="0.25">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6" customHeight="1" x14ac:dyDescent="0.25">
      <c r="B19" s="106"/>
      <c r="C19" s="242"/>
      <c r="D19" s="242"/>
      <c r="E19" s="242"/>
      <c r="F19" s="242"/>
      <c r="G19" s="242"/>
      <c r="H19" s="242"/>
      <c r="I19" s="111"/>
      <c r="J19" s="111"/>
      <c r="K19" s="111"/>
      <c r="L19" s="111"/>
      <c r="M19" s="112"/>
      <c r="N19" s="112"/>
      <c r="O19" s="113"/>
      <c r="P19" s="113"/>
      <c r="Q19" s="113"/>
      <c r="R19" s="113"/>
      <c r="S19" s="113"/>
      <c r="T19" s="113"/>
      <c r="U19" s="113"/>
      <c r="V19" s="109"/>
      <c r="W19" s="5"/>
      <c r="X19" s="5"/>
      <c r="Y19" s="106"/>
      <c r="Z19" s="242"/>
      <c r="AA19" s="242"/>
      <c r="AB19" s="242"/>
      <c r="AC19" s="242"/>
      <c r="AD19" s="242"/>
      <c r="AE19" s="242"/>
      <c r="AF19" s="111"/>
      <c r="AG19" s="111"/>
      <c r="AH19" s="111"/>
      <c r="AI19" s="111"/>
      <c r="AJ19" s="112"/>
      <c r="AK19" s="112"/>
      <c r="AL19" s="113"/>
      <c r="AM19" s="113"/>
      <c r="AN19" s="113"/>
      <c r="AO19" s="113"/>
      <c r="AP19" s="113"/>
      <c r="AQ19" s="113"/>
      <c r="AR19" s="113"/>
      <c r="AS19" s="109"/>
      <c r="AT19" s="5"/>
      <c r="AU19" s="1"/>
      <c r="AV19" s="106"/>
      <c r="AW19" s="242"/>
      <c r="AX19" s="242"/>
      <c r="AY19" s="242"/>
      <c r="AZ19" s="242"/>
      <c r="BA19" s="242"/>
      <c r="BB19" s="242"/>
      <c r="BC19" s="111"/>
      <c r="BD19" s="111"/>
      <c r="BE19" s="111"/>
      <c r="BF19" s="111"/>
      <c r="BG19" s="112"/>
      <c r="BH19" s="112"/>
      <c r="BI19" s="113"/>
      <c r="BJ19" s="113"/>
      <c r="BK19" s="113"/>
      <c r="BL19" s="113"/>
      <c r="BM19" s="113"/>
      <c r="BN19" s="113"/>
      <c r="BO19" s="113"/>
      <c r="BP19" s="109"/>
    </row>
    <row r="20" spans="2:68" x14ac:dyDescent="0.25">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x14ac:dyDescent="0.25">
      <c r="B21" s="106"/>
      <c r="C21" s="62"/>
      <c r="D21" s="232"/>
      <c r="E21" s="8" t="s">
        <v>1331</v>
      </c>
      <c r="F21" s="8"/>
      <c r="G21" s="8"/>
      <c r="H21" s="8"/>
      <c r="I21" s="8"/>
      <c r="J21" s="8"/>
      <c r="K21" s="536">
        <v>2</v>
      </c>
      <c r="L21" s="537"/>
      <c r="M21" s="59" t="s">
        <v>130</v>
      </c>
      <c r="N21" s="59"/>
      <c r="O21" s="5"/>
      <c r="P21" s="8" t="s">
        <v>1327</v>
      </c>
      <c r="Q21" s="8"/>
      <c r="R21" s="533">
        <f>R17*K21</f>
        <v>23780</v>
      </c>
      <c r="S21" s="534"/>
      <c r="T21" s="535"/>
      <c r="U21" s="88"/>
      <c r="V21" s="109"/>
      <c r="W21" s="5"/>
      <c r="X21" s="5"/>
      <c r="Y21" s="106"/>
      <c r="Z21" s="62"/>
      <c r="AA21" s="232"/>
      <c r="AB21" s="8" t="s">
        <v>1331</v>
      </c>
      <c r="AC21" s="8"/>
      <c r="AD21" s="8"/>
      <c r="AE21" s="8"/>
      <c r="AF21" s="8"/>
      <c r="AG21" s="8"/>
      <c r="AH21" s="536">
        <v>0</v>
      </c>
      <c r="AI21" s="537"/>
      <c r="AJ21" s="59" t="s">
        <v>130</v>
      </c>
      <c r="AK21" s="59"/>
      <c r="AL21" s="5"/>
      <c r="AM21" s="8" t="s">
        <v>1327</v>
      </c>
      <c r="AN21" s="8"/>
      <c r="AO21" s="533">
        <f>AO17*AH21</f>
        <v>0</v>
      </c>
      <c r="AP21" s="534"/>
      <c r="AQ21" s="535"/>
      <c r="AR21" s="88"/>
      <c r="AS21" s="109"/>
      <c r="AT21" s="5"/>
      <c r="AU21" s="1"/>
      <c r="AV21" s="106"/>
      <c r="AW21" s="62"/>
      <c r="AX21" s="232"/>
      <c r="AY21" s="8" t="s">
        <v>1331</v>
      </c>
      <c r="AZ21" s="8"/>
      <c r="BA21" s="8"/>
      <c r="BB21" s="8"/>
      <c r="BC21" s="8"/>
      <c r="BD21" s="8"/>
      <c r="BE21" s="536">
        <v>0</v>
      </c>
      <c r="BF21" s="537"/>
      <c r="BG21" s="59" t="s">
        <v>130</v>
      </c>
      <c r="BH21" s="59"/>
      <c r="BJ21" s="8" t="s">
        <v>1327</v>
      </c>
      <c r="BK21" s="8"/>
      <c r="BL21" s="533">
        <f>BL17*BE21</f>
        <v>0</v>
      </c>
      <c r="BM21" s="534"/>
      <c r="BN21" s="535"/>
      <c r="BO21" s="88"/>
      <c r="BP21" s="109"/>
    </row>
    <row r="22" spans="2:68" x14ac:dyDescent="0.25">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 customHeight="1" x14ac:dyDescent="0.25">
      <c r="B23" s="106"/>
      <c r="C23" s="242"/>
      <c r="D23" s="242"/>
      <c r="E23" s="242"/>
      <c r="F23" s="242"/>
      <c r="G23" s="242"/>
      <c r="H23" s="242"/>
      <c r="I23" s="111"/>
      <c r="J23" s="111"/>
      <c r="K23" s="111"/>
      <c r="L23" s="111"/>
      <c r="M23" s="112"/>
      <c r="N23" s="112"/>
      <c r="O23" s="113"/>
      <c r="P23" s="113"/>
      <c r="Q23" s="113"/>
      <c r="R23" s="113"/>
      <c r="S23" s="113"/>
      <c r="T23" s="113"/>
      <c r="U23" s="113"/>
      <c r="V23" s="109"/>
      <c r="W23" s="5"/>
      <c r="X23" s="5"/>
      <c r="Y23" s="106"/>
      <c r="Z23" s="242"/>
      <c r="AA23" s="242"/>
      <c r="AB23" s="242"/>
      <c r="AC23" s="242"/>
      <c r="AD23" s="242"/>
      <c r="AE23" s="242"/>
      <c r="AF23" s="111"/>
      <c r="AG23" s="111"/>
      <c r="AH23" s="111"/>
      <c r="AI23" s="111"/>
      <c r="AJ23" s="112"/>
      <c r="AK23" s="112"/>
      <c r="AL23" s="113"/>
      <c r="AM23" s="113"/>
      <c r="AN23" s="113"/>
      <c r="AO23" s="113"/>
      <c r="AP23" s="113"/>
      <c r="AQ23" s="113"/>
      <c r="AR23" s="113"/>
      <c r="AS23" s="109"/>
      <c r="AT23" s="5"/>
      <c r="AU23" s="1"/>
      <c r="AV23" s="106"/>
      <c r="AW23" s="242"/>
      <c r="AX23" s="242"/>
      <c r="AY23" s="242"/>
      <c r="AZ23" s="242"/>
      <c r="BA23" s="242"/>
      <c r="BB23" s="242"/>
      <c r="BC23" s="111"/>
      <c r="BD23" s="111"/>
      <c r="BE23" s="111"/>
      <c r="BF23" s="111"/>
      <c r="BG23" s="112"/>
      <c r="BH23" s="112"/>
      <c r="BI23" s="113"/>
      <c r="BJ23" s="113"/>
      <c r="BK23" s="113"/>
      <c r="BL23" s="113"/>
      <c r="BM23" s="113"/>
      <c r="BN23" s="113"/>
      <c r="BO23" s="113"/>
      <c r="BP23" s="109"/>
    </row>
    <row r="24" spans="2:68" x14ac:dyDescent="0.25">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x14ac:dyDescent="0.25">
      <c r="B25" s="106"/>
      <c r="C25" s="62"/>
      <c r="D25" s="232"/>
      <c r="E25" s="48" t="s">
        <v>1333</v>
      </c>
      <c r="F25" s="232"/>
      <c r="G25" s="232"/>
      <c r="H25" s="232"/>
      <c r="I25" s="68"/>
      <c r="J25" s="538" t="s">
        <v>1298</v>
      </c>
      <c r="K25" s="539"/>
      <c r="L25" s="539"/>
      <c r="M25" s="539"/>
      <c r="N25" s="540"/>
      <c r="O25" s="5"/>
      <c r="P25" s="471" t="s">
        <v>135</v>
      </c>
      <c r="Q25" s="471"/>
      <c r="R25" s="533">
        <f>VLOOKUP(J25,tabla_Alturas,2,FALSE)*L13</f>
        <v>1131.6041666666667</v>
      </c>
      <c r="S25" s="534"/>
      <c r="T25" s="535"/>
      <c r="U25" s="63"/>
      <c r="V25" s="109"/>
      <c r="W25" s="5"/>
      <c r="X25" s="5"/>
      <c r="Y25" s="106"/>
      <c r="Z25" s="62"/>
      <c r="AA25" s="232"/>
      <c r="AB25" s="48" t="s">
        <v>1333</v>
      </c>
      <c r="AC25" s="232"/>
      <c r="AD25" s="232"/>
      <c r="AE25" s="232"/>
      <c r="AF25" s="68"/>
      <c r="AG25" s="538" t="s">
        <v>1362</v>
      </c>
      <c r="AH25" s="539"/>
      <c r="AI25" s="539"/>
      <c r="AJ25" s="539"/>
      <c r="AK25" s="540"/>
      <c r="AL25" s="5"/>
      <c r="AM25" s="471" t="s">
        <v>135</v>
      </c>
      <c r="AN25" s="471"/>
      <c r="AO25" s="533" t="e">
        <f>VLOOKUP(AG25,tabla_Alturas,2,FALSE)*AI13</f>
        <v>#N/A</v>
      </c>
      <c r="AP25" s="534"/>
      <c r="AQ25" s="535"/>
      <c r="AR25" s="63"/>
      <c r="AS25" s="109"/>
      <c r="AT25" s="5"/>
      <c r="AU25" s="1"/>
      <c r="AV25" s="106"/>
      <c r="AW25" s="62"/>
      <c r="AX25" s="232"/>
      <c r="AY25" s="48" t="s">
        <v>1333</v>
      </c>
      <c r="AZ25" s="232"/>
      <c r="BA25" s="232"/>
      <c r="BB25" s="232"/>
      <c r="BC25" s="68"/>
      <c r="BD25" s="538" t="s">
        <v>1297</v>
      </c>
      <c r="BE25" s="539"/>
      <c r="BF25" s="539"/>
      <c r="BG25" s="539"/>
      <c r="BH25" s="540"/>
      <c r="BJ25" s="471" t="s">
        <v>135</v>
      </c>
      <c r="BK25" s="471"/>
      <c r="BL25" s="533" t="e">
        <f>VLOOKUP(BD25,tabla_Alturas,2,FALSE)*BF13</f>
        <v>#N/A</v>
      </c>
      <c r="BM25" s="534"/>
      <c r="BN25" s="535"/>
      <c r="BO25" s="63"/>
      <c r="BP25" s="109"/>
    </row>
    <row r="26" spans="2:68" x14ac:dyDescent="0.25">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 customHeight="1" x14ac:dyDescent="0.25">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5" customHeight="1" x14ac:dyDescent="0.25">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75" customHeight="1" x14ac:dyDescent="0.25">
      <c r="B29" s="106"/>
      <c r="C29" s="83"/>
      <c r="D29" s="48"/>
      <c r="E29" s="48" t="s">
        <v>1334</v>
      </c>
      <c r="F29" s="48"/>
      <c r="G29" s="48"/>
      <c r="H29" s="48"/>
      <c r="I29" s="5"/>
      <c r="J29" s="5"/>
      <c r="K29" s="538" t="s">
        <v>1300</v>
      </c>
      <c r="L29" s="539"/>
      <c r="M29" s="539"/>
      <c r="N29" s="539"/>
      <c r="O29" s="540"/>
      <c r="P29" s="471" t="s">
        <v>1281</v>
      </c>
      <c r="Q29" s="471"/>
      <c r="R29" s="471"/>
      <c r="S29" s="541">
        <f>VLOOKUP(K29,tabla_herramientas,2,FALSE)</f>
        <v>0.22</v>
      </c>
      <c r="T29" s="542"/>
      <c r="U29" s="63"/>
      <c r="V29" s="109"/>
      <c r="W29" s="5"/>
      <c r="X29" s="5"/>
      <c r="Y29" s="106"/>
      <c r="Z29" s="83"/>
      <c r="AA29" s="48"/>
      <c r="AB29" s="48" t="s">
        <v>1334</v>
      </c>
      <c r="AC29" s="48"/>
      <c r="AD29" s="48"/>
      <c r="AE29" s="48"/>
      <c r="AF29" s="5"/>
      <c r="AG29" s="5"/>
      <c r="AH29" s="538" t="s">
        <v>1363</v>
      </c>
      <c r="AI29" s="539"/>
      <c r="AJ29" s="539"/>
      <c r="AK29" s="539"/>
      <c r="AL29" s="540"/>
      <c r="AM29" s="471" t="s">
        <v>1281</v>
      </c>
      <c r="AN29" s="471"/>
      <c r="AO29" s="471"/>
      <c r="AP29" s="541">
        <f>VLOOKUP(AH29,tabla_herramientas,2,FALSE)</f>
        <v>0</v>
      </c>
      <c r="AQ29" s="542"/>
      <c r="AR29" s="63"/>
      <c r="AS29" s="109"/>
      <c r="AT29" s="5"/>
      <c r="AU29" s="1"/>
      <c r="AV29" s="106"/>
      <c r="AW29" s="83"/>
      <c r="AX29" s="48"/>
      <c r="AY29" s="48" t="s">
        <v>1334</v>
      </c>
      <c r="AZ29" s="48"/>
      <c r="BA29" s="48"/>
      <c r="BB29" s="48"/>
      <c r="BE29" s="538" t="s">
        <v>1363</v>
      </c>
      <c r="BF29" s="539"/>
      <c r="BG29" s="539"/>
      <c r="BH29" s="539"/>
      <c r="BI29" s="540"/>
      <c r="BJ29" s="471" t="s">
        <v>1281</v>
      </c>
      <c r="BK29" s="471"/>
      <c r="BL29" s="471"/>
      <c r="BM29" s="541">
        <f>VLOOKUP(BE29,tabla_herramientas,2,FALSE)</f>
        <v>0</v>
      </c>
      <c r="BN29" s="542"/>
      <c r="BO29" s="63"/>
      <c r="BP29" s="109"/>
    </row>
    <row r="30" spans="2:68" ht="15.75" customHeight="1" x14ac:dyDescent="0.25">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25" customHeight="1" x14ac:dyDescent="0.25">
      <c r="B31" s="106"/>
      <c r="C31" s="543"/>
      <c r="D31" s="543"/>
      <c r="E31" s="543"/>
      <c r="F31" s="543"/>
      <c r="G31" s="543"/>
      <c r="H31" s="543"/>
      <c r="I31" s="113"/>
      <c r="J31" s="113"/>
      <c r="K31" s="113"/>
      <c r="L31" s="113"/>
      <c r="M31" s="113"/>
      <c r="N31" s="113"/>
      <c r="O31" s="113"/>
      <c r="P31" s="113"/>
      <c r="Q31" s="113"/>
      <c r="R31" s="113"/>
      <c r="S31" s="113"/>
      <c r="T31" s="113"/>
      <c r="U31" s="113"/>
      <c r="V31" s="109"/>
      <c r="W31" s="5"/>
      <c r="X31" s="5"/>
      <c r="Y31" s="106"/>
      <c r="Z31" s="543"/>
      <c r="AA31" s="543"/>
      <c r="AB31" s="543"/>
      <c r="AC31" s="543"/>
      <c r="AD31" s="543"/>
      <c r="AE31" s="543"/>
      <c r="AF31" s="113"/>
      <c r="AG31" s="113"/>
      <c r="AH31" s="113"/>
      <c r="AI31" s="113"/>
      <c r="AJ31" s="113"/>
      <c r="AK31" s="113"/>
      <c r="AL31" s="113"/>
      <c r="AM31" s="113"/>
      <c r="AN31" s="113"/>
      <c r="AO31" s="113"/>
      <c r="AP31" s="113"/>
      <c r="AQ31" s="113"/>
      <c r="AR31" s="113"/>
      <c r="AS31" s="109"/>
      <c r="AT31" s="5"/>
      <c r="AU31" s="1"/>
      <c r="AV31" s="106"/>
      <c r="AW31" s="543"/>
      <c r="AX31" s="543"/>
      <c r="AY31" s="543"/>
      <c r="AZ31" s="543"/>
      <c r="BA31" s="543"/>
      <c r="BB31" s="543"/>
      <c r="BC31" s="113"/>
      <c r="BD31" s="113"/>
      <c r="BE31" s="113"/>
      <c r="BF31" s="113"/>
      <c r="BG31" s="113"/>
      <c r="BH31" s="113"/>
      <c r="BI31" s="113"/>
      <c r="BJ31" s="113"/>
      <c r="BK31" s="113"/>
      <c r="BL31" s="113"/>
      <c r="BM31" s="113"/>
      <c r="BN31" s="113"/>
      <c r="BO31" s="113"/>
      <c r="BP31" s="109"/>
    </row>
    <row r="32" spans="2:68" x14ac:dyDescent="0.25">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x14ac:dyDescent="0.25">
      <c r="B33" s="106"/>
      <c r="C33" s="53"/>
      <c r="D33" s="8"/>
      <c r="E33" s="232"/>
      <c r="F33" s="232"/>
      <c r="G33" s="232" t="s">
        <v>134</v>
      </c>
      <c r="H33" s="538" t="s">
        <v>101</v>
      </c>
      <c r="I33" s="539"/>
      <c r="J33" s="539"/>
      <c r="K33" s="539"/>
      <c r="L33" s="540"/>
      <c r="M33" s="5"/>
      <c r="N33" s="5"/>
      <c r="O33" s="5"/>
      <c r="P33" s="471" t="s">
        <v>135</v>
      </c>
      <c r="Q33" s="471"/>
      <c r="R33" s="533">
        <f>VLOOKUP(H33,tabla_consumibles,2,FALSE)*L13</f>
        <v>2715.8500000000004</v>
      </c>
      <c r="S33" s="534"/>
      <c r="T33" s="535"/>
      <c r="U33" s="63"/>
      <c r="V33" s="109"/>
      <c r="W33" s="5"/>
      <c r="X33" s="5"/>
      <c r="Y33" s="106"/>
      <c r="Z33" s="53"/>
      <c r="AA33" s="8"/>
      <c r="AB33" s="232"/>
      <c r="AC33" s="232"/>
      <c r="AD33" s="232" t="s">
        <v>134</v>
      </c>
      <c r="AE33" s="538" t="s">
        <v>1364</v>
      </c>
      <c r="AF33" s="539"/>
      <c r="AG33" s="539"/>
      <c r="AH33" s="539"/>
      <c r="AI33" s="540"/>
      <c r="AJ33" s="5"/>
      <c r="AK33" s="5"/>
      <c r="AL33" s="5"/>
      <c r="AM33" s="471" t="s">
        <v>135</v>
      </c>
      <c r="AN33" s="471"/>
      <c r="AO33" s="533" t="e">
        <f>VLOOKUP(AE33,tabla_consumibles,2,FALSE)*AI13</f>
        <v>#N/A</v>
      </c>
      <c r="AP33" s="534"/>
      <c r="AQ33" s="535"/>
      <c r="AR33" s="63"/>
      <c r="AS33" s="109"/>
      <c r="AT33" s="5"/>
      <c r="AU33" s="1"/>
      <c r="AV33" s="106"/>
      <c r="AW33" s="53"/>
      <c r="AX33" s="8"/>
      <c r="AY33" s="232"/>
      <c r="AZ33" s="232"/>
      <c r="BA33" s="232" t="s">
        <v>134</v>
      </c>
      <c r="BB33" s="538" t="s">
        <v>1302</v>
      </c>
      <c r="BC33" s="539"/>
      <c r="BD33" s="539"/>
      <c r="BE33" s="539"/>
      <c r="BF33" s="540"/>
      <c r="BJ33" s="471" t="s">
        <v>135</v>
      </c>
      <c r="BK33" s="471"/>
      <c r="BL33" s="533" t="e">
        <f>VLOOKUP(BB33,tabla_consumibles,2,FALSE)*BF13</f>
        <v>#N/A</v>
      </c>
      <c r="BM33" s="534"/>
      <c r="BN33" s="535"/>
      <c r="BO33" s="63"/>
      <c r="BP33" s="109"/>
    </row>
    <row r="34" spans="2:68" x14ac:dyDescent="0.25">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6" customHeight="1" x14ac:dyDescent="0.25">
      <c r="B35" s="106"/>
      <c r="C35" s="113"/>
      <c r="D35" s="113"/>
      <c r="E35" s="242"/>
      <c r="F35" s="113"/>
      <c r="G35" s="113"/>
      <c r="H35" s="113"/>
      <c r="I35" s="113"/>
      <c r="J35" s="113"/>
      <c r="K35" s="113"/>
      <c r="L35" s="113"/>
      <c r="M35" s="113"/>
      <c r="N35" s="113"/>
      <c r="O35" s="113"/>
      <c r="P35" s="113"/>
      <c r="Q35" s="113"/>
      <c r="R35" s="113"/>
      <c r="S35" s="113"/>
      <c r="T35" s="113"/>
      <c r="U35" s="113"/>
      <c r="V35" s="109"/>
      <c r="W35" s="5"/>
      <c r="X35" s="5"/>
      <c r="Y35" s="106"/>
      <c r="Z35" s="113"/>
      <c r="AA35" s="113"/>
      <c r="AB35" s="242"/>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242"/>
      <c r="AZ35" s="113"/>
      <c r="BA35" s="113"/>
      <c r="BB35" s="113"/>
      <c r="BC35" s="113"/>
      <c r="BD35" s="113"/>
      <c r="BE35" s="113"/>
      <c r="BF35" s="113"/>
      <c r="BG35" s="113"/>
      <c r="BH35" s="113"/>
      <c r="BI35" s="113"/>
      <c r="BJ35" s="113"/>
      <c r="BK35" s="113"/>
      <c r="BL35" s="113"/>
      <c r="BM35" s="113"/>
      <c r="BN35" s="113"/>
      <c r="BO35" s="113"/>
      <c r="BP35" s="109"/>
    </row>
    <row r="36" spans="2:68" ht="9" customHeight="1" x14ac:dyDescent="0.25">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75" customHeight="1" x14ac:dyDescent="0.25">
      <c r="B37" s="106"/>
      <c r="C37" s="53"/>
      <c r="D37" s="5"/>
      <c r="E37" s="48" t="s">
        <v>1335</v>
      </c>
      <c r="F37" s="232"/>
      <c r="G37" s="232"/>
      <c r="H37" s="232"/>
      <c r="I37" s="235"/>
      <c r="J37" s="530" t="s">
        <v>1306</v>
      </c>
      <c r="K37" s="531"/>
      <c r="L37" s="531"/>
      <c r="M37" s="531"/>
      <c r="N37" s="532"/>
      <c r="O37" s="232"/>
      <c r="P37" s="471" t="s">
        <v>135</v>
      </c>
      <c r="Q37" s="471"/>
      <c r="R37" s="533">
        <f>VLOOKUP(J37,tabla_transportes,2,FALSE)</f>
        <v>2450</v>
      </c>
      <c r="S37" s="534"/>
      <c r="T37" s="535"/>
      <c r="U37" s="63"/>
      <c r="V37" s="109"/>
      <c r="W37" s="5"/>
      <c r="X37" s="5"/>
      <c r="Y37" s="106"/>
      <c r="Z37" s="53"/>
      <c r="AA37" s="5"/>
      <c r="AB37" s="48" t="s">
        <v>1335</v>
      </c>
      <c r="AC37" s="232"/>
      <c r="AD37" s="232"/>
      <c r="AE37" s="232"/>
      <c r="AF37" s="235"/>
      <c r="AG37" s="530" t="s">
        <v>1365</v>
      </c>
      <c r="AH37" s="531"/>
      <c r="AI37" s="531"/>
      <c r="AJ37" s="531"/>
      <c r="AK37" s="532"/>
      <c r="AL37" s="232"/>
      <c r="AM37" s="471" t="s">
        <v>135</v>
      </c>
      <c r="AN37" s="471"/>
      <c r="AO37" s="533">
        <f>VLOOKUP(AG37,tabla_transportes,2,FALSE)</f>
        <v>0</v>
      </c>
      <c r="AP37" s="534"/>
      <c r="AQ37" s="535"/>
      <c r="AR37" s="63"/>
      <c r="AS37" s="109"/>
      <c r="AT37" s="5"/>
      <c r="AU37" s="1"/>
      <c r="AV37" s="106"/>
      <c r="AW37" s="53"/>
      <c r="AY37" s="48" t="s">
        <v>1335</v>
      </c>
      <c r="AZ37" s="232"/>
      <c r="BA37" s="232"/>
      <c r="BB37" s="232"/>
      <c r="BC37" s="235"/>
      <c r="BD37" s="530" t="s">
        <v>1365</v>
      </c>
      <c r="BE37" s="531"/>
      <c r="BF37" s="531"/>
      <c r="BG37" s="531"/>
      <c r="BH37" s="532"/>
      <c r="BI37" s="232"/>
      <c r="BJ37" s="471" t="s">
        <v>135</v>
      </c>
      <c r="BK37" s="471"/>
      <c r="BL37" s="533">
        <f>VLOOKUP(BD37,tabla_transportes,2,FALSE)</f>
        <v>0</v>
      </c>
      <c r="BM37" s="534"/>
      <c r="BN37" s="535"/>
      <c r="BO37" s="63"/>
      <c r="BP37" s="109"/>
    </row>
    <row r="38" spans="2:68" ht="4.5" customHeight="1" x14ac:dyDescent="0.25">
      <c r="B38" s="106"/>
      <c r="C38" s="53"/>
      <c r="D38" s="5"/>
      <c r="E38" s="48"/>
      <c r="F38" s="232"/>
      <c r="G38" s="232"/>
      <c r="H38" s="232"/>
      <c r="I38" s="235"/>
      <c r="J38" s="238"/>
      <c r="K38" s="238"/>
      <c r="L38" s="238"/>
      <c r="M38" s="238"/>
      <c r="N38" s="89"/>
      <c r="O38" s="232"/>
      <c r="P38" s="232"/>
      <c r="Q38" s="232"/>
      <c r="R38" s="233"/>
      <c r="S38" s="233"/>
      <c r="T38" s="233"/>
      <c r="U38" s="63"/>
      <c r="V38" s="109"/>
      <c r="W38" s="5"/>
      <c r="X38" s="5"/>
      <c r="Y38" s="106"/>
      <c r="Z38" s="53"/>
      <c r="AA38" s="5"/>
      <c r="AB38" s="48"/>
      <c r="AC38" s="232"/>
      <c r="AD38" s="232"/>
      <c r="AE38" s="232"/>
      <c r="AF38" s="235"/>
      <c r="AG38" s="238"/>
      <c r="AH38" s="238"/>
      <c r="AI38" s="238"/>
      <c r="AJ38" s="238"/>
      <c r="AK38" s="89"/>
      <c r="AL38" s="232"/>
      <c r="AM38" s="232"/>
      <c r="AN38" s="232"/>
      <c r="AO38" s="233"/>
      <c r="AP38" s="233"/>
      <c r="AQ38" s="233"/>
      <c r="AR38" s="63"/>
      <c r="AS38" s="109"/>
      <c r="AT38" s="5"/>
      <c r="AU38" s="1"/>
      <c r="AV38" s="106"/>
      <c r="AW38" s="53"/>
      <c r="AY38" s="48"/>
      <c r="AZ38" s="232"/>
      <c r="BA38" s="232"/>
      <c r="BB38" s="232"/>
      <c r="BC38" s="235"/>
      <c r="BD38" s="238"/>
      <c r="BE38" s="238"/>
      <c r="BF38" s="238"/>
      <c r="BG38" s="238"/>
      <c r="BH38" s="89"/>
      <c r="BI38" s="232"/>
      <c r="BJ38" s="232"/>
      <c r="BK38" s="232"/>
      <c r="BL38" s="233"/>
      <c r="BM38" s="233"/>
      <c r="BN38" s="233"/>
      <c r="BO38" s="63"/>
      <c r="BP38" s="109"/>
    </row>
    <row r="39" spans="2:68" ht="15.75" customHeight="1" x14ac:dyDescent="0.25">
      <c r="B39" s="106"/>
      <c r="C39" s="53"/>
      <c r="D39" s="5"/>
      <c r="E39" s="471" t="s">
        <v>1310</v>
      </c>
      <c r="F39" s="471"/>
      <c r="G39" s="471"/>
      <c r="H39" s="544">
        <v>2</v>
      </c>
      <c r="I39" s="545"/>
      <c r="J39" s="5"/>
      <c r="K39" s="471" t="s">
        <v>1299</v>
      </c>
      <c r="L39" s="471"/>
      <c r="M39" s="471"/>
      <c r="N39" s="549">
        <v>1</v>
      </c>
      <c r="O39" s="540"/>
      <c r="P39" s="471" t="s">
        <v>1329</v>
      </c>
      <c r="Q39" s="471"/>
      <c r="R39" s="533">
        <f>R37*H39*N39</f>
        <v>4900</v>
      </c>
      <c r="S39" s="534"/>
      <c r="T39" s="535"/>
      <c r="U39" s="63"/>
      <c r="V39" s="109"/>
      <c r="W39" s="5"/>
      <c r="X39" s="5"/>
      <c r="Y39" s="106"/>
      <c r="Z39" s="53"/>
      <c r="AA39" s="5"/>
      <c r="AB39" s="471" t="s">
        <v>1310</v>
      </c>
      <c r="AC39" s="471"/>
      <c r="AD39" s="471"/>
      <c r="AE39" s="544">
        <v>2</v>
      </c>
      <c r="AF39" s="545"/>
      <c r="AG39" s="5"/>
      <c r="AH39" s="471" t="s">
        <v>1299</v>
      </c>
      <c r="AI39" s="471"/>
      <c r="AJ39" s="471"/>
      <c r="AK39" s="549">
        <v>1</v>
      </c>
      <c r="AL39" s="540"/>
      <c r="AM39" s="471" t="s">
        <v>1329</v>
      </c>
      <c r="AN39" s="471"/>
      <c r="AO39" s="533">
        <f>AO37*AE39*AK39</f>
        <v>0</v>
      </c>
      <c r="AP39" s="534"/>
      <c r="AQ39" s="535"/>
      <c r="AR39" s="63"/>
      <c r="AS39" s="109"/>
      <c r="AT39" s="5"/>
      <c r="AU39" s="1"/>
      <c r="AV39" s="106"/>
      <c r="AW39" s="53"/>
      <c r="AY39" s="471" t="s">
        <v>1310</v>
      </c>
      <c r="AZ39" s="471"/>
      <c r="BA39" s="471"/>
      <c r="BB39" s="544">
        <v>2</v>
      </c>
      <c r="BC39" s="545"/>
      <c r="BE39" s="471" t="s">
        <v>1299</v>
      </c>
      <c r="BF39" s="471"/>
      <c r="BG39" s="471"/>
      <c r="BH39" s="549">
        <v>1</v>
      </c>
      <c r="BI39" s="540"/>
      <c r="BJ39" s="471" t="s">
        <v>1329</v>
      </c>
      <c r="BK39" s="471"/>
      <c r="BL39" s="533">
        <f>BL37*BB39*BH39</f>
        <v>0</v>
      </c>
      <c r="BM39" s="534"/>
      <c r="BN39" s="535"/>
      <c r="BO39" s="63"/>
      <c r="BP39" s="109"/>
    </row>
    <row r="40" spans="2:68" ht="8.25" customHeight="1" x14ac:dyDescent="0.25">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 customHeight="1" x14ac:dyDescent="0.25">
      <c r="B41" s="106"/>
      <c r="C41" s="113"/>
      <c r="D41" s="113"/>
      <c r="E41" s="242"/>
      <c r="F41" s="242"/>
      <c r="G41" s="242"/>
      <c r="H41" s="242"/>
      <c r="I41" s="120"/>
      <c r="J41" s="120"/>
      <c r="K41" s="120"/>
      <c r="L41" s="120"/>
      <c r="M41" s="120"/>
      <c r="N41" s="113"/>
      <c r="O41" s="242"/>
      <c r="P41" s="242"/>
      <c r="Q41" s="547" t="s">
        <v>1336</v>
      </c>
      <c r="R41" s="547"/>
      <c r="S41" s="547"/>
      <c r="T41" s="547"/>
      <c r="U41" s="113"/>
      <c r="V41" s="109"/>
      <c r="W41" s="5"/>
      <c r="X41" s="5"/>
      <c r="Y41" s="106"/>
      <c r="Z41" s="113"/>
      <c r="AA41" s="113"/>
      <c r="AB41" s="242"/>
      <c r="AC41" s="242"/>
      <c r="AD41" s="242"/>
      <c r="AE41" s="242"/>
      <c r="AF41" s="120"/>
      <c r="AG41" s="120"/>
      <c r="AH41" s="120"/>
      <c r="AI41" s="120"/>
      <c r="AJ41" s="120"/>
      <c r="AK41" s="113"/>
      <c r="AL41" s="242"/>
      <c r="AM41" s="242"/>
      <c r="AN41" s="547" t="s">
        <v>1336</v>
      </c>
      <c r="AO41" s="547"/>
      <c r="AP41" s="547"/>
      <c r="AQ41" s="547"/>
      <c r="AR41" s="113"/>
      <c r="AS41" s="109"/>
      <c r="AT41" s="5"/>
      <c r="AU41" s="1"/>
      <c r="AV41" s="106"/>
      <c r="AW41" s="113"/>
      <c r="AX41" s="113"/>
      <c r="AY41" s="242"/>
      <c r="AZ41" s="242"/>
      <c r="BA41" s="242"/>
      <c r="BB41" s="242"/>
      <c r="BC41" s="120"/>
      <c r="BD41" s="120"/>
      <c r="BE41" s="120"/>
      <c r="BF41" s="120"/>
      <c r="BG41" s="120"/>
      <c r="BH41" s="113"/>
      <c r="BI41" s="242"/>
      <c r="BJ41" s="242"/>
      <c r="BK41" s="547" t="s">
        <v>1336</v>
      </c>
      <c r="BL41" s="547"/>
      <c r="BM41" s="547"/>
      <c r="BN41" s="547"/>
      <c r="BO41" s="113"/>
      <c r="BP41" s="109"/>
    </row>
    <row r="42" spans="2:68" ht="6.75" customHeight="1" x14ac:dyDescent="0.25">
      <c r="B42" s="106"/>
      <c r="C42" s="49"/>
      <c r="D42" s="50"/>
      <c r="E42" s="51"/>
      <c r="F42" s="51"/>
      <c r="G42" s="51"/>
      <c r="H42" s="51"/>
      <c r="I42" s="84"/>
      <c r="J42" s="84"/>
      <c r="K42" s="84"/>
      <c r="L42" s="84"/>
      <c r="M42" s="84"/>
      <c r="N42" s="50"/>
      <c r="O42" s="90"/>
      <c r="P42" s="242"/>
      <c r="Q42" s="548"/>
      <c r="R42" s="548"/>
      <c r="S42" s="548"/>
      <c r="T42" s="548"/>
      <c r="U42" s="113"/>
      <c r="V42" s="109"/>
      <c r="W42" s="5"/>
      <c r="X42" s="5"/>
      <c r="Y42" s="106"/>
      <c r="Z42" s="49"/>
      <c r="AA42" s="50"/>
      <c r="AB42" s="51"/>
      <c r="AC42" s="51"/>
      <c r="AD42" s="51"/>
      <c r="AE42" s="51"/>
      <c r="AF42" s="84"/>
      <c r="AG42" s="84"/>
      <c r="AH42" s="84"/>
      <c r="AI42" s="84"/>
      <c r="AJ42" s="84"/>
      <c r="AK42" s="50"/>
      <c r="AL42" s="90"/>
      <c r="AM42" s="242"/>
      <c r="AN42" s="548"/>
      <c r="AO42" s="548"/>
      <c r="AP42" s="548"/>
      <c r="AQ42" s="548"/>
      <c r="AR42" s="113"/>
      <c r="AS42" s="109"/>
      <c r="AT42" s="5"/>
      <c r="AU42" s="1"/>
      <c r="AV42" s="106"/>
      <c r="AW42" s="49"/>
      <c r="AX42" s="50"/>
      <c r="AY42" s="51"/>
      <c r="AZ42" s="51"/>
      <c r="BA42" s="51"/>
      <c r="BB42" s="51"/>
      <c r="BC42" s="84"/>
      <c r="BD42" s="84"/>
      <c r="BE42" s="84"/>
      <c r="BF42" s="84"/>
      <c r="BG42" s="84"/>
      <c r="BH42" s="50"/>
      <c r="BI42" s="90"/>
      <c r="BJ42" s="242"/>
      <c r="BK42" s="548"/>
      <c r="BL42" s="548"/>
      <c r="BM42" s="548"/>
      <c r="BN42" s="548"/>
      <c r="BO42" s="113"/>
      <c r="BP42" s="109"/>
    </row>
    <row r="43" spans="2:68" ht="15.75" x14ac:dyDescent="0.25">
      <c r="B43" s="106"/>
      <c r="C43" s="53"/>
      <c r="D43" s="459" t="s">
        <v>1287</v>
      </c>
      <c r="E43" s="459"/>
      <c r="F43" s="459"/>
      <c r="G43" s="459"/>
      <c r="H43" s="472" t="s">
        <v>1366</v>
      </c>
      <c r="I43" s="472"/>
      <c r="J43" s="472"/>
      <c r="K43" s="6" t="s">
        <v>1325</v>
      </c>
      <c r="L43" s="6"/>
      <c r="M43" s="473">
        <f>VLOOKUP(H43,perfil,2,FALSE)</f>
        <v>0</v>
      </c>
      <c r="N43" s="473"/>
      <c r="O43" s="63"/>
      <c r="P43" s="113"/>
      <c r="Q43" s="546">
        <f>(L13+(K21*R17)+R25+R39+R33+(1+S29))*(1+M43)</f>
        <v>55160.7575</v>
      </c>
      <c r="R43" s="546"/>
      <c r="S43" s="546"/>
      <c r="T43" s="546"/>
      <c r="U43" s="113"/>
      <c r="V43" s="109"/>
      <c r="W43" s="5"/>
      <c r="X43" s="5"/>
      <c r="Y43" s="106"/>
      <c r="Z43" s="53"/>
      <c r="AA43" s="459" t="s">
        <v>1287</v>
      </c>
      <c r="AB43" s="459"/>
      <c r="AC43" s="459"/>
      <c r="AD43" s="459"/>
      <c r="AE43" s="472" t="s">
        <v>1366</v>
      </c>
      <c r="AF43" s="472"/>
      <c r="AG43" s="472"/>
      <c r="AH43" s="6" t="s">
        <v>1325</v>
      </c>
      <c r="AI43" s="6"/>
      <c r="AJ43" s="473">
        <f>VLOOKUP(AE43,perfil,2,FALSE)</f>
        <v>0</v>
      </c>
      <c r="AK43" s="473"/>
      <c r="AL43" s="63"/>
      <c r="AM43" s="113"/>
      <c r="AN43" s="546" t="e">
        <f>(AI13+(AH21*AO17)+AO25+AO39+AO33+(1+AP29))*(1+AJ43)</f>
        <v>#N/A</v>
      </c>
      <c r="AO43" s="546"/>
      <c r="AP43" s="546"/>
      <c r="AQ43" s="546"/>
      <c r="AR43" s="113"/>
      <c r="AS43" s="109"/>
      <c r="AT43" s="5"/>
      <c r="AU43" s="1"/>
      <c r="AV43" s="106"/>
      <c r="AW43" s="53"/>
      <c r="AX43" s="459" t="s">
        <v>1287</v>
      </c>
      <c r="AY43" s="459"/>
      <c r="AZ43" s="459"/>
      <c r="BA43" s="459"/>
      <c r="BB43" s="472" t="s">
        <v>1366</v>
      </c>
      <c r="BC43" s="472"/>
      <c r="BD43" s="472"/>
      <c r="BE43" s="6" t="s">
        <v>1325</v>
      </c>
      <c r="BF43" s="6"/>
      <c r="BG43" s="473">
        <f>VLOOKUP(BB43,perfil,2,FALSE)</f>
        <v>0</v>
      </c>
      <c r="BH43" s="473"/>
      <c r="BI43" s="63"/>
      <c r="BJ43" s="113"/>
      <c r="BK43" s="546" t="e">
        <f>(BF13+(BE21*BL17)+BL25+BL39+BL33+(1+BM29))*(1+BG43)</f>
        <v>#N/A</v>
      </c>
      <c r="BL43" s="546"/>
      <c r="BM43" s="546"/>
      <c r="BN43" s="546"/>
      <c r="BO43" s="113"/>
      <c r="BP43" s="109"/>
    </row>
    <row r="44" spans="2:68" ht="7.5" customHeight="1" x14ac:dyDescent="0.25">
      <c r="B44" s="106"/>
      <c r="C44" s="54"/>
      <c r="D44" s="64"/>
      <c r="E44" s="73"/>
      <c r="F44" s="73"/>
      <c r="G44" s="64"/>
      <c r="H44" s="64"/>
      <c r="I44" s="64"/>
      <c r="J44" s="64"/>
      <c r="K44" s="64"/>
      <c r="L44" s="64"/>
      <c r="M44" s="64"/>
      <c r="N44" s="64"/>
      <c r="O44" s="65"/>
      <c r="P44" s="113"/>
      <c r="Q44" s="546"/>
      <c r="R44" s="546"/>
      <c r="S44" s="546"/>
      <c r="T44" s="546"/>
      <c r="U44" s="117"/>
      <c r="V44" s="109"/>
      <c r="W44" s="5"/>
      <c r="X44" s="5"/>
      <c r="Y44" s="106"/>
      <c r="Z44" s="54"/>
      <c r="AA44" s="64"/>
      <c r="AB44" s="73"/>
      <c r="AC44" s="73"/>
      <c r="AD44" s="64"/>
      <c r="AE44" s="64"/>
      <c r="AF44" s="64"/>
      <c r="AG44" s="64"/>
      <c r="AH44" s="64"/>
      <c r="AI44" s="64"/>
      <c r="AJ44" s="64"/>
      <c r="AK44" s="64"/>
      <c r="AL44" s="65"/>
      <c r="AM44" s="113"/>
      <c r="AN44" s="546"/>
      <c r="AO44" s="546"/>
      <c r="AP44" s="546"/>
      <c r="AQ44" s="546"/>
      <c r="AR44" s="117"/>
      <c r="AS44" s="109"/>
      <c r="AT44" s="5"/>
      <c r="AU44" s="1"/>
      <c r="AV44" s="106"/>
      <c r="AW44" s="54"/>
      <c r="AX44" s="64"/>
      <c r="AY44" s="73"/>
      <c r="AZ44" s="73"/>
      <c r="BA44" s="64"/>
      <c r="BB44" s="64"/>
      <c r="BC44" s="64"/>
      <c r="BD44" s="64"/>
      <c r="BE44" s="64"/>
      <c r="BF44" s="64"/>
      <c r="BG44" s="64"/>
      <c r="BH44" s="64"/>
      <c r="BI44" s="65"/>
      <c r="BJ44" s="113"/>
      <c r="BK44" s="546"/>
      <c r="BL44" s="546"/>
      <c r="BM44" s="546"/>
      <c r="BN44" s="546"/>
      <c r="BO44" s="117"/>
      <c r="BP44" s="109"/>
    </row>
    <row r="45" spans="2:68" ht="6.75" customHeight="1" thickBot="1" x14ac:dyDescent="0.3">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x14ac:dyDescent="0.25">
      <c r="C46" s="5"/>
      <c r="D46" s="5"/>
      <c r="E46" s="5"/>
      <c r="F46" s="5"/>
      <c r="G46" s="5"/>
      <c r="H46" s="5"/>
      <c r="I46" s="5"/>
      <c r="J46" s="5"/>
      <c r="K46" s="5"/>
      <c r="L46" s="5"/>
      <c r="M46" s="5"/>
      <c r="N46" s="5"/>
      <c r="O46" s="235"/>
      <c r="P46" s="235"/>
      <c r="Q46" s="5"/>
      <c r="R46" s="5"/>
      <c r="S46" s="5"/>
      <c r="T46" s="60"/>
      <c r="U46" s="60"/>
      <c r="V46" s="5"/>
      <c r="W46" s="5"/>
      <c r="X46" s="5"/>
      <c r="Y46" s="1"/>
      <c r="Z46" s="5"/>
      <c r="AA46" s="5"/>
      <c r="AB46" s="5"/>
      <c r="AC46" s="5"/>
      <c r="AD46" s="5"/>
      <c r="AE46" s="5"/>
      <c r="AF46" s="5"/>
      <c r="AG46" s="5"/>
      <c r="AH46" s="5"/>
      <c r="AI46" s="5"/>
      <c r="AJ46" s="5"/>
      <c r="AK46" s="5"/>
      <c r="AL46" s="235"/>
      <c r="AM46" s="235"/>
      <c r="AN46" s="5"/>
      <c r="AO46" s="5"/>
      <c r="AP46" s="5"/>
      <c r="AQ46" s="60"/>
      <c r="AR46" s="60"/>
      <c r="AS46" s="5"/>
      <c r="AT46" s="5"/>
      <c r="AU46" s="1"/>
    </row>
    <row r="47" spans="2:68" ht="13.5" customHeight="1" x14ac:dyDescent="0.25">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75" thickBot="1" x14ac:dyDescent="0.3">
      <c r="B48" s="5"/>
      <c r="C48" s="523" t="s">
        <v>1470</v>
      </c>
      <c r="D48" s="523"/>
      <c r="E48" s="523"/>
      <c r="F48" s="523"/>
      <c r="G48" s="523"/>
      <c r="H48" s="523"/>
      <c r="I48" s="126"/>
      <c r="J48" s="5"/>
      <c r="K48" s="5"/>
      <c r="L48" s="5"/>
      <c r="M48" s="5"/>
      <c r="N48" s="5"/>
      <c r="O48" s="5"/>
      <c r="P48" s="5"/>
      <c r="Q48" s="5"/>
      <c r="R48" s="5"/>
      <c r="S48" s="5"/>
      <c r="T48" s="5"/>
      <c r="U48" s="5"/>
      <c r="V48" s="5"/>
      <c r="W48" s="5"/>
      <c r="X48" s="5"/>
      <c r="Y48" s="5"/>
      <c r="Z48" s="523" t="s">
        <v>1471</v>
      </c>
      <c r="AA48" s="523"/>
      <c r="AB48" s="523"/>
      <c r="AC48" s="523"/>
      <c r="AD48" s="523"/>
      <c r="AE48" s="523"/>
      <c r="AF48" s="126"/>
      <c r="AG48" s="5"/>
      <c r="AH48" s="5"/>
      <c r="AI48" s="5"/>
      <c r="AJ48" s="5"/>
      <c r="AK48" s="5"/>
      <c r="AL48" s="5"/>
      <c r="AM48" s="5"/>
      <c r="AN48" s="5"/>
      <c r="AO48" s="5"/>
      <c r="AP48" s="5"/>
      <c r="AQ48" s="5"/>
      <c r="AR48" s="5"/>
      <c r="AS48" s="5"/>
      <c r="AT48" s="5"/>
      <c r="AU48" s="5"/>
      <c r="AW48" s="523" t="s">
        <v>1472</v>
      </c>
      <c r="AX48" s="523"/>
      <c r="AY48" s="523"/>
      <c r="AZ48" s="523"/>
      <c r="BA48" s="523"/>
      <c r="BB48" s="523"/>
      <c r="BC48" s="126"/>
    </row>
    <row r="49" spans="2:68" ht="6.75" customHeight="1" x14ac:dyDescent="0.25">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6" customHeight="1" x14ac:dyDescent="0.25">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x14ac:dyDescent="0.25">
      <c r="B51" s="106"/>
      <c r="C51" s="53"/>
      <c r="D51" s="5"/>
      <c r="E51" s="524" t="s">
        <v>1337</v>
      </c>
      <c r="F51" s="524"/>
      <c r="G51" s="524"/>
      <c r="H51" s="524"/>
      <c r="I51" s="524"/>
      <c r="J51" s="5"/>
      <c r="K51" s="527" t="s">
        <v>116</v>
      </c>
      <c r="L51" s="528"/>
      <c r="M51" s="528"/>
      <c r="N51" s="528"/>
      <c r="O51" s="528"/>
      <c r="P51" s="528"/>
      <c r="Q51" s="528"/>
      <c r="R51" s="528"/>
      <c r="S51" s="529"/>
      <c r="T51" s="92"/>
      <c r="U51" s="94"/>
      <c r="V51" s="123"/>
      <c r="W51" s="1"/>
      <c r="X51" s="5"/>
      <c r="Y51" s="106"/>
      <c r="Z51" s="53"/>
      <c r="AA51" s="5"/>
      <c r="AB51" s="524" t="s">
        <v>1337</v>
      </c>
      <c r="AC51" s="524"/>
      <c r="AD51" s="524"/>
      <c r="AE51" s="524"/>
      <c r="AF51" s="524"/>
      <c r="AG51" s="5"/>
      <c r="AH51" s="527" t="s">
        <v>116</v>
      </c>
      <c r="AI51" s="528"/>
      <c r="AJ51" s="528"/>
      <c r="AK51" s="528"/>
      <c r="AL51" s="528"/>
      <c r="AM51" s="528"/>
      <c r="AN51" s="528"/>
      <c r="AO51" s="528"/>
      <c r="AP51" s="529"/>
      <c r="AQ51" s="92"/>
      <c r="AR51" s="94"/>
      <c r="AS51" s="123"/>
      <c r="AT51" s="1"/>
      <c r="AU51" s="1"/>
      <c r="AV51" s="106"/>
      <c r="AW51" s="53"/>
      <c r="AY51" s="524" t="s">
        <v>1337</v>
      </c>
      <c r="AZ51" s="524"/>
      <c r="BA51" s="524"/>
      <c r="BB51" s="524"/>
      <c r="BC51" s="524"/>
      <c r="BE51" s="527" t="s">
        <v>116</v>
      </c>
      <c r="BF51" s="528"/>
      <c r="BG51" s="528"/>
      <c r="BH51" s="528"/>
      <c r="BI51" s="528"/>
      <c r="BJ51" s="528"/>
      <c r="BK51" s="528"/>
      <c r="BL51" s="528"/>
      <c r="BM51" s="529"/>
      <c r="BN51" s="92"/>
      <c r="BO51" s="94"/>
      <c r="BP51" s="123"/>
    </row>
    <row r="52" spans="2:68" ht="6" customHeight="1" x14ac:dyDescent="0.25">
      <c r="B52" s="106"/>
      <c r="C52" s="53"/>
      <c r="D52" s="5"/>
      <c r="E52" s="244"/>
      <c r="F52" s="244"/>
      <c r="G52" s="244"/>
      <c r="H52" s="244"/>
      <c r="I52" s="244"/>
      <c r="J52" s="5"/>
      <c r="K52" s="93"/>
      <c r="L52" s="93"/>
      <c r="M52" s="93"/>
      <c r="N52" s="93"/>
      <c r="O52" s="93"/>
      <c r="P52" s="93"/>
      <c r="Q52" s="93"/>
      <c r="R52" s="93"/>
      <c r="S52" s="93"/>
      <c r="T52" s="92"/>
      <c r="U52" s="94"/>
      <c r="V52" s="123"/>
      <c r="W52" s="1"/>
      <c r="X52" s="5"/>
      <c r="Y52" s="106"/>
      <c r="Z52" s="53"/>
      <c r="AA52" s="5"/>
      <c r="AB52" s="244"/>
      <c r="AC52" s="244"/>
      <c r="AD52" s="244"/>
      <c r="AE52" s="244"/>
      <c r="AF52" s="244"/>
      <c r="AG52" s="5"/>
      <c r="AH52" s="93"/>
      <c r="AI52" s="93"/>
      <c r="AJ52" s="93"/>
      <c r="AK52" s="93"/>
      <c r="AL52" s="93"/>
      <c r="AM52" s="93"/>
      <c r="AN52" s="93"/>
      <c r="AO52" s="93"/>
      <c r="AP52" s="93"/>
      <c r="AQ52" s="92"/>
      <c r="AR52" s="94"/>
      <c r="AS52" s="123"/>
      <c r="AT52" s="1"/>
      <c r="AU52" s="1"/>
      <c r="AV52" s="106"/>
      <c r="AW52" s="53"/>
      <c r="AY52" s="244"/>
      <c r="AZ52" s="244"/>
      <c r="BA52" s="244"/>
      <c r="BB52" s="244"/>
      <c r="BC52" s="244"/>
      <c r="BE52" s="93"/>
      <c r="BF52" s="93"/>
      <c r="BG52" s="93"/>
      <c r="BH52" s="93"/>
      <c r="BI52" s="93"/>
      <c r="BJ52" s="93"/>
      <c r="BK52" s="93"/>
      <c r="BL52" s="93"/>
      <c r="BM52" s="93"/>
      <c r="BN52" s="92"/>
      <c r="BO52" s="94"/>
      <c r="BP52" s="123"/>
    </row>
    <row r="53" spans="2:68" x14ac:dyDescent="0.25">
      <c r="B53" s="106"/>
      <c r="C53" s="53"/>
      <c r="D53" s="5"/>
      <c r="E53" s="525" t="s">
        <v>1338</v>
      </c>
      <c r="F53" s="525"/>
      <c r="G53" s="525"/>
      <c r="H53" s="525"/>
      <c r="I53" s="525"/>
      <c r="J53" s="5"/>
      <c r="K53" s="527" t="s">
        <v>3</v>
      </c>
      <c r="L53" s="528"/>
      <c r="M53" s="528"/>
      <c r="N53" s="528"/>
      <c r="O53" s="528"/>
      <c r="P53" s="528"/>
      <c r="Q53" s="528"/>
      <c r="R53" s="528"/>
      <c r="S53" s="529"/>
      <c r="T53" s="92"/>
      <c r="U53" s="94"/>
      <c r="V53" s="123"/>
      <c r="W53" s="5"/>
      <c r="X53" s="5"/>
      <c r="Y53" s="106"/>
      <c r="Z53" s="53"/>
      <c r="AA53" s="5"/>
      <c r="AB53" s="525" t="s">
        <v>1338</v>
      </c>
      <c r="AC53" s="525"/>
      <c r="AD53" s="525"/>
      <c r="AE53" s="525"/>
      <c r="AF53" s="525"/>
      <c r="AG53" s="5"/>
      <c r="AH53" s="527" t="s">
        <v>3</v>
      </c>
      <c r="AI53" s="528"/>
      <c r="AJ53" s="528"/>
      <c r="AK53" s="528"/>
      <c r="AL53" s="528"/>
      <c r="AM53" s="528"/>
      <c r="AN53" s="528"/>
      <c r="AO53" s="528"/>
      <c r="AP53" s="529"/>
      <c r="AQ53" s="92"/>
      <c r="AR53" s="94"/>
      <c r="AS53" s="123"/>
      <c r="AT53" s="5"/>
      <c r="AU53" s="1"/>
      <c r="AV53" s="106"/>
      <c r="AW53" s="53"/>
      <c r="AY53" s="525" t="s">
        <v>1338</v>
      </c>
      <c r="AZ53" s="525"/>
      <c r="BA53" s="525"/>
      <c r="BB53" s="525"/>
      <c r="BC53" s="525"/>
      <c r="BE53" s="527" t="s">
        <v>2</v>
      </c>
      <c r="BF53" s="528"/>
      <c r="BG53" s="528"/>
      <c r="BH53" s="528"/>
      <c r="BI53" s="528"/>
      <c r="BJ53" s="528"/>
      <c r="BK53" s="528"/>
      <c r="BL53" s="528"/>
      <c r="BM53" s="529"/>
      <c r="BN53" s="92"/>
      <c r="BO53" s="94"/>
      <c r="BP53" s="123"/>
    </row>
    <row r="54" spans="2:68" ht="4.5" customHeight="1" x14ac:dyDescent="0.25">
      <c r="B54" s="106"/>
      <c r="C54" s="53"/>
      <c r="D54" s="5"/>
      <c r="E54" s="243"/>
      <c r="F54" s="243"/>
      <c r="G54" s="243"/>
      <c r="H54" s="243"/>
      <c r="I54" s="243"/>
      <c r="J54" s="5"/>
      <c r="K54" s="93"/>
      <c r="L54" s="93"/>
      <c r="M54" s="93"/>
      <c r="N54" s="93"/>
      <c r="O54" s="93"/>
      <c r="P54" s="93"/>
      <c r="Q54" s="93"/>
      <c r="R54" s="93"/>
      <c r="S54" s="93"/>
      <c r="T54" s="92"/>
      <c r="U54" s="94"/>
      <c r="V54" s="123"/>
      <c r="W54" s="5"/>
      <c r="X54" s="5"/>
      <c r="Y54" s="106"/>
      <c r="Z54" s="53"/>
      <c r="AA54" s="5"/>
      <c r="AB54" s="243"/>
      <c r="AC54" s="243"/>
      <c r="AD54" s="243"/>
      <c r="AE54" s="243"/>
      <c r="AF54" s="243"/>
      <c r="AG54" s="5"/>
      <c r="AH54" s="93"/>
      <c r="AI54" s="93"/>
      <c r="AJ54" s="93"/>
      <c r="AK54" s="93"/>
      <c r="AL54" s="93"/>
      <c r="AM54" s="93"/>
      <c r="AN54" s="93"/>
      <c r="AO54" s="93"/>
      <c r="AP54" s="93"/>
      <c r="AQ54" s="92"/>
      <c r="AR54" s="94"/>
      <c r="AS54" s="123"/>
      <c r="AT54" s="5"/>
      <c r="AU54" s="1"/>
      <c r="AV54" s="106"/>
      <c r="AW54" s="53"/>
      <c r="AY54" s="243"/>
      <c r="AZ54" s="243"/>
      <c r="BA54" s="243"/>
      <c r="BB54" s="243"/>
      <c r="BC54" s="243"/>
      <c r="BE54" s="93"/>
      <c r="BF54" s="93"/>
      <c r="BG54" s="93"/>
      <c r="BH54" s="93"/>
      <c r="BI54" s="93"/>
      <c r="BJ54" s="93"/>
      <c r="BK54" s="93"/>
      <c r="BL54" s="93"/>
      <c r="BM54" s="93"/>
      <c r="BN54" s="92"/>
      <c r="BO54" s="94"/>
      <c r="BP54" s="123"/>
    </row>
    <row r="55" spans="2:68" x14ac:dyDescent="0.25">
      <c r="B55" s="106"/>
      <c r="C55" s="53"/>
      <c r="D55" s="5"/>
      <c r="E55" s="526" t="s">
        <v>1339</v>
      </c>
      <c r="F55" s="526"/>
      <c r="G55" s="526"/>
      <c r="H55" s="526"/>
      <c r="I55" s="526"/>
      <c r="J55" s="30"/>
      <c r="K55" s="527" t="s">
        <v>23</v>
      </c>
      <c r="L55" s="528"/>
      <c r="M55" s="528"/>
      <c r="N55" s="528"/>
      <c r="O55" s="528"/>
      <c r="P55" s="528"/>
      <c r="Q55" s="528"/>
      <c r="R55" s="528"/>
      <c r="S55" s="529"/>
      <c r="T55" s="92"/>
      <c r="U55" s="95"/>
      <c r="V55" s="123"/>
      <c r="W55" s="5"/>
      <c r="X55" s="5"/>
      <c r="Y55" s="106"/>
      <c r="Z55" s="53"/>
      <c r="AA55" s="5"/>
      <c r="AB55" s="526" t="s">
        <v>1339</v>
      </c>
      <c r="AC55" s="526"/>
      <c r="AD55" s="526"/>
      <c r="AE55" s="526"/>
      <c r="AF55" s="526"/>
      <c r="AG55" s="30"/>
      <c r="AH55" s="527" t="s">
        <v>24</v>
      </c>
      <c r="AI55" s="528"/>
      <c r="AJ55" s="528"/>
      <c r="AK55" s="528"/>
      <c r="AL55" s="528"/>
      <c r="AM55" s="528"/>
      <c r="AN55" s="528"/>
      <c r="AO55" s="528"/>
      <c r="AP55" s="529"/>
      <c r="AQ55" s="92"/>
      <c r="AR55" s="95"/>
      <c r="AS55" s="123"/>
      <c r="AT55" s="5"/>
      <c r="AU55" s="1"/>
      <c r="AV55" s="106"/>
      <c r="AW55" s="53"/>
      <c r="AY55" s="526" t="s">
        <v>1339</v>
      </c>
      <c r="AZ55" s="526"/>
      <c r="BA55" s="526"/>
      <c r="BB55" s="526"/>
      <c r="BC55" s="526"/>
      <c r="BD55" s="30"/>
      <c r="BE55" s="527" t="s">
        <v>68</v>
      </c>
      <c r="BF55" s="528"/>
      <c r="BG55" s="528"/>
      <c r="BH55" s="528"/>
      <c r="BI55" s="528"/>
      <c r="BJ55" s="528"/>
      <c r="BK55" s="528"/>
      <c r="BL55" s="528"/>
      <c r="BM55" s="529"/>
      <c r="BN55" s="92"/>
      <c r="BO55" s="95"/>
      <c r="BP55" s="123"/>
    </row>
    <row r="56" spans="2:68" ht="5.25" customHeight="1" x14ac:dyDescent="0.25">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x14ac:dyDescent="0.25">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x14ac:dyDescent="0.25">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x14ac:dyDescent="0.25">
      <c r="B59" s="106"/>
      <c r="C59" s="76"/>
      <c r="D59" s="8"/>
      <c r="E59" s="8" t="s">
        <v>1332</v>
      </c>
      <c r="F59" s="8"/>
      <c r="G59" s="8"/>
      <c r="H59" s="8"/>
      <c r="I59" s="6"/>
      <c r="J59" s="6"/>
      <c r="K59" s="6"/>
      <c r="L59" s="481" t="e">
        <f>VLOOKUP(K55,tabla_obra_civil,3,FALSE)</f>
        <v>#N/A</v>
      </c>
      <c r="M59" s="481"/>
      <c r="N59" s="481"/>
      <c r="O59" s="481"/>
      <c r="P59" s="5"/>
      <c r="Q59" s="5"/>
      <c r="R59" s="5"/>
      <c r="S59" s="5"/>
      <c r="T59" s="5"/>
      <c r="U59" s="63"/>
      <c r="V59" s="109"/>
      <c r="W59" s="5"/>
      <c r="X59" s="5"/>
      <c r="Y59" s="106"/>
      <c r="Z59" s="76"/>
      <c r="AA59" s="8"/>
      <c r="AB59" s="8" t="s">
        <v>1332</v>
      </c>
      <c r="AC59" s="8"/>
      <c r="AD59" s="8"/>
      <c r="AE59" s="8"/>
      <c r="AF59" s="6"/>
      <c r="AG59" s="6"/>
      <c r="AH59" s="6"/>
      <c r="AI59" s="481" t="e">
        <f>VLOOKUP(AH55,tabla_obra_civil,3,FALSE)</f>
        <v>#N/A</v>
      </c>
      <c r="AJ59" s="481"/>
      <c r="AK59" s="481"/>
      <c r="AL59" s="481"/>
      <c r="AM59" s="5"/>
      <c r="AN59" s="5"/>
      <c r="AO59" s="5"/>
      <c r="AP59" s="5"/>
      <c r="AQ59" s="5"/>
      <c r="AR59" s="63"/>
      <c r="AS59" s="109"/>
      <c r="AT59" s="5"/>
      <c r="AU59" s="1"/>
      <c r="AV59" s="106"/>
      <c r="AW59" s="76"/>
      <c r="AX59" s="8"/>
      <c r="AY59" s="8" t="s">
        <v>1332</v>
      </c>
      <c r="AZ59" s="8"/>
      <c r="BA59" s="8"/>
      <c r="BB59" s="8"/>
      <c r="BC59" s="6"/>
      <c r="BD59" s="6"/>
      <c r="BE59" s="6"/>
      <c r="BF59" s="481">
        <f>VLOOKUP(BE55,tabla_obra_civil,3,FALSE)</f>
        <v>25701.25</v>
      </c>
      <c r="BG59" s="481"/>
      <c r="BH59" s="481"/>
      <c r="BI59" s="481"/>
      <c r="BO59" s="63"/>
      <c r="BP59" s="109"/>
    </row>
    <row r="60" spans="2:68" x14ac:dyDescent="0.25">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25" customHeight="1" x14ac:dyDescent="0.25">
      <c r="B61" s="106"/>
      <c r="C61" s="242"/>
      <c r="D61" s="242"/>
      <c r="E61" s="242"/>
      <c r="F61" s="242"/>
      <c r="G61" s="242"/>
      <c r="H61" s="242"/>
      <c r="I61" s="111"/>
      <c r="J61" s="111"/>
      <c r="K61" s="111"/>
      <c r="L61" s="111"/>
      <c r="M61" s="112"/>
      <c r="N61" s="112"/>
      <c r="O61" s="113"/>
      <c r="P61" s="113"/>
      <c r="Q61" s="113"/>
      <c r="R61" s="113"/>
      <c r="S61" s="113"/>
      <c r="T61" s="113"/>
      <c r="U61" s="113"/>
      <c r="V61" s="109"/>
      <c r="W61" s="5"/>
      <c r="X61" s="5"/>
      <c r="Y61" s="106"/>
      <c r="Z61" s="242"/>
      <c r="AA61" s="242"/>
      <c r="AB61" s="242"/>
      <c r="AC61" s="242"/>
      <c r="AD61" s="242"/>
      <c r="AE61" s="242"/>
      <c r="AF61" s="111"/>
      <c r="AG61" s="111"/>
      <c r="AH61" s="111"/>
      <c r="AI61" s="111"/>
      <c r="AJ61" s="112"/>
      <c r="AK61" s="112"/>
      <c r="AL61" s="113"/>
      <c r="AM61" s="113"/>
      <c r="AN61" s="113"/>
      <c r="AO61" s="113"/>
      <c r="AP61" s="113"/>
      <c r="AQ61" s="113"/>
      <c r="AR61" s="113"/>
      <c r="AS61" s="109"/>
      <c r="AT61" s="5"/>
      <c r="AU61" s="1"/>
      <c r="AV61" s="106"/>
      <c r="AW61" s="242"/>
      <c r="AX61" s="242"/>
      <c r="AY61" s="242"/>
      <c r="AZ61" s="242"/>
      <c r="BA61" s="242"/>
      <c r="BB61" s="242"/>
      <c r="BC61" s="111"/>
      <c r="BD61" s="111"/>
      <c r="BE61" s="111"/>
      <c r="BF61" s="111"/>
      <c r="BG61" s="112"/>
      <c r="BH61" s="112"/>
      <c r="BI61" s="113"/>
      <c r="BJ61" s="113"/>
      <c r="BK61" s="113"/>
      <c r="BL61" s="113"/>
      <c r="BM61" s="113"/>
      <c r="BN61" s="113"/>
      <c r="BO61" s="113"/>
      <c r="BP61" s="109"/>
    </row>
    <row r="62" spans="2:68" x14ac:dyDescent="0.25">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75" x14ac:dyDescent="0.25">
      <c r="B63" s="106"/>
      <c r="C63" s="62"/>
      <c r="D63" s="232"/>
      <c r="E63" s="8" t="s">
        <v>1330</v>
      </c>
      <c r="F63" s="8"/>
      <c r="G63" s="8"/>
      <c r="H63" s="530" t="s">
        <v>132</v>
      </c>
      <c r="I63" s="531"/>
      <c r="J63" s="531"/>
      <c r="K63" s="531"/>
      <c r="L63" s="532"/>
      <c r="M63" s="5"/>
      <c r="N63" s="6"/>
      <c r="O63" s="8" t="s">
        <v>1326</v>
      </c>
      <c r="P63" s="6"/>
      <c r="Q63" s="6"/>
      <c r="R63" s="533">
        <f>VLOOKUP(H63,tabla_ejecutor,2,FALSE)</f>
        <v>11890</v>
      </c>
      <c r="S63" s="534"/>
      <c r="T63" s="535"/>
      <c r="U63" s="63"/>
      <c r="V63" s="109"/>
      <c r="W63" s="5"/>
      <c r="X63" s="5"/>
      <c r="Y63" s="106"/>
      <c r="Z63" s="62"/>
      <c r="AA63" s="232"/>
      <c r="AB63" s="8" t="s">
        <v>1330</v>
      </c>
      <c r="AC63" s="8"/>
      <c r="AD63" s="8"/>
      <c r="AE63" s="530" t="s">
        <v>131</v>
      </c>
      <c r="AF63" s="531"/>
      <c r="AG63" s="531"/>
      <c r="AH63" s="531"/>
      <c r="AI63" s="532"/>
      <c r="AJ63" s="5"/>
      <c r="AK63" s="6"/>
      <c r="AL63" s="8" t="s">
        <v>1326</v>
      </c>
      <c r="AM63" s="6"/>
      <c r="AN63" s="6"/>
      <c r="AO63" s="533">
        <f>VLOOKUP(AE63,tabla_ejecutor,2,FALSE)</f>
        <v>18415</v>
      </c>
      <c r="AP63" s="534"/>
      <c r="AQ63" s="535"/>
      <c r="AR63" s="63"/>
      <c r="AS63" s="109"/>
      <c r="AT63" s="5"/>
      <c r="AU63" s="1"/>
      <c r="AV63" s="106"/>
      <c r="AW63" s="62"/>
      <c r="AX63" s="232"/>
      <c r="AY63" s="8" t="s">
        <v>1330</v>
      </c>
      <c r="AZ63" s="8"/>
      <c r="BA63" s="8"/>
      <c r="BB63" s="530" t="s">
        <v>131</v>
      </c>
      <c r="BC63" s="531"/>
      <c r="BD63" s="531"/>
      <c r="BE63" s="531"/>
      <c r="BF63" s="532"/>
      <c r="BH63" s="6"/>
      <c r="BI63" s="8" t="s">
        <v>1326</v>
      </c>
      <c r="BJ63" s="6"/>
      <c r="BK63" s="6"/>
      <c r="BL63" s="533">
        <f>VLOOKUP(BB63,tabla_ejecutor,2,FALSE)</f>
        <v>18415</v>
      </c>
      <c r="BM63" s="534"/>
      <c r="BN63" s="535"/>
      <c r="BO63" s="63"/>
      <c r="BP63" s="109"/>
    </row>
    <row r="64" spans="2:68" x14ac:dyDescent="0.25">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6" customHeight="1" x14ac:dyDescent="0.25">
      <c r="B65" s="106"/>
      <c r="C65" s="242"/>
      <c r="D65" s="242"/>
      <c r="E65" s="242"/>
      <c r="F65" s="242"/>
      <c r="G65" s="242"/>
      <c r="H65" s="242"/>
      <c r="I65" s="111"/>
      <c r="J65" s="111"/>
      <c r="K65" s="111"/>
      <c r="L65" s="111"/>
      <c r="M65" s="112"/>
      <c r="N65" s="112"/>
      <c r="O65" s="113"/>
      <c r="P65" s="113"/>
      <c r="Q65" s="113"/>
      <c r="R65" s="113"/>
      <c r="S65" s="113"/>
      <c r="T65" s="113"/>
      <c r="U65" s="113"/>
      <c r="V65" s="109"/>
      <c r="W65" s="5"/>
      <c r="X65" s="5"/>
      <c r="Y65" s="106"/>
      <c r="Z65" s="242"/>
      <c r="AA65" s="242"/>
      <c r="AB65" s="242"/>
      <c r="AC65" s="242"/>
      <c r="AD65" s="242"/>
      <c r="AE65" s="242"/>
      <c r="AF65" s="111"/>
      <c r="AG65" s="111"/>
      <c r="AH65" s="111"/>
      <c r="AI65" s="111"/>
      <c r="AJ65" s="112"/>
      <c r="AK65" s="112"/>
      <c r="AL65" s="113"/>
      <c r="AM65" s="113"/>
      <c r="AN65" s="113"/>
      <c r="AO65" s="113"/>
      <c r="AP65" s="113"/>
      <c r="AQ65" s="113"/>
      <c r="AR65" s="113"/>
      <c r="AS65" s="109"/>
      <c r="AT65" s="5"/>
      <c r="AU65" s="1"/>
      <c r="AV65" s="106"/>
      <c r="AW65" s="242"/>
      <c r="AX65" s="242"/>
      <c r="AY65" s="242"/>
      <c r="AZ65" s="242"/>
      <c r="BA65" s="242"/>
      <c r="BB65" s="242"/>
      <c r="BC65" s="111"/>
      <c r="BD65" s="111"/>
      <c r="BE65" s="111"/>
      <c r="BF65" s="111"/>
      <c r="BG65" s="112"/>
      <c r="BH65" s="112"/>
      <c r="BI65" s="113"/>
      <c r="BJ65" s="113"/>
      <c r="BK65" s="113"/>
      <c r="BL65" s="113"/>
      <c r="BM65" s="113"/>
      <c r="BN65" s="113"/>
      <c r="BO65" s="113"/>
      <c r="BP65" s="109"/>
    </row>
    <row r="66" spans="2:68" x14ac:dyDescent="0.25">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x14ac:dyDescent="0.25">
      <c r="B67" s="106"/>
      <c r="C67" s="62"/>
      <c r="D67" s="232"/>
      <c r="E67" s="8" t="s">
        <v>1331</v>
      </c>
      <c r="F67" s="8"/>
      <c r="G67" s="8"/>
      <c r="H67" s="8"/>
      <c r="I67" s="8"/>
      <c r="J67" s="8"/>
      <c r="K67" s="536">
        <v>0</v>
      </c>
      <c r="L67" s="537"/>
      <c r="M67" s="59" t="s">
        <v>130</v>
      </c>
      <c r="N67" s="59"/>
      <c r="O67" s="5"/>
      <c r="P67" s="8" t="s">
        <v>1327</v>
      </c>
      <c r="Q67" s="8"/>
      <c r="R67" s="533">
        <f>R63*K67</f>
        <v>0</v>
      </c>
      <c r="S67" s="534"/>
      <c r="T67" s="535"/>
      <c r="U67" s="88"/>
      <c r="V67" s="109"/>
      <c r="W67" s="5"/>
      <c r="X67" s="5"/>
      <c r="Y67" s="106"/>
      <c r="Z67" s="62"/>
      <c r="AA67" s="232"/>
      <c r="AB67" s="8" t="s">
        <v>1331</v>
      </c>
      <c r="AC67" s="8"/>
      <c r="AD67" s="8"/>
      <c r="AE67" s="8"/>
      <c r="AF67" s="8"/>
      <c r="AG67" s="8"/>
      <c r="AH67" s="536">
        <v>0</v>
      </c>
      <c r="AI67" s="537"/>
      <c r="AJ67" s="59" t="s">
        <v>130</v>
      </c>
      <c r="AK67" s="59"/>
      <c r="AL67" s="5"/>
      <c r="AM67" s="8" t="s">
        <v>1327</v>
      </c>
      <c r="AN67" s="8"/>
      <c r="AO67" s="533">
        <f>AO63*AH67</f>
        <v>0</v>
      </c>
      <c r="AP67" s="534"/>
      <c r="AQ67" s="535"/>
      <c r="AR67" s="88"/>
      <c r="AS67" s="109"/>
      <c r="AT67" s="5"/>
      <c r="AU67" s="1"/>
      <c r="AV67" s="106"/>
      <c r="AW67" s="62"/>
      <c r="AX67" s="232"/>
      <c r="AY67" s="8" t="s">
        <v>1331</v>
      </c>
      <c r="AZ67" s="8"/>
      <c r="BA67" s="8"/>
      <c r="BB67" s="8"/>
      <c r="BC67" s="8"/>
      <c r="BD67" s="8"/>
      <c r="BE67" s="536">
        <v>0</v>
      </c>
      <c r="BF67" s="537"/>
      <c r="BG67" s="59" t="s">
        <v>130</v>
      </c>
      <c r="BH67" s="59"/>
      <c r="BJ67" s="8" t="s">
        <v>1327</v>
      </c>
      <c r="BK67" s="8"/>
      <c r="BL67" s="533">
        <f>BL63*BE67</f>
        <v>0</v>
      </c>
      <c r="BM67" s="534"/>
      <c r="BN67" s="535"/>
      <c r="BO67" s="88"/>
      <c r="BP67" s="109"/>
    </row>
    <row r="68" spans="2:68" x14ac:dyDescent="0.25">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6" customHeight="1" x14ac:dyDescent="0.25">
      <c r="B69" s="106"/>
      <c r="C69" s="242"/>
      <c r="D69" s="242"/>
      <c r="E69" s="242"/>
      <c r="F69" s="242"/>
      <c r="G69" s="242"/>
      <c r="H69" s="242"/>
      <c r="I69" s="111"/>
      <c r="J69" s="111"/>
      <c r="K69" s="111"/>
      <c r="L69" s="111"/>
      <c r="M69" s="112"/>
      <c r="N69" s="112"/>
      <c r="O69" s="113"/>
      <c r="P69" s="113"/>
      <c r="Q69" s="113"/>
      <c r="R69" s="113"/>
      <c r="S69" s="113"/>
      <c r="T69" s="113"/>
      <c r="U69" s="113"/>
      <c r="V69" s="109"/>
      <c r="W69" s="5"/>
      <c r="X69" s="5"/>
      <c r="Y69" s="106"/>
      <c r="Z69" s="242"/>
      <c r="AA69" s="242"/>
      <c r="AB69" s="242"/>
      <c r="AC69" s="242"/>
      <c r="AD69" s="242"/>
      <c r="AE69" s="242"/>
      <c r="AF69" s="111"/>
      <c r="AG69" s="111"/>
      <c r="AH69" s="111"/>
      <c r="AI69" s="111"/>
      <c r="AJ69" s="112"/>
      <c r="AK69" s="112"/>
      <c r="AL69" s="113"/>
      <c r="AM69" s="113"/>
      <c r="AN69" s="113"/>
      <c r="AO69" s="113"/>
      <c r="AP69" s="113"/>
      <c r="AQ69" s="113"/>
      <c r="AR69" s="113"/>
      <c r="AS69" s="109"/>
      <c r="AT69" s="5"/>
      <c r="AU69" s="1"/>
      <c r="AV69" s="106"/>
      <c r="AW69" s="242"/>
      <c r="AX69" s="242"/>
      <c r="AY69" s="242"/>
      <c r="AZ69" s="242"/>
      <c r="BA69" s="242"/>
      <c r="BB69" s="242"/>
      <c r="BC69" s="111"/>
      <c r="BD69" s="111"/>
      <c r="BE69" s="111"/>
      <c r="BF69" s="111"/>
      <c r="BG69" s="112"/>
      <c r="BH69" s="112"/>
      <c r="BI69" s="113"/>
      <c r="BJ69" s="113"/>
      <c r="BK69" s="113"/>
      <c r="BL69" s="113"/>
      <c r="BM69" s="113"/>
      <c r="BN69" s="113"/>
      <c r="BO69" s="113"/>
      <c r="BP69" s="109"/>
    </row>
    <row r="70" spans="2:68" x14ac:dyDescent="0.25">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x14ac:dyDescent="0.25">
      <c r="B71" s="106"/>
      <c r="C71" s="62"/>
      <c r="D71" s="232"/>
      <c r="E71" s="48" t="s">
        <v>1333</v>
      </c>
      <c r="F71" s="232"/>
      <c r="G71" s="232"/>
      <c r="H71" s="232"/>
      <c r="I71" s="68"/>
      <c r="J71" s="538" t="s">
        <v>1362</v>
      </c>
      <c r="K71" s="539"/>
      <c r="L71" s="539"/>
      <c r="M71" s="539"/>
      <c r="N71" s="540"/>
      <c r="O71" s="5"/>
      <c r="P71" s="471" t="s">
        <v>135</v>
      </c>
      <c r="Q71" s="471"/>
      <c r="R71" s="533" t="e">
        <f>VLOOKUP(J71,tabla_Alturas,2,FALSE)*L59</f>
        <v>#N/A</v>
      </c>
      <c r="S71" s="534"/>
      <c r="T71" s="535"/>
      <c r="U71" s="63"/>
      <c r="V71" s="109"/>
      <c r="W71" s="5"/>
      <c r="X71" s="5"/>
      <c r="Y71" s="106"/>
      <c r="Z71" s="62"/>
      <c r="AA71" s="232"/>
      <c r="AB71" s="48" t="s">
        <v>1333</v>
      </c>
      <c r="AC71" s="232"/>
      <c r="AD71" s="232"/>
      <c r="AE71" s="232"/>
      <c r="AF71" s="68"/>
      <c r="AG71" s="538" t="s">
        <v>1297</v>
      </c>
      <c r="AH71" s="539"/>
      <c r="AI71" s="539"/>
      <c r="AJ71" s="539"/>
      <c r="AK71" s="540"/>
      <c r="AL71" s="5"/>
      <c r="AM71" s="471" t="s">
        <v>135</v>
      </c>
      <c r="AN71" s="471"/>
      <c r="AO71" s="533" t="e">
        <f>VLOOKUP(AG71,tabla_Alturas,2,FALSE)*AI59</f>
        <v>#N/A</v>
      </c>
      <c r="AP71" s="534"/>
      <c r="AQ71" s="535"/>
      <c r="AR71" s="63"/>
      <c r="AS71" s="109"/>
      <c r="AT71" s="5"/>
      <c r="AU71" s="1"/>
      <c r="AV71" s="106"/>
      <c r="AW71" s="62"/>
      <c r="AX71" s="232"/>
      <c r="AY71" s="48" t="s">
        <v>1333</v>
      </c>
      <c r="AZ71" s="232"/>
      <c r="BA71" s="232"/>
      <c r="BB71" s="232"/>
      <c r="BC71" s="68"/>
      <c r="BD71" s="538" t="s">
        <v>1465</v>
      </c>
      <c r="BE71" s="539"/>
      <c r="BF71" s="539"/>
      <c r="BG71" s="539"/>
      <c r="BH71" s="540"/>
      <c r="BJ71" s="471" t="s">
        <v>135</v>
      </c>
      <c r="BK71" s="471"/>
      <c r="BL71" s="533">
        <f>VLOOKUP(BD71,tabla_Alturas,2,FALSE)*BF59</f>
        <v>5140.25</v>
      </c>
      <c r="BM71" s="534"/>
      <c r="BN71" s="535"/>
      <c r="BO71" s="63"/>
      <c r="BP71" s="109"/>
    </row>
    <row r="72" spans="2:68" x14ac:dyDescent="0.25">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25" customHeight="1" x14ac:dyDescent="0.25">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75" x14ac:dyDescent="0.2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x14ac:dyDescent="0.25">
      <c r="B75" s="106"/>
      <c r="C75" s="83"/>
      <c r="D75" s="48"/>
      <c r="E75" s="48" t="s">
        <v>1334</v>
      </c>
      <c r="F75" s="48"/>
      <c r="G75" s="48"/>
      <c r="H75" s="48"/>
      <c r="I75" s="5"/>
      <c r="J75" s="5"/>
      <c r="K75" s="538" t="s">
        <v>1363</v>
      </c>
      <c r="L75" s="539"/>
      <c r="M75" s="539"/>
      <c r="N75" s="539"/>
      <c r="O75" s="540"/>
      <c r="P75" s="471" t="s">
        <v>1281</v>
      </c>
      <c r="Q75" s="471"/>
      <c r="R75" s="471"/>
      <c r="S75" s="541">
        <f>VLOOKUP(K75,tabla_herramientas,2,FALSE)</f>
        <v>0</v>
      </c>
      <c r="T75" s="542"/>
      <c r="U75" s="63"/>
      <c r="V75" s="109"/>
      <c r="W75" s="5"/>
      <c r="X75" s="5"/>
      <c r="Y75" s="106"/>
      <c r="Z75" s="83"/>
      <c r="AA75" s="48"/>
      <c r="AB75" s="48" t="s">
        <v>1334</v>
      </c>
      <c r="AC75" s="48"/>
      <c r="AD75" s="48"/>
      <c r="AE75" s="48"/>
      <c r="AF75" s="5"/>
      <c r="AG75" s="5"/>
      <c r="AH75" s="538" t="s">
        <v>1363</v>
      </c>
      <c r="AI75" s="539"/>
      <c r="AJ75" s="539"/>
      <c r="AK75" s="539"/>
      <c r="AL75" s="540"/>
      <c r="AM75" s="471" t="s">
        <v>1281</v>
      </c>
      <c r="AN75" s="471"/>
      <c r="AO75" s="471"/>
      <c r="AP75" s="541">
        <f>VLOOKUP(AH75,tabla_herramientas,2,FALSE)</f>
        <v>0</v>
      </c>
      <c r="AQ75" s="542"/>
      <c r="AR75" s="63"/>
      <c r="AS75" s="109"/>
      <c r="AT75" s="5"/>
      <c r="AU75" s="1"/>
      <c r="AV75" s="106"/>
      <c r="AW75" s="83"/>
      <c r="AX75" s="48"/>
      <c r="AY75" s="48" t="s">
        <v>1334</v>
      </c>
      <c r="AZ75" s="48"/>
      <c r="BA75" s="48"/>
      <c r="BB75" s="48"/>
      <c r="BE75" s="538" t="s">
        <v>1363</v>
      </c>
      <c r="BF75" s="539"/>
      <c r="BG75" s="539"/>
      <c r="BH75" s="539"/>
      <c r="BI75" s="540"/>
      <c r="BJ75" s="471" t="s">
        <v>1281</v>
      </c>
      <c r="BK75" s="471"/>
      <c r="BL75" s="471"/>
      <c r="BM75" s="541">
        <f>VLOOKUP(BE75,tabla_herramientas,2,FALSE)</f>
        <v>0</v>
      </c>
      <c r="BN75" s="542"/>
      <c r="BO75" s="63"/>
      <c r="BP75" s="109"/>
    </row>
    <row r="76" spans="2:68" x14ac:dyDescent="0.25">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6" customHeight="1" x14ac:dyDescent="0.25">
      <c r="B77" s="106"/>
      <c r="C77" s="543"/>
      <c r="D77" s="543"/>
      <c r="E77" s="543"/>
      <c r="F77" s="543"/>
      <c r="G77" s="543"/>
      <c r="H77" s="543"/>
      <c r="I77" s="113"/>
      <c r="J77" s="113"/>
      <c r="K77" s="113"/>
      <c r="L77" s="113"/>
      <c r="M77" s="113"/>
      <c r="N77" s="113"/>
      <c r="O77" s="113"/>
      <c r="P77" s="113"/>
      <c r="Q77" s="113"/>
      <c r="R77" s="113"/>
      <c r="S77" s="113"/>
      <c r="T77" s="113"/>
      <c r="U77" s="113"/>
      <c r="V77" s="109"/>
      <c r="W77" s="5"/>
      <c r="X77" s="5"/>
      <c r="Y77" s="106"/>
      <c r="Z77" s="543"/>
      <c r="AA77" s="543"/>
      <c r="AB77" s="543"/>
      <c r="AC77" s="543"/>
      <c r="AD77" s="543"/>
      <c r="AE77" s="543"/>
      <c r="AF77" s="113"/>
      <c r="AG77" s="113"/>
      <c r="AH77" s="113"/>
      <c r="AI77" s="113"/>
      <c r="AJ77" s="113"/>
      <c r="AK77" s="113"/>
      <c r="AL77" s="113"/>
      <c r="AM77" s="113"/>
      <c r="AN77" s="113"/>
      <c r="AO77" s="113"/>
      <c r="AP77" s="113"/>
      <c r="AQ77" s="113"/>
      <c r="AR77" s="113"/>
      <c r="AS77" s="109"/>
      <c r="AT77" s="5"/>
      <c r="AU77" s="1"/>
      <c r="AV77" s="106"/>
      <c r="AW77" s="543"/>
      <c r="AX77" s="543"/>
      <c r="AY77" s="543"/>
      <c r="AZ77" s="543"/>
      <c r="BA77" s="543"/>
      <c r="BB77" s="543"/>
      <c r="BC77" s="113"/>
      <c r="BD77" s="113"/>
      <c r="BE77" s="113"/>
      <c r="BF77" s="113"/>
      <c r="BG77" s="113"/>
      <c r="BH77" s="113"/>
      <c r="BI77" s="113"/>
      <c r="BJ77" s="113"/>
      <c r="BK77" s="113"/>
      <c r="BL77" s="113"/>
      <c r="BM77" s="113"/>
      <c r="BN77" s="113"/>
      <c r="BO77" s="113"/>
      <c r="BP77" s="109"/>
    </row>
    <row r="78" spans="2:68" ht="11.25" customHeight="1" x14ac:dyDescent="0.25">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x14ac:dyDescent="0.25">
      <c r="B79" s="106"/>
      <c r="C79" s="53"/>
      <c r="D79" s="8"/>
      <c r="E79" s="232"/>
      <c r="F79" s="232"/>
      <c r="G79" s="232" t="s">
        <v>134</v>
      </c>
      <c r="H79" s="538" t="s">
        <v>1364</v>
      </c>
      <c r="I79" s="539"/>
      <c r="J79" s="539"/>
      <c r="K79" s="539"/>
      <c r="L79" s="540"/>
      <c r="M79" s="5"/>
      <c r="N79" s="5"/>
      <c r="O79" s="5"/>
      <c r="P79" s="471" t="s">
        <v>135</v>
      </c>
      <c r="Q79" s="471"/>
      <c r="R79" s="533" t="e">
        <f>VLOOKUP(H79,tabla_consumibles,2,FALSE)*L59</f>
        <v>#N/A</v>
      </c>
      <c r="S79" s="534"/>
      <c r="T79" s="535"/>
      <c r="U79" s="63"/>
      <c r="V79" s="109"/>
      <c r="W79" s="5"/>
      <c r="X79" s="5"/>
      <c r="Y79" s="106"/>
      <c r="Z79" s="53"/>
      <c r="AA79" s="8"/>
      <c r="AB79" s="232"/>
      <c r="AC79" s="232"/>
      <c r="AD79" s="232" t="s">
        <v>134</v>
      </c>
      <c r="AE79" s="538" t="s">
        <v>1364</v>
      </c>
      <c r="AF79" s="539"/>
      <c r="AG79" s="539"/>
      <c r="AH79" s="539"/>
      <c r="AI79" s="540"/>
      <c r="AJ79" s="5"/>
      <c r="AK79" s="5"/>
      <c r="AL79" s="5"/>
      <c r="AM79" s="471" t="s">
        <v>135</v>
      </c>
      <c r="AN79" s="471"/>
      <c r="AO79" s="533" t="e">
        <f>VLOOKUP(AE79,tabla_consumibles,2,FALSE)*AI59</f>
        <v>#N/A</v>
      </c>
      <c r="AP79" s="534"/>
      <c r="AQ79" s="535"/>
      <c r="AR79" s="63"/>
      <c r="AS79" s="109"/>
      <c r="AT79" s="5"/>
      <c r="AU79" s="1"/>
      <c r="AV79" s="106"/>
      <c r="AW79" s="53"/>
      <c r="AX79" s="8"/>
      <c r="AY79" s="232"/>
      <c r="AZ79" s="232"/>
      <c r="BA79" s="232" t="s">
        <v>134</v>
      </c>
      <c r="BB79" s="538" t="s">
        <v>1364</v>
      </c>
      <c r="BC79" s="539"/>
      <c r="BD79" s="539"/>
      <c r="BE79" s="539"/>
      <c r="BF79" s="540"/>
      <c r="BJ79" s="471" t="s">
        <v>135</v>
      </c>
      <c r="BK79" s="471"/>
      <c r="BL79" s="533">
        <f>VLOOKUP(BB79,tabla_consumibles,2,FALSE)*BF59</f>
        <v>0</v>
      </c>
      <c r="BM79" s="534"/>
      <c r="BN79" s="535"/>
      <c r="BO79" s="63"/>
      <c r="BP79" s="109"/>
    </row>
    <row r="80" spans="2:68" ht="18" customHeight="1" x14ac:dyDescent="0.25">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 customHeight="1" x14ac:dyDescent="0.25">
      <c r="B81" s="106"/>
      <c r="C81" s="113"/>
      <c r="D81" s="113"/>
      <c r="E81" s="242"/>
      <c r="F81" s="113"/>
      <c r="G81" s="113"/>
      <c r="H81" s="113"/>
      <c r="I81" s="113"/>
      <c r="J81" s="113"/>
      <c r="K81" s="113"/>
      <c r="L81" s="113"/>
      <c r="M81" s="113"/>
      <c r="N81" s="113"/>
      <c r="O81" s="113"/>
      <c r="P81" s="113"/>
      <c r="Q81" s="113"/>
      <c r="R81" s="113"/>
      <c r="S81" s="113"/>
      <c r="T81" s="113"/>
      <c r="U81" s="113"/>
      <c r="V81" s="109"/>
      <c r="W81" s="5"/>
      <c r="X81" s="5"/>
      <c r="Y81" s="106"/>
      <c r="Z81" s="113"/>
      <c r="AA81" s="113"/>
      <c r="AB81" s="242"/>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
      <c r="BI81" s="113"/>
      <c r="BJ81" s="113"/>
      <c r="BK81" s="113"/>
      <c r="BL81" s="113"/>
      <c r="BM81" s="113"/>
      <c r="BN81" s="113"/>
      <c r="BO81" s="113"/>
      <c r="BP81" s="109"/>
    </row>
    <row r="82" spans="2:68" x14ac:dyDescent="0.25">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75" x14ac:dyDescent="0.25">
      <c r="B83" s="106"/>
      <c r="C83" s="53"/>
      <c r="D83" s="5"/>
      <c r="E83" s="48" t="s">
        <v>1335</v>
      </c>
      <c r="F83" s="232"/>
      <c r="G83" s="232"/>
      <c r="H83" s="232"/>
      <c r="I83" s="235"/>
      <c r="J83" s="530" t="s">
        <v>1365</v>
      </c>
      <c r="K83" s="531"/>
      <c r="L83" s="531"/>
      <c r="M83" s="531"/>
      <c r="N83" s="532"/>
      <c r="O83" s="232"/>
      <c r="P83" s="471" t="s">
        <v>135</v>
      </c>
      <c r="Q83" s="471"/>
      <c r="R83" s="533">
        <f>VLOOKUP(J83,tabla_transportes,2,FALSE)</f>
        <v>0</v>
      </c>
      <c r="S83" s="534"/>
      <c r="T83" s="535"/>
      <c r="U83" s="63"/>
      <c r="V83" s="109"/>
      <c r="W83" s="5"/>
      <c r="X83" s="5"/>
      <c r="Y83" s="106"/>
      <c r="Z83" s="53"/>
      <c r="AA83" s="5"/>
      <c r="AB83" s="48" t="s">
        <v>1335</v>
      </c>
      <c r="AC83" s="232"/>
      <c r="AD83" s="232"/>
      <c r="AE83" s="232"/>
      <c r="AF83" s="235"/>
      <c r="AG83" s="530" t="s">
        <v>1365</v>
      </c>
      <c r="AH83" s="531"/>
      <c r="AI83" s="531"/>
      <c r="AJ83" s="531"/>
      <c r="AK83" s="532"/>
      <c r="AL83" s="232"/>
      <c r="AM83" s="471" t="s">
        <v>135</v>
      </c>
      <c r="AN83" s="471"/>
      <c r="AO83" s="533">
        <f>VLOOKUP(AG83,tabla_transportes,2,FALSE)</f>
        <v>0</v>
      </c>
      <c r="AP83" s="534"/>
      <c r="AQ83" s="535"/>
      <c r="AR83" s="63"/>
      <c r="AS83" s="109"/>
      <c r="AT83" s="5"/>
      <c r="AU83" s="1"/>
      <c r="AV83" s="106"/>
      <c r="AW83" s="53"/>
      <c r="AY83" s="48" t="s">
        <v>1335</v>
      </c>
      <c r="AZ83" s="232"/>
      <c r="BA83" s="232"/>
      <c r="BB83" s="232"/>
      <c r="BC83" s="235"/>
      <c r="BD83" s="530" t="s">
        <v>1365</v>
      </c>
      <c r="BE83" s="531"/>
      <c r="BF83" s="531"/>
      <c r="BG83" s="531"/>
      <c r="BH83" s="532"/>
      <c r="BI83" s="232"/>
      <c r="BJ83" s="471" t="s">
        <v>135</v>
      </c>
      <c r="BK83" s="471"/>
      <c r="BL83" s="533">
        <f>VLOOKUP(BD83,tabla_transportes,2,FALSE)</f>
        <v>0</v>
      </c>
      <c r="BM83" s="534"/>
      <c r="BN83" s="535"/>
      <c r="BO83" s="63"/>
      <c r="BP83" s="109"/>
    </row>
    <row r="84" spans="2:68" ht="4.5" customHeight="1" x14ac:dyDescent="0.25">
      <c r="B84" s="106"/>
      <c r="C84" s="53"/>
      <c r="D84" s="5"/>
      <c r="E84" s="48"/>
      <c r="F84" s="232"/>
      <c r="G84" s="232"/>
      <c r="H84" s="232"/>
      <c r="I84" s="235"/>
      <c r="J84" s="238"/>
      <c r="K84" s="238"/>
      <c r="L84" s="238"/>
      <c r="M84" s="238"/>
      <c r="N84" s="89"/>
      <c r="O84" s="232"/>
      <c r="P84" s="232"/>
      <c r="Q84" s="232"/>
      <c r="R84" s="233"/>
      <c r="S84" s="233"/>
      <c r="T84" s="233"/>
      <c r="U84" s="63"/>
      <c r="V84" s="109"/>
      <c r="W84" s="5"/>
      <c r="X84" s="5"/>
      <c r="Y84" s="106"/>
      <c r="Z84" s="53"/>
      <c r="AA84" s="5"/>
      <c r="AB84" s="48"/>
      <c r="AC84" s="232"/>
      <c r="AD84" s="232"/>
      <c r="AE84" s="232"/>
      <c r="AF84" s="235"/>
      <c r="AG84" s="238"/>
      <c r="AH84" s="238"/>
      <c r="AI84" s="238"/>
      <c r="AJ84" s="238"/>
      <c r="AK84" s="89"/>
      <c r="AL84" s="232"/>
      <c r="AM84" s="232"/>
      <c r="AN84" s="232"/>
      <c r="AO84" s="233"/>
      <c r="AP84" s="233"/>
      <c r="AQ84" s="233"/>
      <c r="AR84" s="63"/>
      <c r="AS84" s="109"/>
      <c r="AT84" s="5"/>
      <c r="AU84" s="1"/>
      <c r="AV84" s="106"/>
      <c r="AW84" s="53"/>
      <c r="AY84" s="48"/>
      <c r="AZ84" s="232"/>
      <c r="BA84" s="232"/>
      <c r="BB84" s="232"/>
      <c r="BC84" s="235"/>
      <c r="BD84" s="238"/>
      <c r="BE84" s="238"/>
      <c r="BF84" s="238"/>
      <c r="BG84" s="238"/>
      <c r="BH84" s="89"/>
      <c r="BI84" s="232"/>
      <c r="BJ84" s="232"/>
      <c r="BK84" s="232"/>
      <c r="BL84" s="233"/>
      <c r="BM84" s="233"/>
      <c r="BN84" s="233"/>
      <c r="BO84" s="63"/>
      <c r="BP84" s="109"/>
    </row>
    <row r="85" spans="2:68" x14ac:dyDescent="0.25">
      <c r="B85" s="106"/>
      <c r="C85" s="53"/>
      <c r="D85" s="5"/>
      <c r="E85" s="471" t="s">
        <v>1310</v>
      </c>
      <c r="F85" s="471"/>
      <c r="G85" s="471"/>
      <c r="H85" s="544">
        <v>2</v>
      </c>
      <c r="I85" s="545"/>
      <c r="J85" s="5"/>
      <c r="K85" s="471" t="s">
        <v>1299</v>
      </c>
      <c r="L85" s="471"/>
      <c r="M85" s="471"/>
      <c r="N85" s="549">
        <v>1</v>
      </c>
      <c r="O85" s="540"/>
      <c r="P85" s="471" t="s">
        <v>1329</v>
      </c>
      <c r="Q85" s="471"/>
      <c r="R85" s="533">
        <f>R83*H85*N85</f>
        <v>0</v>
      </c>
      <c r="S85" s="534"/>
      <c r="T85" s="535"/>
      <c r="U85" s="63"/>
      <c r="V85" s="109"/>
      <c r="W85" s="5"/>
      <c r="X85" s="5"/>
      <c r="Y85" s="106"/>
      <c r="Z85" s="53"/>
      <c r="AA85" s="5"/>
      <c r="AB85" s="471" t="s">
        <v>1310</v>
      </c>
      <c r="AC85" s="471"/>
      <c r="AD85" s="471"/>
      <c r="AE85" s="544">
        <v>2</v>
      </c>
      <c r="AF85" s="545"/>
      <c r="AG85" s="5"/>
      <c r="AH85" s="471" t="s">
        <v>1299</v>
      </c>
      <c r="AI85" s="471"/>
      <c r="AJ85" s="471"/>
      <c r="AK85" s="549">
        <v>1</v>
      </c>
      <c r="AL85" s="540"/>
      <c r="AM85" s="471" t="s">
        <v>1329</v>
      </c>
      <c r="AN85" s="471"/>
      <c r="AO85" s="533">
        <f>AO83*AE85*AK85</f>
        <v>0</v>
      </c>
      <c r="AP85" s="534"/>
      <c r="AQ85" s="535"/>
      <c r="AR85" s="63"/>
      <c r="AS85" s="109"/>
      <c r="AT85" s="5"/>
      <c r="AU85" s="1"/>
      <c r="AV85" s="106"/>
      <c r="AW85" s="53"/>
      <c r="AY85" s="471" t="s">
        <v>1310</v>
      </c>
      <c r="AZ85" s="471"/>
      <c r="BA85" s="471"/>
      <c r="BB85" s="544">
        <v>2</v>
      </c>
      <c r="BC85" s="545"/>
      <c r="BE85" s="471" t="s">
        <v>1299</v>
      </c>
      <c r="BF85" s="471"/>
      <c r="BG85" s="471"/>
      <c r="BH85" s="549">
        <v>1</v>
      </c>
      <c r="BI85" s="540"/>
      <c r="BJ85" s="471" t="s">
        <v>1329</v>
      </c>
      <c r="BK85" s="471"/>
      <c r="BL85" s="533">
        <f>BL83*BB85*BH85</f>
        <v>0</v>
      </c>
      <c r="BM85" s="534"/>
      <c r="BN85" s="535"/>
      <c r="BO85" s="63"/>
      <c r="BP85" s="109"/>
    </row>
    <row r="86" spans="2:68" ht="8.25" customHeight="1" x14ac:dyDescent="0.25">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x14ac:dyDescent="0.25">
      <c r="B87" s="106"/>
      <c r="C87" s="113"/>
      <c r="D87" s="113"/>
      <c r="E87" s="242"/>
      <c r="F87" s="242"/>
      <c r="G87" s="242"/>
      <c r="H87" s="242"/>
      <c r="I87" s="120"/>
      <c r="J87" s="120"/>
      <c r="K87" s="120"/>
      <c r="L87" s="120"/>
      <c r="M87" s="120"/>
      <c r="N87" s="113"/>
      <c r="O87" s="242"/>
      <c r="P87" s="242"/>
      <c r="Q87" s="547" t="s">
        <v>1336</v>
      </c>
      <c r="R87" s="547"/>
      <c r="S87" s="547"/>
      <c r="T87" s="547"/>
      <c r="U87" s="113"/>
      <c r="V87" s="109"/>
      <c r="W87" s="5"/>
      <c r="X87" s="5"/>
      <c r="Y87" s="106"/>
      <c r="Z87" s="113"/>
      <c r="AA87" s="113"/>
      <c r="AB87" s="242"/>
      <c r="AC87" s="242"/>
      <c r="AD87" s="242"/>
      <c r="AE87" s="242"/>
      <c r="AF87" s="120"/>
      <c r="AG87" s="120"/>
      <c r="AH87" s="120"/>
      <c r="AI87" s="120"/>
      <c r="AJ87" s="120"/>
      <c r="AK87" s="113"/>
      <c r="AL87" s="242"/>
      <c r="AM87" s="242"/>
      <c r="AN87" s="547" t="s">
        <v>1336</v>
      </c>
      <c r="AO87" s="547"/>
      <c r="AP87" s="547"/>
      <c r="AQ87" s="547"/>
      <c r="AR87" s="113"/>
      <c r="AS87" s="109"/>
      <c r="AT87" s="5"/>
      <c r="AU87" s="1"/>
      <c r="AV87" s="106"/>
      <c r="AW87" s="113"/>
      <c r="AX87" s="113"/>
      <c r="AY87" s="242"/>
      <c r="AZ87" s="242"/>
      <c r="BA87" s="242"/>
      <c r="BB87" s="242"/>
      <c r="BC87" s="120"/>
      <c r="BD87" s="120"/>
      <c r="BE87" s="120"/>
      <c r="BF87" s="120"/>
      <c r="BG87" s="120"/>
      <c r="BH87" s="113"/>
      <c r="BI87" s="242"/>
      <c r="BJ87" s="242"/>
      <c r="BK87" s="547" t="s">
        <v>1336</v>
      </c>
      <c r="BL87" s="547"/>
      <c r="BM87" s="547"/>
      <c r="BN87" s="547"/>
      <c r="BO87" s="113"/>
      <c r="BP87" s="109"/>
    </row>
    <row r="88" spans="2:68" ht="7.5" customHeight="1" x14ac:dyDescent="0.25">
      <c r="B88" s="103"/>
      <c r="C88" s="49"/>
      <c r="D88" s="50"/>
      <c r="E88" s="51"/>
      <c r="F88" s="51"/>
      <c r="G88" s="51"/>
      <c r="H88" s="51"/>
      <c r="I88" s="84"/>
      <c r="J88" s="84"/>
      <c r="K88" s="84"/>
      <c r="L88" s="84"/>
      <c r="M88" s="84"/>
      <c r="N88" s="50"/>
      <c r="O88" s="90"/>
      <c r="P88" s="242"/>
      <c r="Q88" s="548"/>
      <c r="R88" s="548"/>
      <c r="S88" s="548"/>
      <c r="T88" s="548"/>
      <c r="U88" s="113"/>
      <c r="V88" s="109"/>
      <c r="W88" s="5"/>
      <c r="X88" s="5"/>
      <c r="Y88" s="103"/>
      <c r="Z88" s="49"/>
      <c r="AA88" s="50"/>
      <c r="AB88" s="51"/>
      <c r="AC88" s="51"/>
      <c r="AD88" s="51"/>
      <c r="AE88" s="51"/>
      <c r="AF88" s="84"/>
      <c r="AG88" s="84"/>
      <c r="AH88" s="84"/>
      <c r="AI88" s="84"/>
      <c r="AJ88" s="84"/>
      <c r="AK88" s="50"/>
      <c r="AL88" s="90"/>
      <c r="AM88" s="242"/>
      <c r="AN88" s="548"/>
      <c r="AO88" s="548"/>
      <c r="AP88" s="548"/>
      <c r="AQ88" s="548"/>
      <c r="AR88" s="113"/>
      <c r="AS88" s="109"/>
      <c r="AT88" s="5"/>
      <c r="AU88" s="1"/>
      <c r="AV88" s="103"/>
      <c r="AW88" s="49"/>
      <c r="AX88" s="50"/>
      <c r="AY88" s="51"/>
      <c r="AZ88" s="51"/>
      <c r="BA88" s="51"/>
      <c r="BB88" s="51"/>
      <c r="BC88" s="84"/>
      <c r="BD88" s="84"/>
      <c r="BE88" s="84"/>
      <c r="BF88" s="84"/>
      <c r="BG88" s="84"/>
      <c r="BH88" s="50"/>
      <c r="BI88" s="90"/>
      <c r="BJ88" s="242"/>
      <c r="BK88" s="548"/>
      <c r="BL88" s="548"/>
      <c r="BM88" s="548"/>
      <c r="BN88" s="548"/>
      <c r="BO88" s="113"/>
      <c r="BP88" s="109"/>
    </row>
    <row r="89" spans="2:68" ht="15.75" x14ac:dyDescent="0.25">
      <c r="B89" s="103"/>
      <c r="C89" s="53"/>
      <c r="D89" s="459" t="s">
        <v>1287</v>
      </c>
      <c r="E89" s="459"/>
      <c r="F89" s="459"/>
      <c r="G89" s="459"/>
      <c r="H89" s="472" t="s">
        <v>1366</v>
      </c>
      <c r="I89" s="472"/>
      <c r="J89" s="472"/>
      <c r="K89" s="6" t="s">
        <v>1325</v>
      </c>
      <c r="L89" s="6"/>
      <c r="M89" s="473">
        <f>VLOOKUP(H89,perfil,2,FALSE)</f>
        <v>0</v>
      </c>
      <c r="N89" s="473"/>
      <c r="O89" s="63"/>
      <c r="P89" s="113"/>
      <c r="Q89" s="546" t="e">
        <f>(L59+(K67*R63)+R71+R85+R79+(1+S75))*(1+M89)</f>
        <v>#N/A</v>
      </c>
      <c r="R89" s="546"/>
      <c r="S89" s="546"/>
      <c r="T89" s="546"/>
      <c r="U89" s="113"/>
      <c r="V89" s="109"/>
      <c r="W89" s="5"/>
      <c r="X89" s="5"/>
      <c r="Y89" s="103"/>
      <c r="Z89" s="53"/>
      <c r="AA89" s="459" t="s">
        <v>1287</v>
      </c>
      <c r="AB89" s="459"/>
      <c r="AC89" s="459"/>
      <c r="AD89" s="459"/>
      <c r="AE89" s="472" t="s">
        <v>1366</v>
      </c>
      <c r="AF89" s="472"/>
      <c r="AG89" s="472"/>
      <c r="AH89" s="6" t="s">
        <v>1325</v>
      </c>
      <c r="AI89" s="6"/>
      <c r="AJ89" s="473">
        <f>VLOOKUP(AE89,perfil,2,FALSE)</f>
        <v>0</v>
      </c>
      <c r="AK89" s="473"/>
      <c r="AL89" s="63"/>
      <c r="AM89" s="113"/>
      <c r="AN89" s="546" t="e">
        <f>(AI59+(AH67*AO63)+AO71+AO85+AO79+(1+AP75))*(1+AJ89)</f>
        <v>#N/A</v>
      </c>
      <c r="AO89" s="546"/>
      <c r="AP89" s="546"/>
      <c r="AQ89" s="546"/>
      <c r="AR89" s="113"/>
      <c r="AS89" s="109"/>
      <c r="AT89" s="5"/>
      <c r="AU89" s="1"/>
      <c r="AV89" s="103"/>
      <c r="AW89" s="53"/>
      <c r="AX89" s="459" t="s">
        <v>1287</v>
      </c>
      <c r="AY89" s="459"/>
      <c r="AZ89" s="459"/>
      <c r="BA89" s="459"/>
      <c r="BB89" s="472" t="s">
        <v>1366</v>
      </c>
      <c r="BC89" s="472"/>
      <c r="BD89" s="472"/>
      <c r="BE89" s="6" t="s">
        <v>1325</v>
      </c>
      <c r="BF89" s="6"/>
      <c r="BG89" s="473">
        <f>VLOOKUP(BB89,perfil,2,FALSE)</f>
        <v>0</v>
      </c>
      <c r="BH89" s="473"/>
      <c r="BI89" s="63"/>
      <c r="BJ89" s="113"/>
      <c r="BK89" s="546">
        <f>(BF59+(BE67*BL63)+BL71+BL85+BL79+(1+BM75))*(1+BG89)</f>
        <v>30842.5</v>
      </c>
      <c r="BL89" s="546"/>
      <c r="BM89" s="546"/>
      <c r="BN89" s="546"/>
      <c r="BO89" s="113"/>
      <c r="BP89" s="109"/>
    </row>
    <row r="90" spans="2:68" ht="6" customHeight="1" x14ac:dyDescent="0.25">
      <c r="B90" s="103"/>
      <c r="C90" s="54"/>
      <c r="D90" s="64"/>
      <c r="E90" s="73"/>
      <c r="F90" s="73"/>
      <c r="G90" s="64"/>
      <c r="H90" s="64"/>
      <c r="I90" s="64"/>
      <c r="J90" s="64"/>
      <c r="K90" s="64"/>
      <c r="L90" s="64"/>
      <c r="M90" s="64"/>
      <c r="N90" s="64"/>
      <c r="O90" s="65"/>
      <c r="P90" s="113"/>
      <c r="Q90" s="546"/>
      <c r="R90" s="546"/>
      <c r="S90" s="546"/>
      <c r="T90" s="546"/>
      <c r="U90" s="117"/>
      <c r="V90" s="109"/>
      <c r="W90" s="5"/>
      <c r="X90" s="5"/>
      <c r="Y90" s="103"/>
      <c r="Z90" s="54"/>
      <c r="AA90" s="64"/>
      <c r="AB90" s="73"/>
      <c r="AC90" s="73"/>
      <c r="AD90" s="64"/>
      <c r="AE90" s="64"/>
      <c r="AF90" s="64"/>
      <c r="AG90" s="64"/>
      <c r="AH90" s="64"/>
      <c r="AI90" s="64"/>
      <c r="AJ90" s="64"/>
      <c r="AK90" s="64"/>
      <c r="AL90" s="65"/>
      <c r="AM90" s="113"/>
      <c r="AN90" s="546"/>
      <c r="AO90" s="546"/>
      <c r="AP90" s="546"/>
      <c r="AQ90" s="546"/>
      <c r="AR90" s="117"/>
      <c r="AS90" s="109"/>
      <c r="AT90" s="5"/>
      <c r="AU90" s="1"/>
      <c r="AV90" s="103"/>
      <c r="AW90" s="54"/>
      <c r="AX90" s="64"/>
      <c r="AY90" s="73"/>
      <c r="AZ90" s="73"/>
      <c r="BA90" s="64"/>
      <c r="BB90" s="64"/>
      <c r="BC90" s="64"/>
      <c r="BD90" s="64"/>
      <c r="BE90" s="64"/>
      <c r="BF90" s="64"/>
      <c r="BG90" s="64"/>
      <c r="BH90" s="64"/>
      <c r="BI90" s="65"/>
      <c r="BJ90" s="113"/>
      <c r="BK90" s="546"/>
      <c r="BL90" s="546"/>
      <c r="BM90" s="546"/>
      <c r="BN90" s="546"/>
      <c r="BO90" s="117"/>
      <c r="BP90" s="109"/>
    </row>
    <row r="91" spans="2:68" ht="6.75" customHeight="1" thickBot="1" x14ac:dyDescent="0.3">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x14ac:dyDescent="0.25">
      <c r="C92" s="5"/>
      <c r="D92" s="5"/>
      <c r="E92" s="5"/>
      <c r="F92" s="5"/>
      <c r="G92" s="5"/>
      <c r="H92" s="5"/>
      <c r="I92" s="5"/>
      <c r="J92" s="5"/>
      <c r="K92" s="5"/>
      <c r="L92" s="5"/>
      <c r="M92" s="5"/>
      <c r="N92" s="5"/>
      <c r="O92" s="235"/>
      <c r="P92" s="235"/>
      <c r="Q92" s="5"/>
      <c r="R92" s="5"/>
      <c r="S92" s="5"/>
      <c r="T92" s="60"/>
      <c r="U92" s="60"/>
      <c r="V92" s="5"/>
      <c r="W92" s="5"/>
      <c r="X92" s="5"/>
      <c r="Y92" s="1"/>
      <c r="Z92" s="5"/>
      <c r="AA92" s="5"/>
      <c r="AB92" s="5"/>
      <c r="AC92" s="5"/>
      <c r="AD92" s="5"/>
      <c r="AE92" s="5"/>
      <c r="AF92" s="5"/>
      <c r="AG92" s="5"/>
      <c r="AH92" s="5"/>
      <c r="AI92" s="5"/>
      <c r="AJ92" s="5"/>
      <c r="AK92" s="5"/>
      <c r="AL92" s="235"/>
      <c r="AM92" s="235"/>
      <c r="AN92" s="5"/>
      <c r="AO92" s="5"/>
      <c r="AP92" s="5"/>
      <c r="AQ92" s="60"/>
      <c r="AR92" s="60"/>
      <c r="AS92" s="5"/>
      <c r="AT92" s="5"/>
      <c r="AU92" s="1"/>
    </row>
    <row r="93" spans="2:68" x14ac:dyDescent="0.25">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75" thickBot="1" x14ac:dyDescent="0.3">
      <c r="B94" s="5"/>
      <c r="C94" s="523" t="s">
        <v>1473</v>
      </c>
      <c r="D94" s="523"/>
      <c r="E94" s="523"/>
      <c r="F94" s="523"/>
      <c r="G94" s="523"/>
      <c r="H94" s="523"/>
      <c r="I94" s="126"/>
      <c r="J94" s="5"/>
      <c r="K94" s="5"/>
      <c r="L94" s="5"/>
      <c r="M94" s="5"/>
      <c r="N94" s="5"/>
      <c r="O94" s="5"/>
      <c r="P94" s="5"/>
      <c r="Q94" s="5"/>
      <c r="R94" s="5"/>
      <c r="S94" s="5"/>
      <c r="T94" s="5"/>
      <c r="U94" s="5"/>
      <c r="V94" s="5"/>
      <c r="W94" s="5"/>
      <c r="X94" s="5"/>
      <c r="Y94" s="5"/>
      <c r="Z94" s="523" t="s">
        <v>1474</v>
      </c>
      <c r="AA94" s="523"/>
      <c r="AB94" s="523"/>
      <c r="AC94" s="523"/>
      <c r="AD94" s="523"/>
      <c r="AE94" s="523"/>
      <c r="AF94" s="126"/>
      <c r="AG94" s="5"/>
      <c r="AH94" s="5"/>
      <c r="AI94" s="5"/>
      <c r="AJ94" s="5"/>
      <c r="AK94" s="5"/>
      <c r="AL94" s="5"/>
      <c r="AM94" s="5"/>
      <c r="AN94" s="5"/>
      <c r="AO94" s="5"/>
      <c r="AP94" s="5"/>
      <c r="AQ94" s="5"/>
      <c r="AR94" s="5"/>
      <c r="AS94" s="5"/>
      <c r="AT94" s="5"/>
      <c r="AU94" s="5"/>
      <c r="AW94" s="523" t="s">
        <v>1475</v>
      </c>
      <c r="AX94" s="523"/>
      <c r="AY94" s="523"/>
      <c r="AZ94" s="523"/>
      <c r="BA94" s="523"/>
      <c r="BB94" s="523"/>
      <c r="BC94" s="126"/>
    </row>
    <row r="95" spans="2:68" ht="6.75" customHeight="1" x14ac:dyDescent="0.25">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25" customHeight="1" x14ac:dyDescent="0.25">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x14ac:dyDescent="0.25">
      <c r="B97" s="106"/>
      <c r="C97" s="53"/>
      <c r="D97" s="5"/>
      <c r="E97" s="524" t="s">
        <v>1337</v>
      </c>
      <c r="F97" s="524"/>
      <c r="G97" s="524"/>
      <c r="H97" s="524"/>
      <c r="I97" s="524"/>
      <c r="J97" s="5"/>
      <c r="K97" s="527" t="s">
        <v>116</v>
      </c>
      <c r="L97" s="528"/>
      <c r="M97" s="528"/>
      <c r="N97" s="528"/>
      <c r="O97" s="528"/>
      <c r="P97" s="528"/>
      <c r="Q97" s="528"/>
      <c r="R97" s="528"/>
      <c r="S97" s="529"/>
      <c r="T97" s="92"/>
      <c r="U97" s="94"/>
      <c r="V97" s="123"/>
      <c r="W97" s="1"/>
      <c r="X97" s="5"/>
      <c r="Y97" s="106"/>
      <c r="Z97" s="53"/>
      <c r="AA97" s="5"/>
      <c r="AB97" s="524" t="s">
        <v>1337</v>
      </c>
      <c r="AC97" s="524"/>
      <c r="AD97" s="524"/>
      <c r="AE97" s="524"/>
      <c r="AF97" s="524"/>
      <c r="AG97" s="5"/>
      <c r="AH97" s="527" t="s">
        <v>116</v>
      </c>
      <c r="AI97" s="528"/>
      <c r="AJ97" s="528"/>
      <c r="AK97" s="528"/>
      <c r="AL97" s="528"/>
      <c r="AM97" s="528"/>
      <c r="AN97" s="528"/>
      <c r="AO97" s="528"/>
      <c r="AP97" s="529"/>
      <c r="AQ97" s="92"/>
      <c r="AR97" s="94"/>
      <c r="AS97" s="123"/>
      <c r="AT97" s="1"/>
      <c r="AU97" s="1"/>
      <c r="AV97" s="106"/>
      <c r="AW97" s="53"/>
      <c r="AY97" s="524" t="s">
        <v>1337</v>
      </c>
      <c r="AZ97" s="524"/>
      <c r="BA97" s="524"/>
      <c r="BB97" s="524"/>
      <c r="BC97" s="524"/>
      <c r="BE97" s="527" t="s">
        <v>116</v>
      </c>
      <c r="BF97" s="528"/>
      <c r="BG97" s="528"/>
      <c r="BH97" s="528"/>
      <c r="BI97" s="528"/>
      <c r="BJ97" s="528"/>
      <c r="BK97" s="528"/>
      <c r="BL97" s="528"/>
      <c r="BM97" s="529"/>
      <c r="BN97" s="92"/>
      <c r="BO97" s="94"/>
      <c r="BP97" s="123"/>
    </row>
    <row r="98" spans="2:68" ht="4.5" customHeight="1" x14ac:dyDescent="0.25">
      <c r="B98" s="106"/>
      <c r="C98" s="53"/>
      <c r="D98" s="5"/>
      <c r="E98" s="244"/>
      <c r="F98" s="244"/>
      <c r="G98" s="244"/>
      <c r="H98" s="244"/>
      <c r="I98" s="244"/>
      <c r="J98" s="5"/>
      <c r="K98" s="93"/>
      <c r="L98" s="93"/>
      <c r="M98" s="93"/>
      <c r="N98" s="93"/>
      <c r="O98" s="93"/>
      <c r="P98" s="93"/>
      <c r="Q98" s="93"/>
      <c r="R98" s="93"/>
      <c r="S98" s="93"/>
      <c r="T98" s="92"/>
      <c r="U98" s="94"/>
      <c r="V98" s="123"/>
      <c r="W98" s="1"/>
      <c r="X98" s="5"/>
      <c r="Y98" s="106"/>
      <c r="Z98" s="53"/>
      <c r="AA98" s="5"/>
      <c r="AB98" s="244"/>
      <c r="AC98" s="244"/>
      <c r="AD98" s="244"/>
      <c r="AE98" s="244"/>
      <c r="AF98" s="244"/>
      <c r="AG98" s="5"/>
      <c r="AH98" s="93"/>
      <c r="AI98" s="93"/>
      <c r="AJ98" s="93"/>
      <c r="AK98" s="93"/>
      <c r="AL98" s="93"/>
      <c r="AM98" s="93"/>
      <c r="AN98" s="93"/>
      <c r="AO98" s="93"/>
      <c r="AP98" s="93"/>
      <c r="AQ98" s="92"/>
      <c r="AR98" s="94"/>
      <c r="AS98" s="123"/>
      <c r="AT98" s="1"/>
      <c r="AU98" s="1"/>
      <c r="AV98" s="106"/>
      <c r="AW98" s="53"/>
      <c r="AY98" s="244"/>
      <c r="AZ98" s="244"/>
      <c r="BA98" s="244"/>
      <c r="BB98" s="244"/>
      <c r="BC98" s="244"/>
      <c r="BE98" s="93"/>
      <c r="BF98" s="93"/>
      <c r="BG98" s="93"/>
      <c r="BH98" s="93"/>
      <c r="BI98" s="93"/>
      <c r="BJ98" s="93"/>
      <c r="BK98" s="93"/>
      <c r="BL98" s="93"/>
      <c r="BM98" s="93"/>
      <c r="BN98" s="92"/>
      <c r="BO98" s="94"/>
      <c r="BP98" s="123"/>
    </row>
    <row r="99" spans="2:68" x14ac:dyDescent="0.25">
      <c r="B99" s="106"/>
      <c r="C99" s="53"/>
      <c r="D99" s="5"/>
      <c r="E99" s="525" t="s">
        <v>1338</v>
      </c>
      <c r="F99" s="525"/>
      <c r="G99" s="525"/>
      <c r="H99" s="525"/>
      <c r="I99" s="525"/>
      <c r="J99" s="5"/>
      <c r="K99" s="527" t="s">
        <v>125</v>
      </c>
      <c r="L99" s="528"/>
      <c r="M99" s="528"/>
      <c r="N99" s="528"/>
      <c r="O99" s="528"/>
      <c r="P99" s="528"/>
      <c r="Q99" s="528"/>
      <c r="R99" s="528"/>
      <c r="S99" s="529"/>
      <c r="T99" s="92"/>
      <c r="U99" s="94"/>
      <c r="V99" s="123"/>
      <c r="W99" s="5"/>
      <c r="X99" s="5"/>
      <c r="Y99" s="106"/>
      <c r="Z99" s="53"/>
      <c r="AA99" s="5"/>
      <c r="AB99" s="525" t="s">
        <v>1338</v>
      </c>
      <c r="AC99" s="525"/>
      <c r="AD99" s="525"/>
      <c r="AE99" s="525"/>
      <c r="AF99" s="525"/>
      <c r="AG99" s="5"/>
      <c r="AH99" s="527" t="s">
        <v>2</v>
      </c>
      <c r="AI99" s="528"/>
      <c r="AJ99" s="528"/>
      <c r="AK99" s="528"/>
      <c r="AL99" s="528"/>
      <c r="AM99" s="528"/>
      <c r="AN99" s="528"/>
      <c r="AO99" s="528"/>
      <c r="AP99" s="529"/>
      <c r="AQ99" s="92"/>
      <c r="AR99" s="94"/>
      <c r="AS99" s="123"/>
      <c r="AT99" s="5"/>
      <c r="AU99" s="1"/>
      <c r="AV99" s="106"/>
      <c r="AW99" s="53"/>
      <c r="AY99" s="525" t="s">
        <v>1338</v>
      </c>
      <c r="AZ99" s="525"/>
      <c r="BA99" s="525"/>
      <c r="BB99" s="525"/>
      <c r="BC99" s="525"/>
      <c r="BE99" s="527" t="s">
        <v>125</v>
      </c>
      <c r="BF99" s="528"/>
      <c r="BG99" s="528"/>
      <c r="BH99" s="528"/>
      <c r="BI99" s="528"/>
      <c r="BJ99" s="528"/>
      <c r="BK99" s="528"/>
      <c r="BL99" s="528"/>
      <c r="BM99" s="529"/>
      <c r="BN99" s="92"/>
      <c r="BO99" s="94"/>
      <c r="BP99" s="123"/>
    </row>
    <row r="100" spans="2:68" ht="5.25" customHeight="1" x14ac:dyDescent="0.25">
      <c r="B100" s="106"/>
      <c r="C100" s="53"/>
      <c r="D100" s="5"/>
      <c r="E100" s="243"/>
      <c r="F100" s="243"/>
      <c r="G100" s="243"/>
      <c r="H100" s="243"/>
      <c r="I100" s="243"/>
      <c r="J100" s="5"/>
      <c r="K100" s="93"/>
      <c r="L100" s="93"/>
      <c r="M100" s="93"/>
      <c r="N100" s="93"/>
      <c r="O100" s="93"/>
      <c r="P100" s="93"/>
      <c r="Q100" s="93"/>
      <c r="R100" s="93"/>
      <c r="S100" s="93"/>
      <c r="T100" s="92"/>
      <c r="U100" s="94"/>
      <c r="V100" s="123"/>
      <c r="W100" s="5"/>
      <c r="X100" s="5"/>
      <c r="Y100" s="106"/>
      <c r="Z100" s="53"/>
      <c r="AA100" s="5"/>
      <c r="AB100" s="243"/>
      <c r="AC100" s="243"/>
      <c r="AD100" s="243"/>
      <c r="AE100" s="243"/>
      <c r="AF100" s="243"/>
      <c r="AG100" s="5"/>
      <c r="AH100" s="93"/>
      <c r="AI100" s="93"/>
      <c r="AJ100" s="93"/>
      <c r="AK100" s="93"/>
      <c r="AL100" s="93"/>
      <c r="AM100" s="93"/>
      <c r="AN100" s="93"/>
      <c r="AO100" s="93"/>
      <c r="AP100" s="93"/>
      <c r="AQ100" s="92"/>
      <c r="AR100" s="94"/>
      <c r="AS100" s="123"/>
      <c r="AT100" s="5"/>
      <c r="AU100" s="1"/>
      <c r="AV100" s="106"/>
      <c r="AW100" s="53"/>
      <c r="AY100" s="243"/>
      <c r="AZ100" s="243"/>
      <c r="BA100" s="243"/>
      <c r="BB100" s="243"/>
      <c r="BC100" s="243"/>
      <c r="BE100" s="93"/>
      <c r="BF100" s="93"/>
      <c r="BG100" s="93"/>
      <c r="BH100" s="93"/>
      <c r="BI100" s="93"/>
      <c r="BJ100" s="93"/>
      <c r="BK100" s="93"/>
      <c r="BL100" s="93"/>
      <c r="BM100" s="93"/>
      <c r="BN100" s="92"/>
      <c r="BO100" s="94"/>
      <c r="BP100" s="123"/>
    </row>
    <row r="101" spans="2:68" x14ac:dyDescent="0.25">
      <c r="B101" s="106"/>
      <c r="C101" s="53"/>
      <c r="D101" s="5"/>
      <c r="E101" s="526" t="s">
        <v>1339</v>
      </c>
      <c r="F101" s="526"/>
      <c r="G101" s="526"/>
      <c r="H101" s="526"/>
      <c r="I101" s="526"/>
      <c r="J101" s="30"/>
      <c r="K101" s="527" t="s">
        <v>62</v>
      </c>
      <c r="L101" s="528"/>
      <c r="M101" s="528"/>
      <c r="N101" s="528"/>
      <c r="O101" s="528"/>
      <c r="P101" s="528"/>
      <c r="Q101" s="528"/>
      <c r="R101" s="528"/>
      <c r="S101" s="529"/>
      <c r="T101" s="92"/>
      <c r="U101" s="95"/>
      <c r="V101" s="123"/>
      <c r="W101" s="5"/>
      <c r="X101" s="5"/>
      <c r="Y101" s="106"/>
      <c r="Z101" s="53"/>
      <c r="AA101" s="5"/>
      <c r="AB101" s="526" t="s">
        <v>1339</v>
      </c>
      <c r="AC101" s="526"/>
      <c r="AD101" s="526"/>
      <c r="AE101" s="526"/>
      <c r="AF101" s="526"/>
      <c r="AG101" s="30"/>
      <c r="AH101" s="527" t="s">
        <v>61</v>
      </c>
      <c r="AI101" s="528"/>
      <c r="AJ101" s="528"/>
      <c r="AK101" s="528"/>
      <c r="AL101" s="528"/>
      <c r="AM101" s="528"/>
      <c r="AN101" s="528"/>
      <c r="AO101" s="528"/>
      <c r="AP101" s="529"/>
      <c r="AQ101" s="92"/>
      <c r="AR101" s="95"/>
      <c r="AS101" s="123"/>
      <c r="AT101" s="5"/>
      <c r="AU101" s="1"/>
      <c r="AV101" s="106"/>
      <c r="AW101" s="53"/>
      <c r="AY101" s="526" t="s">
        <v>1339</v>
      </c>
      <c r="AZ101" s="526"/>
      <c r="BA101" s="526"/>
      <c r="BB101" s="526"/>
      <c r="BC101" s="526"/>
      <c r="BD101" s="30"/>
      <c r="BE101" s="527" t="s">
        <v>159</v>
      </c>
      <c r="BF101" s="528"/>
      <c r="BG101" s="528"/>
      <c r="BH101" s="528"/>
      <c r="BI101" s="528"/>
      <c r="BJ101" s="528"/>
      <c r="BK101" s="528"/>
      <c r="BL101" s="528"/>
      <c r="BM101" s="529"/>
      <c r="BN101" s="92"/>
      <c r="BO101" s="95"/>
      <c r="BP101" s="123"/>
    </row>
    <row r="102" spans="2:68" ht="6.75" customHeight="1" x14ac:dyDescent="0.25">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25" customHeight="1" x14ac:dyDescent="0.25">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x14ac:dyDescent="0.25">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x14ac:dyDescent="0.25">
      <c r="B105" s="106"/>
      <c r="C105" s="76"/>
      <c r="D105" s="8"/>
      <c r="E105" s="8" t="s">
        <v>1332</v>
      </c>
      <c r="F105" s="8"/>
      <c r="G105" s="8"/>
      <c r="H105" s="8"/>
      <c r="I105" s="6"/>
      <c r="J105" s="6"/>
      <c r="K105" s="6"/>
      <c r="L105" s="481">
        <f>VLOOKUP(K101,tabla_obra_civil,3,FALSE)</f>
        <v>54858.333333333336</v>
      </c>
      <c r="M105" s="481"/>
      <c r="N105" s="481"/>
      <c r="O105" s="481"/>
      <c r="P105" s="5"/>
      <c r="Q105" s="5"/>
      <c r="R105" s="5"/>
      <c r="S105" s="5"/>
      <c r="T105" s="5"/>
      <c r="U105" s="63"/>
      <c r="V105" s="109"/>
      <c r="W105" s="5"/>
      <c r="X105" s="5"/>
      <c r="Y105" s="106"/>
      <c r="Z105" s="76"/>
      <c r="AA105" s="8"/>
      <c r="AB105" s="8" t="s">
        <v>1332</v>
      </c>
      <c r="AC105" s="8"/>
      <c r="AD105" s="8"/>
      <c r="AE105" s="8"/>
      <c r="AF105" s="6"/>
      <c r="AG105" s="6"/>
      <c r="AH105" s="6"/>
      <c r="AI105" s="481">
        <f>VLOOKUP(AH101,tabla_obra_civil,3,FALSE)</f>
        <v>24166.666666666668</v>
      </c>
      <c r="AJ105" s="481"/>
      <c r="AK105" s="481"/>
      <c r="AL105" s="481"/>
      <c r="AM105" s="5"/>
      <c r="AN105" s="5"/>
      <c r="AO105" s="5"/>
      <c r="AP105" s="5"/>
      <c r="AQ105" s="5"/>
      <c r="AR105" s="63"/>
      <c r="AS105" s="109"/>
      <c r="AT105" s="5"/>
      <c r="AU105" s="1"/>
      <c r="AV105" s="106"/>
      <c r="AW105" s="76"/>
      <c r="AX105" s="8"/>
      <c r="AY105" s="8" t="s">
        <v>1332</v>
      </c>
      <c r="AZ105" s="8"/>
      <c r="BA105" s="8"/>
      <c r="BB105" s="8"/>
      <c r="BC105" s="6"/>
      <c r="BD105" s="6"/>
      <c r="BE105" s="6"/>
      <c r="BF105" s="481">
        <f>VLOOKUP(BE101,tabla_obra_civil,3,FALSE)</f>
        <v>0</v>
      </c>
      <c r="BG105" s="481"/>
      <c r="BH105" s="481"/>
      <c r="BI105" s="481"/>
      <c r="BO105" s="63"/>
      <c r="BP105" s="109"/>
    </row>
    <row r="106" spans="2:68" x14ac:dyDescent="0.25">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 customHeight="1" x14ac:dyDescent="0.25">
      <c r="B107" s="106"/>
      <c r="C107" s="242"/>
      <c r="D107" s="242"/>
      <c r="E107" s="242"/>
      <c r="F107" s="242"/>
      <c r="G107" s="242"/>
      <c r="H107" s="242"/>
      <c r="I107" s="111"/>
      <c r="J107" s="111"/>
      <c r="K107" s="111"/>
      <c r="L107" s="111"/>
      <c r="M107" s="112"/>
      <c r="N107" s="112"/>
      <c r="O107" s="113"/>
      <c r="P107" s="113"/>
      <c r="Q107" s="113"/>
      <c r="R107" s="113"/>
      <c r="S107" s="113"/>
      <c r="T107" s="113"/>
      <c r="U107" s="113"/>
      <c r="V107" s="109"/>
      <c r="W107" s="5"/>
      <c r="X107" s="5"/>
      <c r="Y107" s="106"/>
      <c r="Z107" s="242"/>
      <c r="AA107" s="242"/>
      <c r="AB107" s="242"/>
      <c r="AC107" s="242"/>
      <c r="AD107" s="242"/>
      <c r="AE107" s="242"/>
      <c r="AF107" s="111"/>
      <c r="AG107" s="111"/>
      <c r="AH107" s="111"/>
      <c r="AI107" s="111"/>
      <c r="AJ107" s="112"/>
      <c r="AK107" s="112"/>
      <c r="AL107" s="113"/>
      <c r="AM107" s="113"/>
      <c r="AN107" s="113"/>
      <c r="AO107" s="113"/>
      <c r="AP107" s="113"/>
      <c r="AQ107" s="113"/>
      <c r="AR107" s="113"/>
      <c r="AS107" s="109"/>
      <c r="AT107" s="5"/>
      <c r="AU107" s="1"/>
      <c r="AV107" s="106"/>
      <c r="AW107" s="242"/>
      <c r="AX107" s="242"/>
      <c r="AY107" s="242"/>
      <c r="AZ107" s="242"/>
      <c r="BA107" s="242"/>
      <c r="BB107" s="242"/>
      <c r="BC107" s="111"/>
      <c r="BD107" s="111"/>
      <c r="BE107" s="111"/>
      <c r="BF107" s="111"/>
      <c r="BG107" s="112"/>
      <c r="BH107" s="112"/>
      <c r="BI107" s="113"/>
      <c r="BJ107" s="113"/>
      <c r="BK107" s="113"/>
      <c r="BL107" s="113"/>
      <c r="BM107" s="113"/>
      <c r="BN107" s="113"/>
      <c r="BO107" s="113"/>
      <c r="BP107" s="109"/>
    </row>
    <row r="108" spans="2:68" x14ac:dyDescent="0.25">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75" x14ac:dyDescent="0.25">
      <c r="B109" s="106"/>
      <c r="C109" s="62"/>
      <c r="D109" s="232"/>
      <c r="E109" s="8" t="s">
        <v>1330</v>
      </c>
      <c r="F109" s="8"/>
      <c r="G109" s="8"/>
      <c r="H109" s="530" t="s">
        <v>132</v>
      </c>
      <c r="I109" s="531"/>
      <c r="J109" s="531"/>
      <c r="K109" s="531"/>
      <c r="L109" s="532"/>
      <c r="M109" s="5"/>
      <c r="N109" s="6"/>
      <c r="O109" s="8" t="s">
        <v>1326</v>
      </c>
      <c r="P109" s="6"/>
      <c r="Q109" s="6"/>
      <c r="R109" s="533">
        <f>VLOOKUP(H109,tabla_ejecutor,2,FALSE)</f>
        <v>11890</v>
      </c>
      <c r="S109" s="534"/>
      <c r="T109" s="535"/>
      <c r="U109" s="63"/>
      <c r="V109" s="109"/>
      <c r="W109" s="5"/>
      <c r="X109" s="5"/>
      <c r="Y109" s="106"/>
      <c r="Z109" s="62"/>
      <c r="AA109" s="232"/>
      <c r="AB109" s="8" t="s">
        <v>1330</v>
      </c>
      <c r="AC109" s="8"/>
      <c r="AD109" s="8"/>
      <c r="AE109" s="530" t="s">
        <v>131</v>
      </c>
      <c r="AF109" s="531"/>
      <c r="AG109" s="531"/>
      <c r="AH109" s="531"/>
      <c r="AI109" s="532"/>
      <c r="AJ109" s="5"/>
      <c r="AK109" s="6"/>
      <c r="AL109" s="8" t="s">
        <v>1326</v>
      </c>
      <c r="AM109" s="6"/>
      <c r="AN109" s="6"/>
      <c r="AO109" s="533">
        <f>VLOOKUP(AE109,tabla_ejecutor,2,FALSE)</f>
        <v>18415</v>
      </c>
      <c r="AP109" s="534"/>
      <c r="AQ109" s="535"/>
      <c r="AR109" s="63"/>
      <c r="AS109" s="109"/>
      <c r="AT109" s="5"/>
      <c r="AU109" s="1"/>
      <c r="AV109" s="106"/>
      <c r="AW109" s="62"/>
      <c r="AX109" s="232"/>
      <c r="AY109" s="8" t="s">
        <v>1330</v>
      </c>
      <c r="AZ109" s="8"/>
      <c r="BA109" s="8"/>
      <c r="BB109" s="530" t="s">
        <v>131</v>
      </c>
      <c r="BC109" s="531"/>
      <c r="BD109" s="531"/>
      <c r="BE109" s="531"/>
      <c r="BF109" s="532"/>
      <c r="BH109" s="6"/>
      <c r="BI109" s="8" t="s">
        <v>1326</v>
      </c>
      <c r="BJ109" s="6"/>
      <c r="BK109" s="6"/>
      <c r="BL109" s="533">
        <f>VLOOKUP(BB109,tabla_ejecutor,2,FALSE)</f>
        <v>18415</v>
      </c>
      <c r="BM109" s="534"/>
      <c r="BN109" s="535"/>
      <c r="BO109" s="63"/>
      <c r="BP109" s="109"/>
    </row>
    <row r="110" spans="2:68" x14ac:dyDescent="0.25">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 customHeight="1" x14ac:dyDescent="0.25">
      <c r="B111" s="106"/>
      <c r="C111" s="242"/>
      <c r="D111" s="242"/>
      <c r="E111" s="242"/>
      <c r="F111" s="242"/>
      <c r="G111" s="242"/>
      <c r="H111" s="242"/>
      <c r="I111" s="111"/>
      <c r="J111" s="111"/>
      <c r="K111" s="111"/>
      <c r="L111" s="111"/>
      <c r="M111" s="112"/>
      <c r="N111" s="112"/>
      <c r="O111" s="113"/>
      <c r="P111" s="113"/>
      <c r="Q111" s="113"/>
      <c r="R111" s="113"/>
      <c r="S111" s="113"/>
      <c r="T111" s="113"/>
      <c r="U111" s="113"/>
      <c r="V111" s="109"/>
      <c r="W111" s="5"/>
      <c r="X111" s="5"/>
      <c r="Y111" s="106"/>
      <c r="Z111" s="242"/>
      <c r="AA111" s="242"/>
      <c r="AB111" s="242"/>
      <c r="AC111" s="242"/>
      <c r="AD111" s="242"/>
      <c r="AE111" s="242"/>
      <c r="AF111" s="111"/>
      <c r="AG111" s="111"/>
      <c r="AH111" s="111"/>
      <c r="AI111" s="111"/>
      <c r="AJ111" s="112"/>
      <c r="AK111" s="112"/>
      <c r="AL111" s="113"/>
      <c r="AM111" s="113"/>
      <c r="AN111" s="113"/>
      <c r="AO111" s="113"/>
      <c r="AP111" s="113"/>
      <c r="AQ111" s="113"/>
      <c r="AR111" s="113"/>
      <c r="AS111" s="109"/>
      <c r="AT111" s="5"/>
      <c r="AU111" s="1"/>
      <c r="AV111" s="106"/>
      <c r="AW111" s="242"/>
      <c r="AX111" s="242"/>
      <c r="AY111" s="242"/>
      <c r="AZ111" s="242"/>
      <c r="BA111" s="242"/>
      <c r="BB111" s="242"/>
      <c r="BC111" s="111"/>
      <c r="BD111" s="111"/>
      <c r="BE111" s="111"/>
      <c r="BF111" s="111"/>
      <c r="BG111" s="112"/>
      <c r="BH111" s="112"/>
      <c r="BI111" s="113"/>
      <c r="BJ111" s="113"/>
      <c r="BK111" s="113"/>
      <c r="BL111" s="113"/>
      <c r="BM111" s="113"/>
      <c r="BN111" s="113"/>
      <c r="BO111" s="113"/>
      <c r="BP111" s="109"/>
    </row>
    <row r="112" spans="2:68" x14ac:dyDescent="0.25">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x14ac:dyDescent="0.25">
      <c r="B113" s="106"/>
      <c r="C113" s="62"/>
      <c r="D113" s="232"/>
      <c r="E113" s="8" t="s">
        <v>1331</v>
      </c>
      <c r="F113" s="8"/>
      <c r="G113" s="8"/>
      <c r="H113" s="8"/>
      <c r="I113" s="8"/>
      <c r="J113" s="8"/>
      <c r="K113" s="536">
        <v>0</v>
      </c>
      <c r="L113" s="537"/>
      <c r="M113" s="59" t="s">
        <v>130</v>
      </c>
      <c r="N113" s="59"/>
      <c r="O113" s="5"/>
      <c r="P113" s="8" t="s">
        <v>1327</v>
      </c>
      <c r="Q113" s="8"/>
      <c r="R113" s="533">
        <f>R109*K113</f>
        <v>0</v>
      </c>
      <c r="S113" s="534"/>
      <c r="T113" s="535"/>
      <c r="U113" s="88"/>
      <c r="V113" s="109"/>
      <c r="W113" s="5"/>
      <c r="X113" s="5"/>
      <c r="Y113" s="106"/>
      <c r="Z113" s="62"/>
      <c r="AA113" s="232"/>
      <c r="AB113" s="8" t="s">
        <v>1331</v>
      </c>
      <c r="AC113" s="8"/>
      <c r="AD113" s="8"/>
      <c r="AE113" s="8"/>
      <c r="AF113" s="8"/>
      <c r="AG113" s="8"/>
      <c r="AH113" s="536">
        <v>0</v>
      </c>
      <c r="AI113" s="537"/>
      <c r="AJ113" s="59" t="s">
        <v>130</v>
      </c>
      <c r="AK113" s="59"/>
      <c r="AL113" s="5"/>
      <c r="AM113" s="8" t="s">
        <v>1327</v>
      </c>
      <c r="AN113" s="8"/>
      <c r="AO113" s="533">
        <f>AO109*AH113</f>
        <v>0</v>
      </c>
      <c r="AP113" s="534"/>
      <c r="AQ113" s="535"/>
      <c r="AR113" s="88"/>
      <c r="AS113" s="109"/>
      <c r="AT113" s="5"/>
      <c r="AU113" s="1"/>
      <c r="AV113" s="106"/>
      <c r="AW113" s="62"/>
      <c r="AX113" s="232"/>
      <c r="AY113" s="8" t="s">
        <v>1331</v>
      </c>
      <c r="AZ113" s="8"/>
      <c r="BA113" s="8"/>
      <c r="BB113" s="8"/>
      <c r="BC113" s="8"/>
      <c r="BD113" s="8"/>
      <c r="BE113" s="536">
        <v>0</v>
      </c>
      <c r="BF113" s="537"/>
      <c r="BG113" s="59" t="s">
        <v>130</v>
      </c>
      <c r="BH113" s="59"/>
      <c r="BJ113" s="8" t="s">
        <v>1327</v>
      </c>
      <c r="BK113" s="8"/>
      <c r="BL113" s="533">
        <f>BL109*BE113</f>
        <v>0</v>
      </c>
      <c r="BM113" s="534"/>
      <c r="BN113" s="535"/>
      <c r="BO113" s="88"/>
      <c r="BP113" s="109"/>
    </row>
    <row r="114" spans="2:68" x14ac:dyDescent="0.25">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25" customHeight="1" x14ac:dyDescent="0.25">
      <c r="B115" s="106"/>
      <c r="C115" s="242"/>
      <c r="D115" s="242"/>
      <c r="E115" s="242"/>
      <c r="F115" s="242"/>
      <c r="G115" s="242"/>
      <c r="H115" s="242"/>
      <c r="I115" s="111"/>
      <c r="J115" s="111"/>
      <c r="K115" s="111"/>
      <c r="L115" s="111"/>
      <c r="M115" s="112"/>
      <c r="N115" s="112"/>
      <c r="O115" s="113"/>
      <c r="P115" s="113"/>
      <c r="Q115" s="113"/>
      <c r="R115" s="113"/>
      <c r="S115" s="113"/>
      <c r="T115" s="113"/>
      <c r="U115" s="113"/>
      <c r="V115" s="109"/>
      <c r="W115" s="5"/>
      <c r="X115" s="5"/>
      <c r="Y115" s="106"/>
      <c r="Z115" s="242"/>
      <c r="AA115" s="242"/>
      <c r="AB115" s="242"/>
      <c r="AC115" s="242"/>
      <c r="AD115" s="242"/>
      <c r="AE115" s="242"/>
      <c r="AF115" s="111"/>
      <c r="AG115" s="111"/>
      <c r="AH115" s="111"/>
      <c r="AI115" s="111"/>
      <c r="AJ115" s="112"/>
      <c r="AK115" s="112"/>
      <c r="AL115" s="113"/>
      <c r="AM115" s="113"/>
      <c r="AN115" s="113"/>
      <c r="AO115" s="113"/>
      <c r="AP115" s="113"/>
      <c r="AQ115" s="113"/>
      <c r="AR115" s="113"/>
      <c r="AS115" s="109"/>
      <c r="AT115" s="5"/>
      <c r="AU115" s="1"/>
      <c r="AV115" s="106"/>
      <c r="AW115" s="242"/>
      <c r="AX115" s="242"/>
      <c r="AY115" s="242"/>
      <c r="AZ115" s="242"/>
      <c r="BA115" s="242"/>
      <c r="BB115" s="242"/>
      <c r="BC115" s="111"/>
      <c r="BD115" s="111"/>
      <c r="BE115" s="111"/>
      <c r="BF115" s="111"/>
      <c r="BG115" s="112"/>
      <c r="BH115" s="112"/>
      <c r="BI115" s="113"/>
      <c r="BJ115" s="113"/>
      <c r="BK115" s="113"/>
      <c r="BL115" s="113"/>
      <c r="BM115" s="113"/>
      <c r="BN115" s="113"/>
      <c r="BO115" s="113"/>
      <c r="BP115" s="109"/>
    </row>
    <row r="116" spans="2:68" x14ac:dyDescent="0.25">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x14ac:dyDescent="0.25">
      <c r="B117" s="106"/>
      <c r="C117" s="62"/>
      <c r="D117" s="232"/>
      <c r="E117" s="48" t="s">
        <v>1333</v>
      </c>
      <c r="F117" s="232"/>
      <c r="G117" s="232"/>
      <c r="H117" s="232"/>
      <c r="I117" s="68"/>
      <c r="J117" s="538" t="s">
        <v>1362</v>
      </c>
      <c r="K117" s="539"/>
      <c r="L117" s="539"/>
      <c r="M117" s="539"/>
      <c r="N117" s="540"/>
      <c r="O117" s="5"/>
      <c r="P117" s="471" t="s">
        <v>135</v>
      </c>
      <c r="Q117" s="471"/>
      <c r="R117" s="533">
        <f>VLOOKUP(J117,tabla_Alturas,2,FALSE)*L105</f>
        <v>0</v>
      </c>
      <c r="S117" s="534"/>
      <c r="T117" s="535"/>
      <c r="U117" s="63"/>
      <c r="V117" s="109"/>
      <c r="W117" s="5"/>
      <c r="X117" s="5"/>
      <c r="Y117" s="106"/>
      <c r="Z117" s="62"/>
      <c r="AA117" s="232"/>
      <c r="AB117" s="48" t="s">
        <v>1333</v>
      </c>
      <c r="AC117" s="232"/>
      <c r="AD117" s="232"/>
      <c r="AE117" s="232"/>
      <c r="AF117" s="68"/>
      <c r="AG117" s="538" t="s">
        <v>1464</v>
      </c>
      <c r="AH117" s="539"/>
      <c r="AI117" s="539"/>
      <c r="AJ117" s="539"/>
      <c r="AK117" s="540"/>
      <c r="AL117" s="5"/>
      <c r="AM117" s="471" t="s">
        <v>135</v>
      </c>
      <c r="AN117" s="471"/>
      <c r="AO117" s="533">
        <f>VLOOKUP(AG117,tabla_Alturas,2,FALSE)*AI105</f>
        <v>8458.3333333333339</v>
      </c>
      <c r="AP117" s="534"/>
      <c r="AQ117" s="535"/>
      <c r="AR117" s="63"/>
      <c r="AS117" s="109"/>
      <c r="AT117" s="5"/>
      <c r="AU117" s="1"/>
      <c r="AV117" s="106"/>
      <c r="AW117" s="62"/>
      <c r="AX117" s="232"/>
      <c r="AY117" s="48" t="s">
        <v>1333</v>
      </c>
      <c r="AZ117" s="232"/>
      <c r="BA117" s="232"/>
      <c r="BB117" s="232"/>
      <c r="BC117" s="68"/>
      <c r="BD117" s="538" t="s">
        <v>1297</v>
      </c>
      <c r="BE117" s="539"/>
      <c r="BF117" s="539"/>
      <c r="BG117" s="539"/>
      <c r="BH117" s="540"/>
      <c r="BJ117" s="471" t="s">
        <v>135</v>
      </c>
      <c r="BK117" s="471"/>
      <c r="BL117" s="533" t="e">
        <f>VLOOKUP(BD117,tabla_Alturas,2,FALSE)*BF105</f>
        <v>#N/A</v>
      </c>
      <c r="BM117" s="534"/>
      <c r="BN117" s="535"/>
      <c r="BO117" s="63"/>
      <c r="BP117" s="109"/>
    </row>
    <row r="118" spans="2:68" x14ac:dyDescent="0.25">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 customHeight="1" x14ac:dyDescent="0.25">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75" x14ac:dyDescent="0.2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x14ac:dyDescent="0.25">
      <c r="B121" s="106"/>
      <c r="C121" s="83"/>
      <c r="D121" s="48"/>
      <c r="E121" s="48" t="s">
        <v>1334</v>
      </c>
      <c r="F121" s="48"/>
      <c r="G121" s="48"/>
      <c r="H121" s="48"/>
      <c r="I121" s="5"/>
      <c r="J121" s="5"/>
      <c r="K121" s="538" t="s">
        <v>1363</v>
      </c>
      <c r="L121" s="539"/>
      <c r="M121" s="539"/>
      <c r="N121" s="539"/>
      <c r="O121" s="540"/>
      <c r="P121" s="471" t="s">
        <v>1281</v>
      </c>
      <c r="Q121" s="471"/>
      <c r="R121" s="471"/>
      <c r="S121" s="541">
        <f>VLOOKUP(K121,tabla_herramientas,2,FALSE)</f>
        <v>0</v>
      </c>
      <c r="T121" s="542"/>
      <c r="U121" s="63"/>
      <c r="V121" s="109"/>
      <c r="W121" s="5"/>
      <c r="X121" s="5"/>
      <c r="Y121" s="106"/>
      <c r="Z121" s="83"/>
      <c r="AA121" s="48"/>
      <c r="AB121" s="48" t="s">
        <v>1334</v>
      </c>
      <c r="AC121" s="48"/>
      <c r="AD121" s="48"/>
      <c r="AE121" s="48"/>
      <c r="AF121" s="5"/>
      <c r="AG121" s="5"/>
      <c r="AH121" s="538" t="s">
        <v>1363</v>
      </c>
      <c r="AI121" s="539"/>
      <c r="AJ121" s="539"/>
      <c r="AK121" s="539"/>
      <c r="AL121" s="540"/>
      <c r="AM121" s="471" t="s">
        <v>1281</v>
      </c>
      <c r="AN121" s="471"/>
      <c r="AO121" s="471"/>
      <c r="AP121" s="541">
        <f>VLOOKUP(AH121,tabla_herramientas,2,FALSE)</f>
        <v>0</v>
      </c>
      <c r="AQ121" s="542"/>
      <c r="AR121" s="63"/>
      <c r="AS121" s="109"/>
      <c r="AT121" s="5"/>
      <c r="AU121" s="1"/>
      <c r="AV121" s="106"/>
      <c r="AW121" s="83"/>
      <c r="AX121" s="48"/>
      <c r="AY121" s="48" t="s">
        <v>1334</v>
      </c>
      <c r="AZ121" s="48"/>
      <c r="BA121" s="48"/>
      <c r="BB121" s="48"/>
      <c r="BE121" s="538" t="s">
        <v>1363</v>
      </c>
      <c r="BF121" s="539"/>
      <c r="BG121" s="539"/>
      <c r="BH121" s="539"/>
      <c r="BI121" s="540"/>
      <c r="BJ121" s="471" t="s">
        <v>1281</v>
      </c>
      <c r="BK121" s="471"/>
      <c r="BL121" s="471"/>
      <c r="BM121" s="541">
        <f>VLOOKUP(BE121,tabla_herramientas,2,FALSE)</f>
        <v>0</v>
      </c>
      <c r="BN121" s="542"/>
      <c r="BO121" s="63"/>
      <c r="BP121" s="109"/>
    </row>
    <row r="122" spans="2:68" x14ac:dyDescent="0.25">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6" customHeight="1" x14ac:dyDescent="0.25">
      <c r="B123" s="106"/>
      <c r="C123" s="543"/>
      <c r="D123" s="543"/>
      <c r="E123" s="543"/>
      <c r="F123" s="543"/>
      <c r="G123" s="543"/>
      <c r="H123" s="543"/>
      <c r="I123" s="113"/>
      <c r="J123" s="113"/>
      <c r="K123" s="113"/>
      <c r="L123" s="113"/>
      <c r="M123" s="113"/>
      <c r="N123" s="113"/>
      <c r="O123" s="113"/>
      <c r="P123" s="113"/>
      <c r="Q123" s="113"/>
      <c r="R123" s="113"/>
      <c r="S123" s="113"/>
      <c r="T123" s="113"/>
      <c r="U123" s="113"/>
      <c r="V123" s="109"/>
      <c r="W123" s="5"/>
      <c r="X123" s="5"/>
      <c r="Y123" s="106"/>
      <c r="Z123" s="543"/>
      <c r="AA123" s="543"/>
      <c r="AB123" s="543"/>
      <c r="AC123" s="543"/>
      <c r="AD123" s="543"/>
      <c r="AE123" s="543"/>
      <c r="AF123" s="113"/>
      <c r="AG123" s="113"/>
      <c r="AH123" s="113"/>
      <c r="AI123" s="113"/>
      <c r="AJ123" s="113"/>
      <c r="AK123" s="113"/>
      <c r="AL123" s="113"/>
      <c r="AM123" s="113"/>
      <c r="AN123" s="113"/>
      <c r="AO123" s="113"/>
      <c r="AP123" s="113"/>
      <c r="AQ123" s="113"/>
      <c r="AR123" s="113"/>
      <c r="AS123" s="109"/>
      <c r="AT123" s="5"/>
      <c r="AU123" s="1"/>
      <c r="AV123" s="106"/>
      <c r="AW123" s="543"/>
      <c r="AX123" s="543"/>
      <c r="AY123" s="543"/>
      <c r="AZ123" s="543"/>
      <c r="BA123" s="543"/>
      <c r="BB123" s="543"/>
      <c r="BC123" s="113"/>
      <c r="BD123" s="113"/>
      <c r="BE123" s="113"/>
      <c r="BF123" s="113"/>
      <c r="BG123" s="113"/>
      <c r="BH123" s="113"/>
      <c r="BI123" s="113"/>
      <c r="BJ123" s="113"/>
      <c r="BK123" s="113"/>
      <c r="BL123" s="113"/>
      <c r="BM123" s="113"/>
      <c r="BN123" s="113"/>
      <c r="BO123" s="113"/>
      <c r="BP123" s="109"/>
    </row>
    <row r="124" spans="2:68" x14ac:dyDescent="0.25">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x14ac:dyDescent="0.25">
      <c r="B125" s="106"/>
      <c r="C125" s="53"/>
      <c r="D125" s="8"/>
      <c r="E125" s="232"/>
      <c r="F125" s="232"/>
      <c r="G125" s="232" t="s">
        <v>134</v>
      </c>
      <c r="H125" s="538" t="s">
        <v>1364</v>
      </c>
      <c r="I125" s="539"/>
      <c r="J125" s="539"/>
      <c r="K125" s="539"/>
      <c r="L125" s="540"/>
      <c r="M125" s="5"/>
      <c r="N125" s="5"/>
      <c r="O125" s="5"/>
      <c r="P125" s="471" t="s">
        <v>135</v>
      </c>
      <c r="Q125" s="471"/>
      <c r="R125" s="533">
        <f>VLOOKUP(H125,tabla_consumibles,2,FALSE)*L105</f>
        <v>0</v>
      </c>
      <c r="S125" s="534"/>
      <c r="T125" s="535"/>
      <c r="U125" s="63"/>
      <c r="V125" s="109"/>
      <c r="W125" s="5"/>
      <c r="X125" s="5"/>
      <c r="Y125" s="106"/>
      <c r="Z125" s="53"/>
      <c r="AA125" s="8"/>
      <c r="AB125" s="232"/>
      <c r="AC125" s="232"/>
      <c r="AD125" s="232" t="s">
        <v>134</v>
      </c>
      <c r="AE125" s="538" t="s">
        <v>1364</v>
      </c>
      <c r="AF125" s="539"/>
      <c r="AG125" s="539"/>
      <c r="AH125" s="539"/>
      <c r="AI125" s="540"/>
      <c r="AJ125" s="5"/>
      <c r="AK125" s="5"/>
      <c r="AL125" s="5"/>
      <c r="AM125" s="471" t="s">
        <v>135</v>
      </c>
      <c r="AN125" s="471"/>
      <c r="AO125" s="533">
        <f>VLOOKUP(AE125,tabla_consumibles,2,FALSE)*AI105</f>
        <v>0</v>
      </c>
      <c r="AP125" s="534"/>
      <c r="AQ125" s="535"/>
      <c r="AR125" s="63"/>
      <c r="AS125" s="109"/>
      <c r="AT125" s="5"/>
      <c r="AU125" s="1"/>
      <c r="AV125" s="106"/>
      <c r="AW125" s="53"/>
      <c r="AX125" s="8"/>
      <c r="AY125" s="232"/>
      <c r="AZ125" s="232"/>
      <c r="BA125" s="232" t="s">
        <v>134</v>
      </c>
      <c r="BB125" s="538" t="s">
        <v>1364</v>
      </c>
      <c r="BC125" s="539"/>
      <c r="BD125" s="539"/>
      <c r="BE125" s="539"/>
      <c r="BF125" s="540"/>
      <c r="BJ125" s="471" t="s">
        <v>135</v>
      </c>
      <c r="BK125" s="471"/>
      <c r="BL125" s="533">
        <f>VLOOKUP(BB125,tabla_consumibles,2,FALSE)*BF105</f>
        <v>0</v>
      </c>
      <c r="BM125" s="534"/>
      <c r="BN125" s="535"/>
      <c r="BO125" s="63"/>
      <c r="BP125" s="109"/>
    </row>
    <row r="126" spans="2:68" x14ac:dyDescent="0.25">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25" customHeight="1" x14ac:dyDescent="0.25">
      <c r="B127" s="106"/>
      <c r="C127" s="113"/>
      <c r="D127" s="113"/>
      <c r="E127" s="242"/>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242"/>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242"/>
      <c r="AZ127" s="113"/>
      <c r="BA127" s="113"/>
      <c r="BB127" s="113"/>
      <c r="BC127" s="113"/>
      <c r="BD127" s="113"/>
      <c r="BE127" s="113"/>
      <c r="BF127" s="113"/>
      <c r="BG127" s="113"/>
      <c r="BH127" s="113"/>
      <c r="BI127" s="113"/>
      <c r="BJ127" s="113"/>
      <c r="BK127" s="113"/>
      <c r="BL127" s="113"/>
      <c r="BM127" s="113"/>
      <c r="BN127" s="113"/>
      <c r="BO127" s="113"/>
      <c r="BP127" s="109"/>
    </row>
    <row r="128" spans="2:68" ht="9" customHeight="1" x14ac:dyDescent="0.25">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75" x14ac:dyDescent="0.25">
      <c r="B129" s="106"/>
      <c r="C129" s="53"/>
      <c r="D129" s="5"/>
      <c r="E129" s="48" t="s">
        <v>1335</v>
      </c>
      <c r="F129" s="232"/>
      <c r="G129" s="232"/>
      <c r="H129" s="232"/>
      <c r="I129" s="235"/>
      <c r="J129" s="530" t="s">
        <v>1365</v>
      </c>
      <c r="K129" s="531"/>
      <c r="L129" s="531"/>
      <c r="M129" s="531"/>
      <c r="N129" s="532"/>
      <c r="O129" s="232"/>
      <c r="P129" s="471" t="s">
        <v>135</v>
      </c>
      <c r="Q129" s="471"/>
      <c r="R129" s="533">
        <f>VLOOKUP(J129,tabla_transportes,2,FALSE)</f>
        <v>0</v>
      </c>
      <c r="S129" s="534"/>
      <c r="T129" s="535"/>
      <c r="U129" s="63"/>
      <c r="V129" s="109"/>
      <c r="W129" s="5"/>
      <c r="X129" s="5"/>
      <c r="Y129" s="106"/>
      <c r="Z129" s="53"/>
      <c r="AA129" s="5"/>
      <c r="AB129" s="48" t="s">
        <v>1335</v>
      </c>
      <c r="AC129" s="232"/>
      <c r="AD129" s="232"/>
      <c r="AE129" s="232"/>
      <c r="AF129" s="235"/>
      <c r="AG129" s="530" t="s">
        <v>1365</v>
      </c>
      <c r="AH129" s="531"/>
      <c r="AI129" s="531"/>
      <c r="AJ129" s="531"/>
      <c r="AK129" s="532"/>
      <c r="AL129" s="232"/>
      <c r="AM129" s="471" t="s">
        <v>135</v>
      </c>
      <c r="AN129" s="471"/>
      <c r="AO129" s="533">
        <f>VLOOKUP(AG129,tabla_transportes,2,FALSE)</f>
        <v>0</v>
      </c>
      <c r="AP129" s="534"/>
      <c r="AQ129" s="535"/>
      <c r="AR129" s="63"/>
      <c r="AS129" s="109"/>
      <c r="AT129" s="5"/>
      <c r="AU129" s="1"/>
      <c r="AV129" s="106"/>
      <c r="AW129" s="53"/>
      <c r="AY129" s="48" t="s">
        <v>1335</v>
      </c>
      <c r="AZ129" s="232"/>
      <c r="BA129" s="232"/>
      <c r="BB129" s="232"/>
      <c r="BC129" s="235"/>
      <c r="BD129" s="530" t="s">
        <v>1365</v>
      </c>
      <c r="BE129" s="531"/>
      <c r="BF129" s="531"/>
      <c r="BG129" s="531"/>
      <c r="BH129" s="532"/>
      <c r="BI129" s="232"/>
      <c r="BJ129" s="471" t="s">
        <v>135</v>
      </c>
      <c r="BK129" s="471"/>
      <c r="BL129" s="533">
        <f>VLOOKUP(BD129,tabla_transportes,2,FALSE)</f>
        <v>0</v>
      </c>
      <c r="BM129" s="534"/>
      <c r="BN129" s="535"/>
      <c r="BO129" s="63"/>
      <c r="BP129" s="109"/>
    </row>
    <row r="130" spans="2:68" ht="4.5" customHeight="1" x14ac:dyDescent="0.25">
      <c r="B130" s="106"/>
      <c r="C130" s="53"/>
      <c r="D130" s="5"/>
      <c r="E130" s="48"/>
      <c r="F130" s="232"/>
      <c r="G130" s="232"/>
      <c r="H130" s="232"/>
      <c r="I130" s="235"/>
      <c r="J130" s="238"/>
      <c r="K130" s="238"/>
      <c r="L130" s="238"/>
      <c r="M130" s="238"/>
      <c r="N130" s="89"/>
      <c r="O130" s="232"/>
      <c r="P130" s="232"/>
      <c r="Q130" s="232"/>
      <c r="R130" s="233"/>
      <c r="S130" s="233"/>
      <c r="T130" s="233"/>
      <c r="U130" s="63"/>
      <c r="V130" s="109"/>
      <c r="W130" s="5"/>
      <c r="X130" s="5"/>
      <c r="Y130" s="106"/>
      <c r="Z130" s="53"/>
      <c r="AA130" s="5"/>
      <c r="AB130" s="48"/>
      <c r="AC130" s="232"/>
      <c r="AD130" s="232"/>
      <c r="AE130" s="232"/>
      <c r="AF130" s="235"/>
      <c r="AG130" s="238"/>
      <c r="AH130" s="238"/>
      <c r="AI130" s="238"/>
      <c r="AJ130" s="238"/>
      <c r="AK130" s="89"/>
      <c r="AL130" s="232"/>
      <c r="AM130" s="232"/>
      <c r="AN130" s="232"/>
      <c r="AO130" s="233"/>
      <c r="AP130" s="233"/>
      <c r="AQ130" s="233"/>
      <c r="AR130" s="63"/>
      <c r="AS130" s="109"/>
      <c r="AT130" s="5"/>
      <c r="AU130" s="1"/>
      <c r="AV130" s="106"/>
      <c r="AW130" s="53"/>
      <c r="AY130" s="48"/>
      <c r="AZ130" s="232"/>
      <c r="BA130" s="232"/>
      <c r="BB130" s="232"/>
      <c r="BC130" s="235"/>
      <c r="BD130" s="238"/>
      <c r="BE130" s="238"/>
      <c r="BF130" s="238"/>
      <c r="BG130" s="238"/>
      <c r="BH130" s="89"/>
      <c r="BI130" s="232"/>
      <c r="BJ130" s="232"/>
      <c r="BK130" s="232"/>
      <c r="BL130" s="233"/>
      <c r="BM130" s="233"/>
      <c r="BN130" s="233"/>
      <c r="BO130" s="63"/>
      <c r="BP130" s="109"/>
    </row>
    <row r="131" spans="2:68" x14ac:dyDescent="0.25">
      <c r="B131" s="106"/>
      <c r="C131" s="53"/>
      <c r="D131" s="5"/>
      <c r="E131" s="471" t="s">
        <v>1310</v>
      </c>
      <c r="F131" s="471"/>
      <c r="G131" s="471"/>
      <c r="H131" s="544">
        <v>2</v>
      </c>
      <c r="I131" s="545"/>
      <c r="J131" s="5"/>
      <c r="K131" s="471" t="s">
        <v>1299</v>
      </c>
      <c r="L131" s="471"/>
      <c r="M131" s="471"/>
      <c r="N131" s="549">
        <v>1</v>
      </c>
      <c r="O131" s="540"/>
      <c r="P131" s="471" t="s">
        <v>1329</v>
      </c>
      <c r="Q131" s="471"/>
      <c r="R131" s="533">
        <f>R129*H131*N131</f>
        <v>0</v>
      </c>
      <c r="S131" s="534"/>
      <c r="T131" s="535"/>
      <c r="U131" s="63"/>
      <c r="V131" s="109"/>
      <c r="W131" s="5"/>
      <c r="X131" s="5"/>
      <c r="Y131" s="106"/>
      <c r="Z131" s="53"/>
      <c r="AA131" s="5"/>
      <c r="AB131" s="471" t="s">
        <v>1310</v>
      </c>
      <c r="AC131" s="471"/>
      <c r="AD131" s="471"/>
      <c r="AE131" s="544">
        <v>2</v>
      </c>
      <c r="AF131" s="545"/>
      <c r="AG131" s="5"/>
      <c r="AH131" s="471" t="s">
        <v>1299</v>
      </c>
      <c r="AI131" s="471"/>
      <c r="AJ131" s="471"/>
      <c r="AK131" s="549">
        <v>1</v>
      </c>
      <c r="AL131" s="540"/>
      <c r="AM131" s="471" t="s">
        <v>1329</v>
      </c>
      <c r="AN131" s="471"/>
      <c r="AO131" s="533">
        <f>AO129*AE131*AK131</f>
        <v>0</v>
      </c>
      <c r="AP131" s="534"/>
      <c r="AQ131" s="535"/>
      <c r="AR131" s="63"/>
      <c r="AS131" s="109"/>
      <c r="AT131" s="5"/>
      <c r="AU131" s="1"/>
      <c r="AV131" s="106"/>
      <c r="AW131" s="53"/>
      <c r="AY131" s="471" t="s">
        <v>1310</v>
      </c>
      <c r="AZ131" s="471"/>
      <c r="BA131" s="471"/>
      <c r="BB131" s="544">
        <v>2</v>
      </c>
      <c r="BC131" s="545"/>
      <c r="BE131" s="471" t="s">
        <v>1299</v>
      </c>
      <c r="BF131" s="471"/>
      <c r="BG131" s="471"/>
      <c r="BH131" s="549">
        <v>1</v>
      </c>
      <c r="BI131" s="540"/>
      <c r="BJ131" s="471" t="s">
        <v>1329</v>
      </c>
      <c r="BK131" s="471"/>
      <c r="BL131" s="533">
        <f>BL129*BB131*BH131</f>
        <v>0</v>
      </c>
      <c r="BM131" s="534"/>
      <c r="BN131" s="535"/>
      <c r="BO131" s="63"/>
      <c r="BP131" s="109"/>
    </row>
    <row r="132" spans="2:68" ht="9.75" customHeight="1" x14ac:dyDescent="0.25">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 customHeight="1" x14ac:dyDescent="0.25">
      <c r="B133" s="106"/>
      <c r="C133" s="113"/>
      <c r="D133" s="113"/>
      <c r="E133" s="242"/>
      <c r="F133" s="242"/>
      <c r="G133" s="242"/>
      <c r="H133" s="242"/>
      <c r="I133" s="120"/>
      <c r="J133" s="120"/>
      <c r="K133" s="120"/>
      <c r="L133" s="120"/>
      <c r="M133" s="120"/>
      <c r="N133" s="113"/>
      <c r="O133" s="242"/>
      <c r="P133" s="242"/>
      <c r="Q133" s="547" t="s">
        <v>1336</v>
      </c>
      <c r="R133" s="547"/>
      <c r="S133" s="547"/>
      <c r="T133" s="547"/>
      <c r="U133" s="113"/>
      <c r="V133" s="109"/>
      <c r="W133" s="5"/>
      <c r="X133" s="5"/>
      <c r="Y133" s="106"/>
      <c r="Z133" s="113"/>
      <c r="AA133" s="113"/>
      <c r="AB133" s="242"/>
      <c r="AC133" s="242"/>
      <c r="AD133" s="242"/>
      <c r="AE133" s="242"/>
      <c r="AF133" s="120"/>
      <c r="AG133" s="120"/>
      <c r="AH133" s="120"/>
      <c r="AI133" s="120"/>
      <c r="AJ133" s="120"/>
      <c r="AK133" s="113"/>
      <c r="AL133" s="242"/>
      <c r="AM133" s="242"/>
      <c r="AN133" s="547" t="s">
        <v>1336</v>
      </c>
      <c r="AO133" s="547"/>
      <c r="AP133" s="547"/>
      <c r="AQ133" s="547"/>
      <c r="AR133" s="113"/>
      <c r="AS133" s="109"/>
      <c r="AT133" s="5"/>
      <c r="AU133" s="1"/>
      <c r="AV133" s="106"/>
      <c r="AW133" s="113"/>
      <c r="AX133" s="113"/>
      <c r="AY133" s="242"/>
      <c r="AZ133" s="242"/>
      <c r="BA133" s="242"/>
      <c r="BB133" s="242"/>
      <c r="BC133" s="120"/>
      <c r="BD133" s="120"/>
      <c r="BE133" s="120"/>
      <c r="BF133" s="120"/>
      <c r="BG133" s="120"/>
      <c r="BH133" s="113"/>
      <c r="BI133" s="242"/>
      <c r="BJ133" s="242"/>
      <c r="BK133" s="547" t="s">
        <v>1336</v>
      </c>
      <c r="BL133" s="547"/>
      <c r="BM133" s="547"/>
      <c r="BN133" s="547"/>
      <c r="BO133" s="113"/>
      <c r="BP133" s="109"/>
    </row>
    <row r="134" spans="2:68" ht="6" customHeight="1" x14ac:dyDescent="0.25">
      <c r="B134" s="106"/>
      <c r="C134" s="49"/>
      <c r="D134" s="50"/>
      <c r="E134" s="51"/>
      <c r="F134" s="51"/>
      <c r="G134" s="51"/>
      <c r="H134" s="51"/>
      <c r="I134" s="84"/>
      <c r="J134" s="84"/>
      <c r="K134" s="84"/>
      <c r="L134" s="84"/>
      <c r="M134" s="84"/>
      <c r="N134" s="50"/>
      <c r="O134" s="90"/>
      <c r="P134" s="242"/>
      <c r="Q134" s="548"/>
      <c r="R134" s="548"/>
      <c r="S134" s="548"/>
      <c r="T134" s="548"/>
      <c r="U134" s="113"/>
      <c r="V134" s="109"/>
      <c r="W134" s="5"/>
      <c r="X134" s="5"/>
      <c r="Y134" s="106"/>
      <c r="Z134" s="49"/>
      <c r="AA134" s="50"/>
      <c r="AB134" s="51"/>
      <c r="AC134" s="51"/>
      <c r="AD134" s="51"/>
      <c r="AE134" s="51"/>
      <c r="AF134" s="84"/>
      <c r="AG134" s="84"/>
      <c r="AH134" s="84"/>
      <c r="AI134" s="84"/>
      <c r="AJ134" s="84"/>
      <c r="AK134" s="50"/>
      <c r="AL134" s="90"/>
      <c r="AM134" s="242"/>
      <c r="AN134" s="548"/>
      <c r="AO134" s="548"/>
      <c r="AP134" s="548"/>
      <c r="AQ134" s="548"/>
      <c r="AR134" s="113"/>
      <c r="AS134" s="109"/>
      <c r="AT134" s="5"/>
      <c r="AU134" s="1"/>
      <c r="AV134" s="106"/>
      <c r="AW134" s="49"/>
      <c r="AX134" s="50"/>
      <c r="AY134" s="51"/>
      <c r="AZ134" s="51"/>
      <c r="BA134" s="51"/>
      <c r="BB134" s="51"/>
      <c r="BC134" s="84"/>
      <c r="BD134" s="84"/>
      <c r="BE134" s="84"/>
      <c r="BF134" s="84"/>
      <c r="BG134" s="84"/>
      <c r="BH134" s="50"/>
      <c r="BI134" s="90"/>
      <c r="BJ134" s="242"/>
      <c r="BK134" s="548"/>
      <c r="BL134" s="548"/>
      <c r="BM134" s="548"/>
      <c r="BN134" s="548"/>
      <c r="BO134" s="113"/>
      <c r="BP134" s="109"/>
    </row>
    <row r="135" spans="2:68" ht="15" customHeight="1" x14ac:dyDescent="0.25">
      <c r="B135" s="106"/>
      <c r="C135" s="53"/>
      <c r="D135" s="459" t="s">
        <v>1287</v>
      </c>
      <c r="E135" s="459"/>
      <c r="F135" s="459"/>
      <c r="G135" s="459"/>
      <c r="H135" s="472" t="s">
        <v>1366</v>
      </c>
      <c r="I135" s="472"/>
      <c r="J135" s="472"/>
      <c r="K135" s="6" t="s">
        <v>1325</v>
      </c>
      <c r="L135" s="6"/>
      <c r="M135" s="473">
        <f>VLOOKUP(H135,perfil,2,FALSE)</f>
        <v>0</v>
      </c>
      <c r="N135" s="473"/>
      <c r="O135" s="63"/>
      <c r="P135" s="113"/>
      <c r="Q135" s="546">
        <f>(L105+(K113*R109)+R117+R131+R125+(1+S121))*(1+M135)</f>
        <v>54859.333333333336</v>
      </c>
      <c r="R135" s="546"/>
      <c r="S135" s="546"/>
      <c r="T135" s="546"/>
      <c r="U135" s="113"/>
      <c r="V135" s="109"/>
      <c r="W135" s="5"/>
      <c r="X135" s="5"/>
      <c r="Y135" s="106"/>
      <c r="Z135" s="53"/>
      <c r="AA135" s="459" t="s">
        <v>1287</v>
      </c>
      <c r="AB135" s="459"/>
      <c r="AC135" s="459"/>
      <c r="AD135" s="459"/>
      <c r="AE135" s="472" t="s">
        <v>1366</v>
      </c>
      <c r="AF135" s="472"/>
      <c r="AG135" s="472"/>
      <c r="AH135" s="6" t="s">
        <v>1325</v>
      </c>
      <c r="AI135" s="6"/>
      <c r="AJ135" s="473">
        <f>VLOOKUP(AE135,perfil,2,FALSE)</f>
        <v>0</v>
      </c>
      <c r="AK135" s="473"/>
      <c r="AL135" s="63"/>
      <c r="AM135" s="113"/>
      <c r="AN135" s="546">
        <f>(AI105+(AH113*AO109)+AO117+AO131+AO125+(1+AP121))*(1+AJ135)</f>
        <v>32626</v>
      </c>
      <c r="AO135" s="546"/>
      <c r="AP135" s="546"/>
      <c r="AQ135" s="546"/>
      <c r="AR135" s="113"/>
      <c r="AS135" s="109"/>
      <c r="AT135" s="5"/>
      <c r="AU135" s="1"/>
      <c r="AV135" s="106"/>
      <c r="AW135" s="53"/>
      <c r="AX135" s="459" t="s">
        <v>1287</v>
      </c>
      <c r="AY135" s="459"/>
      <c r="AZ135" s="459"/>
      <c r="BA135" s="459"/>
      <c r="BB135" s="472" t="s">
        <v>1366</v>
      </c>
      <c r="BC135" s="472"/>
      <c r="BD135" s="472"/>
      <c r="BE135" s="6" t="s">
        <v>1325</v>
      </c>
      <c r="BF135" s="6"/>
      <c r="BG135" s="473">
        <f>VLOOKUP(BB135,perfil,2,FALSE)</f>
        <v>0</v>
      </c>
      <c r="BH135" s="473"/>
      <c r="BI135" s="63"/>
      <c r="BJ135" s="113"/>
      <c r="BK135" s="546" t="e">
        <f>(BF105+(BE113*BL109)+BL117+BL131+BL125+(1+BM121))*(1+BG135)</f>
        <v>#N/A</v>
      </c>
      <c r="BL135" s="546"/>
      <c r="BM135" s="546"/>
      <c r="BN135" s="546"/>
      <c r="BO135" s="113"/>
      <c r="BP135" s="109"/>
    </row>
    <row r="136" spans="2:68" ht="5.25" customHeight="1" x14ac:dyDescent="0.25">
      <c r="B136" s="106"/>
      <c r="C136" s="54"/>
      <c r="D136" s="64"/>
      <c r="E136" s="73"/>
      <c r="F136" s="73"/>
      <c r="G136" s="64"/>
      <c r="H136" s="64"/>
      <c r="I136" s="64"/>
      <c r="J136" s="64"/>
      <c r="K136" s="64"/>
      <c r="L136" s="64"/>
      <c r="M136" s="64"/>
      <c r="N136" s="64"/>
      <c r="O136" s="65"/>
      <c r="P136" s="113"/>
      <c r="Q136" s="546"/>
      <c r="R136" s="546"/>
      <c r="S136" s="546"/>
      <c r="T136" s="546"/>
      <c r="U136" s="117"/>
      <c r="V136" s="109"/>
      <c r="W136" s="5"/>
      <c r="X136" s="5"/>
      <c r="Y136" s="106"/>
      <c r="Z136" s="54"/>
      <c r="AA136" s="64"/>
      <c r="AB136" s="73"/>
      <c r="AC136" s="73"/>
      <c r="AD136" s="64"/>
      <c r="AE136" s="64"/>
      <c r="AF136" s="64"/>
      <c r="AG136" s="64"/>
      <c r="AH136" s="64"/>
      <c r="AI136" s="64"/>
      <c r="AJ136" s="64"/>
      <c r="AK136" s="64"/>
      <c r="AL136" s="65"/>
      <c r="AM136" s="113"/>
      <c r="AN136" s="546"/>
      <c r="AO136" s="546"/>
      <c r="AP136" s="546"/>
      <c r="AQ136" s="546"/>
      <c r="AR136" s="117"/>
      <c r="AS136" s="109"/>
      <c r="AT136" s="5"/>
      <c r="AU136" s="1"/>
      <c r="AV136" s="106"/>
      <c r="AW136" s="54"/>
      <c r="AX136" s="64"/>
      <c r="AY136" s="73"/>
      <c r="AZ136" s="73"/>
      <c r="BA136" s="64"/>
      <c r="BB136" s="64"/>
      <c r="BC136" s="64"/>
      <c r="BD136" s="64"/>
      <c r="BE136" s="64"/>
      <c r="BF136" s="64"/>
      <c r="BG136" s="64"/>
      <c r="BH136" s="64"/>
      <c r="BI136" s="65"/>
      <c r="BJ136" s="113"/>
      <c r="BK136" s="546"/>
      <c r="BL136" s="546"/>
      <c r="BM136" s="546"/>
      <c r="BN136" s="546"/>
      <c r="BO136" s="117"/>
      <c r="BP136" s="109"/>
    </row>
    <row r="137" spans="2:68" ht="6" customHeight="1" thickBot="1" x14ac:dyDescent="0.3">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x14ac:dyDescent="0.25">
      <c r="C138" s="5"/>
      <c r="D138" s="5"/>
      <c r="E138" s="5"/>
      <c r="F138" s="5"/>
      <c r="G138" s="5"/>
      <c r="H138" s="5"/>
      <c r="I138" s="5"/>
      <c r="J138" s="5"/>
      <c r="K138" s="5"/>
      <c r="L138" s="5"/>
      <c r="M138" s="5"/>
      <c r="N138" s="5"/>
      <c r="O138" s="235"/>
      <c r="P138" s="235"/>
      <c r="Q138" s="5"/>
      <c r="R138" s="5"/>
      <c r="S138" s="5"/>
      <c r="T138" s="60"/>
      <c r="U138" s="60"/>
      <c r="V138" s="5"/>
      <c r="W138" s="5"/>
      <c r="X138" s="5"/>
      <c r="Y138" s="1"/>
      <c r="Z138" s="5"/>
      <c r="AA138" s="5"/>
      <c r="AB138" s="5"/>
      <c r="AC138" s="5"/>
      <c r="AD138" s="5"/>
      <c r="AE138" s="5"/>
      <c r="AF138" s="5"/>
      <c r="AG138" s="5"/>
      <c r="AH138" s="5"/>
      <c r="AI138" s="5"/>
      <c r="AJ138" s="5"/>
      <c r="AK138" s="5"/>
      <c r="AL138" s="235"/>
      <c r="AM138" s="235"/>
      <c r="AN138" s="5"/>
      <c r="AO138" s="5"/>
      <c r="AP138" s="5"/>
      <c r="AQ138" s="60"/>
      <c r="AR138" s="60"/>
      <c r="AS138" s="5"/>
      <c r="AT138" s="5"/>
      <c r="AU138" s="1"/>
    </row>
    <row r="139" spans="2:68" x14ac:dyDescent="0.25">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75" thickBot="1" x14ac:dyDescent="0.3">
      <c r="B140" s="5"/>
      <c r="C140" s="523" t="s">
        <v>1476</v>
      </c>
      <c r="D140" s="523"/>
      <c r="E140" s="523"/>
      <c r="F140" s="523"/>
      <c r="G140" s="523"/>
      <c r="H140" s="523"/>
      <c r="I140" s="126"/>
      <c r="J140" s="5"/>
      <c r="K140" s="5"/>
      <c r="L140" s="5"/>
      <c r="M140" s="5"/>
      <c r="N140" s="5"/>
      <c r="O140" s="5"/>
      <c r="P140" s="5"/>
      <c r="Q140" s="5"/>
      <c r="R140" s="5"/>
      <c r="S140" s="5"/>
      <c r="T140" s="5"/>
      <c r="U140" s="5"/>
      <c r="V140" s="5"/>
      <c r="W140" s="5"/>
      <c r="X140" s="5"/>
      <c r="Y140" s="5"/>
      <c r="Z140" s="523" t="s">
        <v>1477</v>
      </c>
      <c r="AA140" s="523"/>
      <c r="AB140" s="523"/>
      <c r="AC140" s="523"/>
      <c r="AD140" s="523"/>
      <c r="AE140" s="523"/>
      <c r="AF140" s="126"/>
      <c r="AG140" s="5"/>
      <c r="AH140" s="5"/>
      <c r="AI140" s="5"/>
      <c r="AJ140" s="5"/>
      <c r="AK140" s="5"/>
      <c r="AL140" s="5"/>
      <c r="AM140" s="5"/>
      <c r="AN140" s="5"/>
      <c r="AO140" s="5"/>
      <c r="AP140" s="5"/>
      <c r="AQ140" s="5"/>
      <c r="AR140" s="5"/>
      <c r="AS140" s="5"/>
      <c r="AT140" s="5"/>
      <c r="AU140" s="5"/>
      <c r="AW140" s="523" t="s">
        <v>1478</v>
      </c>
      <c r="AX140" s="523"/>
      <c r="AY140" s="523"/>
      <c r="AZ140" s="523"/>
      <c r="BA140" s="523"/>
      <c r="BB140" s="523"/>
      <c r="BC140" s="126"/>
    </row>
    <row r="141" spans="2:68" ht="6" customHeight="1" x14ac:dyDescent="0.25">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25" customHeight="1" x14ac:dyDescent="0.25">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x14ac:dyDescent="0.25">
      <c r="B143" s="106"/>
      <c r="C143" s="53"/>
      <c r="D143" s="5"/>
      <c r="E143" s="524" t="s">
        <v>1337</v>
      </c>
      <c r="F143" s="524"/>
      <c r="G143" s="524"/>
      <c r="H143" s="524"/>
      <c r="I143" s="524"/>
      <c r="J143" s="5"/>
      <c r="K143" s="527" t="s">
        <v>116</v>
      </c>
      <c r="L143" s="528"/>
      <c r="M143" s="528"/>
      <c r="N143" s="528"/>
      <c r="O143" s="528"/>
      <c r="P143" s="528"/>
      <c r="Q143" s="528"/>
      <c r="R143" s="528"/>
      <c r="S143" s="529"/>
      <c r="T143" s="92"/>
      <c r="U143" s="94"/>
      <c r="V143" s="123"/>
      <c r="W143" s="1"/>
      <c r="X143" s="5"/>
      <c r="Y143" s="106"/>
      <c r="Z143" s="53"/>
      <c r="AA143" s="5"/>
      <c r="AB143" s="524" t="s">
        <v>1337</v>
      </c>
      <c r="AC143" s="524"/>
      <c r="AD143" s="524"/>
      <c r="AE143" s="524"/>
      <c r="AF143" s="524"/>
      <c r="AG143" s="5"/>
      <c r="AH143" s="527" t="s">
        <v>116</v>
      </c>
      <c r="AI143" s="528"/>
      <c r="AJ143" s="528"/>
      <c r="AK143" s="528"/>
      <c r="AL143" s="528"/>
      <c r="AM143" s="528"/>
      <c r="AN143" s="528"/>
      <c r="AO143" s="528"/>
      <c r="AP143" s="529"/>
      <c r="AQ143" s="92"/>
      <c r="AR143" s="94"/>
      <c r="AS143" s="123"/>
      <c r="AT143" s="1"/>
      <c r="AU143" s="1"/>
      <c r="AV143" s="106"/>
      <c r="AW143" s="53"/>
      <c r="AY143" s="524" t="s">
        <v>1337</v>
      </c>
      <c r="AZ143" s="524"/>
      <c r="BA143" s="524"/>
      <c r="BB143" s="524"/>
      <c r="BC143" s="524"/>
      <c r="BE143" s="527" t="s">
        <v>116</v>
      </c>
      <c r="BF143" s="528"/>
      <c r="BG143" s="528"/>
      <c r="BH143" s="528"/>
      <c r="BI143" s="528"/>
      <c r="BJ143" s="528"/>
      <c r="BK143" s="528"/>
      <c r="BL143" s="528"/>
      <c r="BM143" s="529"/>
      <c r="BN143" s="92"/>
      <c r="BO143" s="94"/>
      <c r="BP143" s="123"/>
    </row>
    <row r="144" spans="2:68" ht="3.75" customHeight="1" x14ac:dyDescent="0.25">
      <c r="B144" s="106"/>
      <c r="C144" s="53"/>
      <c r="D144" s="5"/>
      <c r="E144" s="244"/>
      <c r="F144" s="244"/>
      <c r="G144" s="244"/>
      <c r="H144" s="244"/>
      <c r="I144" s="244"/>
      <c r="J144" s="5"/>
      <c r="K144" s="93"/>
      <c r="L144" s="93"/>
      <c r="M144" s="93"/>
      <c r="N144" s="93"/>
      <c r="O144" s="93"/>
      <c r="P144" s="93"/>
      <c r="Q144" s="93"/>
      <c r="R144" s="93"/>
      <c r="S144" s="93"/>
      <c r="T144" s="92"/>
      <c r="U144" s="94"/>
      <c r="V144" s="123"/>
      <c r="W144" s="1"/>
      <c r="X144" s="5"/>
      <c r="Y144" s="106"/>
      <c r="Z144" s="53"/>
      <c r="AA144" s="5"/>
      <c r="AB144" s="244"/>
      <c r="AC144" s="244"/>
      <c r="AD144" s="244"/>
      <c r="AE144" s="244"/>
      <c r="AF144" s="244"/>
      <c r="AG144" s="5"/>
      <c r="AH144" s="93"/>
      <c r="AI144" s="93"/>
      <c r="AJ144" s="93"/>
      <c r="AK144" s="93"/>
      <c r="AL144" s="93"/>
      <c r="AM144" s="93"/>
      <c r="AN144" s="93"/>
      <c r="AO144" s="93"/>
      <c r="AP144" s="93"/>
      <c r="AQ144" s="92"/>
      <c r="AR144" s="94"/>
      <c r="AS144" s="123"/>
      <c r="AT144" s="1"/>
      <c r="AU144" s="1"/>
      <c r="AV144" s="106"/>
      <c r="AW144" s="53"/>
      <c r="AY144" s="244"/>
      <c r="AZ144" s="244"/>
      <c r="BA144" s="244"/>
      <c r="BB144" s="244"/>
      <c r="BC144" s="244"/>
      <c r="BE144" s="93"/>
      <c r="BF144" s="93"/>
      <c r="BG144" s="93"/>
      <c r="BH144" s="93"/>
      <c r="BI144" s="93"/>
      <c r="BJ144" s="93"/>
      <c r="BK144" s="93"/>
      <c r="BL144" s="93"/>
      <c r="BM144" s="93"/>
      <c r="BN144" s="92"/>
      <c r="BO144" s="94"/>
      <c r="BP144" s="123"/>
    </row>
    <row r="145" spans="2:68" x14ac:dyDescent="0.25">
      <c r="B145" s="106"/>
      <c r="C145" s="53"/>
      <c r="D145" s="5"/>
      <c r="E145" s="525" t="s">
        <v>1338</v>
      </c>
      <c r="F145" s="525"/>
      <c r="G145" s="525"/>
      <c r="H145" s="525"/>
      <c r="I145" s="525"/>
      <c r="J145" s="5"/>
      <c r="K145" s="527" t="s">
        <v>125</v>
      </c>
      <c r="L145" s="528"/>
      <c r="M145" s="528"/>
      <c r="N145" s="528"/>
      <c r="O145" s="528"/>
      <c r="P145" s="528"/>
      <c r="Q145" s="528"/>
      <c r="R145" s="528"/>
      <c r="S145" s="529"/>
      <c r="T145" s="92"/>
      <c r="U145" s="94"/>
      <c r="V145" s="123"/>
      <c r="W145" s="5"/>
      <c r="X145" s="5"/>
      <c r="Y145" s="106"/>
      <c r="Z145" s="53"/>
      <c r="AA145" s="5"/>
      <c r="AB145" s="525" t="s">
        <v>1338</v>
      </c>
      <c r="AC145" s="525"/>
      <c r="AD145" s="525"/>
      <c r="AE145" s="525"/>
      <c r="AF145" s="525"/>
      <c r="AG145" s="5"/>
      <c r="AH145" s="527" t="s">
        <v>125</v>
      </c>
      <c r="AI145" s="528"/>
      <c r="AJ145" s="528"/>
      <c r="AK145" s="528"/>
      <c r="AL145" s="528"/>
      <c r="AM145" s="528"/>
      <c r="AN145" s="528"/>
      <c r="AO145" s="528"/>
      <c r="AP145" s="529"/>
      <c r="AQ145" s="92"/>
      <c r="AR145" s="94"/>
      <c r="AS145" s="123"/>
      <c r="AT145" s="5"/>
      <c r="AU145" s="1"/>
      <c r="AV145" s="106"/>
      <c r="AW145" s="53"/>
      <c r="AY145" s="525" t="s">
        <v>1338</v>
      </c>
      <c r="AZ145" s="525"/>
      <c r="BA145" s="525"/>
      <c r="BB145" s="525"/>
      <c r="BC145" s="525"/>
      <c r="BE145" s="527" t="s">
        <v>2</v>
      </c>
      <c r="BF145" s="528"/>
      <c r="BG145" s="528"/>
      <c r="BH145" s="528"/>
      <c r="BI145" s="528"/>
      <c r="BJ145" s="528"/>
      <c r="BK145" s="528"/>
      <c r="BL145" s="528"/>
      <c r="BM145" s="529"/>
      <c r="BN145" s="92"/>
      <c r="BO145" s="94"/>
      <c r="BP145" s="123"/>
    </row>
    <row r="146" spans="2:68" ht="4.5" customHeight="1" x14ac:dyDescent="0.25">
      <c r="B146" s="106"/>
      <c r="C146" s="53"/>
      <c r="D146" s="5"/>
      <c r="E146" s="243"/>
      <c r="F146" s="243"/>
      <c r="G146" s="243"/>
      <c r="H146" s="243"/>
      <c r="I146" s="243"/>
      <c r="J146" s="5"/>
      <c r="K146" s="93"/>
      <c r="L146" s="93"/>
      <c r="M146" s="93"/>
      <c r="N146" s="93"/>
      <c r="O146" s="93"/>
      <c r="P146" s="93"/>
      <c r="Q146" s="93"/>
      <c r="R146" s="93"/>
      <c r="S146" s="93"/>
      <c r="T146" s="92"/>
      <c r="U146" s="94"/>
      <c r="V146" s="123"/>
      <c r="W146" s="5"/>
      <c r="X146" s="5"/>
      <c r="Y146" s="106"/>
      <c r="Z146" s="53"/>
      <c r="AA146" s="5"/>
      <c r="AB146" s="243"/>
      <c r="AC146" s="243"/>
      <c r="AD146" s="243"/>
      <c r="AE146" s="243"/>
      <c r="AF146" s="243"/>
      <c r="AG146" s="5"/>
      <c r="AH146" s="93"/>
      <c r="AI146" s="93"/>
      <c r="AJ146" s="93"/>
      <c r="AK146" s="93"/>
      <c r="AL146" s="93"/>
      <c r="AM146" s="93"/>
      <c r="AN146" s="93"/>
      <c r="AO146" s="93"/>
      <c r="AP146" s="93"/>
      <c r="AQ146" s="92"/>
      <c r="AR146" s="94"/>
      <c r="AS146" s="123"/>
      <c r="AT146" s="5"/>
      <c r="AU146" s="1"/>
      <c r="AV146" s="106"/>
      <c r="AW146" s="53"/>
      <c r="AY146" s="243"/>
      <c r="AZ146" s="243"/>
      <c r="BA146" s="243"/>
      <c r="BB146" s="243"/>
      <c r="BC146" s="243"/>
      <c r="BE146" s="93"/>
      <c r="BF146" s="93"/>
      <c r="BG146" s="93"/>
      <c r="BH146" s="93"/>
      <c r="BI146" s="93"/>
      <c r="BJ146" s="93"/>
      <c r="BK146" s="93"/>
      <c r="BL146" s="93"/>
      <c r="BM146" s="93"/>
      <c r="BN146" s="92"/>
      <c r="BO146" s="94"/>
      <c r="BP146" s="123"/>
    </row>
    <row r="147" spans="2:68" x14ac:dyDescent="0.25">
      <c r="B147" s="106"/>
      <c r="C147" s="53"/>
      <c r="D147" s="5"/>
      <c r="E147" s="526" t="s">
        <v>1339</v>
      </c>
      <c r="F147" s="526"/>
      <c r="G147" s="526"/>
      <c r="H147" s="526"/>
      <c r="I147" s="526"/>
      <c r="J147" s="30"/>
      <c r="K147" s="527" t="s">
        <v>12</v>
      </c>
      <c r="L147" s="528"/>
      <c r="M147" s="528"/>
      <c r="N147" s="528"/>
      <c r="O147" s="528"/>
      <c r="P147" s="528"/>
      <c r="Q147" s="528"/>
      <c r="R147" s="528"/>
      <c r="S147" s="529"/>
      <c r="T147" s="92"/>
      <c r="U147" s="95"/>
      <c r="V147" s="123"/>
      <c r="W147" s="5"/>
      <c r="X147" s="5"/>
      <c r="Y147" s="106"/>
      <c r="Z147" s="53"/>
      <c r="AA147" s="5"/>
      <c r="AB147" s="526" t="s">
        <v>1339</v>
      </c>
      <c r="AC147" s="526"/>
      <c r="AD147" s="526"/>
      <c r="AE147" s="526"/>
      <c r="AF147" s="526"/>
      <c r="AG147" s="30"/>
      <c r="AH147" s="527" t="s">
        <v>11</v>
      </c>
      <c r="AI147" s="528"/>
      <c r="AJ147" s="528"/>
      <c r="AK147" s="528"/>
      <c r="AL147" s="528"/>
      <c r="AM147" s="528"/>
      <c r="AN147" s="528"/>
      <c r="AO147" s="528"/>
      <c r="AP147" s="529"/>
      <c r="AQ147" s="92"/>
      <c r="AR147" s="95"/>
      <c r="AS147" s="123"/>
      <c r="AT147" s="5"/>
      <c r="AU147" s="1"/>
      <c r="AV147" s="106"/>
      <c r="AW147" s="53"/>
      <c r="AY147" s="526" t="s">
        <v>1339</v>
      </c>
      <c r="AZ147" s="526"/>
      <c r="BA147" s="526"/>
      <c r="BB147" s="526"/>
      <c r="BC147" s="526"/>
      <c r="BD147" s="30"/>
      <c r="BE147" s="527" t="s">
        <v>52</v>
      </c>
      <c r="BF147" s="528"/>
      <c r="BG147" s="528"/>
      <c r="BH147" s="528"/>
      <c r="BI147" s="528"/>
      <c r="BJ147" s="528"/>
      <c r="BK147" s="528"/>
      <c r="BL147" s="528"/>
      <c r="BM147" s="529"/>
      <c r="BN147" s="92"/>
      <c r="BO147" s="95"/>
      <c r="BP147" s="123"/>
    </row>
    <row r="148" spans="2:68" ht="9.75" customHeight="1" x14ac:dyDescent="0.25">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25" customHeight="1" x14ac:dyDescent="0.25">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x14ac:dyDescent="0.25">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x14ac:dyDescent="0.25">
      <c r="B151" s="106"/>
      <c r="C151" s="76"/>
      <c r="D151" s="8"/>
      <c r="E151" s="8" t="s">
        <v>1332</v>
      </c>
      <c r="F151" s="8"/>
      <c r="G151" s="8"/>
      <c r="H151" s="8"/>
      <c r="I151" s="6"/>
      <c r="J151" s="6"/>
      <c r="K151" s="6"/>
      <c r="L151" s="481" t="e">
        <f>VLOOKUP(K147,tabla_obra_civil,3,FALSE)</f>
        <v>#N/A</v>
      </c>
      <c r="M151" s="481"/>
      <c r="N151" s="481"/>
      <c r="O151" s="481"/>
      <c r="P151" s="5"/>
      <c r="Q151" s="5"/>
      <c r="R151" s="5"/>
      <c r="S151" s="5"/>
      <c r="T151" s="5"/>
      <c r="U151" s="63"/>
      <c r="V151" s="109"/>
      <c r="W151" s="5"/>
      <c r="X151" s="5"/>
      <c r="Y151" s="106"/>
      <c r="Z151" s="76"/>
      <c r="AA151" s="8"/>
      <c r="AB151" s="8" t="s">
        <v>1332</v>
      </c>
      <c r="AC151" s="8"/>
      <c r="AD151" s="8"/>
      <c r="AE151" s="8"/>
      <c r="AF151" s="6"/>
      <c r="AG151" s="6"/>
      <c r="AH151" s="6"/>
      <c r="AI151" s="481">
        <f>VLOOKUP(AH147,tabla_obra_civil,3,FALSE)</f>
        <v>12196.916666666666</v>
      </c>
      <c r="AJ151" s="481"/>
      <c r="AK151" s="481"/>
      <c r="AL151" s="481"/>
      <c r="AM151" s="5"/>
      <c r="AN151" s="5"/>
      <c r="AO151" s="5"/>
      <c r="AP151" s="5"/>
      <c r="AQ151" s="5"/>
      <c r="AR151" s="63"/>
      <c r="AS151" s="109"/>
      <c r="AT151" s="5"/>
      <c r="AU151" s="1"/>
      <c r="AV151" s="106"/>
      <c r="AW151" s="76"/>
      <c r="AX151" s="8"/>
      <c r="AY151" s="8" t="s">
        <v>1332</v>
      </c>
      <c r="AZ151" s="8"/>
      <c r="BA151" s="8"/>
      <c r="BB151" s="8"/>
      <c r="BC151" s="6"/>
      <c r="BD151" s="6"/>
      <c r="BE151" s="6"/>
      <c r="BF151" s="481">
        <f>VLOOKUP(BE147,tabla_obra_civil,3,FALSE)</f>
        <v>22632.083333333336</v>
      </c>
      <c r="BG151" s="481"/>
      <c r="BH151" s="481"/>
      <c r="BI151" s="481"/>
      <c r="BO151" s="63"/>
      <c r="BP151" s="109"/>
    </row>
    <row r="152" spans="2:68" x14ac:dyDescent="0.25">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6" customHeight="1" x14ac:dyDescent="0.25">
      <c r="B153" s="106"/>
      <c r="C153" s="242"/>
      <c r="D153" s="242"/>
      <c r="E153" s="242"/>
      <c r="F153" s="242"/>
      <c r="G153" s="242"/>
      <c r="H153" s="242"/>
      <c r="I153" s="111"/>
      <c r="J153" s="111"/>
      <c r="K153" s="111"/>
      <c r="L153" s="111"/>
      <c r="M153" s="112"/>
      <c r="N153" s="112"/>
      <c r="O153" s="113"/>
      <c r="P153" s="113"/>
      <c r="Q153" s="113"/>
      <c r="R153" s="113"/>
      <c r="S153" s="113"/>
      <c r="T153" s="113"/>
      <c r="U153" s="113"/>
      <c r="V153" s="109"/>
      <c r="W153" s="5"/>
      <c r="X153" s="5"/>
      <c r="Y153" s="106"/>
      <c r="Z153" s="242"/>
      <c r="AA153" s="242"/>
      <c r="AB153" s="242"/>
      <c r="AC153" s="242"/>
      <c r="AD153" s="242"/>
      <c r="AE153" s="242"/>
      <c r="AF153" s="111"/>
      <c r="AG153" s="111"/>
      <c r="AH153" s="111"/>
      <c r="AI153" s="111"/>
      <c r="AJ153" s="112"/>
      <c r="AK153" s="112"/>
      <c r="AL153" s="113"/>
      <c r="AM153" s="113"/>
      <c r="AN153" s="113"/>
      <c r="AO153" s="113"/>
      <c r="AP153" s="113"/>
      <c r="AQ153" s="113"/>
      <c r="AR153" s="113"/>
      <c r="AS153" s="109"/>
      <c r="AT153" s="5"/>
      <c r="AU153" s="1"/>
      <c r="AV153" s="106"/>
      <c r="AW153" s="242"/>
      <c r="AX153" s="242"/>
      <c r="AY153" s="242"/>
      <c r="AZ153" s="242"/>
      <c r="BA153" s="242"/>
      <c r="BB153" s="242"/>
      <c r="BC153" s="111"/>
      <c r="BD153" s="111"/>
      <c r="BE153" s="111"/>
      <c r="BF153" s="111"/>
      <c r="BG153" s="112"/>
      <c r="BH153" s="112"/>
      <c r="BI153" s="113"/>
      <c r="BJ153" s="113"/>
      <c r="BK153" s="113"/>
      <c r="BL153" s="113"/>
      <c r="BM153" s="113"/>
      <c r="BN153" s="113"/>
      <c r="BO153" s="113"/>
      <c r="BP153" s="109"/>
    </row>
    <row r="154" spans="2:68" x14ac:dyDescent="0.25">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75" x14ac:dyDescent="0.25">
      <c r="B155" s="106"/>
      <c r="C155" s="62"/>
      <c r="D155" s="232"/>
      <c r="E155" s="8" t="s">
        <v>1330</v>
      </c>
      <c r="F155" s="8"/>
      <c r="G155" s="8"/>
      <c r="H155" s="530" t="s">
        <v>132</v>
      </c>
      <c r="I155" s="531"/>
      <c r="J155" s="531"/>
      <c r="K155" s="531"/>
      <c r="L155" s="532"/>
      <c r="M155" s="5"/>
      <c r="N155" s="6"/>
      <c r="O155" s="8" t="s">
        <v>1326</v>
      </c>
      <c r="P155" s="6"/>
      <c r="Q155" s="6"/>
      <c r="R155" s="533">
        <f>VLOOKUP(H155,tabla_ejecutor,2,FALSE)</f>
        <v>11890</v>
      </c>
      <c r="S155" s="534"/>
      <c r="T155" s="535"/>
      <c r="U155" s="63"/>
      <c r="V155" s="109"/>
      <c r="W155" s="5"/>
      <c r="X155" s="5"/>
      <c r="Y155" s="106"/>
      <c r="Z155" s="62"/>
      <c r="AA155" s="232"/>
      <c r="AB155" s="8" t="s">
        <v>1330</v>
      </c>
      <c r="AC155" s="8"/>
      <c r="AD155" s="8"/>
      <c r="AE155" s="530" t="s">
        <v>131</v>
      </c>
      <c r="AF155" s="531"/>
      <c r="AG155" s="531"/>
      <c r="AH155" s="531"/>
      <c r="AI155" s="532"/>
      <c r="AJ155" s="5"/>
      <c r="AK155" s="6"/>
      <c r="AL155" s="8" t="s">
        <v>1326</v>
      </c>
      <c r="AM155" s="6"/>
      <c r="AN155" s="6"/>
      <c r="AO155" s="533">
        <f>VLOOKUP(AE155,tabla_ejecutor,2,FALSE)</f>
        <v>18415</v>
      </c>
      <c r="AP155" s="534"/>
      <c r="AQ155" s="535"/>
      <c r="AR155" s="63"/>
      <c r="AS155" s="109"/>
      <c r="AT155" s="5"/>
      <c r="AU155" s="1"/>
      <c r="AV155" s="106"/>
      <c r="AW155" s="62"/>
      <c r="AX155" s="232"/>
      <c r="AY155" s="8" t="s">
        <v>1330</v>
      </c>
      <c r="AZ155" s="8"/>
      <c r="BA155" s="8"/>
      <c r="BB155" s="530" t="s">
        <v>131</v>
      </c>
      <c r="BC155" s="531"/>
      <c r="BD155" s="531"/>
      <c r="BE155" s="531"/>
      <c r="BF155" s="532"/>
      <c r="BH155" s="6"/>
      <c r="BI155" s="8" t="s">
        <v>1326</v>
      </c>
      <c r="BJ155" s="6"/>
      <c r="BK155" s="6"/>
      <c r="BL155" s="533">
        <f>VLOOKUP(BB155,tabla_ejecutor,2,FALSE)</f>
        <v>18415</v>
      </c>
      <c r="BM155" s="534"/>
      <c r="BN155" s="535"/>
      <c r="BO155" s="63"/>
      <c r="BP155" s="109"/>
    </row>
    <row r="156" spans="2:68" x14ac:dyDescent="0.25">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6" customHeight="1" x14ac:dyDescent="0.25">
      <c r="B157" s="106"/>
      <c r="C157" s="242"/>
      <c r="D157" s="242"/>
      <c r="E157" s="242"/>
      <c r="F157" s="242"/>
      <c r="G157" s="242"/>
      <c r="H157" s="242"/>
      <c r="I157" s="111"/>
      <c r="J157" s="111"/>
      <c r="K157" s="111"/>
      <c r="L157" s="111"/>
      <c r="M157" s="112"/>
      <c r="N157" s="112"/>
      <c r="O157" s="113"/>
      <c r="P157" s="113"/>
      <c r="Q157" s="113"/>
      <c r="R157" s="113"/>
      <c r="S157" s="113"/>
      <c r="T157" s="113"/>
      <c r="U157" s="113"/>
      <c r="V157" s="109"/>
      <c r="W157" s="5"/>
      <c r="X157" s="5"/>
      <c r="Y157" s="106"/>
      <c r="Z157" s="242"/>
      <c r="AA157" s="242"/>
      <c r="AB157" s="242"/>
      <c r="AC157" s="242"/>
      <c r="AD157" s="242"/>
      <c r="AE157" s="242"/>
      <c r="AF157" s="111"/>
      <c r="AG157" s="111"/>
      <c r="AH157" s="111"/>
      <c r="AI157" s="111"/>
      <c r="AJ157" s="112"/>
      <c r="AK157" s="112"/>
      <c r="AL157" s="113"/>
      <c r="AM157" s="113"/>
      <c r="AN157" s="113"/>
      <c r="AO157" s="113"/>
      <c r="AP157" s="113"/>
      <c r="AQ157" s="113"/>
      <c r="AR157" s="113"/>
      <c r="AS157" s="109"/>
      <c r="AT157" s="5"/>
      <c r="AU157" s="1"/>
      <c r="AV157" s="106"/>
      <c r="AW157" s="242"/>
      <c r="AX157" s="242"/>
      <c r="AY157" s="242"/>
      <c r="AZ157" s="242"/>
      <c r="BA157" s="242"/>
      <c r="BB157" s="242"/>
      <c r="BC157" s="111"/>
      <c r="BD157" s="111"/>
      <c r="BE157" s="111"/>
      <c r="BF157" s="111"/>
      <c r="BG157" s="112"/>
      <c r="BH157" s="112"/>
      <c r="BI157" s="113"/>
      <c r="BJ157" s="113"/>
      <c r="BK157" s="113"/>
      <c r="BL157" s="113"/>
      <c r="BM157" s="113"/>
      <c r="BN157" s="113"/>
      <c r="BO157" s="113"/>
      <c r="BP157" s="109"/>
    </row>
    <row r="158" spans="2:68" x14ac:dyDescent="0.25">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x14ac:dyDescent="0.25">
      <c r="B159" s="106"/>
      <c r="C159" s="62"/>
      <c r="D159" s="232"/>
      <c r="E159" s="8" t="s">
        <v>1331</v>
      </c>
      <c r="F159" s="8"/>
      <c r="G159" s="8"/>
      <c r="H159" s="8"/>
      <c r="I159" s="8"/>
      <c r="J159" s="8"/>
      <c r="K159" s="536">
        <v>0</v>
      </c>
      <c r="L159" s="537"/>
      <c r="M159" s="59" t="s">
        <v>130</v>
      </c>
      <c r="N159" s="59"/>
      <c r="O159" s="5"/>
      <c r="P159" s="8" t="s">
        <v>1327</v>
      </c>
      <c r="Q159" s="8"/>
      <c r="R159" s="533">
        <f>R155*K159</f>
        <v>0</v>
      </c>
      <c r="S159" s="534"/>
      <c r="T159" s="535"/>
      <c r="U159" s="88"/>
      <c r="V159" s="109"/>
      <c r="W159" s="5"/>
      <c r="X159" s="5"/>
      <c r="Y159" s="106"/>
      <c r="Z159" s="62"/>
      <c r="AA159" s="232"/>
      <c r="AB159" s="8" t="s">
        <v>1331</v>
      </c>
      <c r="AC159" s="8"/>
      <c r="AD159" s="8"/>
      <c r="AE159" s="8"/>
      <c r="AF159" s="8"/>
      <c r="AG159" s="8"/>
      <c r="AH159" s="536">
        <v>0</v>
      </c>
      <c r="AI159" s="537"/>
      <c r="AJ159" s="59" t="s">
        <v>130</v>
      </c>
      <c r="AK159" s="59"/>
      <c r="AL159" s="5"/>
      <c r="AM159" s="8" t="s">
        <v>1327</v>
      </c>
      <c r="AN159" s="8"/>
      <c r="AO159" s="533">
        <f>AO155*AH159</f>
        <v>0</v>
      </c>
      <c r="AP159" s="534"/>
      <c r="AQ159" s="535"/>
      <c r="AR159" s="88"/>
      <c r="AS159" s="109"/>
      <c r="AT159" s="5"/>
      <c r="AU159" s="1"/>
      <c r="AV159" s="106"/>
      <c r="AW159" s="62"/>
      <c r="AX159" s="232"/>
      <c r="AY159" s="8" t="s">
        <v>1331</v>
      </c>
      <c r="AZ159" s="8"/>
      <c r="BA159" s="8"/>
      <c r="BB159" s="8"/>
      <c r="BC159" s="8"/>
      <c r="BD159" s="8"/>
      <c r="BE159" s="536">
        <v>0</v>
      </c>
      <c r="BF159" s="537"/>
      <c r="BG159" s="59" t="s">
        <v>130</v>
      </c>
      <c r="BH159" s="59"/>
      <c r="BJ159" s="8" t="s">
        <v>1327</v>
      </c>
      <c r="BK159" s="8"/>
      <c r="BL159" s="533">
        <f>BL155*BE159</f>
        <v>0</v>
      </c>
      <c r="BM159" s="534"/>
      <c r="BN159" s="535"/>
      <c r="BO159" s="88"/>
      <c r="BP159" s="109"/>
    </row>
    <row r="160" spans="2:68" x14ac:dyDescent="0.25">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6" customHeight="1" x14ac:dyDescent="0.25">
      <c r="B161" s="106"/>
      <c r="C161" s="242"/>
      <c r="D161" s="242"/>
      <c r="E161" s="242"/>
      <c r="F161" s="242"/>
      <c r="G161" s="242"/>
      <c r="H161" s="242"/>
      <c r="I161" s="111"/>
      <c r="J161" s="111"/>
      <c r="K161" s="111"/>
      <c r="L161" s="111"/>
      <c r="M161" s="112"/>
      <c r="N161" s="112"/>
      <c r="O161" s="113"/>
      <c r="P161" s="113"/>
      <c r="Q161" s="113"/>
      <c r="R161" s="113"/>
      <c r="S161" s="113"/>
      <c r="T161" s="113"/>
      <c r="U161" s="113"/>
      <c r="V161" s="109"/>
      <c r="W161" s="5"/>
      <c r="X161" s="5"/>
      <c r="Y161" s="106"/>
      <c r="Z161" s="242"/>
      <c r="AA161" s="242"/>
      <c r="AB161" s="242"/>
      <c r="AC161" s="242"/>
      <c r="AD161" s="242"/>
      <c r="AE161" s="242"/>
      <c r="AF161" s="111"/>
      <c r="AG161" s="111"/>
      <c r="AH161" s="111"/>
      <c r="AI161" s="111"/>
      <c r="AJ161" s="112"/>
      <c r="AK161" s="112"/>
      <c r="AL161" s="113"/>
      <c r="AM161" s="113"/>
      <c r="AN161" s="113"/>
      <c r="AO161" s="113"/>
      <c r="AP161" s="113"/>
      <c r="AQ161" s="113"/>
      <c r="AR161" s="113"/>
      <c r="AS161" s="109"/>
      <c r="AT161" s="5"/>
      <c r="AU161" s="1"/>
      <c r="AV161" s="106"/>
      <c r="AW161" s="242"/>
      <c r="AX161" s="242"/>
      <c r="AY161" s="242"/>
      <c r="AZ161" s="242"/>
      <c r="BA161" s="242"/>
      <c r="BB161" s="242"/>
      <c r="BC161" s="111"/>
      <c r="BD161" s="111"/>
      <c r="BE161" s="111"/>
      <c r="BF161" s="111"/>
      <c r="BG161" s="112"/>
      <c r="BH161" s="112"/>
      <c r="BI161" s="113"/>
      <c r="BJ161" s="113"/>
      <c r="BK161" s="113"/>
      <c r="BL161" s="113"/>
      <c r="BM161" s="113"/>
      <c r="BN161" s="113"/>
      <c r="BO161" s="113"/>
      <c r="BP161" s="109"/>
    </row>
    <row r="162" spans="2:68" x14ac:dyDescent="0.25">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x14ac:dyDescent="0.25">
      <c r="B163" s="106"/>
      <c r="C163" s="62"/>
      <c r="D163" s="232"/>
      <c r="E163" s="48" t="s">
        <v>1333</v>
      </c>
      <c r="F163" s="232"/>
      <c r="G163" s="232"/>
      <c r="H163" s="232"/>
      <c r="I163" s="68"/>
      <c r="J163" s="538" t="s">
        <v>1362</v>
      </c>
      <c r="K163" s="539"/>
      <c r="L163" s="539"/>
      <c r="M163" s="539"/>
      <c r="N163" s="540"/>
      <c r="O163" s="5"/>
      <c r="P163" s="471" t="s">
        <v>135</v>
      </c>
      <c r="Q163" s="471"/>
      <c r="R163" s="533" t="e">
        <f>VLOOKUP(J163,tabla_Alturas,2,FALSE)*L151</f>
        <v>#N/A</v>
      </c>
      <c r="S163" s="534"/>
      <c r="T163" s="535"/>
      <c r="U163" s="63"/>
      <c r="V163" s="109"/>
      <c r="W163" s="5"/>
      <c r="X163" s="5"/>
      <c r="Y163" s="106"/>
      <c r="Z163" s="62"/>
      <c r="AA163" s="232"/>
      <c r="AB163" s="48" t="s">
        <v>1333</v>
      </c>
      <c r="AC163" s="232"/>
      <c r="AD163" s="232"/>
      <c r="AE163" s="232"/>
      <c r="AF163" s="68"/>
      <c r="AG163" s="538" t="s">
        <v>1297</v>
      </c>
      <c r="AH163" s="539"/>
      <c r="AI163" s="539"/>
      <c r="AJ163" s="539"/>
      <c r="AK163" s="540"/>
      <c r="AL163" s="5"/>
      <c r="AM163" s="471" t="s">
        <v>135</v>
      </c>
      <c r="AN163" s="471"/>
      <c r="AO163" s="533" t="e">
        <f>VLOOKUP(AG163,tabla_Alturas,2,FALSE)*AI151</f>
        <v>#N/A</v>
      </c>
      <c r="AP163" s="534"/>
      <c r="AQ163" s="535"/>
      <c r="AR163" s="63"/>
      <c r="AS163" s="109"/>
      <c r="AT163" s="5"/>
      <c r="AU163" s="1"/>
      <c r="AV163" s="106"/>
      <c r="AW163" s="62"/>
      <c r="AX163" s="232"/>
      <c r="AY163" s="48" t="s">
        <v>1333</v>
      </c>
      <c r="AZ163" s="232"/>
      <c r="BA163" s="232"/>
      <c r="BB163" s="232"/>
      <c r="BC163" s="68"/>
      <c r="BD163" s="538" t="s">
        <v>1362</v>
      </c>
      <c r="BE163" s="539"/>
      <c r="BF163" s="539"/>
      <c r="BG163" s="539"/>
      <c r="BH163" s="540"/>
      <c r="BJ163" s="471" t="s">
        <v>135</v>
      </c>
      <c r="BK163" s="471"/>
      <c r="BL163" s="533">
        <f>VLOOKUP(BD163,tabla_Alturas,2,FALSE)*BF151</f>
        <v>0</v>
      </c>
      <c r="BM163" s="534"/>
      <c r="BN163" s="535"/>
      <c r="BO163" s="63"/>
      <c r="BP163" s="109"/>
    </row>
    <row r="164" spans="2:68" x14ac:dyDescent="0.25">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6" customHeight="1" x14ac:dyDescent="0.25">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75" x14ac:dyDescent="0.2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x14ac:dyDescent="0.25">
      <c r="B167" s="106"/>
      <c r="C167" s="83"/>
      <c r="D167" s="48"/>
      <c r="E167" s="48" t="s">
        <v>1334</v>
      </c>
      <c r="F167" s="48"/>
      <c r="G167" s="48"/>
      <c r="H167" s="48"/>
      <c r="I167" s="5"/>
      <c r="J167" s="5"/>
      <c r="K167" s="538" t="s">
        <v>1363</v>
      </c>
      <c r="L167" s="539"/>
      <c r="M167" s="539"/>
      <c r="N167" s="539"/>
      <c r="O167" s="540"/>
      <c r="P167" s="471" t="s">
        <v>1281</v>
      </c>
      <c r="Q167" s="471"/>
      <c r="R167" s="471"/>
      <c r="S167" s="541">
        <f>VLOOKUP(K167,tabla_herramientas,2,FALSE)</f>
        <v>0</v>
      </c>
      <c r="T167" s="542"/>
      <c r="U167" s="63"/>
      <c r="V167" s="109"/>
      <c r="W167" s="5"/>
      <c r="X167" s="5"/>
      <c r="Y167" s="106"/>
      <c r="Z167" s="83"/>
      <c r="AA167" s="48"/>
      <c r="AB167" s="48" t="s">
        <v>1334</v>
      </c>
      <c r="AC167" s="48"/>
      <c r="AD167" s="48"/>
      <c r="AE167" s="48"/>
      <c r="AF167" s="5"/>
      <c r="AG167" s="5"/>
      <c r="AH167" s="538" t="s">
        <v>1363</v>
      </c>
      <c r="AI167" s="539"/>
      <c r="AJ167" s="539"/>
      <c r="AK167" s="539"/>
      <c r="AL167" s="540"/>
      <c r="AM167" s="471" t="s">
        <v>1281</v>
      </c>
      <c r="AN167" s="471"/>
      <c r="AO167" s="471"/>
      <c r="AP167" s="541">
        <f>VLOOKUP(AH167,tabla_herramientas,2,FALSE)</f>
        <v>0</v>
      </c>
      <c r="AQ167" s="542"/>
      <c r="AR167" s="63"/>
      <c r="AS167" s="109"/>
      <c r="AT167" s="5"/>
      <c r="AU167" s="1"/>
      <c r="AV167" s="106"/>
      <c r="AW167" s="83"/>
      <c r="AX167" s="48"/>
      <c r="AY167" s="48" t="s">
        <v>1334</v>
      </c>
      <c r="AZ167" s="48"/>
      <c r="BA167" s="48"/>
      <c r="BB167" s="48"/>
      <c r="BE167" s="538" t="s">
        <v>1363</v>
      </c>
      <c r="BF167" s="539"/>
      <c r="BG167" s="539"/>
      <c r="BH167" s="539"/>
      <c r="BI167" s="540"/>
      <c r="BJ167" s="471" t="s">
        <v>1281</v>
      </c>
      <c r="BK167" s="471"/>
      <c r="BL167" s="471"/>
      <c r="BM167" s="541">
        <f>VLOOKUP(BE167,tabla_herramientas,2,FALSE)</f>
        <v>0</v>
      </c>
      <c r="BN167" s="542"/>
      <c r="BO167" s="63"/>
      <c r="BP167" s="109"/>
    </row>
    <row r="168" spans="2:68" x14ac:dyDescent="0.25">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6" customHeight="1" x14ac:dyDescent="0.25">
      <c r="B169" s="106"/>
      <c r="C169" s="543"/>
      <c r="D169" s="543"/>
      <c r="E169" s="543"/>
      <c r="F169" s="543"/>
      <c r="G169" s="543"/>
      <c r="H169" s="543"/>
      <c r="I169" s="113"/>
      <c r="J169" s="113"/>
      <c r="K169" s="113"/>
      <c r="L169" s="113"/>
      <c r="M169" s="113"/>
      <c r="N169" s="113"/>
      <c r="O169" s="113"/>
      <c r="P169" s="113"/>
      <c r="Q169" s="113"/>
      <c r="R169" s="113"/>
      <c r="S169" s="113"/>
      <c r="T169" s="113"/>
      <c r="U169" s="113"/>
      <c r="V169" s="109"/>
      <c r="W169" s="5"/>
      <c r="X169" s="5"/>
      <c r="Y169" s="106"/>
      <c r="Z169" s="543"/>
      <c r="AA169" s="543"/>
      <c r="AB169" s="543"/>
      <c r="AC169" s="543"/>
      <c r="AD169" s="543"/>
      <c r="AE169" s="543"/>
      <c r="AF169" s="113"/>
      <c r="AG169" s="113"/>
      <c r="AH169" s="113"/>
      <c r="AI169" s="113"/>
      <c r="AJ169" s="113"/>
      <c r="AK169" s="113"/>
      <c r="AL169" s="113"/>
      <c r="AM169" s="113"/>
      <c r="AN169" s="113"/>
      <c r="AO169" s="113"/>
      <c r="AP169" s="113"/>
      <c r="AQ169" s="113"/>
      <c r="AR169" s="113"/>
      <c r="AS169" s="109"/>
      <c r="AT169" s="5"/>
      <c r="AU169" s="1"/>
      <c r="AV169" s="106"/>
      <c r="AW169" s="543"/>
      <c r="AX169" s="543"/>
      <c r="AY169" s="543"/>
      <c r="AZ169" s="543"/>
      <c r="BA169" s="543"/>
      <c r="BB169" s="543"/>
      <c r="BC169" s="113"/>
      <c r="BD169" s="113"/>
      <c r="BE169" s="113"/>
      <c r="BF169" s="113"/>
      <c r="BG169" s="113"/>
      <c r="BH169" s="113"/>
      <c r="BI169" s="113"/>
      <c r="BJ169" s="113"/>
      <c r="BK169" s="113"/>
      <c r="BL169" s="113"/>
      <c r="BM169" s="113"/>
      <c r="BN169" s="113"/>
      <c r="BO169" s="113"/>
      <c r="BP169" s="109"/>
    </row>
    <row r="170" spans="2:68" x14ac:dyDescent="0.25">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x14ac:dyDescent="0.25">
      <c r="B171" s="106"/>
      <c r="C171" s="53"/>
      <c r="D171" s="8"/>
      <c r="E171" s="232"/>
      <c r="F171" s="232"/>
      <c r="G171" s="232" t="s">
        <v>134</v>
      </c>
      <c r="H171" s="538" t="s">
        <v>1364</v>
      </c>
      <c r="I171" s="539"/>
      <c r="J171" s="539"/>
      <c r="K171" s="539"/>
      <c r="L171" s="540"/>
      <c r="M171" s="5"/>
      <c r="N171" s="5"/>
      <c r="O171" s="5"/>
      <c r="P171" s="471" t="s">
        <v>135</v>
      </c>
      <c r="Q171" s="471"/>
      <c r="R171" s="533" t="e">
        <f>VLOOKUP(H171,tabla_consumibles,2,FALSE)*L151</f>
        <v>#N/A</v>
      </c>
      <c r="S171" s="534"/>
      <c r="T171" s="535"/>
      <c r="U171" s="63"/>
      <c r="V171" s="109"/>
      <c r="W171" s="5"/>
      <c r="X171" s="5"/>
      <c r="Y171" s="106"/>
      <c r="Z171" s="53"/>
      <c r="AA171" s="8"/>
      <c r="AB171" s="232"/>
      <c r="AC171" s="232"/>
      <c r="AD171" s="232" t="s">
        <v>134</v>
      </c>
      <c r="AE171" s="538" t="s">
        <v>1364</v>
      </c>
      <c r="AF171" s="539"/>
      <c r="AG171" s="539"/>
      <c r="AH171" s="539"/>
      <c r="AI171" s="540"/>
      <c r="AJ171" s="5"/>
      <c r="AK171" s="5"/>
      <c r="AL171" s="5"/>
      <c r="AM171" s="471" t="s">
        <v>135</v>
      </c>
      <c r="AN171" s="471"/>
      <c r="AO171" s="533">
        <f>VLOOKUP(AE171,tabla_consumibles,2,FALSE)*AI151</f>
        <v>0</v>
      </c>
      <c r="AP171" s="534"/>
      <c r="AQ171" s="535"/>
      <c r="AR171" s="63"/>
      <c r="AS171" s="109"/>
      <c r="AT171" s="5"/>
      <c r="AU171" s="1"/>
      <c r="AV171" s="106"/>
      <c r="AW171" s="53"/>
      <c r="AX171" s="8"/>
      <c r="AY171" s="232"/>
      <c r="AZ171" s="232"/>
      <c r="BA171" s="232" t="s">
        <v>134</v>
      </c>
      <c r="BB171" s="538" t="s">
        <v>1328</v>
      </c>
      <c r="BC171" s="539"/>
      <c r="BD171" s="539"/>
      <c r="BE171" s="539"/>
      <c r="BF171" s="540"/>
      <c r="BJ171" s="471" t="s">
        <v>135</v>
      </c>
      <c r="BK171" s="471"/>
      <c r="BL171" s="533">
        <f>VLOOKUP(BB171,tabla_consumibles,2,FALSE)*BF151</f>
        <v>1810.5666666666668</v>
      </c>
      <c r="BM171" s="534"/>
      <c r="BN171" s="535"/>
      <c r="BO171" s="63"/>
      <c r="BP171" s="109"/>
    </row>
    <row r="172" spans="2:68" x14ac:dyDescent="0.25">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6" customHeight="1" x14ac:dyDescent="0.25">
      <c r="B173" s="106"/>
      <c r="C173" s="113"/>
      <c r="D173" s="113"/>
      <c r="E173" s="242"/>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242"/>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242"/>
      <c r="AZ173" s="113"/>
      <c r="BA173" s="113"/>
      <c r="BB173" s="113"/>
      <c r="BC173" s="113"/>
      <c r="BD173" s="113"/>
      <c r="BE173" s="113"/>
      <c r="BF173" s="113"/>
      <c r="BG173" s="113"/>
      <c r="BH173" s="113"/>
      <c r="BI173" s="113"/>
      <c r="BJ173" s="113"/>
      <c r="BK173" s="113"/>
      <c r="BL173" s="113"/>
      <c r="BM173" s="113"/>
      <c r="BN173" s="113"/>
      <c r="BO173" s="113"/>
      <c r="BP173" s="109"/>
    </row>
    <row r="174" spans="2:68" ht="6" customHeight="1" x14ac:dyDescent="0.25">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75" x14ac:dyDescent="0.25">
      <c r="B175" s="106"/>
      <c r="C175" s="53"/>
      <c r="D175" s="5"/>
      <c r="E175" s="48" t="s">
        <v>1335</v>
      </c>
      <c r="F175" s="232"/>
      <c r="G175" s="232"/>
      <c r="H175" s="232"/>
      <c r="I175" s="235"/>
      <c r="J175" s="530" t="s">
        <v>1365</v>
      </c>
      <c r="K175" s="531"/>
      <c r="L175" s="531"/>
      <c r="M175" s="531"/>
      <c r="N175" s="532"/>
      <c r="O175" s="232"/>
      <c r="P175" s="471" t="s">
        <v>135</v>
      </c>
      <c r="Q175" s="471"/>
      <c r="R175" s="533">
        <f>VLOOKUP(J175,tabla_transportes,2,FALSE)</f>
        <v>0</v>
      </c>
      <c r="S175" s="534"/>
      <c r="T175" s="535"/>
      <c r="U175" s="63"/>
      <c r="V175" s="109"/>
      <c r="W175" s="5"/>
      <c r="X175" s="5"/>
      <c r="Y175" s="106"/>
      <c r="Z175" s="53"/>
      <c r="AA175" s="5"/>
      <c r="AB175" s="48" t="s">
        <v>1335</v>
      </c>
      <c r="AC175" s="232"/>
      <c r="AD175" s="232"/>
      <c r="AE175" s="232"/>
      <c r="AF175" s="235"/>
      <c r="AG175" s="530" t="s">
        <v>1365</v>
      </c>
      <c r="AH175" s="531"/>
      <c r="AI175" s="531"/>
      <c r="AJ175" s="531"/>
      <c r="AK175" s="532"/>
      <c r="AL175" s="232"/>
      <c r="AM175" s="471" t="s">
        <v>135</v>
      </c>
      <c r="AN175" s="471"/>
      <c r="AO175" s="533">
        <f>VLOOKUP(AG175,tabla_transportes,2,FALSE)</f>
        <v>0</v>
      </c>
      <c r="AP175" s="534"/>
      <c r="AQ175" s="535"/>
      <c r="AR175" s="63"/>
      <c r="AS175" s="109"/>
      <c r="AT175" s="5"/>
      <c r="AU175" s="1"/>
      <c r="AV175" s="106"/>
      <c r="AW175" s="53"/>
      <c r="AY175" s="48" t="s">
        <v>1335</v>
      </c>
      <c r="AZ175" s="232"/>
      <c r="BA175" s="232"/>
      <c r="BB175" s="232"/>
      <c r="BC175" s="235"/>
      <c r="BD175" s="530" t="s">
        <v>1365</v>
      </c>
      <c r="BE175" s="531"/>
      <c r="BF175" s="531"/>
      <c r="BG175" s="531"/>
      <c r="BH175" s="532"/>
      <c r="BI175" s="232"/>
      <c r="BJ175" s="471" t="s">
        <v>135</v>
      </c>
      <c r="BK175" s="471"/>
      <c r="BL175" s="533">
        <f>VLOOKUP(BD175,tabla_transportes,2,FALSE)</f>
        <v>0</v>
      </c>
      <c r="BM175" s="534"/>
      <c r="BN175" s="535"/>
      <c r="BO175" s="63"/>
      <c r="BP175" s="109"/>
    </row>
    <row r="176" spans="2:68" ht="6" customHeight="1" x14ac:dyDescent="0.25">
      <c r="B176" s="106"/>
      <c r="C176" s="53"/>
      <c r="D176" s="5"/>
      <c r="E176" s="48"/>
      <c r="F176" s="232"/>
      <c r="G176" s="232"/>
      <c r="H176" s="232"/>
      <c r="I176" s="235"/>
      <c r="J176" s="238"/>
      <c r="K176" s="238"/>
      <c r="L176" s="238"/>
      <c r="M176" s="238"/>
      <c r="N176" s="89"/>
      <c r="O176" s="232"/>
      <c r="P176" s="232"/>
      <c r="Q176" s="232"/>
      <c r="R176" s="233"/>
      <c r="S176" s="233"/>
      <c r="T176" s="233"/>
      <c r="U176" s="63"/>
      <c r="V176" s="109"/>
      <c r="W176" s="5"/>
      <c r="X176" s="5"/>
      <c r="Y176" s="106"/>
      <c r="Z176" s="53"/>
      <c r="AA176" s="5"/>
      <c r="AB176" s="48"/>
      <c r="AC176" s="232"/>
      <c r="AD176" s="232"/>
      <c r="AE176" s="232"/>
      <c r="AF176" s="235"/>
      <c r="AG176" s="238"/>
      <c r="AH176" s="238"/>
      <c r="AI176" s="238"/>
      <c r="AJ176" s="238"/>
      <c r="AK176" s="89"/>
      <c r="AL176" s="232"/>
      <c r="AM176" s="232"/>
      <c r="AN176" s="232"/>
      <c r="AO176" s="233"/>
      <c r="AP176" s="233"/>
      <c r="AQ176" s="233"/>
      <c r="AR176" s="63"/>
      <c r="AS176" s="109"/>
      <c r="AT176" s="5"/>
      <c r="AU176" s="1"/>
      <c r="AV176" s="106"/>
      <c r="AW176" s="53"/>
      <c r="AY176" s="48"/>
      <c r="AZ176" s="232"/>
      <c r="BA176" s="232"/>
      <c r="BB176" s="232"/>
      <c r="BC176" s="235"/>
      <c r="BD176" s="238"/>
      <c r="BE176" s="238"/>
      <c r="BF176" s="238"/>
      <c r="BG176" s="238"/>
      <c r="BH176" s="89"/>
      <c r="BI176" s="232"/>
      <c r="BJ176" s="232"/>
      <c r="BK176" s="232"/>
      <c r="BL176" s="233"/>
      <c r="BM176" s="233"/>
      <c r="BN176" s="233"/>
      <c r="BO176" s="63"/>
      <c r="BP176" s="109"/>
    </row>
    <row r="177" spans="2:68" x14ac:dyDescent="0.25">
      <c r="B177" s="106"/>
      <c r="C177" s="53"/>
      <c r="D177" s="5"/>
      <c r="E177" s="471" t="s">
        <v>1310</v>
      </c>
      <c r="F177" s="471"/>
      <c r="G177" s="471"/>
      <c r="H177" s="544">
        <v>2</v>
      </c>
      <c r="I177" s="545"/>
      <c r="J177" s="5"/>
      <c r="K177" s="471" t="s">
        <v>1299</v>
      </c>
      <c r="L177" s="471"/>
      <c r="M177" s="471"/>
      <c r="N177" s="549">
        <v>1</v>
      </c>
      <c r="O177" s="540"/>
      <c r="P177" s="471" t="s">
        <v>1329</v>
      </c>
      <c r="Q177" s="471"/>
      <c r="R177" s="533">
        <f>R175*H177*N177</f>
        <v>0</v>
      </c>
      <c r="S177" s="534"/>
      <c r="T177" s="535"/>
      <c r="U177" s="63"/>
      <c r="V177" s="109"/>
      <c r="W177" s="5"/>
      <c r="X177" s="5"/>
      <c r="Y177" s="106"/>
      <c r="Z177" s="53"/>
      <c r="AA177" s="5"/>
      <c r="AB177" s="471" t="s">
        <v>1310</v>
      </c>
      <c r="AC177" s="471"/>
      <c r="AD177" s="471"/>
      <c r="AE177" s="544">
        <v>2</v>
      </c>
      <c r="AF177" s="545"/>
      <c r="AG177" s="5"/>
      <c r="AH177" s="471" t="s">
        <v>1299</v>
      </c>
      <c r="AI177" s="471"/>
      <c r="AJ177" s="471"/>
      <c r="AK177" s="549">
        <v>1</v>
      </c>
      <c r="AL177" s="540"/>
      <c r="AM177" s="471" t="s">
        <v>1329</v>
      </c>
      <c r="AN177" s="471"/>
      <c r="AO177" s="533">
        <f>AO175*AE177*AK177</f>
        <v>0</v>
      </c>
      <c r="AP177" s="534"/>
      <c r="AQ177" s="535"/>
      <c r="AR177" s="63"/>
      <c r="AS177" s="109"/>
      <c r="AT177" s="5"/>
      <c r="AU177" s="1"/>
      <c r="AV177" s="106"/>
      <c r="AW177" s="53"/>
      <c r="AY177" s="471" t="s">
        <v>1310</v>
      </c>
      <c r="AZ177" s="471"/>
      <c r="BA177" s="471"/>
      <c r="BB177" s="544">
        <v>2</v>
      </c>
      <c r="BC177" s="545"/>
      <c r="BE177" s="471" t="s">
        <v>1299</v>
      </c>
      <c r="BF177" s="471"/>
      <c r="BG177" s="471"/>
      <c r="BH177" s="549">
        <v>1</v>
      </c>
      <c r="BI177" s="540"/>
      <c r="BJ177" s="471" t="s">
        <v>1329</v>
      </c>
      <c r="BK177" s="471"/>
      <c r="BL177" s="533">
        <f>BL175*BB177*BH177</f>
        <v>0</v>
      </c>
      <c r="BM177" s="534"/>
      <c r="BN177" s="535"/>
      <c r="BO177" s="63"/>
      <c r="BP177" s="109"/>
    </row>
    <row r="178" spans="2:68" ht="6" customHeight="1" x14ac:dyDescent="0.25">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6" customHeight="1" x14ac:dyDescent="0.25">
      <c r="B179" s="106"/>
      <c r="C179" s="113"/>
      <c r="D179" s="113"/>
      <c r="E179" s="242"/>
      <c r="F179" s="242"/>
      <c r="G179" s="242"/>
      <c r="H179" s="242"/>
      <c r="I179" s="120"/>
      <c r="J179" s="120"/>
      <c r="K179" s="120"/>
      <c r="L179" s="120"/>
      <c r="M179" s="120"/>
      <c r="N179" s="113"/>
      <c r="O179" s="242"/>
      <c r="P179" s="242"/>
      <c r="Q179" s="547" t="s">
        <v>1336</v>
      </c>
      <c r="R179" s="547"/>
      <c r="S179" s="547"/>
      <c r="T179" s="547"/>
      <c r="U179" s="113"/>
      <c r="V179" s="109"/>
      <c r="W179" s="5"/>
      <c r="X179" s="5"/>
      <c r="Y179" s="106"/>
      <c r="Z179" s="113"/>
      <c r="AA179" s="113"/>
      <c r="AB179" s="242"/>
      <c r="AC179" s="242"/>
      <c r="AD179" s="242"/>
      <c r="AE179" s="242"/>
      <c r="AF179" s="120"/>
      <c r="AG179" s="120"/>
      <c r="AH179" s="120"/>
      <c r="AI179" s="120"/>
      <c r="AJ179" s="120"/>
      <c r="AK179" s="113"/>
      <c r="AL179" s="242"/>
      <c r="AM179" s="242"/>
      <c r="AN179" s="547" t="s">
        <v>1336</v>
      </c>
      <c r="AO179" s="547"/>
      <c r="AP179" s="547"/>
      <c r="AQ179" s="547"/>
      <c r="AR179" s="113"/>
      <c r="AS179" s="109"/>
      <c r="AT179" s="5"/>
      <c r="AU179" s="1"/>
      <c r="AV179" s="106"/>
      <c r="AW179" s="113"/>
      <c r="AX179" s="113"/>
      <c r="AY179" s="242"/>
      <c r="AZ179" s="242"/>
      <c r="BA179" s="242"/>
      <c r="BB179" s="242"/>
      <c r="BC179" s="120"/>
      <c r="BD179" s="120"/>
      <c r="BE179" s="120"/>
      <c r="BF179" s="120"/>
      <c r="BG179" s="120"/>
      <c r="BH179" s="113"/>
      <c r="BI179" s="242"/>
      <c r="BJ179" s="242"/>
      <c r="BK179" s="547" t="s">
        <v>1336</v>
      </c>
      <c r="BL179" s="547"/>
      <c r="BM179" s="547"/>
      <c r="BN179" s="547"/>
      <c r="BO179" s="113"/>
      <c r="BP179" s="109"/>
    </row>
    <row r="180" spans="2:68" ht="6" customHeight="1" x14ac:dyDescent="0.25">
      <c r="B180" s="106"/>
      <c r="C180" s="49"/>
      <c r="D180" s="50"/>
      <c r="E180" s="51"/>
      <c r="F180" s="51"/>
      <c r="G180" s="51"/>
      <c r="H180" s="51"/>
      <c r="I180" s="84"/>
      <c r="J180" s="84"/>
      <c r="K180" s="84"/>
      <c r="L180" s="84"/>
      <c r="M180" s="84"/>
      <c r="N180" s="50"/>
      <c r="O180" s="90"/>
      <c r="P180" s="242"/>
      <c r="Q180" s="548"/>
      <c r="R180" s="548"/>
      <c r="S180" s="548"/>
      <c r="T180" s="548"/>
      <c r="U180" s="113"/>
      <c r="V180" s="109"/>
      <c r="W180" s="5"/>
      <c r="X180" s="5"/>
      <c r="Y180" s="106"/>
      <c r="Z180" s="49"/>
      <c r="AA180" s="50"/>
      <c r="AB180" s="51"/>
      <c r="AC180" s="51"/>
      <c r="AD180" s="51"/>
      <c r="AE180" s="51"/>
      <c r="AF180" s="84"/>
      <c r="AG180" s="84"/>
      <c r="AH180" s="84"/>
      <c r="AI180" s="84"/>
      <c r="AJ180" s="84"/>
      <c r="AK180" s="50"/>
      <c r="AL180" s="90"/>
      <c r="AM180" s="242"/>
      <c r="AN180" s="548"/>
      <c r="AO180" s="548"/>
      <c r="AP180" s="548"/>
      <c r="AQ180" s="548"/>
      <c r="AR180" s="113"/>
      <c r="AS180" s="109"/>
      <c r="AT180" s="5"/>
      <c r="AU180" s="1"/>
      <c r="AV180" s="106"/>
      <c r="AW180" s="49"/>
      <c r="AX180" s="50"/>
      <c r="AY180" s="51"/>
      <c r="AZ180" s="51"/>
      <c r="BA180" s="51"/>
      <c r="BB180" s="51"/>
      <c r="BC180" s="84"/>
      <c r="BD180" s="84"/>
      <c r="BE180" s="84"/>
      <c r="BF180" s="84"/>
      <c r="BG180" s="84"/>
      <c r="BH180" s="50"/>
      <c r="BI180" s="90"/>
      <c r="BJ180" s="242"/>
      <c r="BK180" s="548"/>
      <c r="BL180" s="548"/>
      <c r="BM180" s="548"/>
      <c r="BN180" s="548"/>
      <c r="BO180" s="113"/>
      <c r="BP180" s="109"/>
    </row>
    <row r="181" spans="2:68" ht="15.75" x14ac:dyDescent="0.25">
      <c r="B181" s="106"/>
      <c r="C181" s="53"/>
      <c r="D181" s="459" t="s">
        <v>1287</v>
      </c>
      <c r="E181" s="459"/>
      <c r="F181" s="459"/>
      <c r="G181" s="459"/>
      <c r="H181" s="472" t="s">
        <v>1366</v>
      </c>
      <c r="I181" s="472"/>
      <c r="J181" s="472"/>
      <c r="K181" s="6" t="s">
        <v>1325</v>
      </c>
      <c r="L181" s="6"/>
      <c r="M181" s="473">
        <f>VLOOKUP(H181,perfil,2,FALSE)</f>
        <v>0</v>
      </c>
      <c r="N181" s="473"/>
      <c r="O181" s="63"/>
      <c r="P181" s="113"/>
      <c r="Q181" s="546" t="e">
        <f>(L151+(K159*R155)+R163+R177+R171+(1+S167))*(1+M181)</f>
        <v>#N/A</v>
      </c>
      <c r="R181" s="546"/>
      <c r="S181" s="546"/>
      <c r="T181" s="546"/>
      <c r="U181" s="113"/>
      <c r="V181" s="109"/>
      <c r="W181" s="5"/>
      <c r="X181" s="5"/>
      <c r="Y181" s="106"/>
      <c r="Z181" s="53"/>
      <c r="AA181" s="459" t="s">
        <v>1287</v>
      </c>
      <c r="AB181" s="459"/>
      <c r="AC181" s="459"/>
      <c r="AD181" s="459"/>
      <c r="AE181" s="472" t="s">
        <v>1366</v>
      </c>
      <c r="AF181" s="472"/>
      <c r="AG181" s="472"/>
      <c r="AH181" s="6" t="s">
        <v>1325</v>
      </c>
      <c r="AI181" s="6"/>
      <c r="AJ181" s="473">
        <f>VLOOKUP(AE181,perfil,2,FALSE)</f>
        <v>0</v>
      </c>
      <c r="AK181" s="473"/>
      <c r="AL181" s="63"/>
      <c r="AM181" s="113"/>
      <c r="AN181" s="546" t="e">
        <f>(AI151+(AH159*AO155)+AO163+AO177+AO171+(1+AP167))*(1+AJ181)</f>
        <v>#N/A</v>
      </c>
      <c r="AO181" s="546"/>
      <c r="AP181" s="546"/>
      <c r="AQ181" s="546"/>
      <c r="AR181" s="113"/>
      <c r="AS181" s="109"/>
      <c r="AT181" s="5"/>
      <c r="AU181" s="1"/>
      <c r="AV181" s="106"/>
      <c r="AW181" s="53"/>
      <c r="AX181" s="459" t="s">
        <v>1287</v>
      </c>
      <c r="AY181" s="459"/>
      <c r="AZ181" s="459"/>
      <c r="BA181" s="459"/>
      <c r="BB181" s="472" t="s">
        <v>1366</v>
      </c>
      <c r="BC181" s="472"/>
      <c r="BD181" s="472"/>
      <c r="BE181" s="6" t="s">
        <v>1325</v>
      </c>
      <c r="BF181" s="6"/>
      <c r="BG181" s="473">
        <f>VLOOKUP(BB181,perfil,2,FALSE)</f>
        <v>0</v>
      </c>
      <c r="BH181" s="473"/>
      <c r="BI181" s="63"/>
      <c r="BJ181" s="113"/>
      <c r="BK181" s="546">
        <f>(BF151+(BE159*BL155)+BL163+BL177+BL171+(1+BM167))*(1+BG181)</f>
        <v>24443.65</v>
      </c>
      <c r="BL181" s="546"/>
      <c r="BM181" s="546"/>
      <c r="BN181" s="546"/>
      <c r="BO181" s="113"/>
      <c r="BP181" s="109"/>
    </row>
    <row r="182" spans="2:68" ht="6" customHeight="1" x14ac:dyDescent="0.25">
      <c r="B182" s="106"/>
      <c r="C182" s="54"/>
      <c r="D182" s="64"/>
      <c r="E182" s="73"/>
      <c r="F182" s="73"/>
      <c r="G182" s="64"/>
      <c r="H182" s="64"/>
      <c r="I182" s="64"/>
      <c r="J182" s="64"/>
      <c r="K182" s="64"/>
      <c r="L182" s="64"/>
      <c r="M182" s="64"/>
      <c r="N182" s="64"/>
      <c r="O182" s="65"/>
      <c r="P182" s="113"/>
      <c r="Q182" s="546"/>
      <c r="R182" s="546"/>
      <c r="S182" s="546"/>
      <c r="T182" s="546"/>
      <c r="U182" s="117"/>
      <c r="V182" s="109"/>
      <c r="W182" s="5"/>
      <c r="X182" s="5"/>
      <c r="Y182" s="106"/>
      <c r="Z182" s="54"/>
      <c r="AA182" s="64"/>
      <c r="AB182" s="73"/>
      <c r="AC182" s="73"/>
      <c r="AD182" s="64"/>
      <c r="AE182" s="64"/>
      <c r="AF182" s="64"/>
      <c r="AG182" s="64"/>
      <c r="AH182" s="64"/>
      <c r="AI182" s="64"/>
      <c r="AJ182" s="64"/>
      <c r="AK182" s="64"/>
      <c r="AL182" s="65"/>
      <c r="AM182" s="113"/>
      <c r="AN182" s="546"/>
      <c r="AO182" s="546"/>
      <c r="AP182" s="546"/>
      <c r="AQ182" s="546"/>
      <c r="AR182" s="117"/>
      <c r="AS182" s="109"/>
      <c r="AT182" s="5"/>
      <c r="AU182" s="1"/>
      <c r="AV182" s="106"/>
      <c r="AW182" s="54"/>
      <c r="AX182" s="64"/>
      <c r="AY182" s="73"/>
      <c r="AZ182" s="73"/>
      <c r="BA182" s="64"/>
      <c r="BB182" s="64"/>
      <c r="BC182" s="64"/>
      <c r="BD182" s="64"/>
      <c r="BE182" s="64"/>
      <c r="BF182" s="64"/>
      <c r="BG182" s="64"/>
      <c r="BH182" s="64"/>
      <c r="BI182" s="65"/>
      <c r="BJ182" s="113"/>
      <c r="BK182" s="546"/>
      <c r="BL182" s="546"/>
      <c r="BM182" s="546"/>
      <c r="BN182" s="546"/>
      <c r="BO182" s="117"/>
      <c r="BP182" s="109"/>
    </row>
    <row r="183" spans="2:68" ht="6" customHeight="1" thickBot="1" x14ac:dyDescent="0.3">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x14ac:dyDescent="0.25">
      <c r="C184" s="5"/>
      <c r="D184" s="5"/>
      <c r="E184" s="5"/>
      <c r="F184" s="5"/>
      <c r="G184" s="5"/>
      <c r="H184" s="5"/>
      <c r="I184" s="5"/>
      <c r="J184" s="5"/>
      <c r="K184" s="5"/>
      <c r="L184" s="5"/>
      <c r="M184" s="5"/>
      <c r="N184" s="5"/>
      <c r="O184" s="235"/>
      <c r="P184" s="235"/>
      <c r="Q184" s="5"/>
      <c r="R184" s="5"/>
      <c r="S184" s="5"/>
      <c r="T184" s="60"/>
      <c r="U184" s="60"/>
      <c r="V184" s="5"/>
      <c r="W184" s="5"/>
      <c r="X184" s="5"/>
      <c r="Y184" s="1"/>
      <c r="Z184" s="5"/>
      <c r="AA184" s="5"/>
      <c r="AB184" s="5"/>
      <c r="AC184" s="5"/>
      <c r="AD184" s="5"/>
      <c r="AE184" s="5"/>
      <c r="AF184" s="5"/>
      <c r="AG184" s="5"/>
      <c r="AH184" s="5"/>
      <c r="AI184" s="5"/>
      <c r="AJ184" s="5"/>
      <c r="AK184" s="5"/>
      <c r="AL184" s="235"/>
      <c r="AM184" s="235"/>
      <c r="AN184" s="5"/>
      <c r="AO184" s="5"/>
      <c r="AP184" s="5"/>
      <c r="AQ184" s="60"/>
      <c r="AR184" s="60"/>
      <c r="AS184" s="5"/>
      <c r="AT184" s="5"/>
      <c r="AU184" s="1"/>
    </row>
    <row r="185" spans="2:68" x14ac:dyDescent="0.25">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x14ac:dyDescent="0.25">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x14ac:dyDescent="0.25">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x14ac:dyDescent="0.25">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x14ac:dyDescent="0.25">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x14ac:dyDescent="0.25">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x14ac:dyDescent="0.25">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x14ac:dyDescent="0.25">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x14ac:dyDescent="0.25">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x14ac:dyDescent="0.25">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x14ac:dyDescent="0.25">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x14ac:dyDescent="0.25">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x14ac:dyDescent="0.25">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x14ac:dyDescent="0.25">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x14ac:dyDescent="0.25">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x14ac:dyDescent="0.25">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x14ac:dyDescent="0.25">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x14ac:dyDescent="0.25">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x14ac:dyDescent="0.25">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x14ac:dyDescent="0.25">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x14ac:dyDescent="0.25">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x14ac:dyDescent="0.25">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x14ac:dyDescent="0.25">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x14ac:dyDescent="0.25">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x14ac:dyDescent="0.25">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x14ac:dyDescent="0.25">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x14ac:dyDescent="0.25">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x14ac:dyDescent="0.25">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x14ac:dyDescent="0.25">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x14ac:dyDescent="0.25">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x14ac:dyDescent="0.25">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x14ac:dyDescent="0.25">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x14ac:dyDescent="0.25">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x14ac:dyDescent="0.25">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x14ac:dyDescent="0.25">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x14ac:dyDescent="0.25">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x14ac:dyDescent="0.25">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x14ac:dyDescent="0.25">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x14ac:dyDescent="0.25">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x14ac:dyDescent="0.25">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x14ac:dyDescent="0.25">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x14ac:dyDescent="0.25">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x14ac:dyDescent="0.25">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x14ac:dyDescent="0.25">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x14ac:dyDescent="0.25">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x14ac:dyDescent="0.25">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x14ac:dyDescent="0.25">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x14ac:dyDescent="0.25">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x14ac:dyDescent="0.25">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x14ac:dyDescent="0.25">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x14ac:dyDescent="0.25">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x14ac:dyDescent="0.25">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x14ac:dyDescent="0.25">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x14ac:dyDescent="0.25">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x14ac:dyDescent="0.25">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x14ac:dyDescent="0.25">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x14ac:dyDescent="0.25">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x14ac:dyDescent="0.25">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x14ac:dyDescent="0.25">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x14ac:dyDescent="0.25">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x14ac:dyDescent="0.25">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x14ac:dyDescent="0.25">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x14ac:dyDescent="0.25">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x14ac:dyDescent="0.25">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x14ac:dyDescent="0.25">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x14ac:dyDescent="0.25">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x14ac:dyDescent="0.25">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x14ac:dyDescent="0.25">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x14ac:dyDescent="0.25">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x14ac:dyDescent="0.25">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x14ac:dyDescent="0.25">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x14ac:dyDescent="0.25">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x14ac:dyDescent="0.25">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x14ac:dyDescent="0.25">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x14ac:dyDescent="0.25">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x14ac:dyDescent="0.25">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x14ac:dyDescent="0.25">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x14ac:dyDescent="0.25">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x14ac:dyDescent="0.25">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x14ac:dyDescent="0.25">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x14ac:dyDescent="0.25">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x14ac:dyDescent="0.25">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x14ac:dyDescent="0.25">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x14ac:dyDescent="0.25">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x14ac:dyDescent="0.25">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x14ac:dyDescent="0.25">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x14ac:dyDescent="0.25">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x14ac:dyDescent="0.25">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x14ac:dyDescent="0.25">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x14ac:dyDescent="0.25">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x14ac:dyDescent="0.25">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x14ac:dyDescent="0.25">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x14ac:dyDescent="0.25">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x14ac:dyDescent="0.25">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x14ac:dyDescent="0.25">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x14ac:dyDescent="0.25">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x14ac:dyDescent="0.25">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x14ac:dyDescent="0.25">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x14ac:dyDescent="0.25">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x14ac:dyDescent="0.25">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x14ac:dyDescent="0.25">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x14ac:dyDescent="0.25">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x14ac:dyDescent="0.25">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x14ac:dyDescent="0.25">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x14ac:dyDescent="0.25">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x14ac:dyDescent="0.25">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x14ac:dyDescent="0.25">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x14ac:dyDescent="0.25">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x14ac:dyDescent="0.25">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x14ac:dyDescent="0.25">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x14ac:dyDescent="0.25">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x14ac:dyDescent="0.25">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x14ac:dyDescent="0.25">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x14ac:dyDescent="0.25">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x14ac:dyDescent="0.25">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x14ac:dyDescent="0.25">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x14ac:dyDescent="0.25">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x14ac:dyDescent="0.25">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x14ac:dyDescent="0.25">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x14ac:dyDescent="0.25">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x14ac:dyDescent="0.25">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x14ac:dyDescent="0.25">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x14ac:dyDescent="0.25">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x14ac:dyDescent="0.25">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x14ac:dyDescent="0.25">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x14ac:dyDescent="0.25">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x14ac:dyDescent="0.25">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x14ac:dyDescent="0.25">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x14ac:dyDescent="0.25">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x14ac:dyDescent="0.25">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x14ac:dyDescent="0.25">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x14ac:dyDescent="0.25">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x14ac:dyDescent="0.25">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x14ac:dyDescent="0.25">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x14ac:dyDescent="0.25">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x14ac:dyDescent="0.25">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x14ac:dyDescent="0.25">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x14ac:dyDescent="0.25">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x14ac:dyDescent="0.25">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x14ac:dyDescent="0.25">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x14ac:dyDescent="0.25">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x14ac:dyDescent="0.25">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x14ac:dyDescent="0.25">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x14ac:dyDescent="0.25">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x14ac:dyDescent="0.25">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x14ac:dyDescent="0.25">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x14ac:dyDescent="0.25">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x14ac:dyDescent="0.25">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x14ac:dyDescent="0.25">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x14ac:dyDescent="0.25">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x14ac:dyDescent="0.25">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x14ac:dyDescent="0.25">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x14ac:dyDescent="0.25">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x14ac:dyDescent="0.25">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x14ac:dyDescent="0.25">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x14ac:dyDescent="0.25">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x14ac:dyDescent="0.25">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x14ac:dyDescent="0.25">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x14ac:dyDescent="0.25">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x14ac:dyDescent="0.25">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x14ac:dyDescent="0.25">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x14ac:dyDescent="0.25">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x14ac:dyDescent="0.25">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x14ac:dyDescent="0.25">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x14ac:dyDescent="0.25">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x14ac:dyDescent="0.25">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x14ac:dyDescent="0.25">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x14ac:dyDescent="0.25">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x14ac:dyDescent="0.25">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x14ac:dyDescent="0.25">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x14ac:dyDescent="0.25">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x14ac:dyDescent="0.25">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x14ac:dyDescent="0.25">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x14ac:dyDescent="0.25">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x14ac:dyDescent="0.25">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x14ac:dyDescent="0.25">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x14ac:dyDescent="0.25">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x14ac:dyDescent="0.25">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x14ac:dyDescent="0.25">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x14ac:dyDescent="0.25">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x14ac:dyDescent="0.25">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x14ac:dyDescent="0.25">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x14ac:dyDescent="0.25">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x14ac:dyDescent="0.25">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x14ac:dyDescent="0.2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x14ac:dyDescent="0.2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x14ac:dyDescent="0.2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x14ac:dyDescent="0.2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x14ac:dyDescent="0.2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x14ac:dyDescent="0.2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x14ac:dyDescent="0.2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x14ac:dyDescent="0.2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x14ac:dyDescent="0.2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x14ac:dyDescent="0.2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x14ac:dyDescent="0.2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x14ac:dyDescent="0.2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x14ac:dyDescent="0.2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x14ac:dyDescent="0.2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x14ac:dyDescent="0.2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x14ac:dyDescent="0.2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x14ac:dyDescent="0.2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x14ac:dyDescent="0.2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x14ac:dyDescent="0.2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x14ac:dyDescent="0.2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x14ac:dyDescent="0.2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x14ac:dyDescent="0.2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x14ac:dyDescent="0.2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x14ac:dyDescent="0.2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x14ac:dyDescent="0.2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x14ac:dyDescent="0.2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x14ac:dyDescent="0.2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x14ac:dyDescent="0.2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x14ac:dyDescent="0.2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x14ac:dyDescent="0.2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x14ac:dyDescent="0.2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x14ac:dyDescent="0.2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x14ac:dyDescent="0.2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x14ac:dyDescent="0.2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x14ac:dyDescent="0.2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x14ac:dyDescent="0.2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x14ac:dyDescent="0.2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x14ac:dyDescent="0.2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x14ac:dyDescent="0.2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x14ac:dyDescent="0.2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x14ac:dyDescent="0.2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x14ac:dyDescent="0.2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x14ac:dyDescent="0.2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x14ac:dyDescent="0.2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x14ac:dyDescent="0.2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x14ac:dyDescent="0.2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x14ac:dyDescent="0.2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x14ac:dyDescent="0.2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x14ac:dyDescent="0.2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x14ac:dyDescent="0.2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x14ac:dyDescent="0.2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x14ac:dyDescent="0.2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x14ac:dyDescent="0.2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x14ac:dyDescent="0.2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x14ac:dyDescent="0.2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x14ac:dyDescent="0.2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x14ac:dyDescent="0.2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x14ac:dyDescent="0.2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x14ac:dyDescent="0.2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x14ac:dyDescent="0.2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x14ac:dyDescent="0.2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x14ac:dyDescent="0.2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x14ac:dyDescent="0.2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x14ac:dyDescent="0.2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x14ac:dyDescent="0.2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x14ac:dyDescent="0.2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x14ac:dyDescent="0.2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x14ac:dyDescent="0.2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x14ac:dyDescent="0.2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x14ac:dyDescent="0.2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x14ac:dyDescent="0.2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x14ac:dyDescent="0.2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x14ac:dyDescent="0.2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x14ac:dyDescent="0.2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x14ac:dyDescent="0.2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x14ac:dyDescent="0.2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x14ac:dyDescent="0.2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x14ac:dyDescent="0.2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x14ac:dyDescent="0.2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x14ac:dyDescent="0.2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x14ac:dyDescent="0.2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x14ac:dyDescent="0.2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x14ac:dyDescent="0.2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x14ac:dyDescent="0.2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x14ac:dyDescent="0.2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x14ac:dyDescent="0.2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x14ac:dyDescent="0.2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x14ac:dyDescent="0.2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x14ac:dyDescent="0.2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x14ac:dyDescent="0.2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x14ac:dyDescent="0.2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x14ac:dyDescent="0.2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x14ac:dyDescent="0.2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x14ac:dyDescent="0.2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x14ac:dyDescent="0.2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x14ac:dyDescent="0.2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x14ac:dyDescent="0.2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x14ac:dyDescent="0.2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x14ac:dyDescent="0.2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x14ac:dyDescent="0.2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x14ac:dyDescent="0.2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x14ac:dyDescent="0.2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x14ac:dyDescent="0.2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x14ac:dyDescent="0.2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x14ac:dyDescent="0.2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x14ac:dyDescent="0.2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x14ac:dyDescent="0.2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x14ac:dyDescent="0.2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x14ac:dyDescent="0.2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x14ac:dyDescent="0.2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x14ac:dyDescent="0.2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x14ac:dyDescent="0.2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x14ac:dyDescent="0.2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x14ac:dyDescent="0.2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x14ac:dyDescent="0.2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x14ac:dyDescent="0.2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x14ac:dyDescent="0.2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x14ac:dyDescent="0.2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x14ac:dyDescent="0.2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x14ac:dyDescent="0.2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x14ac:dyDescent="0.2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x14ac:dyDescent="0.2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x14ac:dyDescent="0.2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x14ac:dyDescent="0.2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x14ac:dyDescent="0.2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x14ac:dyDescent="0.2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x14ac:dyDescent="0.2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x14ac:dyDescent="0.2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x14ac:dyDescent="0.2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x14ac:dyDescent="0.2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x14ac:dyDescent="0.2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x14ac:dyDescent="0.2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x14ac:dyDescent="0.2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x14ac:dyDescent="0.2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x14ac:dyDescent="0.2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x14ac:dyDescent="0.2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x14ac:dyDescent="0.2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x14ac:dyDescent="0.2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x14ac:dyDescent="0.2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x14ac:dyDescent="0.2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x14ac:dyDescent="0.2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x14ac:dyDescent="0.2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x14ac:dyDescent="0.2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x14ac:dyDescent="0.2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x14ac:dyDescent="0.2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x14ac:dyDescent="0.2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x14ac:dyDescent="0.2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x14ac:dyDescent="0.2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x14ac:dyDescent="0.2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x14ac:dyDescent="0.2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x14ac:dyDescent="0.2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x14ac:dyDescent="0.2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x14ac:dyDescent="0.2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x14ac:dyDescent="0.2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x14ac:dyDescent="0.2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x14ac:dyDescent="0.2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x14ac:dyDescent="0.2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x14ac:dyDescent="0.2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x14ac:dyDescent="0.2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x14ac:dyDescent="0.2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x14ac:dyDescent="0.2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x14ac:dyDescent="0.2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x14ac:dyDescent="0.2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x14ac:dyDescent="0.2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x14ac:dyDescent="0.2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x14ac:dyDescent="0.2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x14ac:dyDescent="0.2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x14ac:dyDescent="0.2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x14ac:dyDescent="0.2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x14ac:dyDescent="0.2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x14ac:dyDescent="0.2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x14ac:dyDescent="0.2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x14ac:dyDescent="0.2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x14ac:dyDescent="0.2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x14ac:dyDescent="0.2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x14ac:dyDescent="0.2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x14ac:dyDescent="0.2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x14ac:dyDescent="0.2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x14ac:dyDescent="0.2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x14ac:dyDescent="0.2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x14ac:dyDescent="0.2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x14ac:dyDescent="0.2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x14ac:dyDescent="0.2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x14ac:dyDescent="0.2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x14ac:dyDescent="0.2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x14ac:dyDescent="0.2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x14ac:dyDescent="0.2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x14ac:dyDescent="0.2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x14ac:dyDescent="0.2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x14ac:dyDescent="0.2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x14ac:dyDescent="0.2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x14ac:dyDescent="0.2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x14ac:dyDescent="0.2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x14ac:dyDescent="0.2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x14ac:dyDescent="0.2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x14ac:dyDescent="0.2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x14ac:dyDescent="0.2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x14ac:dyDescent="0.2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x14ac:dyDescent="0.2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x14ac:dyDescent="0.2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x14ac:dyDescent="0.2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x14ac:dyDescent="0.2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x14ac:dyDescent="0.2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x14ac:dyDescent="0.2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x14ac:dyDescent="0.2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x14ac:dyDescent="0.2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x14ac:dyDescent="0.2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x14ac:dyDescent="0.2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x14ac:dyDescent="0.2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x14ac:dyDescent="0.2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x14ac:dyDescent="0.2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x14ac:dyDescent="0.2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x14ac:dyDescent="0.2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x14ac:dyDescent="0.2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x14ac:dyDescent="0.2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x14ac:dyDescent="0.2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x14ac:dyDescent="0.2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x14ac:dyDescent="0.2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x14ac:dyDescent="0.2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x14ac:dyDescent="0.2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x14ac:dyDescent="0.2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x14ac:dyDescent="0.2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x14ac:dyDescent="0.2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x14ac:dyDescent="0.2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x14ac:dyDescent="0.2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x14ac:dyDescent="0.2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x14ac:dyDescent="0.2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x14ac:dyDescent="0.2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x14ac:dyDescent="0.2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x14ac:dyDescent="0.2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x14ac:dyDescent="0.2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x14ac:dyDescent="0.2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x14ac:dyDescent="0.2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x14ac:dyDescent="0.2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x14ac:dyDescent="0.2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x14ac:dyDescent="0.2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x14ac:dyDescent="0.2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x14ac:dyDescent="0.2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x14ac:dyDescent="0.2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x14ac:dyDescent="0.2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x14ac:dyDescent="0.2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x14ac:dyDescent="0.2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x14ac:dyDescent="0.2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x14ac:dyDescent="0.2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x14ac:dyDescent="0.2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x14ac:dyDescent="0.2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x14ac:dyDescent="0.2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x14ac:dyDescent="0.2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x14ac:dyDescent="0.2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x14ac:dyDescent="0.2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x14ac:dyDescent="0.2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x14ac:dyDescent="0.2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x14ac:dyDescent="0.2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x14ac:dyDescent="0.2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x14ac:dyDescent="0.2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x14ac:dyDescent="0.2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x14ac:dyDescent="0.2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x14ac:dyDescent="0.2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x14ac:dyDescent="0.2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x14ac:dyDescent="0.2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x14ac:dyDescent="0.2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x14ac:dyDescent="0.2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x14ac:dyDescent="0.2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x14ac:dyDescent="0.2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x14ac:dyDescent="0.2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x14ac:dyDescent="0.2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x14ac:dyDescent="0.2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x14ac:dyDescent="0.2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x14ac:dyDescent="0.2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x14ac:dyDescent="0.2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x14ac:dyDescent="0.2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x14ac:dyDescent="0.2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x14ac:dyDescent="0.2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x14ac:dyDescent="0.2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x14ac:dyDescent="0.2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x14ac:dyDescent="0.2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x14ac:dyDescent="0.2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x14ac:dyDescent="0.2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x14ac:dyDescent="0.2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x14ac:dyDescent="0.2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x14ac:dyDescent="0.2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x14ac:dyDescent="0.2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x14ac:dyDescent="0.2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x14ac:dyDescent="0.2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x14ac:dyDescent="0.2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x14ac:dyDescent="0.2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x14ac:dyDescent="0.2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x14ac:dyDescent="0.2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x14ac:dyDescent="0.2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x14ac:dyDescent="0.2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x14ac:dyDescent="0.2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x14ac:dyDescent="0.2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x14ac:dyDescent="0.2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x14ac:dyDescent="0.2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x14ac:dyDescent="0.2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x14ac:dyDescent="0.2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x14ac:dyDescent="0.2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x14ac:dyDescent="0.2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x14ac:dyDescent="0.2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x14ac:dyDescent="0.2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x14ac:dyDescent="0.2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x14ac:dyDescent="0.2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x14ac:dyDescent="0.2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x14ac:dyDescent="0.2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x14ac:dyDescent="0.2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x14ac:dyDescent="0.2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x14ac:dyDescent="0.2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x14ac:dyDescent="0.2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x14ac:dyDescent="0.2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x14ac:dyDescent="0.2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x14ac:dyDescent="0.2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x14ac:dyDescent="0.2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x14ac:dyDescent="0.2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x14ac:dyDescent="0.2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x14ac:dyDescent="0.2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x14ac:dyDescent="0.2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x14ac:dyDescent="0.2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x14ac:dyDescent="0.2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x14ac:dyDescent="0.2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x14ac:dyDescent="0.2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x14ac:dyDescent="0.2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x14ac:dyDescent="0.2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x14ac:dyDescent="0.2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x14ac:dyDescent="0.2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x14ac:dyDescent="0.2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x14ac:dyDescent="0.2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x14ac:dyDescent="0.2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x14ac:dyDescent="0.2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x14ac:dyDescent="0.2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x14ac:dyDescent="0.2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x14ac:dyDescent="0.2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x14ac:dyDescent="0.2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x14ac:dyDescent="0.2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x14ac:dyDescent="0.2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x14ac:dyDescent="0.2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x14ac:dyDescent="0.2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x14ac:dyDescent="0.2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x14ac:dyDescent="0.2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x14ac:dyDescent="0.2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x14ac:dyDescent="0.2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x14ac:dyDescent="0.2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x14ac:dyDescent="0.2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x14ac:dyDescent="0.2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x14ac:dyDescent="0.2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x14ac:dyDescent="0.2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x14ac:dyDescent="0.2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x14ac:dyDescent="0.2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x14ac:dyDescent="0.2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x14ac:dyDescent="0.2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x14ac:dyDescent="0.2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x14ac:dyDescent="0.2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x14ac:dyDescent="0.2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x14ac:dyDescent="0.2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x14ac:dyDescent="0.2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x14ac:dyDescent="0.2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x14ac:dyDescent="0.2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x14ac:dyDescent="0.2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x14ac:dyDescent="0.2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x14ac:dyDescent="0.2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x14ac:dyDescent="0.2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x14ac:dyDescent="0.2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x14ac:dyDescent="0.2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x14ac:dyDescent="0.2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x14ac:dyDescent="0.2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x14ac:dyDescent="0.2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x14ac:dyDescent="0.2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x14ac:dyDescent="0.2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x14ac:dyDescent="0.2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x14ac:dyDescent="0.2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x14ac:dyDescent="0.2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x14ac:dyDescent="0.2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x14ac:dyDescent="0.2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x14ac:dyDescent="0.2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x14ac:dyDescent="0.2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x14ac:dyDescent="0.2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x14ac:dyDescent="0.2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x14ac:dyDescent="0.2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x14ac:dyDescent="0.2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x14ac:dyDescent="0.2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x14ac:dyDescent="0.2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x14ac:dyDescent="0.2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x14ac:dyDescent="0.2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x14ac:dyDescent="0.2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x14ac:dyDescent="0.2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x14ac:dyDescent="0.2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x14ac:dyDescent="0.2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x14ac:dyDescent="0.2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x14ac:dyDescent="0.2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x14ac:dyDescent="0.2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x14ac:dyDescent="0.2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x14ac:dyDescent="0.2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x14ac:dyDescent="0.2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x14ac:dyDescent="0.2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x14ac:dyDescent="0.2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x14ac:dyDescent="0.2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x14ac:dyDescent="0.2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x14ac:dyDescent="0.2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x14ac:dyDescent="0.2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x14ac:dyDescent="0.2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x14ac:dyDescent="0.2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x14ac:dyDescent="0.2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x14ac:dyDescent="0.2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x14ac:dyDescent="0.2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x14ac:dyDescent="0.2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x14ac:dyDescent="0.2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x14ac:dyDescent="0.2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x14ac:dyDescent="0.2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x14ac:dyDescent="0.2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x14ac:dyDescent="0.2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x14ac:dyDescent="0.2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x14ac:dyDescent="0.2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x14ac:dyDescent="0.2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x14ac:dyDescent="0.2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x14ac:dyDescent="0.2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x14ac:dyDescent="0.2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x14ac:dyDescent="0.2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x14ac:dyDescent="0.2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x14ac:dyDescent="0.2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x14ac:dyDescent="0.2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x14ac:dyDescent="0.2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x14ac:dyDescent="0.2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x14ac:dyDescent="0.2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x14ac:dyDescent="0.2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x14ac:dyDescent="0.2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x14ac:dyDescent="0.2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x14ac:dyDescent="0.2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x14ac:dyDescent="0.2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x14ac:dyDescent="0.2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x14ac:dyDescent="0.2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x14ac:dyDescent="0.2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x14ac:dyDescent="0.2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x14ac:dyDescent="0.2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x14ac:dyDescent="0.2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x14ac:dyDescent="0.2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x14ac:dyDescent="0.2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x14ac:dyDescent="0.2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x14ac:dyDescent="0.2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x14ac:dyDescent="0.2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x14ac:dyDescent="0.2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x14ac:dyDescent="0.2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x14ac:dyDescent="0.2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x14ac:dyDescent="0.2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x14ac:dyDescent="0.2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x14ac:dyDescent="0.2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x14ac:dyDescent="0.2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x14ac:dyDescent="0.2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x14ac:dyDescent="0.2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x14ac:dyDescent="0.2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x14ac:dyDescent="0.2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x14ac:dyDescent="0.2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x14ac:dyDescent="0.2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x14ac:dyDescent="0.2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x14ac:dyDescent="0.2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x14ac:dyDescent="0.2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x14ac:dyDescent="0.2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x14ac:dyDescent="0.2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x14ac:dyDescent="0.2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x14ac:dyDescent="0.2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x14ac:dyDescent="0.2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x14ac:dyDescent="0.2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x14ac:dyDescent="0.2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x14ac:dyDescent="0.2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x14ac:dyDescent="0.2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x14ac:dyDescent="0.2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x14ac:dyDescent="0.2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x14ac:dyDescent="0.2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x14ac:dyDescent="0.2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x14ac:dyDescent="0.2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x14ac:dyDescent="0.2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x14ac:dyDescent="0.2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x14ac:dyDescent="0.2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x14ac:dyDescent="0.2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x14ac:dyDescent="0.2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x14ac:dyDescent="0.2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x14ac:dyDescent="0.2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x14ac:dyDescent="0.2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x14ac:dyDescent="0.2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x14ac:dyDescent="0.2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x14ac:dyDescent="0.2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x14ac:dyDescent="0.2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x14ac:dyDescent="0.2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x14ac:dyDescent="0.2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x14ac:dyDescent="0.2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x14ac:dyDescent="0.2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x14ac:dyDescent="0.2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x14ac:dyDescent="0.2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x14ac:dyDescent="0.2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x14ac:dyDescent="0.2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x14ac:dyDescent="0.2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x14ac:dyDescent="0.2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x14ac:dyDescent="0.2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x14ac:dyDescent="0.2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x14ac:dyDescent="0.2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x14ac:dyDescent="0.2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x14ac:dyDescent="0.2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x14ac:dyDescent="0.2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x14ac:dyDescent="0.2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x14ac:dyDescent="0.2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x14ac:dyDescent="0.2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x14ac:dyDescent="0.2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x14ac:dyDescent="0.2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x14ac:dyDescent="0.2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x14ac:dyDescent="0.2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x14ac:dyDescent="0.2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x14ac:dyDescent="0.2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x14ac:dyDescent="0.2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x14ac:dyDescent="0.2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x14ac:dyDescent="0.2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x14ac:dyDescent="0.2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x14ac:dyDescent="0.2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x14ac:dyDescent="0.2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x14ac:dyDescent="0.2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x14ac:dyDescent="0.2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x14ac:dyDescent="0.2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x14ac:dyDescent="0.2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x14ac:dyDescent="0.2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x14ac:dyDescent="0.2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x14ac:dyDescent="0.2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x14ac:dyDescent="0.2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x14ac:dyDescent="0.2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x14ac:dyDescent="0.2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x14ac:dyDescent="0.2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x14ac:dyDescent="0.2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x14ac:dyDescent="0.2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x14ac:dyDescent="0.2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x14ac:dyDescent="0.2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x14ac:dyDescent="0.2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x14ac:dyDescent="0.2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x14ac:dyDescent="0.2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x14ac:dyDescent="0.2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AJ181:AK181"/>
    <mergeCell ref="AN181:AQ182"/>
    <mergeCell ref="AX181:BA181"/>
    <mergeCell ref="BB181:BD181"/>
    <mergeCell ref="BG181:BH181"/>
    <mergeCell ref="BK181:BN182"/>
    <mergeCell ref="D181:G181"/>
    <mergeCell ref="H181:J181"/>
    <mergeCell ref="M181:N181"/>
    <mergeCell ref="Q181:T182"/>
    <mergeCell ref="AA181:AD181"/>
    <mergeCell ref="AE181:AG181"/>
    <mergeCell ref="BH177:BI177"/>
    <mergeCell ref="BJ177:BK177"/>
    <mergeCell ref="BL177:BN177"/>
    <mergeCell ref="Q179:T180"/>
    <mergeCell ref="AN179:AQ180"/>
    <mergeCell ref="BK179:BN180"/>
    <mergeCell ref="AE177:AF177"/>
    <mergeCell ref="AH177:AJ177"/>
    <mergeCell ref="AK177:AL177"/>
    <mergeCell ref="AM177:AN177"/>
    <mergeCell ref="AO177:AQ177"/>
    <mergeCell ref="AY177:BA177"/>
    <mergeCell ref="E177:G177"/>
    <mergeCell ref="H177:I177"/>
    <mergeCell ref="K177:M177"/>
    <mergeCell ref="N177:O177"/>
    <mergeCell ref="P177:Q177"/>
    <mergeCell ref="R177:T177"/>
    <mergeCell ref="AB177:AD177"/>
    <mergeCell ref="BB177:BC177"/>
    <mergeCell ref="BE177:BG177"/>
    <mergeCell ref="BJ171:BK171"/>
    <mergeCell ref="BL171:BN171"/>
    <mergeCell ref="J175:N175"/>
    <mergeCell ref="P175:Q175"/>
    <mergeCell ref="R175:T175"/>
    <mergeCell ref="AG175:AK175"/>
    <mergeCell ref="AM175:AN175"/>
    <mergeCell ref="AO175:AQ175"/>
    <mergeCell ref="BD175:BH175"/>
    <mergeCell ref="BJ175:BK175"/>
    <mergeCell ref="BL175:BN175"/>
    <mergeCell ref="C169:H169"/>
    <mergeCell ref="Z169:AE169"/>
    <mergeCell ref="AW169:BB169"/>
    <mergeCell ref="H171:L171"/>
    <mergeCell ref="P171:Q171"/>
    <mergeCell ref="R171:T171"/>
    <mergeCell ref="AE171:AI171"/>
    <mergeCell ref="AM171:AN171"/>
    <mergeCell ref="AO171:AQ171"/>
    <mergeCell ref="BB171:BF171"/>
    <mergeCell ref="BD163:BH163"/>
    <mergeCell ref="BJ163:BK163"/>
    <mergeCell ref="BL163:BN163"/>
    <mergeCell ref="K167:O167"/>
    <mergeCell ref="P167:R167"/>
    <mergeCell ref="S167:T167"/>
    <mergeCell ref="AH167:AL167"/>
    <mergeCell ref="AM167:AO167"/>
    <mergeCell ref="AP167:AQ167"/>
    <mergeCell ref="BE167:BI167"/>
    <mergeCell ref="J163:N163"/>
    <mergeCell ref="P163:Q163"/>
    <mergeCell ref="R163:T163"/>
    <mergeCell ref="AG163:AK163"/>
    <mergeCell ref="AM163:AN163"/>
    <mergeCell ref="AO163:AQ163"/>
    <mergeCell ref="BJ167:BL167"/>
    <mergeCell ref="BM167:BN167"/>
    <mergeCell ref="BL155:BN155"/>
    <mergeCell ref="K159:L159"/>
    <mergeCell ref="R159:T159"/>
    <mergeCell ref="AH159:AI159"/>
    <mergeCell ref="AO159:AQ159"/>
    <mergeCell ref="BE159:BF159"/>
    <mergeCell ref="BL159:BN159"/>
    <mergeCell ref="L151:O151"/>
    <mergeCell ref="AI151:AL151"/>
    <mergeCell ref="BF151:BI151"/>
    <mergeCell ref="H155:L155"/>
    <mergeCell ref="R155:T155"/>
    <mergeCell ref="AE155:AI155"/>
    <mergeCell ref="AO155:AQ155"/>
    <mergeCell ref="BB155:BF155"/>
    <mergeCell ref="AY147:BC147"/>
    <mergeCell ref="BE147:BM147"/>
    <mergeCell ref="BE143:BM143"/>
    <mergeCell ref="E145:I145"/>
    <mergeCell ref="K145:S145"/>
    <mergeCell ref="AB145:AF145"/>
    <mergeCell ref="AH145:AP145"/>
    <mergeCell ref="AY145:BC145"/>
    <mergeCell ref="BE145:BM145"/>
    <mergeCell ref="K131:M131"/>
    <mergeCell ref="N131:O131"/>
    <mergeCell ref="P131:Q131"/>
    <mergeCell ref="R131:T131"/>
    <mergeCell ref="AB131:AD131"/>
    <mergeCell ref="E147:I147"/>
    <mergeCell ref="K147:S147"/>
    <mergeCell ref="AB147:AF147"/>
    <mergeCell ref="AH147:AP147"/>
    <mergeCell ref="C140:H140"/>
    <mergeCell ref="Z140:AE140"/>
    <mergeCell ref="AW140:BB140"/>
    <mergeCell ref="E143:I143"/>
    <mergeCell ref="K143:S143"/>
    <mergeCell ref="AB143:AF143"/>
    <mergeCell ref="AH143:AP143"/>
    <mergeCell ref="AY143:BC143"/>
    <mergeCell ref="AJ135:AK135"/>
    <mergeCell ref="AN135:AQ136"/>
    <mergeCell ref="AX135:BA135"/>
    <mergeCell ref="BB135:BD135"/>
    <mergeCell ref="BG135:BH135"/>
    <mergeCell ref="BK135:BN136"/>
    <mergeCell ref="D135:G135"/>
    <mergeCell ref="H135:J135"/>
    <mergeCell ref="M135:N135"/>
    <mergeCell ref="Q135:T136"/>
    <mergeCell ref="AA135:AD135"/>
    <mergeCell ref="AE135:AG135"/>
    <mergeCell ref="BB131:BC131"/>
    <mergeCell ref="BE131:BG131"/>
    <mergeCell ref="BH131:BI131"/>
    <mergeCell ref="BJ131:BK131"/>
    <mergeCell ref="BL131:BN131"/>
    <mergeCell ref="Q133:T134"/>
    <mergeCell ref="AN133:AQ134"/>
    <mergeCell ref="BK133:BN134"/>
    <mergeCell ref="AE131:AF131"/>
    <mergeCell ref="AH131:AJ131"/>
    <mergeCell ref="AK131:AL131"/>
    <mergeCell ref="AM131:AN131"/>
    <mergeCell ref="AO131:AQ131"/>
    <mergeCell ref="AY131:BA131"/>
    <mergeCell ref="E131:G131"/>
    <mergeCell ref="H131:I131"/>
    <mergeCell ref="BJ125:BK125"/>
    <mergeCell ref="BL125:BN125"/>
    <mergeCell ref="J129:N129"/>
    <mergeCell ref="P129:Q129"/>
    <mergeCell ref="R129:T129"/>
    <mergeCell ref="AG129:AK129"/>
    <mergeCell ref="AM129:AN129"/>
    <mergeCell ref="AO129:AQ129"/>
    <mergeCell ref="BD129:BH129"/>
    <mergeCell ref="BJ129:BK129"/>
    <mergeCell ref="BL129:BN129"/>
    <mergeCell ref="C123:H123"/>
    <mergeCell ref="Z123:AE123"/>
    <mergeCell ref="AW123:BB123"/>
    <mergeCell ref="H125:L125"/>
    <mergeCell ref="P125:Q125"/>
    <mergeCell ref="R125:T125"/>
    <mergeCell ref="AE125:AI125"/>
    <mergeCell ref="AM125:AN125"/>
    <mergeCell ref="AO125:AQ125"/>
    <mergeCell ref="BB125:BF125"/>
    <mergeCell ref="BD117:BH117"/>
    <mergeCell ref="BJ117:BK117"/>
    <mergeCell ref="BL117:BN117"/>
    <mergeCell ref="K121:O121"/>
    <mergeCell ref="P121:R121"/>
    <mergeCell ref="S121:T121"/>
    <mergeCell ref="AH121:AL121"/>
    <mergeCell ref="AM121:AO121"/>
    <mergeCell ref="AP121:AQ121"/>
    <mergeCell ref="BE121:BI121"/>
    <mergeCell ref="J117:N117"/>
    <mergeCell ref="P117:Q117"/>
    <mergeCell ref="R117:T117"/>
    <mergeCell ref="AG117:AK117"/>
    <mergeCell ref="AM117:AN117"/>
    <mergeCell ref="AO117:AQ117"/>
    <mergeCell ref="BJ121:BL121"/>
    <mergeCell ref="BM121:BN121"/>
    <mergeCell ref="BL109:BN109"/>
    <mergeCell ref="K113:L113"/>
    <mergeCell ref="R113:T113"/>
    <mergeCell ref="AH113:AI113"/>
    <mergeCell ref="AO113:AQ113"/>
    <mergeCell ref="BE113:BF113"/>
    <mergeCell ref="BL113:BN113"/>
    <mergeCell ref="L105:O105"/>
    <mergeCell ref="AI105:AL105"/>
    <mergeCell ref="BF105:BI105"/>
    <mergeCell ref="H109:L109"/>
    <mergeCell ref="R109:T109"/>
    <mergeCell ref="AE109:AI109"/>
    <mergeCell ref="AO109:AQ109"/>
    <mergeCell ref="BB109:BF109"/>
    <mergeCell ref="AY101:BC101"/>
    <mergeCell ref="BE101:BM101"/>
    <mergeCell ref="BE97:BM97"/>
    <mergeCell ref="E99:I99"/>
    <mergeCell ref="K99:S99"/>
    <mergeCell ref="AB99:AF99"/>
    <mergeCell ref="AH99:AP99"/>
    <mergeCell ref="AY99:BC99"/>
    <mergeCell ref="BE99:BM99"/>
    <mergeCell ref="K85:M85"/>
    <mergeCell ref="N85:O85"/>
    <mergeCell ref="P85:Q85"/>
    <mergeCell ref="R85:T85"/>
    <mergeCell ref="AB85:AD85"/>
    <mergeCell ref="E101:I101"/>
    <mergeCell ref="K101:S101"/>
    <mergeCell ref="AB101:AF101"/>
    <mergeCell ref="AH101:AP101"/>
    <mergeCell ref="C94:H94"/>
    <mergeCell ref="Z94:AE94"/>
    <mergeCell ref="AW94:BB94"/>
    <mergeCell ref="E97:I97"/>
    <mergeCell ref="K97:S97"/>
    <mergeCell ref="AB97:AF97"/>
    <mergeCell ref="AH97:AP97"/>
    <mergeCell ref="AY97:BC97"/>
    <mergeCell ref="AJ89:AK89"/>
    <mergeCell ref="AN89:AQ90"/>
    <mergeCell ref="AX89:BA89"/>
    <mergeCell ref="BB89:BD89"/>
    <mergeCell ref="BG89:BH89"/>
    <mergeCell ref="BK89:BN90"/>
    <mergeCell ref="D89:G89"/>
    <mergeCell ref="H89:J89"/>
    <mergeCell ref="M89:N89"/>
    <mergeCell ref="Q89:T90"/>
    <mergeCell ref="AA89:AD89"/>
    <mergeCell ref="AE89:AG89"/>
    <mergeCell ref="BB85:BC85"/>
    <mergeCell ref="BE85:BG85"/>
    <mergeCell ref="BH85:BI85"/>
    <mergeCell ref="BJ85:BK85"/>
    <mergeCell ref="BL85:BN85"/>
    <mergeCell ref="Q87:T88"/>
    <mergeCell ref="AN87:AQ88"/>
    <mergeCell ref="BK87:BN88"/>
    <mergeCell ref="AE85:AF85"/>
    <mergeCell ref="AH85:AJ85"/>
    <mergeCell ref="AK85:AL85"/>
    <mergeCell ref="AM85:AN85"/>
    <mergeCell ref="AO85:AQ85"/>
    <mergeCell ref="AY85:BA85"/>
    <mergeCell ref="E85:G85"/>
    <mergeCell ref="H85:I85"/>
    <mergeCell ref="BJ79:BK79"/>
    <mergeCell ref="BL79:BN79"/>
    <mergeCell ref="J83:N83"/>
    <mergeCell ref="P83:Q83"/>
    <mergeCell ref="R83:T83"/>
    <mergeCell ref="AG83:AK83"/>
    <mergeCell ref="AM83:AN83"/>
    <mergeCell ref="AO83:AQ83"/>
    <mergeCell ref="BD83:BH83"/>
    <mergeCell ref="BJ83:BK83"/>
    <mergeCell ref="BL83:BN83"/>
    <mergeCell ref="C77:H77"/>
    <mergeCell ref="Z77:AE77"/>
    <mergeCell ref="AW77:BB77"/>
    <mergeCell ref="H79:L79"/>
    <mergeCell ref="P79:Q79"/>
    <mergeCell ref="R79:T79"/>
    <mergeCell ref="AE79:AI79"/>
    <mergeCell ref="AM79:AN79"/>
    <mergeCell ref="AO79:AQ79"/>
    <mergeCell ref="BB79:BF79"/>
    <mergeCell ref="BD71:BH71"/>
    <mergeCell ref="BJ71:BK71"/>
    <mergeCell ref="BL71:BN71"/>
    <mergeCell ref="K75:O75"/>
    <mergeCell ref="P75:R75"/>
    <mergeCell ref="S75:T75"/>
    <mergeCell ref="AH75:AL75"/>
    <mergeCell ref="AM75:AO75"/>
    <mergeCell ref="AP75:AQ75"/>
    <mergeCell ref="BE75:BI75"/>
    <mergeCell ref="J71:N71"/>
    <mergeCell ref="P71:Q71"/>
    <mergeCell ref="R71:T71"/>
    <mergeCell ref="AG71:AK71"/>
    <mergeCell ref="AM71:AN71"/>
    <mergeCell ref="AO71:AQ71"/>
    <mergeCell ref="BJ75:BL75"/>
    <mergeCell ref="BM75:BN75"/>
    <mergeCell ref="BL63:BN63"/>
    <mergeCell ref="K67:L67"/>
    <mergeCell ref="R67:T67"/>
    <mergeCell ref="AH67:AI67"/>
    <mergeCell ref="AO67:AQ67"/>
    <mergeCell ref="BE67:BF67"/>
    <mergeCell ref="BL67:BN67"/>
    <mergeCell ref="L59:O59"/>
    <mergeCell ref="AI59:AL59"/>
    <mergeCell ref="BF59:BI59"/>
    <mergeCell ref="H63:L63"/>
    <mergeCell ref="R63:T63"/>
    <mergeCell ref="AE63:AI63"/>
    <mergeCell ref="AO63:AQ63"/>
    <mergeCell ref="BB63:BF63"/>
    <mergeCell ref="AY55:BC55"/>
    <mergeCell ref="BE55:BM55"/>
    <mergeCell ref="BE51:BM51"/>
    <mergeCell ref="E53:I53"/>
    <mergeCell ref="K53:S53"/>
    <mergeCell ref="AB53:AF53"/>
    <mergeCell ref="AH53:AP53"/>
    <mergeCell ref="AY53:BC53"/>
    <mergeCell ref="BE53:BM53"/>
    <mergeCell ref="K39:M39"/>
    <mergeCell ref="N39:O39"/>
    <mergeCell ref="P39:Q39"/>
    <mergeCell ref="R39:T39"/>
    <mergeCell ref="AB39:AD39"/>
    <mergeCell ref="E55:I55"/>
    <mergeCell ref="K55:S55"/>
    <mergeCell ref="AB55:AF55"/>
    <mergeCell ref="AH55:AP55"/>
    <mergeCell ref="C48:H48"/>
    <mergeCell ref="Z48:AE48"/>
    <mergeCell ref="AW48:BB48"/>
    <mergeCell ref="E51:I51"/>
    <mergeCell ref="K51:S51"/>
    <mergeCell ref="AB51:AF51"/>
    <mergeCell ref="AH51:AP51"/>
    <mergeCell ref="AY51:BC51"/>
    <mergeCell ref="AJ43:AK43"/>
    <mergeCell ref="AN43:AQ44"/>
    <mergeCell ref="AX43:BA43"/>
    <mergeCell ref="BB43:BD43"/>
    <mergeCell ref="BG43:BH43"/>
    <mergeCell ref="BK43:BN44"/>
    <mergeCell ref="D43:G43"/>
    <mergeCell ref="H43:J43"/>
    <mergeCell ref="M43:N43"/>
    <mergeCell ref="Q43:T44"/>
    <mergeCell ref="AA43:AD43"/>
    <mergeCell ref="AE43:AG43"/>
    <mergeCell ref="BB39:BC39"/>
    <mergeCell ref="BE39:BG39"/>
    <mergeCell ref="BH39:BI39"/>
    <mergeCell ref="BJ39:BK39"/>
    <mergeCell ref="BL39:BN39"/>
    <mergeCell ref="Q41:T42"/>
    <mergeCell ref="AN41:AQ42"/>
    <mergeCell ref="BK41:BN42"/>
    <mergeCell ref="AE39:AF39"/>
    <mergeCell ref="AH39:AJ39"/>
    <mergeCell ref="AK39:AL39"/>
    <mergeCell ref="AM39:AN39"/>
    <mergeCell ref="AO39:AQ39"/>
    <mergeCell ref="AY39:BA39"/>
    <mergeCell ref="E39:G39"/>
    <mergeCell ref="H39:I39"/>
    <mergeCell ref="BJ33:BK33"/>
    <mergeCell ref="BL33:BN33"/>
    <mergeCell ref="J37:N37"/>
    <mergeCell ref="P37:Q37"/>
    <mergeCell ref="R37:T37"/>
    <mergeCell ref="AG37:AK37"/>
    <mergeCell ref="AM37:AN37"/>
    <mergeCell ref="AO37:AQ37"/>
    <mergeCell ref="BD37:BH37"/>
    <mergeCell ref="BJ37:BK37"/>
    <mergeCell ref="BL37:BN37"/>
    <mergeCell ref="C31:H31"/>
    <mergeCell ref="Z31:AE31"/>
    <mergeCell ref="AW31:BB31"/>
    <mergeCell ref="H33:L33"/>
    <mergeCell ref="P33:Q33"/>
    <mergeCell ref="R33:T33"/>
    <mergeCell ref="AE33:AI33"/>
    <mergeCell ref="AM33:AN33"/>
    <mergeCell ref="AO33:AQ33"/>
    <mergeCell ref="BB33:BF33"/>
    <mergeCell ref="BD25:BH25"/>
    <mergeCell ref="BJ25:BK25"/>
    <mergeCell ref="BL25:BN25"/>
    <mergeCell ref="K29:O29"/>
    <mergeCell ref="P29:R29"/>
    <mergeCell ref="S29:T29"/>
    <mergeCell ref="AH29:AL29"/>
    <mergeCell ref="AM29:AO29"/>
    <mergeCell ref="AP29:AQ29"/>
    <mergeCell ref="BE29:BI29"/>
    <mergeCell ref="J25:N25"/>
    <mergeCell ref="P25:Q25"/>
    <mergeCell ref="R25:T25"/>
    <mergeCell ref="AG25:AK25"/>
    <mergeCell ref="AM25:AN25"/>
    <mergeCell ref="AO25:AQ25"/>
    <mergeCell ref="BJ29:BL29"/>
    <mergeCell ref="BM29:BN29"/>
    <mergeCell ref="K21:L21"/>
    <mergeCell ref="R21:T21"/>
    <mergeCell ref="AH21:AI21"/>
    <mergeCell ref="AO21:AQ21"/>
    <mergeCell ref="BE21:BF21"/>
    <mergeCell ref="BL21:BN21"/>
    <mergeCell ref="L13:O13"/>
    <mergeCell ref="AI13:AL13"/>
    <mergeCell ref="BF13:BI13"/>
    <mergeCell ref="H17:L17"/>
    <mergeCell ref="R17:T17"/>
    <mergeCell ref="AE17:AI17"/>
    <mergeCell ref="AO17:AQ17"/>
    <mergeCell ref="BB17:BF17"/>
    <mergeCell ref="BE9:BM9"/>
    <mergeCell ref="BE5:BM5"/>
    <mergeCell ref="E7:I7"/>
    <mergeCell ref="K7:S7"/>
    <mergeCell ref="AB7:AF7"/>
    <mergeCell ref="AH7:AP7"/>
    <mergeCell ref="AY7:BC7"/>
    <mergeCell ref="BE7:BM7"/>
    <mergeCell ref="BL17:BN17"/>
    <mergeCell ref="C2:H2"/>
    <mergeCell ref="Z2:AE2"/>
    <mergeCell ref="AW2:BB2"/>
    <mergeCell ref="E5:I5"/>
    <mergeCell ref="K5:S5"/>
    <mergeCell ref="AB5:AF5"/>
    <mergeCell ref="AH5:AP5"/>
    <mergeCell ref="AY5:BC5"/>
    <mergeCell ref="E9:I9"/>
    <mergeCell ref="K9:S9"/>
    <mergeCell ref="AB9:AF9"/>
    <mergeCell ref="AH9:AP9"/>
    <mergeCell ref="AY9:BC9"/>
  </mergeCells>
  <dataValidations count="31">
    <dataValidation type="list" allowBlank="1" showInputMessage="1" showErrorMessage="1" sqref="BE147:BM147">
      <formula1>INDIRECT($BE$145)</formula1>
    </dataValidation>
    <dataValidation type="list" allowBlank="1" showInputMessage="1" showErrorMessage="1" sqref="BE145:BM145">
      <formula1>INDIRECT($BE$143)</formula1>
    </dataValidation>
    <dataValidation type="list" allowBlank="1" showInputMessage="1" showErrorMessage="1" sqref="AH147:AP147">
      <formula1>INDIRECT($AH$145)</formula1>
    </dataValidation>
    <dataValidation type="list" allowBlank="1" showInputMessage="1" showErrorMessage="1" sqref="AH145:AP145">
      <formula1>INDIRECT($AH$143)</formula1>
    </dataValidation>
    <dataValidation type="list" allowBlank="1" showInputMessage="1" showErrorMessage="1" sqref="K147:S147">
      <formula1>INDIRECT($K$145)</formula1>
    </dataValidation>
    <dataValidation type="list" allowBlank="1" showInputMessage="1" showErrorMessage="1" sqref="K145:S145">
      <formula1>INDIRECT($K$143)</formula1>
    </dataValidation>
    <dataValidation type="list" allowBlank="1" showInputMessage="1" showErrorMessage="1" sqref="BE101:BM101">
      <formula1>INDIRECT($BE$99)</formula1>
    </dataValidation>
    <dataValidation type="list" allowBlank="1" showInputMessage="1" showErrorMessage="1" sqref="BE99:BM99">
      <formula1>INDIRECT($BE$97)</formula1>
    </dataValidation>
    <dataValidation type="list" allowBlank="1" showInputMessage="1" showErrorMessage="1" sqref="AH101:AP101">
      <formula1>INDIRECT($AH$99)</formula1>
    </dataValidation>
    <dataValidation type="list" allowBlank="1" showInputMessage="1" showErrorMessage="1" sqref="AH99:AP99">
      <formula1>INDIRECT($AH$97)</formula1>
    </dataValidation>
    <dataValidation type="list" allowBlank="1" showInputMessage="1" showErrorMessage="1" sqref="K101:S101">
      <formula1>INDIRECT($K$99)</formula1>
    </dataValidation>
    <dataValidation type="list" allowBlank="1" showInputMessage="1" showErrorMessage="1" sqref="K99:S99">
      <formula1>INDIRECT($K$97)</formula1>
    </dataValidation>
    <dataValidation type="list" allowBlank="1" showInputMessage="1" showErrorMessage="1" sqref="BE55:BM55">
      <formula1>INDIRECT($BE$53)</formula1>
    </dataValidation>
    <dataValidation type="list" allowBlank="1" showInputMessage="1" showErrorMessage="1" sqref="BE53:BM53">
      <formula1>INDIRECT($BE$51)</formula1>
    </dataValidation>
    <dataValidation type="list" allowBlank="1" showInputMessage="1" showErrorMessage="1" sqref="AH55:AP55">
      <formula1>INDIRECT($AH$53)</formula1>
    </dataValidation>
    <dataValidation type="list" allowBlank="1" showInputMessage="1" showErrorMessage="1" sqref="AH53:AP53">
      <formula1>INDIRECT($AH$51)</formula1>
    </dataValidation>
    <dataValidation type="list" allowBlank="1" showInputMessage="1" showErrorMessage="1" sqref="K53:S53">
      <formula1>INDIRECT($K$51)</formula1>
    </dataValidation>
    <dataValidation type="list" allowBlank="1" showInputMessage="1" showErrorMessage="1" sqref="K55:S55">
      <formula1>INDIRECT($K$53)</formula1>
    </dataValidation>
    <dataValidation type="list" allowBlank="1" showInputMessage="1" showErrorMessage="1" sqref="AH7:AP7">
      <formula1>INDIRECT($AH$5)</formula1>
    </dataValidation>
    <dataValidation type="list" allowBlank="1" showInputMessage="1" showErrorMessage="1" sqref="K9:S9 BE148 U9:U11 AR9:AR11 AH10 BO9:BO11 BE10 K10 U55:U57 AR55:AR57 AH56 BO55:BO57 BE56 K56 U101:U103 AR101:AR103 AH102 BO101:BO103 BE102 K102 U147:U149 AR147:AR149 AH148 BO147:BO149 K148">
      <formula1>INDIRECT($K$7)</formula1>
    </dataValidation>
    <dataValidation type="list" allowBlank="1" showInputMessage="1" showErrorMessage="1" sqref="BE9:BM9">
      <formula1>INDIRECT($BE$7)</formula1>
    </dataValidation>
    <dataValidation type="list" allowBlank="1" showInputMessage="1" showErrorMessage="1" sqref="AH9:AP9">
      <formula1>INDIRECT($AH$7)</formula1>
    </dataValidation>
    <dataValidation type="list" allowBlank="1" showInputMessage="1" showErrorMessage="1" sqref="K7:S7 BE7:BM7">
      <formula1>INDIRECT(K5)</formula1>
    </dataValidation>
    <dataValidation type="list" allowBlank="1" showInputMessage="1" showErrorMessage="1" sqref="BE146 AH8 BE8 K8 AH54 BE54 K54 AH100 BE100 K100 AH146 K146">
      <formula1>INDIRECT($K$5)</formula1>
    </dataValidation>
    <dataValidation type="list" allowBlank="1" showInputMessage="1" showErrorMessage="1" sqref="K52 K6 AH6 AH52 K98 BE6 AH98 BE98 K144 AH144 BE144 BE52">
      <formula1>servicios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formula1>consumibles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formula1>herramientas</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formula1>alturas</formula1>
    </dataValidation>
    <dataValidation type="list" allowBlank="1" showInputMessage="1" showErrorMessage="1" sqref="I28 H17 AF28 AE17 BC28 BB17 I74 H63 AF74 AE63 BC74 BB63 I120 H109 AF120 AE109 BC120 BB109 I166 H155 AF166 AE155 BC166 BB155">
      <formula1>ejecutor</formula1>
    </dataValidation>
    <dataValidation type="list" allowBlank="1" showInputMessage="1" showErrorMessage="1" sqref="J37:N38 AG37:AK38 BD37:BH38 J83:N84 AG83:AK84 BD83:BH84 J129:N130 AG129:AK130 BD129:BH130 J175:N176 AG175:AK176 BD175:BH176">
      <formula1>transportes</formula1>
    </dataValidation>
    <dataValidation type="list" allowBlank="1" showInputMessage="1" showErrorMessage="1" sqref="H43 AE43 BB43 H89 AE89 BB89 H135 AE135 BB135 H181 AE181 BB181">
      <formula1>perfiles</formula1>
    </dataValidation>
  </dataValidation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CT898"/>
  <sheetViews>
    <sheetView zoomScaleNormal="100" workbookViewId="0">
      <selection activeCell="AI30" sqref="AI30"/>
    </sheetView>
    <sheetView workbookViewId="1"/>
  </sheetViews>
  <sheetFormatPr baseColWidth="10" defaultRowHeight="15" x14ac:dyDescent="0.25"/>
  <cols>
    <col min="1" max="1" width="2.42578125" style="5" customWidth="1"/>
    <col min="2" max="2" width="1.140625" style="1" customWidth="1"/>
    <col min="3" max="20" width="4" customWidth="1"/>
    <col min="21" max="21" width="2" customWidth="1"/>
    <col min="22" max="22" width="1.140625" customWidth="1"/>
    <col min="23" max="24" width="4" customWidth="1"/>
    <col min="25" max="25" width="1.140625" customWidth="1"/>
    <col min="26" max="35" width="4" customWidth="1"/>
    <col min="36" max="36" width="7.140625" customWidth="1"/>
    <col min="37" max="44" width="3.7109375" customWidth="1"/>
    <col min="45" max="45" width="1.140625" customWidth="1"/>
    <col min="46" max="47" width="3.7109375" customWidth="1"/>
    <col min="48" max="48" width="1.140625" style="5" customWidth="1"/>
    <col min="49" max="67" width="4" style="5" customWidth="1"/>
    <col min="68" max="68" width="1.140625" style="5" customWidth="1"/>
    <col min="69" max="98" width="4" style="5" customWidth="1"/>
    <col min="99" max="166" width="3.28515625" customWidth="1"/>
  </cols>
  <sheetData>
    <row r="1" spans="2:68" s="5" customFormat="1" ht="12" customHeight="1" x14ac:dyDescent="0.25"/>
    <row r="2" spans="2:68" s="5" customFormat="1" ht="15" customHeight="1" thickBot="1" x14ac:dyDescent="0.3">
      <c r="C2" s="523" t="s">
        <v>1370</v>
      </c>
      <c r="D2" s="523"/>
      <c r="E2" s="523"/>
      <c r="F2" s="523"/>
      <c r="G2" s="523"/>
      <c r="H2" s="523"/>
      <c r="I2" s="306"/>
      <c r="Z2" s="523" t="s">
        <v>1479</v>
      </c>
      <c r="AA2" s="523"/>
      <c r="AB2" s="523"/>
      <c r="AC2" s="523"/>
      <c r="AD2" s="523"/>
      <c r="AE2" s="523"/>
      <c r="AF2" s="126"/>
      <c r="AW2" s="523" t="s">
        <v>1480</v>
      </c>
      <c r="AX2" s="523"/>
      <c r="AY2" s="523"/>
      <c r="AZ2" s="523"/>
      <c r="BA2" s="523"/>
      <c r="BB2" s="523"/>
      <c r="BC2" s="126"/>
    </row>
    <row r="3" spans="2:68" s="5" customFormat="1" ht="8.25" customHeight="1" x14ac:dyDescent="0.25">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25" customHeight="1" x14ac:dyDescent="0.25">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x14ac:dyDescent="0.25">
      <c r="B5" s="106"/>
      <c r="C5" s="53"/>
      <c r="D5" s="5"/>
      <c r="E5" s="524" t="s">
        <v>1337</v>
      </c>
      <c r="F5" s="524"/>
      <c r="G5" s="524"/>
      <c r="H5" s="524"/>
      <c r="I5" s="524"/>
      <c r="J5" s="5"/>
      <c r="K5" s="527" t="s">
        <v>121</v>
      </c>
      <c r="L5" s="528"/>
      <c r="M5" s="528"/>
      <c r="N5" s="528"/>
      <c r="O5" s="528"/>
      <c r="P5" s="528"/>
      <c r="Q5" s="528"/>
      <c r="R5" s="528"/>
      <c r="S5" s="529"/>
      <c r="T5" s="92"/>
      <c r="U5" s="94"/>
      <c r="V5" s="123"/>
      <c r="W5" s="1"/>
      <c r="X5" s="5"/>
      <c r="Y5" s="106"/>
      <c r="Z5" s="53"/>
      <c r="AA5" s="5"/>
      <c r="AB5" s="524" t="s">
        <v>1337</v>
      </c>
      <c r="AC5" s="524"/>
      <c r="AD5" s="524"/>
      <c r="AE5" s="524"/>
      <c r="AF5" s="524"/>
      <c r="AG5" s="5"/>
      <c r="AH5" s="527" t="s">
        <v>121</v>
      </c>
      <c r="AI5" s="528"/>
      <c r="AJ5" s="528"/>
      <c r="AK5" s="528"/>
      <c r="AL5" s="528"/>
      <c r="AM5" s="528"/>
      <c r="AN5" s="528"/>
      <c r="AO5" s="528"/>
      <c r="AP5" s="529"/>
      <c r="AQ5" s="92"/>
      <c r="AR5" s="94"/>
      <c r="AS5" s="123"/>
      <c r="AT5" s="1"/>
      <c r="AU5" s="1"/>
      <c r="AV5" s="106"/>
      <c r="AW5" s="53"/>
      <c r="AY5" s="524" t="s">
        <v>1337</v>
      </c>
      <c r="AZ5" s="524"/>
      <c r="BA5" s="524"/>
      <c r="BB5" s="524"/>
      <c r="BC5" s="524"/>
      <c r="BE5" s="527" t="s">
        <v>121</v>
      </c>
      <c r="BF5" s="528"/>
      <c r="BG5" s="528"/>
      <c r="BH5" s="528"/>
      <c r="BI5" s="528"/>
      <c r="BJ5" s="528"/>
      <c r="BK5" s="528"/>
      <c r="BL5" s="528"/>
      <c r="BM5" s="529"/>
      <c r="BN5" s="92"/>
      <c r="BO5" s="94"/>
      <c r="BP5" s="123"/>
    </row>
    <row r="6" spans="2:68" ht="3" customHeight="1" x14ac:dyDescent="0.25">
      <c r="B6" s="106"/>
      <c r="C6" s="53"/>
      <c r="D6" s="5"/>
      <c r="E6" s="244"/>
      <c r="F6" s="244"/>
      <c r="G6" s="244"/>
      <c r="H6" s="244"/>
      <c r="I6" s="244"/>
      <c r="J6" s="5"/>
      <c r="K6" s="93"/>
      <c r="L6" s="93"/>
      <c r="M6" s="93"/>
      <c r="N6" s="93"/>
      <c r="O6" s="93"/>
      <c r="P6" s="93"/>
      <c r="Q6" s="93"/>
      <c r="R6" s="93"/>
      <c r="S6" s="93"/>
      <c r="T6" s="92"/>
      <c r="U6" s="94"/>
      <c r="V6" s="123"/>
      <c r="W6" s="1"/>
      <c r="X6" s="5"/>
      <c r="Y6" s="106"/>
      <c r="Z6" s="53"/>
      <c r="AA6" s="5"/>
      <c r="AB6" s="244"/>
      <c r="AC6" s="244"/>
      <c r="AD6" s="244"/>
      <c r="AE6" s="244"/>
      <c r="AF6" s="244"/>
      <c r="AG6" s="5"/>
      <c r="AH6" s="93"/>
      <c r="AI6" s="93"/>
      <c r="AJ6" s="93"/>
      <c r="AK6" s="93"/>
      <c r="AL6" s="93"/>
      <c r="AM6" s="93"/>
      <c r="AN6" s="93"/>
      <c r="AO6" s="93"/>
      <c r="AP6" s="93"/>
      <c r="AQ6" s="92"/>
      <c r="AR6" s="94"/>
      <c r="AS6" s="123"/>
      <c r="AT6" s="1"/>
      <c r="AU6" s="1"/>
      <c r="AV6" s="106"/>
      <c r="AW6" s="53"/>
      <c r="AY6" s="244"/>
      <c r="AZ6" s="244"/>
      <c r="BA6" s="244"/>
      <c r="BB6" s="244"/>
      <c r="BC6" s="244"/>
      <c r="BE6" s="93"/>
      <c r="BF6" s="93"/>
      <c r="BG6" s="93"/>
      <c r="BH6" s="93"/>
      <c r="BI6" s="93"/>
      <c r="BJ6" s="93"/>
      <c r="BK6" s="93"/>
      <c r="BL6" s="93"/>
      <c r="BM6" s="93"/>
      <c r="BN6" s="92"/>
      <c r="BO6" s="94"/>
      <c r="BP6" s="123"/>
    </row>
    <row r="7" spans="2:68" x14ac:dyDescent="0.25">
      <c r="B7" s="106"/>
      <c r="C7" s="53"/>
      <c r="D7" s="5"/>
      <c r="E7" s="525" t="s">
        <v>1338</v>
      </c>
      <c r="F7" s="525"/>
      <c r="G7" s="525"/>
      <c r="H7" s="525"/>
      <c r="I7" s="525"/>
      <c r="J7" s="5"/>
      <c r="K7" s="527" t="s">
        <v>93</v>
      </c>
      <c r="L7" s="528"/>
      <c r="M7" s="528"/>
      <c r="N7" s="528"/>
      <c r="O7" s="528"/>
      <c r="P7" s="528"/>
      <c r="Q7" s="528"/>
      <c r="R7" s="528"/>
      <c r="S7" s="529"/>
      <c r="T7" s="92"/>
      <c r="U7" s="94"/>
      <c r="V7" s="123"/>
      <c r="W7" s="5"/>
      <c r="X7" s="5"/>
      <c r="Y7" s="106"/>
      <c r="Z7" s="53"/>
      <c r="AA7" s="5"/>
      <c r="AB7" s="525" t="s">
        <v>1338</v>
      </c>
      <c r="AC7" s="525"/>
      <c r="AD7" s="525"/>
      <c r="AE7" s="525"/>
      <c r="AF7" s="525"/>
      <c r="AG7" s="5"/>
      <c r="AH7" s="527" t="s">
        <v>96</v>
      </c>
      <c r="AI7" s="528"/>
      <c r="AJ7" s="528"/>
      <c r="AK7" s="528"/>
      <c r="AL7" s="528"/>
      <c r="AM7" s="528"/>
      <c r="AN7" s="528"/>
      <c r="AO7" s="528"/>
      <c r="AP7" s="529"/>
      <c r="AQ7" s="92"/>
      <c r="AR7" s="94"/>
      <c r="AS7" s="123"/>
      <c r="AT7" s="5"/>
      <c r="AU7" s="1"/>
      <c r="AV7" s="106"/>
      <c r="AW7" s="53"/>
      <c r="AY7" s="525" t="s">
        <v>1338</v>
      </c>
      <c r="AZ7" s="525"/>
      <c r="BA7" s="525"/>
      <c r="BB7" s="525"/>
      <c r="BC7" s="525"/>
      <c r="BE7" s="527" t="s">
        <v>97</v>
      </c>
      <c r="BF7" s="528"/>
      <c r="BG7" s="528"/>
      <c r="BH7" s="528"/>
      <c r="BI7" s="528"/>
      <c r="BJ7" s="528"/>
      <c r="BK7" s="528"/>
      <c r="BL7" s="528"/>
      <c r="BM7" s="529"/>
      <c r="BN7" s="92"/>
      <c r="BO7" s="94"/>
      <c r="BP7" s="123"/>
    </row>
    <row r="8" spans="2:68" ht="3.75" customHeight="1" x14ac:dyDescent="0.25">
      <c r="B8" s="106"/>
      <c r="C8" s="53"/>
      <c r="D8" s="5"/>
      <c r="E8" s="243"/>
      <c r="F8" s="243"/>
      <c r="G8" s="243"/>
      <c r="H8" s="243"/>
      <c r="I8" s="243"/>
      <c r="J8" s="5"/>
      <c r="K8" s="93"/>
      <c r="L8" s="93"/>
      <c r="M8" s="93"/>
      <c r="N8" s="93"/>
      <c r="O8" s="93"/>
      <c r="P8" s="93"/>
      <c r="Q8" s="93"/>
      <c r="R8" s="93"/>
      <c r="S8" s="93"/>
      <c r="T8" s="92"/>
      <c r="U8" s="94"/>
      <c r="V8" s="123"/>
      <c r="W8" s="5"/>
      <c r="X8" s="5"/>
      <c r="Y8" s="106"/>
      <c r="Z8" s="53"/>
      <c r="AA8" s="5"/>
      <c r="AB8" s="243"/>
      <c r="AC8" s="243"/>
      <c r="AD8" s="243"/>
      <c r="AE8" s="243"/>
      <c r="AF8" s="243"/>
      <c r="AG8" s="5"/>
      <c r="AH8" s="93"/>
      <c r="AI8" s="93"/>
      <c r="AJ8" s="93"/>
      <c r="AK8" s="93"/>
      <c r="AL8" s="93"/>
      <c r="AM8" s="93"/>
      <c r="AN8" s="93"/>
      <c r="AO8" s="93"/>
      <c r="AP8" s="93"/>
      <c r="AQ8" s="92"/>
      <c r="AR8" s="94"/>
      <c r="AS8" s="123"/>
      <c r="AT8" s="5"/>
      <c r="AU8" s="1"/>
      <c r="AV8" s="106"/>
      <c r="AW8" s="53"/>
      <c r="AY8" s="243"/>
      <c r="AZ8" s="243"/>
      <c r="BA8" s="243"/>
      <c r="BB8" s="243"/>
      <c r="BC8" s="243"/>
      <c r="BE8" s="93"/>
      <c r="BF8" s="93"/>
      <c r="BG8" s="93"/>
      <c r="BH8" s="93"/>
      <c r="BI8" s="93"/>
      <c r="BJ8" s="93"/>
      <c r="BK8" s="93"/>
      <c r="BL8" s="93"/>
      <c r="BM8" s="93"/>
      <c r="BN8" s="92"/>
      <c r="BO8" s="94"/>
      <c r="BP8" s="123"/>
    </row>
    <row r="9" spans="2:68" x14ac:dyDescent="0.25">
      <c r="B9" s="106"/>
      <c r="C9" s="53"/>
      <c r="D9" s="5"/>
      <c r="E9" s="526"/>
      <c r="F9" s="526"/>
      <c r="G9" s="526"/>
      <c r="H9" s="526"/>
      <c r="I9" s="526"/>
      <c r="J9" s="30"/>
      <c r="K9" s="550"/>
      <c r="L9" s="550"/>
      <c r="M9" s="550"/>
      <c r="N9" s="550"/>
      <c r="O9" s="550"/>
      <c r="P9" s="550"/>
      <c r="Q9" s="550"/>
      <c r="R9" s="550"/>
      <c r="S9" s="550"/>
      <c r="T9" s="92"/>
      <c r="U9" s="95"/>
      <c r="V9" s="123"/>
      <c r="W9" s="5"/>
      <c r="X9" s="5"/>
      <c r="Y9" s="106"/>
      <c r="Z9" s="53"/>
      <c r="AA9" s="5"/>
      <c r="AB9" s="526"/>
      <c r="AC9" s="526"/>
      <c r="AD9" s="526"/>
      <c r="AE9" s="526"/>
      <c r="AF9" s="526"/>
      <c r="AG9" s="30"/>
      <c r="AH9" s="550"/>
      <c r="AI9" s="550"/>
      <c r="AJ9" s="550"/>
      <c r="AK9" s="550"/>
      <c r="AL9" s="550"/>
      <c r="AM9" s="550"/>
      <c r="AN9" s="550"/>
      <c r="AO9" s="550"/>
      <c r="AP9" s="550"/>
      <c r="AQ9" s="92"/>
      <c r="AR9" s="95"/>
      <c r="AS9" s="123"/>
      <c r="AT9" s="5"/>
      <c r="AU9" s="1"/>
      <c r="AV9" s="106"/>
      <c r="AW9" s="53"/>
      <c r="AY9" s="526"/>
      <c r="AZ9" s="526"/>
      <c r="BA9" s="526"/>
      <c r="BB9" s="526"/>
      <c r="BC9" s="526"/>
      <c r="BD9" s="30"/>
      <c r="BE9" s="550"/>
      <c r="BF9" s="550"/>
      <c r="BG9" s="550"/>
      <c r="BH9" s="550"/>
      <c r="BI9" s="550"/>
      <c r="BJ9" s="550"/>
      <c r="BK9" s="550"/>
      <c r="BL9" s="550"/>
      <c r="BM9" s="550"/>
      <c r="BN9" s="92"/>
      <c r="BO9" s="95"/>
      <c r="BP9" s="123"/>
    </row>
    <row r="10" spans="2:68" ht="8.25" customHeight="1" x14ac:dyDescent="0.25">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x14ac:dyDescent="0.25">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75" customHeight="1" x14ac:dyDescent="0.25">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x14ac:dyDescent="0.25">
      <c r="B13" s="106"/>
      <c r="C13" s="76"/>
      <c r="D13" s="8"/>
      <c r="E13" s="8" t="s">
        <v>1332</v>
      </c>
      <c r="F13" s="8"/>
      <c r="G13" s="8"/>
      <c r="H13" s="8"/>
      <c r="I13" s="6"/>
      <c r="J13" s="6"/>
      <c r="K13" s="6"/>
      <c r="L13" s="481">
        <f>VLOOKUP(K7,tabla_documentacion,3,FALSE)</f>
        <v>165348.33333333334</v>
      </c>
      <c r="M13" s="481"/>
      <c r="N13" s="481"/>
      <c r="O13" s="481"/>
      <c r="P13" s="5"/>
      <c r="Q13" s="5"/>
      <c r="R13" s="5"/>
      <c r="S13" s="5"/>
      <c r="T13" s="5"/>
      <c r="U13" s="63"/>
      <c r="V13" s="109"/>
      <c r="W13" s="5"/>
      <c r="X13" s="5"/>
      <c r="Y13" s="106"/>
      <c r="Z13" s="76"/>
      <c r="AA13" s="8"/>
      <c r="AB13" s="8" t="s">
        <v>1332</v>
      </c>
      <c r="AC13" s="8"/>
      <c r="AD13" s="8"/>
      <c r="AE13" s="8"/>
      <c r="AF13" s="6"/>
      <c r="AG13" s="6"/>
      <c r="AH13" s="6"/>
      <c r="AI13" s="481">
        <f>VLOOKUP(AH7,tabla_documentacion,3,FALSE)</f>
        <v>226731.66666666669</v>
      </c>
      <c r="AJ13" s="481"/>
      <c r="AK13" s="481"/>
      <c r="AL13" s="481"/>
      <c r="AM13" s="5"/>
      <c r="AN13" s="5"/>
      <c r="AO13" s="5"/>
      <c r="AP13" s="5"/>
      <c r="AQ13" s="5"/>
      <c r="AR13" s="63"/>
      <c r="AS13" s="109"/>
      <c r="AT13" s="5"/>
      <c r="AU13" s="1"/>
      <c r="AV13" s="106"/>
      <c r="AW13" s="76"/>
      <c r="AX13" s="8"/>
      <c r="AY13" s="8" t="s">
        <v>1332</v>
      </c>
      <c r="AZ13" s="8"/>
      <c r="BA13" s="8"/>
      <c r="BB13" s="8"/>
      <c r="BC13" s="6"/>
      <c r="BD13" s="6"/>
      <c r="BE13" s="6"/>
      <c r="BF13" s="481">
        <f>VLOOKUP(BE7,tabla_documentacion,3,FALSE)</f>
        <v>733144.16666666674</v>
      </c>
      <c r="BG13" s="481"/>
      <c r="BH13" s="481"/>
      <c r="BI13" s="481"/>
      <c r="BO13" s="63"/>
      <c r="BP13" s="109"/>
    </row>
    <row r="14" spans="2:68" ht="10.5" customHeight="1" x14ac:dyDescent="0.25">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 customHeight="1" x14ac:dyDescent="0.25">
      <c r="B15" s="106"/>
      <c r="C15" s="242"/>
      <c r="D15" s="242"/>
      <c r="E15" s="242"/>
      <c r="F15" s="242"/>
      <c r="G15" s="242"/>
      <c r="H15" s="242"/>
      <c r="I15" s="111"/>
      <c r="J15" s="111"/>
      <c r="K15" s="111"/>
      <c r="L15" s="111"/>
      <c r="M15" s="112"/>
      <c r="N15" s="112"/>
      <c r="O15" s="113"/>
      <c r="P15" s="113"/>
      <c r="Q15" s="113"/>
      <c r="R15" s="113"/>
      <c r="S15" s="113"/>
      <c r="T15" s="113"/>
      <c r="U15" s="113"/>
      <c r="V15" s="109"/>
      <c r="W15" s="5"/>
      <c r="X15" s="5"/>
      <c r="Y15" s="106"/>
      <c r="Z15" s="242"/>
      <c r="AA15" s="242"/>
      <c r="AB15" s="242"/>
      <c r="AC15" s="242"/>
      <c r="AD15" s="242"/>
      <c r="AE15" s="242"/>
      <c r="AF15" s="111"/>
      <c r="AG15" s="111"/>
      <c r="AH15" s="111"/>
      <c r="AI15" s="111"/>
      <c r="AJ15" s="112"/>
      <c r="AK15" s="112"/>
      <c r="AL15" s="113"/>
      <c r="AM15" s="113"/>
      <c r="AN15" s="113"/>
      <c r="AO15" s="113"/>
      <c r="AP15" s="113"/>
      <c r="AQ15" s="113"/>
      <c r="AR15" s="113"/>
      <c r="AS15" s="109"/>
      <c r="AT15" s="5"/>
      <c r="AU15" s="1"/>
      <c r="AV15" s="106"/>
      <c r="AW15" s="242"/>
      <c r="AX15" s="242"/>
      <c r="AY15" s="242"/>
      <c r="AZ15" s="242"/>
      <c r="BA15" s="242"/>
      <c r="BB15" s="242"/>
      <c r="BC15" s="111"/>
      <c r="BD15" s="111"/>
      <c r="BE15" s="111"/>
      <c r="BF15" s="111"/>
      <c r="BG15" s="112"/>
      <c r="BH15" s="112"/>
      <c r="BI15" s="113"/>
      <c r="BJ15" s="113"/>
      <c r="BK15" s="113"/>
      <c r="BL15" s="113"/>
      <c r="BM15" s="113"/>
      <c r="BN15" s="113"/>
      <c r="BO15" s="113"/>
      <c r="BP15" s="109"/>
    </row>
    <row r="16" spans="2:68" ht="9.75" customHeight="1" x14ac:dyDescent="0.25">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75" x14ac:dyDescent="0.25">
      <c r="B17" s="106"/>
      <c r="C17" s="62"/>
      <c r="D17" s="232"/>
      <c r="E17" s="8" t="s">
        <v>1330</v>
      </c>
      <c r="F17" s="8"/>
      <c r="G17" s="8"/>
      <c r="H17" s="530" t="s">
        <v>132</v>
      </c>
      <c r="I17" s="531"/>
      <c r="J17" s="531"/>
      <c r="K17" s="531"/>
      <c r="L17" s="532"/>
      <c r="M17" s="5"/>
      <c r="N17" s="6"/>
      <c r="O17" s="8" t="s">
        <v>1326</v>
      </c>
      <c r="P17" s="6"/>
      <c r="Q17" s="6"/>
      <c r="R17" s="533">
        <f>VLOOKUP(H17,tabla_ejecutor,2,FALSE)</f>
        <v>11890</v>
      </c>
      <c r="S17" s="534"/>
      <c r="T17" s="535"/>
      <c r="U17" s="63"/>
      <c r="V17" s="109"/>
      <c r="W17" s="5"/>
      <c r="X17" s="5"/>
      <c r="Y17" s="106"/>
      <c r="Z17" s="62"/>
      <c r="AA17" s="232"/>
      <c r="AB17" s="8" t="s">
        <v>1330</v>
      </c>
      <c r="AC17" s="8"/>
      <c r="AD17" s="8"/>
      <c r="AE17" s="530" t="s">
        <v>131</v>
      </c>
      <c r="AF17" s="531"/>
      <c r="AG17" s="531"/>
      <c r="AH17" s="531"/>
      <c r="AI17" s="532"/>
      <c r="AJ17" s="5"/>
      <c r="AK17" s="6"/>
      <c r="AL17" s="8" t="s">
        <v>1326</v>
      </c>
      <c r="AM17" s="6"/>
      <c r="AN17" s="6"/>
      <c r="AO17" s="533">
        <f>VLOOKUP(AE17,tabla_ejecutor,2,FALSE)</f>
        <v>18415</v>
      </c>
      <c r="AP17" s="534"/>
      <c r="AQ17" s="535"/>
      <c r="AR17" s="63"/>
      <c r="AS17" s="109"/>
      <c r="AT17" s="5"/>
      <c r="AU17" s="1"/>
      <c r="AV17" s="106"/>
      <c r="AW17" s="62"/>
      <c r="AX17" s="232"/>
      <c r="AY17" s="8" t="s">
        <v>1330</v>
      </c>
      <c r="AZ17" s="8"/>
      <c r="BA17" s="8"/>
      <c r="BB17" s="530" t="s">
        <v>131</v>
      </c>
      <c r="BC17" s="531"/>
      <c r="BD17" s="531"/>
      <c r="BE17" s="531"/>
      <c r="BF17" s="532"/>
      <c r="BH17" s="6"/>
      <c r="BI17" s="8" t="s">
        <v>1326</v>
      </c>
      <c r="BJ17" s="6"/>
      <c r="BK17" s="6"/>
      <c r="BL17" s="533">
        <f>VLOOKUP(BB17,tabla_ejecutor,2,FALSE)</f>
        <v>18415</v>
      </c>
      <c r="BM17" s="534"/>
      <c r="BN17" s="535"/>
      <c r="BO17" s="63"/>
      <c r="BP17" s="109"/>
    </row>
    <row r="18" spans="2:68" ht="12.75" customHeight="1" x14ac:dyDescent="0.25">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6" customHeight="1" x14ac:dyDescent="0.25">
      <c r="B19" s="106"/>
      <c r="C19" s="242"/>
      <c r="D19" s="242"/>
      <c r="E19" s="242"/>
      <c r="F19" s="242"/>
      <c r="G19" s="242"/>
      <c r="H19" s="242"/>
      <c r="I19" s="111"/>
      <c r="J19" s="111"/>
      <c r="K19" s="111"/>
      <c r="L19" s="111"/>
      <c r="M19" s="112"/>
      <c r="N19" s="112"/>
      <c r="O19" s="113"/>
      <c r="P19" s="113"/>
      <c r="Q19" s="113"/>
      <c r="R19" s="113"/>
      <c r="S19" s="113"/>
      <c r="T19" s="113"/>
      <c r="U19" s="113"/>
      <c r="V19" s="109"/>
      <c r="W19" s="5"/>
      <c r="X19" s="5"/>
      <c r="Y19" s="106"/>
      <c r="Z19" s="242"/>
      <c r="AA19" s="242"/>
      <c r="AB19" s="242"/>
      <c r="AC19" s="242"/>
      <c r="AD19" s="242"/>
      <c r="AE19" s="242"/>
      <c r="AF19" s="111"/>
      <c r="AG19" s="111"/>
      <c r="AH19" s="111"/>
      <c r="AI19" s="111"/>
      <c r="AJ19" s="112"/>
      <c r="AK19" s="112"/>
      <c r="AL19" s="113"/>
      <c r="AM19" s="113"/>
      <c r="AN19" s="113"/>
      <c r="AO19" s="113"/>
      <c r="AP19" s="113"/>
      <c r="AQ19" s="113"/>
      <c r="AR19" s="113"/>
      <c r="AS19" s="109"/>
      <c r="AT19" s="5"/>
      <c r="AU19" s="1"/>
      <c r="AV19" s="106"/>
      <c r="AW19" s="242"/>
      <c r="AX19" s="242"/>
      <c r="AY19" s="242"/>
      <c r="AZ19" s="242"/>
      <c r="BA19" s="242"/>
      <c r="BB19" s="242"/>
      <c r="BC19" s="111"/>
      <c r="BD19" s="111"/>
      <c r="BE19" s="111"/>
      <c r="BF19" s="111"/>
      <c r="BG19" s="112"/>
      <c r="BH19" s="112"/>
      <c r="BI19" s="113"/>
      <c r="BJ19" s="113"/>
      <c r="BK19" s="113"/>
      <c r="BL19" s="113"/>
      <c r="BM19" s="113"/>
      <c r="BN19" s="113"/>
      <c r="BO19" s="113"/>
      <c r="BP19" s="109"/>
    </row>
    <row r="20" spans="2:68" x14ac:dyDescent="0.25">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x14ac:dyDescent="0.25">
      <c r="B21" s="106"/>
      <c r="C21" s="62"/>
      <c r="D21" s="232"/>
      <c r="E21" s="8" t="s">
        <v>1331</v>
      </c>
      <c r="F21" s="8"/>
      <c r="G21" s="8"/>
      <c r="H21" s="8"/>
      <c r="I21" s="8"/>
      <c r="J21" s="8"/>
      <c r="K21" s="536">
        <v>2</v>
      </c>
      <c r="L21" s="537"/>
      <c r="M21" s="59" t="s">
        <v>130</v>
      </c>
      <c r="N21" s="59"/>
      <c r="O21" s="5"/>
      <c r="P21" s="8" t="s">
        <v>1327</v>
      </c>
      <c r="Q21" s="8"/>
      <c r="R21" s="533">
        <f>R17*K21</f>
        <v>23780</v>
      </c>
      <c r="S21" s="534"/>
      <c r="T21" s="535"/>
      <c r="U21" s="88"/>
      <c r="V21" s="109"/>
      <c r="W21" s="5"/>
      <c r="X21" s="5"/>
      <c r="Y21" s="106"/>
      <c r="Z21" s="62"/>
      <c r="AA21" s="232"/>
      <c r="AB21" s="8" t="s">
        <v>1331</v>
      </c>
      <c r="AC21" s="8"/>
      <c r="AD21" s="8"/>
      <c r="AE21" s="8"/>
      <c r="AF21" s="8"/>
      <c r="AG21" s="8"/>
      <c r="AH21" s="536">
        <v>4</v>
      </c>
      <c r="AI21" s="537"/>
      <c r="AJ21" s="59" t="s">
        <v>130</v>
      </c>
      <c r="AK21" s="59"/>
      <c r="AL21" s="5"/>
      <c r="AM21" s="8" t="s">
        <v>1327</v>
      </c>
      <c r="AN21" s="8"/>
      <c r="AO21" s="533">
        <f>AO17*AH21</f>
        <v>73660</v>
      </c>
      <c r="AP21" s="534"/>
      <c r="AQ21" s="535"/>
      <c r="AR21" s="88"/>
      <c r="AS21" s="109"/>
      <c r="AT21" s="5"/>
      <c r="AU21" s="1"/>
      <c r="AV21" s="106"/>
      <c r="AW21" s="62"/>
      <c r="AX21" s="232"/>
      <c r="AY21" s="8" t="s">
        <v>1331</v>
      </c>
      <c r="AZ21" s="8"/>
      <c r="BA21" s="8"/>
      <c r="BB21" s="8"/>
      <c r="BC21" s="8"/>
      <c r="BD21" s="8"/>
      <c r="BE21" s="536">
        <v>0</v>
      </c>
      <c r="BF21" s="537"/>
      <c r="BG21" s="59" t="s">
        <v>130</v>
      </c>
      <c r="BH21" s="59"/>
      <c r="BJ21" s="8" t="s">
        <v>1327</v>
      </c>
      <c r="BK21" s="8"/>
      <c r="BL21" s="533">
        <f>BL17*BE21</f>
        <v>0</v>
      </c>
      <c r="BM21" s="534"/>
      <c r="BN21" s="535"/>
      <c r="BO21" s="88"/>
      <c r="BP21" s="109"/>
    </row>
    <row r="22" spans="2:68" x14ac:dyDescent="0.25">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 customHeight="1" x14ac:dyDescent="0.25">
      <c r="B23" s="106"/>
      <c r="C23" s="242"/>
      <c r="D23" s="242"/>
      <c r="E23" s="242"/>
      <c r="F23" s="242"/>
      <c r="G23" s="242"/>
      <c r="H23" s="242"/>
      <c r="I23" s="111"/>
      <c r="J23" s="111"/>
      <c r="K23" s="111"/>
      <c r="L23" s="111"/>
      <c r="M23" s="112"/>
      <c r="N23" s="112"/>
      <c r="O23" s="113"/>
      <c r="P23" s="113"/>
      <c r="Q23" s="113"/>
      <c r="R23" s="113"/>
      <c r="S23" s="113"/>
      <c r="T23" s="113"/>
      <c r="U23" s="113"/>
      <c r="V23" s="109"/>
      <c r="W23" s="5"/>
      <c r="X23" s="5"/>
      <c r="Y23" s="106"/>
      <c r="Z23" s="242"/>
      <c r="AA23" s="242"/>
      <c r="AB23" s="242"/>
      <c r="AC23" s="242"/>
      <c r="AD23" s="242"/>
      <c r="AE23" s="242"/>
      <c r="AF23" s="111"/>
      <c r="AG23" s="111"/>
      <c r="AH23" s="111"/>
      <c r="AI23" s="111"/>
      <c r="AJ23" s="112"/>
      <c r="AK23" s="112"/>
      <c r="AL23" s="113"/>
      <c r="AM23" s="113"/>
      <c r="AN23" s="113"/>
      <c r="AO23" s="113"/>
      <c r="AP23" s="113"/>
      <c r="AQ23" s="113"/>
      <c r="AR23" s="113"/>
      <c r="AS23" s="109"/>
      <c r="AT23" s="5"/>
      <c r="AU23" s="1"/>
      <c r="AV23" s="106"/>
      <c r="AW23" s="242"/>
      <c r="AX23" s="242"/>
      <c r="AY23" s="242"/>
      <c r="AZ23" s="242"/>
      <c r="BA23" s="242"/>
      <c r="BB23" s="242"/>
      <c r="BC23" s="111"/>
      <c r="BD23" s="111"/>
      <c r="BE23" s="111"/>
      <c r="BF23" s="111"/>
      <c r="BG23" s="112"/>
      <c r="BH23" s="112"/>
      <c r="BI23" s="113"/>
      <c r="BJ23" s="113"/>
      <c r="BK23" s="113"/>
      <c r="BL23" s="113"/>
      <c r="BM23" s="113"/>
      <c r="BN23" s="113"/>
      <c r="BO23" s="113"/>
      <c r="BP23" s="109"/>
    </row>
    <row r="24" spans="2:68" x14ac:dyDescent="0.25">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x14ac:dyDescent="0.25">
      <c r="B25" s="106"/>
      <c r="C25" s="62"/>
      <c r="D25" s="232"/>
      <c r="E25" s="48" t="s">
        <v>1333</v>
      </c>
      <c r="F25" s="232"/>
      <c r="G25" s="232"/>
      <c r="H25" s="232"/>
      <c r="I25" s="68"/>
      <c r="J25" s="538" t="s">
        <v>1298</v>
      </c>
      <c r="K25" s="539"/>
      <c r="L25" s="539"/>
      <c r="M25" s="539"/>
      <c r="N25" s="540"/>
      <c r="O25" s="5"/>
      <c r="P25" s="471" t="s">
        <v>135</v>
      </c>
      <c r="Q25" s="471"/>
      <c r="R25" s="533">
        <f>VLOOKUP(J25,tabla_Alturas,2,FALSE)*L13</f>
        <v>8267.4166666666679</v>
      </c>
      <c r="S25" s="534"/>
      <c r="T25" s="535"/>
      <c r="U25" s="63"/>
      <c r="V25" s="109"/>
      <c r="W25" s="5"/>
      <c r="X25" s="5"/>
      <c r="Y25" s="106"/>
      <c r="Z25" s="62"/>
      <c r="AA25" s="232"/>
      <c r="AB25" s="48" t="s">
        <v>1333</v>
      </c>
      <c r="AC25" s="232"/>
      <c r="AD25" s="232"/>
      <c r="AE25" s="232"/>
      <c r="AF25" s="68"/>
      <c r="AG25" s="538" t="s">
        <v>1465</v>
      </c>
      <c r="AH25" s="539"/>
      <c r="AI25" s="539"/>
      <c r="AJ25" s="539"/>
      <c r="AK25" s="540"/>
      <c r="AL25" s="5"/>
      <c r="AM25" s="471" t="s">
        <v>135</v>
      </c>
      <c r="AN25" s="471"/>
      <c r="AO25" s="533">
        <f>VLOOKUP(AG25,tabla_Alturas,2,FALSE)*AI13</f>
        <v>45346.333333333343</v>
      </c>
      <c r="AP25" s="534"/>
      <c r="AQ25" s="535"/>
      <c r="AR25" s="63"/>
      <c r="AS25" s="109"/>
      <c r="AT25" s="5"/>
      <c r="AU25" s="1"/>
      <c r="AV25" s="106"/>
      <c r="AW25" s="62"/>
      <c r="AX25" s="232"/>
      <c r="AY25" s="48" t="s">
        <v>1333</v>
      </c>
      <c r="AZ25" s="232"/>
      <c r="BA25" s="232"/>
      <c r="BB25" s="232"/>
      <c r="BC25" s="68"/>
      <c r="BD25" s="538" t="s">
        <v>1297</v>
      </c>
      <c r="BE25" s="539"/>
      <c r="BF25" s="539"/>
      <c r="BG25" s="539"/>
      <c r="BH25" s="540"/>
      <c r="BJ25" s="471" t="s">
        <v>135</v>
      </c>
      <c r="BK25" s="471"/>
      <c r="BL25" s="533" t="e">
        <f>VLOOKUP(BD25,tabla_Alturas,2,FALSE)*BF13</f>
        <v>#N/A</v>
      </c>
      <c r="BM25" s="534"/>
      <c r="BN25" s="535"/>
      <c r="BO25" s="63"/>
      <c r="BP25" s="109"/>
    </row>
    <row r="26" spans="2:68" x14ac:dyDescent="0.25">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 customHeight="1" x14ac:dyDescent="0.25">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5" customHeight="1" x14ac:dyDescent="0.25">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75" customHeight="1" x14ac:dyDescent="0.25">
      <c r="B29" s="106"/>
      <c r="C29" s="83"/>
      <c r="D29" s="48"/>
      <c r="E29" s="48" t="s">
        <v>1334</v>
      </c>
      <c r="F29" s="48"/>
      <c r="G29" s="48"/>
      <c r="H29" s="48"/>
      <c r="I29" s="5"/>
      <c r="J29" s="5"/>
      <c r="K29" s="538" t="s">
        <v>1300</v>
      </c>
      <c r="L29" s="539"/>
      <c r="M29" s="539"/>
      <c r="N29" s="539"/>
      <c r="O29" s="540"/>
      <c r="P29" s="471" t="s">
        <v>1281</v>
      </c>
      <c r="Q29" s="471"/>
      <c r="R29" s="471"/>
      <c r="S29" s="541">
        <f>VLOOKUP(K29,tabla_herramientas,2,FALSE)</f>
        <v>0.22</v>
      </c>
      <c r="T29" s="542"/>
      <c r="U29" s="63"/>
      <c r="V29" s="109"/>
      <c r="W29" s="5"/>
      <c r="X29" s="5"/>
      <c r="Y29" s="106"/>
      <c r="Z29" s="83"/>
      <c r="AA29" s="48"/>
      <c r="AB29" s="48" t="s">
        <v>1334</v>
      </c>
      <c r="AC29" s="48"/>
      <c r="AD29" s="48"/>
      <c r="AE29" s="48"/>
      <c r="AF29" s="5"/>
      <c r="AG29" s="5"/>
      <c r="AH29" s="538" t="s">
        <v>1246</v>
      </c>
      <c r="AI29" s="539"/>
      <c r="AJ29" s="539"/>
      <c r="AK29" s="539"/>
      <c r="AL29" s="540"/>
      <c r="AM29" s="471" t="s">
        <v>1281</v>
      </c>
      <c r="AN29" s="471"/>
      <c r="AO29" s="471"/>
      <c r="AP29" s="541">
        <f>VLOOKUP(AH29,tabla_herramientas,2,FALSE)</f>
        <v>0.12</v>
      </c>
      <c r="AQ29" s="542"/>
      <c r="AR29" s="63"/>
      <c r="AS29" s="109"/>
      <c r="AT29" s="5"/>
      <c r="AU29" s="1"/>
      <c r="AV29" s="106"/>
      <c r="AW29" s="83"/>
      <c r="AX29" s="48"/>
      <c r="AY29" s="48" t="s">
        <v>1334</v>
      </c>
      <c r="AZ29" s="48"/>
      <c r="BA29" s="48"/>
      <c r="BB29" s="48"/>
      <c r="BE29" s="538" t="s">
        <v>1363</v>
      </c>
      <c r="BF29" s="539"/>
      <c r="BG29" s="539"/>
      <c r="BH29" s="539"/>
      <c r="BI29" s="540"/>
      <c r="BJ29" s="471" t="s">
        <v>1281</v>
      </c>
      <c r="BK29" s="471"/>
      <c r="BL29" s="471"/>
      <c r="BM29" s="541">
        <f>VLOOKUP(BE29,tabla_herramientas,2,FALSE)</f>
        <v>0</v>
      </c>
      <c r="BN29" s="542"/>
      <c r="BO29" s="63"/>
      <c r="BP29" s="109"/>
    </row>
    <row r="30" spans="2:68" ht="15.75" customHeight="1" x14ac:dyDescent="0.25">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25" customHeight="1" x14ac:dyDescent="0.25">
      <c r="B31" s="106"/>
      <c r="C31" s="543"/>
      <c r="D31" s="543"/>
      <c r="E31" s="543"/>
      <c r="F31" s="543"/>
      <c r="G31" s="543"/>
      <c r="H31" s="543"/>
      <c r="I31" s="113"/>
      <c r="J31" s="113"/>
      <c r="K31" s="113"/>
      <c r="L31" s="113"/>
      <c r="M31" s="113"/>
      <c r="N31" s="113"/>
      <c r="O31" s="113"/>
      <c r="P31" s="113"/>
      <c r="Q31" s="113"/>
      <c r="R31" s="113"/>
      <c r="S31" s="113"/>
      <c r="T31" s="113"/>
      <c r="U31" s="113"/>
      <c r="V31" s="109"/>
      <c r="W31" s="5"/>
      <c r="X31" s="5"/>
      <c r="Y31" s="106"/>
      <c r="Z31" s="543"/>
      <c r="AA31" s="543"/>
      <c r="AB31" s="543"/>
      <c r="AC31" s="543"/>
      <c r="AD31" s="543"/>
      <c r="AE31" s="543"/>
      <c r="AF31" s="113"/>
      <c r="AG31" s="113"/>
      <c r="AH31" s="113"/>
      <c r="AI31" s="113"/>
      <c r="AJ31" s="113"/>
      <c r="AK31" s="113"/>
      <c r="AL31" s="113"/>
      <c r="AM31" s="113"/>
      <c r="AN31" s="113"/>
      <c r="AO31" s="113"/>
      <c r="AP31" s="113"/>
      <c r="AQ31" s="113"/>
      <c r="AR31" s="113"/>
      <c r="AS31" s="109"/>
      <c r="AT31" s="5"/>
      <c r="AU31" s="1"/>
      <c r="AV31" s="106"/>
      <c r="AW31" s="543"/>
      <c r="AX31" s="543"/>
      <c r="AY31" s="543"/>
      <c r="AZ31" s="543"/>
      <c r="BA31" s="543"/>
      <c r="BB31" s="543"/>
      <c r="BC31" s="113"/>
      <c r="BD31" s="113"/>
      <c r="BE31" s="113"/>
      <c r="BF31" s="113"/>
      <c r="BG31" s="113"/>
      <c r="BH31" s="113"/>
      <c r="BI31" s="113"/>
      <c r="BJ31" s="113"/>
      <c r="BK31" s="113"/>
      <c r="BL31" s="113"/>
      <c r="BM31" s="113"/>
      <c r="BN31" s="113"/>
      <c r="BO31" s="113"/>
      <c r="BP31" s="109"/>
    </row>
    <row r="32" spans="2:68" x14ac:dyDescent="0.25">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x14ac:dyDescent="0.25">
      <c r="B33" s="106"/>
      <c r="C33" s="53"/>
      <c r="D33" s="8"/>
      <c r="E33" s="232"/>
      <c r="F33" s="232"/>
      <c r="G33" s="232" t="s">
        <v>134</v>
      </c>
      <c r="H33" s="538" t="s">
        <v>101</v>
      </c>
      <c r="I33" s="539"/>
      <c r="J33" s="539"/>
      <c r="K33" s="539"/>
      <c r="L33" s="540"/>
      <c r="M33" s="5"/>
      <c r="N33" s="5"/>
      <c r="O33" s="5"/>
      <c r="P33" s="471" t="s">
        <v>135</v>
      </c>
      <c r="Q33" s="471"/>
      <c r="R33" s="533">
        <f>VLOOKUP(H33,tabla_consumibles,2,FALSE)*L13</f>
        <v>19841.8</v>
      </c>
      <c r="S33" s="534"/>
      <c r="T33" s="535"/>
      <c r="U33" s="63"/>
      <c r="V33" s="109"/>
      <c r="W33" s="5"/>
      <c r="X33" s="5"/>
      <c r="Y33" s="106"/>
      <c r="Z33" s="53"/>
      <c r="AA33" s="8"/>
      <c r="AB33" s="232"/>
      <c r="AC33" s="232"/>
      <c r="AD33" s="232" t="s">
        <v>134</v>
      </c>
      <c r="AE33" s="538" t="s">
        <v>1302</v>
      </c>
      <c r="AF33" s="539"/>
      <c r="AG33" s="539"/>
      <c r="AH33" s="539"/>
      <c r="AI33" s="540"/>
      <c r="AJ33" s="5"/>
      <c r="AK33" s="5"/>
      <c r="AL33" s="5"/>
      <c r="AM33" s="471" t="s">
        <v>135</v>
      </c>
      <c r="AN33" s="471"/>
      <c r="AO33" s="533">
        <f>VLOOKUP(AE33,tabla_consumibles,2,FALSE)*AI13</f>
        <v>56682.916666666672</v>
      </c>
      <c r="AP33" s="534"/>
      <c r="AQ33" s="535"/>
      <c r="AR33" s="63"/>
      <c r="AS33" s="109"/>
      <c r="AT33" s="5"/>
      <c r="AU33" s="1"/>
      <c r="AV33" s="106"/>
      <c r="AW33" s="53"/>
      <c r="AX33" s="8"/>
      <c r="AY33" s="232"/>
      <c r="AZ33" s="232"/>
      <c r="BA33" s="232" t="s">
        <v>134</v>
      </c>
      <c r="BB33" s="538" t="s">
        <v>1302</v>
      </c>
      <c r="BC33" s="539"/>
      <c r="BD33" s="539"/>
      <c r="BE33" s="539"/>
      <c r="BF33" s="540"/>
      <c r="BJ33" s="471" t="s">
        <v>135</v>
      </c>
      <c r="BK33" s="471"/>
      <c r="BL33" s="533">
        <f>VLOOKUP(BB33,tabla_consumibles,2,FALSE)*BF13</f>
        <v>183286.04166666669</v>
      </c>
      <c r="BM33" s="534"/>
      <c r="BN33" s="535"/>
      <c r="BO33" s="63"/>
      <c r="BP33" s="109"/>
    </row>
    <row r="34" spans="2:68" x14ac:dyDescent="0.25">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6" customHeight="1" x14ac:dyDescent="0.25">
      <c r="B35" s="106"/>
      <c r="C35" s="113"/>
      <c r="D35" s="113"/>
      <c r="E35" s="242"/>
      <c r="F35" s="113"/>
      <c r="G35" s="113"/>
      <c r="H35" s="113"/>
      <c r="I35" s="113"/>
      <c r="J35" s="113"/>
      <c r="K35" s="113"/>
      <c r="L35" s="113"/>
      <c r="M35" s="113"/>
      <c r="N35" s="113"/>
      <c r="O35" s="113"/>
      <c r="P35" s="113"/>
      <c r="Q35" s="113"/>
      <c r="R35" s="113"/>
      <c r="S35" s="113"/>
      <c r="T35" s="113"/>
      <c r="U35" s="113"/>
      <c r="V35" s="109"/>
      <c r="W35" s="5"/>
      <c r="X35" s="5"/>
      <c r="Y35" s="106"/>
      <c r="Z35" s="113"/>
      <c r="AA35" s="113"/>
      <c r="AB35" s="242"/>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242"/>
      <c r="AZ35" s="113"/>
      <c r="BA35" s="113"/>
      <c r="BB35" s="113"/>
      <c r="BC35" s="113"/>
      <c r="BD35" s="113"/>
      <c r="BE35" s="113"/>
      <c r="BF35" s="113"/>
      <c r="BG35" s="113"/>
      <c r="BH35" s="113"/>
      <c r="BI35" s="113"/>
      <c r="BJ35" s="113"/>
      <c r="BK35" s="113"/>
      <c r="BL35" s="113"/>
      <c r="BM35" s="113"/>
      <c r="BN35" s="113"/>
      <c r="BO35" s="113"/>
      <c r="BP35" s="109"/>
    </row>
    <row r="36" spans="2:68" ht="9" customHeight="1" x14ac:dyDescent="0.25">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75" customHeight="1" x14ac:dyDescent="0.25">
      <c r="B37" s="106"/>
      <c r="C37" s="53"/>
      <c r="D37" s="5"/>
      <c r="E37" s="48" t="s">
        <v>1335</v>
      </c>
      <c r="F37" s="232"/>
      <c r="G37" s="232"/>
      <c r="H37" s="232"/>
      <c r="I37" s="235"/>
      <c r="J37" s="530" t="s">
        <v>1306</v>
      </c>
      <c r="K37" s="531"/>
      <c r="L37" s="531"/>
      <c r="M37" s="531"/>
      <c r="N37" s="532"/>
      <c r="O37" s="232"/>
      <c r="P37" s="471" t="s">
        <v>135</v>
      </c>
      <c r="Q37" s="471"/>
      <c r="R37" s="533">
        <f>VLOOKUP(J37,tabla_transportes,2,FALSE)</f>
        <v>2450</v>
      </c>
      <c r="S37" s="534"/>
      <c r="T37" s="535"/>
      <c r="U37" s="63"/>
      <c r="V37" s="109"/>
      <c r="W37" s="5"/>
      <c r="X37" s="5"/>
      <c r="Y37" s="106"/>
      <c r="Z37" s="53"/>
      <c r="AA37" s="5"/>
      <c r="AB37" s="48" t="s">
        <v>1335</v>
      </c>
      <c r="AC37" s="232"/>
      <c r="AD37" s="232"/>
      <c r="AE37" s="232"/>
      <c r="AF37" s="235"/>
      <c r="AG37" s="530" t="s">
        <v>1307</v>
      </c>
      <c r="AH37" s="531"/>
      <c r="AI37" s="531"/>
      <c r="AJ37" s="531"/>
      <c r="AK37" s="532"/>
      <c r="AL37" s="232"/>
      <c r="AM37" s="471" t="s">
        <v>135</v>
      </c>
      <c r="AN37" s="471"/>
      <c r="AO37" s="533">
        <v>7000</v>
      </c>
      <c r="AP37" s="534"/>
      <c r="AQ37" s="535"/>
      <c r="AR37" s="63"/>
      <c r="AS37" s="109"/>
      <c r="AT37" s="5"/>
      <c r="AU37" s="1"/>
      <c r="AV37" s="106"/>
      <c r="AW37" s="53"/>
      <c r="AY37" s="48" t="s">
        <v>1335</v>
      </c>
      <c r="AZ37" s="232"/>
      <c r="BA37" s="232"/>
      <c r="BB37" s="232"/>
      <c r="BC37" s="235"/>
      <c r="BD37" s="530" t="s">
        <v>1365</v>
      </c>
      <c r="BE37" s="531"/>
      <c r="BF37" s="531"/>
      <c r="BG37" s="531"/>
      <c r="BH37" s="532"/>
      <c r="BI37" s="232"/>
      <c r="BJ37" s="471" t="s">
        <v>135</v>
      </c>
      <c r="BK37" s="471"/>
      <c r="BL37" s="533">
        <f>VLOOKUP(BD37,tabla_transportes,2,FALSE)</f>
        <v>0</v>
      </c>
      <c r="BM37" s="534"/>
      <c r="BN37" s="535"/>
      <c r="BO37" s="63"/>
      <c r="BP37" s="109"/>
    </row>
    <row r="38" spans="2:68" ht="4.5" customHeight="1" x14ac:dyDescent="0.25">
      <c r="B38" s="106"/>
      <c r="C38" s="53"/>
      <c r="D38" s="5"/>
      <c r="E38" s="48"/>
      <c r="F38" s="232"/>
      <c r="G38" s="232"/>
      <c r="H38" s="232"/>
      <c r="I38" s="235"/>
      <c r="J38" s="238"/>
      <c r="K38" s="238"/>
      <c r="L38" s="238"/>
      <c r="M38" s="238"/>
      <c r="N38" s="89"/>
      <c r="O38" s="232"/>
      <c r="P38" s="232"/>
      <c r="Q38" s="232"/>
      <c r="R38" s="233"/>
      <c r="S38" s="233"/>
      <c r="T38" s="233"/>
      <c r="U38" s="63"/>
      <c r="V38" s="109"/>
      <c r="W38" s="5"/>
      <c r="X38" s="5"/>
      <c r="Y38" s="106"/>
      <c r="Z38" s="53"/>
      <c r="AA38" s="5"/>
      <c r="AB38" s="48"/>
      <c r="AC38" s="232"/>
      <c r="AD38" s="232"/>
      <c r="AE38" s="232"/>
      <c r="AF38" s="235"/>
      <c r="AG38" s="238"/>
      <c r="AH38" s="238"/>
      <c r="AI38" s="238"/>
      <c r="AJ38" s="238"/>
      <c r="AK38" s="89"/>
      <c r="AL38" s="232"/>
      <c r="AM38" s="232"/>
      <c r="AN38" s="232"/>
      <c r="AO38" s="233"/>
      <c r="AP38" s="233"/>
      <c r="AQ38" s="233"/>
      <c r="AR38" s="63"/>
      <c r="AS38" s="109"/>
      <c r="AT38" s="5"/>
      <c r="AU38" s="1"/>
      <c r="AV38" s="106"/>
      <c r="AW38" s="53"/>
      <c r="AY38" s="48"/>
      <c r="AZ38" s="232"/>
      <c r="BA38" s="232"/>
      <c r="BB38" s="232"/>
      <c r="BC38" s="235"/>
      <c r="BD38" s="238"/>
      <c r="BE38" s="238"/>
      <c r="BF38" s="238"/>
      <c r="BG38" s="238"/>
      <c r="BH38" s="89"/>
      <c r="BI38" s="232"/>
      <c r="BJ38" s="232"/>
      <c r="BK38" s="232"/>
      <c r="BL38" s="233"/>
      <c r="BM38" s="233"/>
      <c r="BN38" s="233"/>
      <c r="BO38" s="63"/>
      <c r="BP38" s="109"/>
    </row>
    <row r="39" spans="2:68" ht="15.75" customHeight="1" x14ac:dyDescent="0.25">
      <c r="B39" s="106"/>
      <c r="C39" s="53"/>
      <c r="D39" s="5"/>
      <c r="E39" s="471" t="s">
        <v>1310</v>
      </c>
      <c r="F39" s="471"/>
      <c r="G39" s="471"/>
      <c r="H39" s="544">
        <v>2</v>
      </c>
      <c r="I39" s="545"/>
      <c r="J39" s="5"/>
      <c r="K39" s="471" t="s">
        <v>1299</v>
      </c>
      <c r="L39" s="471"/>
      <c r="M39" s="471"/>
      <c r="N39" s="549">
        <v>1</v>
      </c>
      <c r="O39" s="540"/>
      <c r="P39" s="471" t="s">
        <v>1329</v>
      </c>
      <c r="Q39" s="471"/>
      <c r="R39" s="533">
        <f>R37*H39*N39</f>
        <v>4900</v>
      </c>
      <c r="S39" s="534"/>
      <c r="T39" s="535"/>
      <c r="U39" s="63"/>
      <c r="V39" s="109"/>
      <c r="W39" s="5"/>
      <c r="X39" s="5"/>
      <c r="Y39" s="106"/>
      <c r="Z39" s="53"/>
      <c r="AA39" s="5"/>
      <c r="AB39" s="471" t="s">
        <v>1310</v>
      </c>
      <c r="AC39" s="471"/>
      <c r="AD39" s="471"/>
      <c r="AE39" s="544">
        <v>2</v>
      </c>
      <c r="AF39" s="545"/>
      <c r="AG39" s="5"/>
      <c r="AH39" s="471" t="s">
        <v>1299</v>
      </c>
      <c r="AI39" s="471"/>
      <c r="AJ39" s="471"/>
      <c r="AK39" s="549">
        <v>1</v>
      </c>
      <c r="AL39" s="540"/>
      <c r="AM39" s="471" t="s">
        <v>1329</v>
      </c>
      <c r="AN39" s="471"/>
      <c r="AO39" s="533">
        <f>AO37*AE39*AK39</f>
        <v>14000</v>
      </c>
      <c r="AP39" s="534"/>
      <c r="AQ39" s="535"/>
      <c r="AR39" s="63"/>
      <c r="AS39" s="109"/>
      <c r="AT39" s="5"/>
      <c r="AU39" s="1"/>
      <c r="AV39" s="106"/>
      <c r="AW39" s="53"/>
      <c r="AY39" s="471" t="s">
        <v>1310</v>
      </c>
      <c r="AZ39" s="471"/>
      <c r="BA39" s="471"/>
      <c r="BB39" s="544">
        <v>2</v>
      </c>
      <c r="BC39" s="545"/>
      <c r="BE39" s="471" t="s">
        <v>1299</v>
      </c>
      <c r="BF39" s="471"/>
      <c r="BG39" s="471"/>
      <c r="BH39" s="549">
        <v>1</v>
      </c>
      <c r="BI39" s="540"/>
      <c r="BJ39" s="471" t="s">
        <v>1329</v>
      </c>
      <c r="BK39" s="471"/>
      <c r="BL39" s="533">
        <f>BL37*BB39*BH39</f>
        <v>0</v>
      </c>
      <c r="BM39" s="534"/>
      <c r="BN39" s="535"/>
      <c r="BO39" s="63"/>
      <c r="BP39" s="109"/>
    </row>
    <row r="40" spans="2:68" ht="8.25" customHeight="1" x14ac:dyDescent="0.25">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 customHeight="1" x14ac:dyDescent="0.25">
      <c r="B41" s="106"/>
      <c r="C41" s="113"/>
      <c r="D41" s="113"/>
      <c r="E41" s="242"/>
      <c r="F41" s="242"/>
      <c r="G41" s="242"/>
      <c r="H41" s="242"/>
      <c r="I41" s="120"/>
      <c r="J41" s="120"/>
      <c r="K41" s="120"/>
      <c r="L41" s="120"/>
      <c r="M41" s="120"/>
      <c r="N41" s="113"/>
      <c r="O41" s="242"/>
      <c r="P41" s="242"/>
      <c r="Q41" s="547" t="s">
        <v>1336</v>
      </c>
      <c r="R41" s="547"/>
      <c r="S41" s="547"/>
      <c r="T41" s="547"/>
      <c r="U41" s="113"/>
      <c r="V41" s="109"/>
      <c r="W41" s="5"/>
      <c r="X41" s="5"/>
      <c r="Y41" s="106"/>
      <c r="Z41" s="113"/>
      <c r="AA41" s="113"/>
      <c r="AB41" s="242"/>
      <c r="AC41" s="242"/>
      <c r="AD41" s="242"/>
      <c r="AE41" s="242"/>
      <c r="AF41" s="120"/>
      <c r="AG41" s="120"/>
      <c r="AH41" s="120"/>
      <c r="AI41" s="120"/>
      <c r="AJ41" s="120"/>
      <c r="AK41" s="113"/>
      <c r="AL41" s="242"/>
      <c r="AM41" s="242"/>
      <c r="AN41" s="547" t="s">
        <v>1336</v>
      </c>
      <c r="AO41" s="547"/>
      <c r="AP41" s="547"/>
      <c r="AQ41" s="547"/>
      <c r="AR41" s="113"/>
      <c r="AS41" s="109"/>
      <c r="AT41" s="5"/>
      <c r="AU41" s="1"/>
      <c r="AV41" s="106"/>
      <c r="AW41" s="113"/>
      <c r="AX41" s="113"/>
      <c r="AY41" s="242"/>
      <c r="AZ41" s="242"/>
      <c r="BA41" s="242"/>
      <c r="BB41" s="242"/>
      <c r="BC41" s="120"/>
      <c r="BD41" s="120"/>
      <c r="BE41" s="120"/>
      <c r="BF41" s="120"/>
      <c r="BG41" s="120"/>
      <c r="BH41" s="113"/>
      <c r="BI41" s="242"/>
      <c r="BJ41" s="242"/>
      <c r="BK41" s="547" t="s">
        <v>1336</v>
      </c>
      <c r="BL41" s="547"/>
      <c r="BM41" s="547"/>
      <c r="BN41" s="547"/>
      <c r="BO41" s="113"/>
      <c r="BP41" s="109"/>
    </row>
    <row r="42" spans="2:68" ht="6.75" customHeight="1" x14ac:dyDescent="0.25">
      <c r="B42" s="106"/>
      <c r="C42" s="49"/>
      <c r="D42" s="50"/>
      <c r="E42" s="51"/>
      <c r="F42" s="51"/>
      <c r="G42" s="51"/>
      <c r="H42" s="51"/>
      <c r="I42" s="84"/>
      <c r="J42" s="84"/>
      <c r="K42" s="84"/>
      <c r="L42" s="84"/>
      <c r="M42" s="84"/>
      <c r="N42" s="50"/>
      <c r="O42" s="90"/>
      <c r="P42" s="242"/>
      <c r="Q42" s="548"/>
      <c r="R42" s="548"/>
      <c r="S42" s="548"/>
      <c r="T42" s="548"/>
      <c r="U42" s="113"/>
      <c r="V42" s="109"/>
      <c r="W42" s="5"/>
      <c r="X42" s="5"/>
      <c r="Y42" s="106"/>
      <c r="Z42" s="49"/>
      <c r="AA42" s="50"/>
      <c r="AB42" s="51"/>
      <c r="AC42" s="51"/>
      <c r="AD42" s="51"/>
      <c r="AE42" s="51"/>
      <c r="AF42" s="84"/>
      <c r="AG42" s="84"/>
      <c r="AH42" s="84"/>
      <c r="AI42" s="84"/>
      <c r="AJ42" s="84"/>
      <c r="AK42" s="50"/>
      <c r="AL42" s="90"/>
      <c r="AM42" s="242"/>
      <c r="AN42" s="548"/>
      <c r="AO42" s="548"/>
      <c r="AP42" s="548"/>
      <c r="AQ42" s="548"/>
      <c r="AR42" s="113"/>
      <c r="AS42" s="109"/>
      <c r="AT42" s="5"/>
      <c r="AU42" s="1"/>
      <c r="AV42" s="106"/>
      <c r="AW42" s="49"/>
      <c r="AX42" s="50"/>
      <c r="AY42" s="51"/>
      <c r="AZ42" s="51"/>
      <c r="BA42" s="51"/>
      <c r="BB42" s="51"/>
      <c r="BC42" s="84"/>
      <c r="BD42" s="84"/>
      <c r="BE42" s="84"/>
      <c r="BF42" s="84"/>
      <c r="BG42" s="84"/>
      <c r="BH42" s="50"/>
      <c r="BI42" s="90"/>
      <c r="BJ42" s="242"/>
      <c r="BK42" s="548"/>
      <c r="BL42" s="548"/>
      <c r="BM42" s="548"/>
      <c r="BN42" s="548"/>
      <c r="BO42" s="113"/>
      <c r="BP42" s="109"/>
    </row>
    <row r="43" spans="2:68" ht="15.75" x14ac:dyDescent="0.25">
      <c r="B43" s="106"/>
      <c r="C43" s="53"/>
      <c r="D43" s="459" t="s">
        <v>1287</v>
      </c>
      <c r="E43" s="459"/>
      <c r="F43" s="459"/>
      <c r="G43" s="459"/>
      <c r="H43" s="472" t="s">
        <v>1366</v>
      </c>
      <c r="I43" s="472"/>
      <c r="J43" s="472"/>
      <c r="K43" s="6" t="s">
        <v>1325</v>
      </c>
      <c r="L43" s="6"/>
      <c r="M43" s="473">
        <f>VLOOKUP(H43,perfil,2,FALSE)</f>
        <v>0</v>
      </c>
      <c r="N43" s="473"/>
      <c r="O43" s="63"/>
      <c r="P43" s="113"/>
      <c r="Q43" s="546">
        <f>(L13+(K21*R17)+R25+R39+R33+(1+S29))*(1+M43)</f>
        <v>222138.77</v>
      </c>
      <c r="R43" s="546"/>
      <c r="S43" s="546"/>
      <c r="T43" s="546"/>
      <c r="U43" s="113"/>
      <c r="V43" s="109"/>
      <c r="W43" s="5"/>
      <c r="X43" s="5"/>
      <c r="Y43" s="106"/>
      <c r="Z43" s="53"/>
      <c r="AA43" s="459" t="s">
        <v>1287</v>
      </c>
      <c r="AB43" s="459"/>
      <c r="AC43" s="459"/>
      <c r="AD43" s="459"/>
      <c r="AE43" s="472" t="s">
        <v>1366</v>
      </c>
      <c r="AF43" s="472"/>
      <c r="AG43" s="472"/>
      <c r="AH43" s="6" t="s">
        <v>1325</v>
      </c>
      <c r="AI43" s="6"/>
      <c r="AJ43" s="473">
        <f>VLOOKUP(AE43,perfil,2,FALSE)</f>
        <v>0</v>
      </c>
      <c r="AK43" s="473"/>
      <c r="AL43" s="63"/>
      <c r="AM43" s="113"/>
      <c r="AN43" s="546">
        <f>(AI13+(AH21*AO17)+AO25+AO39+AO33+(1+AP29))*(1+AJ43)</f>
        <v>416422.03666666668</v>
      </c>
      <c r="AO43" s="546"/>
      <c r="AP43" s="546"/>
      <c r="AQ43" s="546"/>
      <c r="AR43" s="113"/>
      <c r="AS43" s="109"/>
      <c r="AT43" s="5"/>
      <c r="AU43" s="1"/>
      <c r="AV43" s="106"/>
      <c r="AW43" s="53"/>
      <c r="AX43" s="459" t="s">
        <v>1287</v>
      </c>
      <c r="AY43" s="459"/>
      <c r="AZ43" s="459"/>
      <c r="BA43" s="459"/>
      <c r="BB43" s="472" t="s">
        <v>1366</v>
      </c>
      <c r="BC43" s="472"/>
      <c r="BD43" s="472"/>
      <c r="BE43" s="6" t="s">
        <v>1325</v>
      </c>
      <c r="BF43" s="6"/>
      <c r="BG43" s="473">
        <f>VLOOKUP(BB43,perfil,2,FALSE)</f>
        <v>0</v>
      </c>
      <c r="BH43" s="473"/>
      <c r="BI43" s="63"/>
      <c r="BJ43" s="113"/>
      <c r="BK43" s="546" t="e">
        <f>(BF13+(BE21*BL17)+BL25+BL39+BL33+(1+BM29))*(1+BG43)</f>
        <v>#N/A</v>
      </c>
      <c r="BL43" s="546"/>
      <c r="BM43" s="546"/>
      <c r="BN43" s="546"/>
      <c r="BO43" s="113"/>
      <c r="BP43" s="109"/>
    </row>
    <row r="44" spans="2:68" ht="7.5" customHeight="1" x14ac:dyDescent="0.25">
      <c r="B44" s="106"/>
      <c r="C44" s="54"/>
      <c r="D44" s="64"/>
      <c r="E44" s="73"/>
      <c r="F44" s="73"/>
      <c r="G44" s="64"/>
      <c r="H44" s="64"/>
      <c r="I44" s="64"/>
      <c r="J44" s="64"/>
      <c r="K44" s="64"/>
      <c r="L44" s="64"/>
      <c r="M44" s="64"/>
      <c r="N44" s="64"/>
      <c r="O44" s="65"/>
      <c r="P44" s="113"/>
      <c r="Q44" s="546"/>
      <c r="R44" s="546"/>
      <c r="S44" s="546"/>
      <c r="T44" s="546"/>
      <c r="U44" s="117"/>
      <c r="V44" s="109"/>
      <c r="W44" s="5"/>
      <c r="X44" s="5"/>
      <c r="Y44" s="106"/>
      <c r="Z44" s="54"/>
      <c r="AA44" s="64"/>
      <c r="AB44" s="73"/>
      <c r="AC44" s="73"/>
      <c r="AD44" s="64"/>
      <c r="AE44" s="64"/>
      <c r="AF44" s="64"/>
      <c r="AG44" s="64"/>
      <c r="AH44" s="64"/>
      <c r="AI44" s="64"/>
      <c r="AJ44" s="64"/>
      <c r="AK44" s="64"/>
      <c r="AL44" s="65"/>
      <c r="AM44" s="113"/>
      <c r="AN44" s="546"/>
      <c r="AO44" s="546"/>
      <c r="AP44" s="546"/>
      <c r="AQ44" s="546"/>
      <c r="AR44" s="117"/>
      <c r="AS44" s="109"/>
      <c r="AT44" s="5"/>
      <c r="AU44" s="1"/>
      <c r="AV44" s="106"/>
      <c r="AW44" s="54"/>
      <c r="AX44" s="64"/>
      <c r="AY44" s="73"/>
      <c r="AZ44" s="73"/>
      <c r="BA44" s="64"/>
      <c r="BB44" s="64"/>
      <c r="BC44" s="64"/>
      <c r="BD44" s="64"/>
      <c r="BE44" s="64"/>
      <c r="BF44" s="64"/>
      <c r="BG44" s="64"/>
      <c r="BH44" s="64"/>
      <c r="BI44" s="65"/>
      <c r="BJ44" s="113"/>
      <c r="BK44" s="546"/>
      <c r="BL44" s="546"/>
      <c r="BM44" s="546"/>
      <c r="BN44" s="546"/>
      <c r="BO44" s="117"/>
      <c r="BP44" s="109"/>
    </row>
    <row r="45" spans="2:68" ht="6.75" customHeight="1" thickBot="1" x14ac:dyDescent="0.3">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x14ac:dyDescent="0.25">
      <c r="C46" s="5"/>
      <c r="D46" s="5"/>
      <c r="E46" s="5"/>
      <c r="F46" s="5"/>
      <c r="G46" s="5"/>
      <c r="H46" s="5"/>
      <c r="I46" s="5"/>
      <c r="J46" s="5"/>
      <c r="K46" s="5"/>
      <c r="L46" s="5"/>
      <c r="M46" s="5"/>
      <c r="N46" s="5"/>
      <c r="O46" s="235"/>
      <c r="P46" s="235"/>
      <c r="Q46" s="5"/>
      <c r="R46" s="5"/>
      <c r="S46" s="5"/>
      <c r="T46" s="60"/>
      <c r="U46" s="60"/>
      <c r="V46" s="5"/>
      <c r="W46" s="5"/>
      <c r="X46" s="5"/>
      <c r="Y46" s="1"/>
      <c r="Z46" s="5"/>
      <c r="AA46" s="5"/>
      <c r="AB46" s="5"/>
      <c r="AC46" s="5"/>
      <c r="AD46" s="5"/>
      <c r="AE46" s="5"/>
      <c r="AF46" s="5"/>
      <c r="AG46" s="5"/>
      <c r="AH46" s="5"/>
      <c r="AI46" s="5"/>
      <c r="AJ46" s="5"/>
      <c r="AK46" s="5"/>
      <c r="AL46" s="235"/>
      <c r="AM46" s="235"/>
      <c r="AN46" s="5"/>
      <c r="AO46" s="5"/>
      <c r="AP46" s="5"/>
      <c r="AQ46" s="60"/>
      <c r="AR46" s="60"/>
      <c r="AS46" s="5"/>
      <c r="AT46" s="5"/>
      <c r="AU46" s="1"/>
    </row>
    <row r="47" spans="2:68" ht="13.5" customHeight="1" x14ac:dyDescent="0.25">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75" thickBot="1" x14ac:dyDescent="0.3">
      <c r="B48" s="5"/>
      <c r="C48" s="523" t="s">
        <v>1481</v>
      </c>
      <c r="D48" s="523"/>
      <c r="E48" s="523"/>
      <c r="F48" s="523"/>
      <c r="G48" s="523"/>
      <c r="H48" s="523"/>
      <c r="I48" s="126"/>
      <c r="J48" s="5"/>
      <c r="K48" s="5"/>
      <c r="L48" s="5"/>
      <c r="M48" s="5"/>
      <c r="N48" s="5"/>
      <c r="O48" s="5"/>
      <c r="P48" s="5"/>
      <c r="Q48" s="5"/>
      <c r="R48" s="5"/>
      <c r="S48" s="5"/>
      <c r="T48" s="5"/>
      <c r="U48" s="5"/>
      <c r="V48" s="5"/>
      <c r="W48" s="5"/>
      <c r="X48" s="5"/>
      <c r="Y48" s="5"/>
      <c r="Z48" s="523" t="s">
        <v>1482</v>
      </c>
      <c r="AA48" s="523"/>
      <c r="AB48" s="523"/>
      <c r="AC48" s="523"/>
      <c r="AD48" s="523"/>
      <c r="AE48" s="523"/>
      <c r="AF48" s="126"/>
      <c r="AG48" s="5"/>
      <c r="AH48" s="5"/>
      <c r="AI48" s="5"/>
      <c r="AJ48" s="5"/>
      <c r="AK48" s="5"/>
      <c r="AL48" s="5"/>
      <c r="AM48" s="5"/>
      <c r="AN48" s="5"/>
      <c r="AO48" s="5"/>
      <c r="AP48" s="5"/>
      <c r="AQ48" s="5"/>
      <c r="AR48" s="5"/>
      <c r="AS48" s="5"/>
      <c r="AT48" s="5"/>
      <c r="AU48" s="5"/>
      <c r="AW48" s="523" t="s">
        <v>1483</v>
      </c>
      <c r="AX48" s="523"/>
      <c r="AY48" s="523"/>
      <c r="AZ48" s="523"/>
      <c r="BA48" s="523"/>
      <c r="BB48" s="523"/>
      <c r="BC48" s="126"/>
    </row>
    <row r="49" spans="2:68" ht="6.75" customHeight="1" x14ac:dyDescent="0.25">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6" customHeight="1" x14ac:dyDescent="0.25">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x14ac:dyDescent="0.25">
      <c r="B51" s="106"/>
      <c r="C51" s="53"/>
      <c r="D51" s="5"/>
      <c r="E51" s="524" t="s">
        <v>1337</v>
      </c>
      <c r="F51" s="524"/>
      <c r="G51" s="524"/>
      <c r="H51" s="524"/>
      <c r="I51" s="524"/>
      <c r="J51" s="5"/>
      <c r="K51" s="527" t="s">
        <v>121</v>
      </c>
      <c r="L51" s="528"/>
      <c r="M51" s="528"/>
      <c r="N51" s="528"/>
      <c r="O51" s="528"/>
      <c r="P51" s="528"/>
      <c r="Q51" s="528"/>
      <c r="R51" s="528"/>
      <c r="S51" s="529"/>
      <c r="T51" s="92"/>
      <c r="U51" s="94"/>
      <c r="V51" s="123"/>
      <c r="W51" s="1"/>
      <c r="X51" s="5"/>
      <c r="Y51" s="106"/>
      <c r="Z51" s="53"/>
      <c r="AA51" s="5"/>
      <c r="AB51" s="524" t="s">
        <v>1337</v>
      </c>
      <c r="AC51" s="524"/>
      <c r="AD51" s="524"/>
      <c r="AE51" s="524"/>
      <c r="AF51" s="524"/>
      <c r="AG51" s="5"/>
      <c r="AH51" s="527" t="s">
        <v>121</v>
      </c>
      <c r="AI51" s="528"/>
      <c r="AJ51" s="528"/>
      <c r="AK51" s="528"/>
      <c r="AL51" s="528"/>
      <c r="AM51" s="528"/>
      <c r="AN51" s="528"/>
      <c r="AO51" s="528"/>
      <c r="AP51" s="529"/>
      <c r="AQ51" s="92"/>
      <c r="AR51" s="94"/>
      <c r="AS51" s="123"/>
      <c r="AT51" s="1"/>
      <c r="AU51" s="1"/>
      <c r="AV51" s="106"/>
      <c r="AW51" s="53"/>
      <c r="AY51" s="524" t="s">
        <v>1337</v>
      </c>
      <c r="AZ51" s="524"/>
      <c r="BA51" s="524"/>
      <c r="BB51" s="524"/>
      <c r="BC51" s="524"/>
      <c r="BE51" s="527" t="s">
        <v>121</v>
      </c>
      <c r="BF51" s="528"/>
      <c r="BG51" s="528"/>
      <c r="BH51" s="528"/>
      <c r="BI51" s="528"/>
      <c r="BJ51" s="528"/>
      <c r="BK51" s="528"/>
      <c r="BL51" s="528"/>
      <c r="BM51" s="529"/>
      <c r="BN51" s="92"/>
      <c r="BO51" s="94"/>
      <c r="BP51" s="123"/>
    </row>
    <row r="52" spans="2:68" ht="6" customHeight="1" x14ac:dyDescent="0.25">
      <c r="B52" s="106"/>
      <c r="C52" s="53"/>
      <c r="D52" s="5"/>
      <c r="E52" s="244"/>
      <c r="F52" s="244"/>
      <c r="G52" s="244"/>
      <c r="H52" s="244"/>
      <c r="I52" s="244"/>
      <c r="J52" s="5"/>
      <c r="K52" s="93"/>
      <c r="L52" s="93"/>
      <c r="M52" s="93"/>
      <c r="N52" s="93"/>
      <c r="O52" s="93"/>
      <c r="P52" s="93"/>
      <c r="Q52" s="93"/>
      <c r="R52" s="93"/>
      <c r="S52" s="93"/>
      <c r="T52" s="92"/>
      <c r="U52" s="94"/>
      <c r="V52" s="123"/>
      <c r="W52" s="1"/>
      <c r="X52" s="5"/>
      <c r="Y52" s="106"/>
      <c r="Z52" s="53"/>
      <c r="AA52" s="5"/>
      <c r="AB52" s="244"/>
      <c r="AC52" s="244"/>
      <c r="AD52" s="244"/>
      <c r="AE52" s="244"/>
      <c r="AF52" s="244"/>
      <c r="AG52" s="5"/>
      <c r="AH52" s="93"/>
      <c r="AI52" s="93"/>
      <c r="AJ52" s="93"/>
      <c r="AK52" s="93"/>
      <c r="AL52" s="93"/>
      <c r="AM52" s="93"/>
      <c r="AN52" s="93"/>
      <c r="AO52" s="93"/>
      <c r="AP52" s="93"/>
      <c r="AQ52" s="92"/>
      <c r="AR52" s="94"/>
      <c r="AS52" s="123"/>
      <c r="AT52" s="1"/>
      <c r="AU52" s="1"/>
      <c r="AV52" s="106"/>
      <c r="AW52" s="53"/>
      <c r="AY52" s="244"/>
      <c r="AZ52" s="244"/>
      <c r="BA52" s="244"/>
      <c r="BB52" s="244"/>
      <c r="BC52" s="244"/>
      <c r="BE52" s="93"/>
      <c r="BF52" s="93"/>
      <c r="BG52" s="93"/>
      <c r="BH52" s="93"/>
      <c r="BI52" s="93"/>
      <c r="BJ52" s="93"/>
      <c r="BK52" s="93"/>
      <c r="BL52" s="93"/>
      <c r="BM52" s="93"/>
      <c r="BN52" s="92"/>
      <c r="BO52" s="94"/>
      <c r="BP52" s="123"/>
    </row>
    <row r="53" spans="2:68" x14ac:dyDescent="0.25">
      <c r="B53" s="106"/>
      <c r="C53" s="53"/>
      <c r="D53" s="5"/>
      <c r="E53" s="525" t="s">
        <v>1338</v>
      </c>
      <c r="F53" s="525"/>
      <c r="G53" s="525"/>
      <c r="H53" s="525"/>
      <c r="I53" s="525"/>
      <c r="J53" s="5"/>
      <c r="K53" s="527" t="s">
        <v>93</v>
      </c>
      <c r="L53" s="528"/>
      <c r="M53" s="528"/>
      <c r="N53" s="528"/>
      <c r="O53" s="528"/>
      <c r="P53" s="528"/>
      <c r="Q53" s="528"/>
      <c r="R53" s="528"/>
      <c r="S53" s="529"/>
      <c r="T53" s="92"/>
      <c r="U53" s="94"/>
      <c r="V53" s="123"/>
      <c r="W53" s="5"/>
      <c r="X53" s="5"/>
      <c r="Y53" s="106"/>
      <c r="Z53" s="53"/>
      <c r="AA53" s="5"/>
      <c r="AB53" s="525" t="s">
        <v>1338</v>
      </c>
      <c r="AC53" s="525"/>
      <c r="AD53" s="525"/>
      <c r="AE53" s="525"/>
      <c r="AF53" s="525"/>
      <c r="AG53" s="5"/>
      <c r="AH53" s="527" t="s">
        <v>96</v>
      </c>
      <c r="AI53" s="528"/>
      <c r="AJ53" s="528"/>
      <c r="AK53" s="528"/>
      <c r="AL53" s="528"/>
      <c r="AM53" s="528"/>
      <c r="AN53" s="528"/>
      <c r="AO53" s="528"/>
      <c r="AP53" s="529"/>
      <c r="AQ53" s="92"/>
      <c r="AR53" s="94"/>
      <c r="AS53" s="123"/>
      <c r="AT53" s="5"/>
      <c r="AU53" s="1"/>
      <c r="AV53" s="106"/>
      <c r="AW53" s="53"/>
      <c r="AY53" s="525" t="s">
        <v>1338</v>
      </c>
      <c r="AZ53" s="525"/>
      <c r="BA53" s="525"/>
      <c r="BB53" s="525"/>
      <c r="BC53" s="525"/>
      <c r="BE53" s="527" t="s">
        <v>97</v>
      </c>
      <c r="BF53" s="528"/>
      <c r="BG53" s="528"/>
      <c r="BH53" s="528"/>
      <c r="BI53" s="528"/>
      <c r="BJ53" s="528"/>
      <c r="BK53" s="528"/>
      <c r="BL53" s="528"/>
      <c r="BM53" s="529"/>
      <c r="BN53" s="92"/>
      <c r="BO53" s="94"/>
      <c r="BP53" s="123"/>
    </row>
    <row r="54" spans="2:68" ht="4.5" customHeight="1" x14ac:dyDescent="0.25">
      <c r="B54" s="106"/>
      <c r="C54" s="53"/>
      <c r="D54" s="5"/>
      <c r="E54" s="243"/>
      <c r="F54" s="243"/>
      <c r="G54" s="243"/>
      <c r="H54" s="243"/>
      <c r="I54" s="243"/>
      <c r="J54" s="5"/>
      <c r="K54" s="93"/>
      <c r="L54" s="93"/>
      <c r="M54" s="93"/>
      <c r="N54" s="93"/>
      <c r="O54" s="93"/>
      <c r="P54" s="93"/>
      <c r="Q54" s="93"/>
      <c r="R54" s="93"/>
      <c r="S54" s="93"/>
      <c r="T54" s="92"/>
      <c r="U54" s="94"/>
      <c r="V54" s="123"/>
      <c r="W54" s="5"/>
      <c r="X54" s="5"/>
      <c r="Y54" s="106"/>
      <c r="Z54" s="53"/>
      <c r="AA54" s="5"/>
      <c r="AB54" s="243"/>
      <c r="AC54" s="243"/>
      <c r="AD54" s="243"/>
      <c r="AE54" s="243"/>
      <c r="AF54" s="243"/>
      <c r="AG54" s="5"/>
      <c r="AH54" s="93"/>
      <c r="AI54" s="93"/>
      <c r="AJ54" s="93"/>
      <c r="AK54" s="93"/>
      <c r="AL54" s="93"/>
      <c r="AM54" s="93"/>
      <c r="AN54" s="93"/>
      <c r="AO54" s="93"/>
      <c r="AP54" s="93"/>
      <c r="AQ54" s="92"/>
      <c r="AR54" s="94"/>
      <c r="AS54" s="123"/>
      <c r="AT54" s="5"/>
      <c r="AU54" s="1"/>
      <c r="AV54" s="106"/>
      <c r="AW54" s="53"/>
      <c r="AY54" s="243"/>
      <c r="AZ54" s="243"/>
      <c r="BA54" s="243"/>
      <c r="BB54" s="243"/>
      <c r="BC54" s="243"/>
      <c r="BE54" s="93"/>
      <c r="BF54" s="93"/>
      <c r="BG54" s="93"/>
      <c r="BH54" s="93"/>
      <c r="BI54" s="93"/>
      <c r="BJ54" s="93"/>
      <c r="BK54" s="93"/>
      <c r="BL54" s="93"/>
      <c r="BM54" s="93"/>
      <c r="BN54" s="92"/>
      <c r="BO54" s="94"/>
      <c r="BP54" s="123"/>
    </row>
    <row r="55" spans="2:68" x14ac:dyDescent="0.25">
      <c r="B55" s="106"/>
      <c r="C55" s="53"/>
      <c r="D55" s="5"/>
      <c r="E55" s="526"/>
      <c r="F55" s="526"/>
      <c r="G55" s="526"/>
      <c r="H55" s="526"/>
      <c r="I55" s="526"/>
      <c r="J55" s="30"/>
      <c r="K55" s="550"/>
      <c r="L55" s="550"/>
      <c r="M55" s="550"/>
      <c r="N55" s="550"/>
      <c r="O55" s="550"/>
      <c r="P55" s="550"/>
      <c r="Q55" s="550"/>
      <c r="R55" s="550"/>
      <c r="S55" s="550"/>
      <c r="T55" s="92"/>
      <c r="U55" s="95"/>
      <c r="V55" s="123"/>
      <c r="W55" s="5"/>
      <c r="X55" s="5"/>
      <c r="Y55" s="106"/>
      <c r="Z55" s="53"/>
      <c r="AA55" s="5"/>
      <c r="AB55" s="526"/>
      <c r="AC55" s="526"/>
      <c r="AD55" s="526"/>
      <c r="AE55" s="526"/>
      <c r="AF55" s="526"/>
      <c r="AG55" s="30"/>
      <c r="AH55" s="550"/>
      <c r="AI55" s="550"/>
      <c r="AJ55" s="550"/>
      <c r="AK55" s="550"/>
      <c r="AL55" s="550"/>
      <c r="AM55" s="550"/>
      <c r="AN55" s="550"/>
      <c r="AO55" s="550"/>
      <c r="AP55" s="550"/>
      <c r="AQ55" s="92"/>
      <c r="AR55" s="95"/>
      <c r="AS55" s="123"/>
      <c r="AT55" s="5"/>
      <c r="AU55" s="1"/>
      <c r="AV55" s="106"/>
      <c r="AW55" s="53"/>
      <c r="AY55" s="526"/>
      <c r="AZ55" s="526"/>
      <c r="BA55" s="526"/>
      <c r="BB55" s="526"/>
      <c r="BC55" s="526"/>
      <c r="BD55" s="30"/>
      <c r="BE55" s="550"/>
      <c r="BF55" s="550"/>
      <c r="BG55" s="550"/>
      <c r="BH55" s="550"/>
      <c r="BI55" s="550"/>
      <c r="BJ55" s="550"/>
      <c r="BK55" s="550"/>
      <c r="BL55" s="550"/>
      <c r="BM55" s="550"/>
      <c r="BN55" s="92"/>
      <c r="BO55" s="95"/>
      <c r="BP55" s="123"/>
    </row>
    <row r="56" spans="2:68" ht="5.25" customHeight="1" x14ac:dyDescent="0.25">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x14ac:dyDescent="0.25">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x14ac:dyDescent="0.25">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x14ac:dyDescent="0.25">
      <c r="B59" s="106"/>
      <c r="C59" s="76"/>
      <c r="D59" s="8"/>
      <c r="E59" s="8" t="s">
        <v>1332</v>
      </c>
      <c r="F59" s="8"/>
      <c r="G59" s="8"/>
      <c r="H59" s="8"/>
      <c r="I59" s="6"/>
      <c r="J59" s="6"/>
      <c r="K59" s="6"/>
      <c r="L59" s="481">
        <f>VLOOKUP(K53,tabla_documentacion,3,FALSE)</f>
        <v>165348.33333333334</v>
      </c>
      <c r="M59" s="481"/>
      <c r="N59" s="481"/>
      <c r="O59" s="481"/>
      <c r="P59" s="5"/>
      <c r="Q59" s="5"/>
      <c r="R59" s="5"/>
      <c r="S59" s="5"/>
      <c r="T59" s="5"/>
      <c r="U59" s="63"/>
      <c r="V59" s="109"/>
      <c r="W59" s="5"/>
      <c r="X59" s="5"/>
      <c r="Y59" s="106"/>
      <c r="Z59" s="76"/>
      <c r="AA59" s="8"/>
      <c r="AB59" s="8" t="s">
        <v>1332</v>
      </c>
      <c r="AC59" s="8"/>
      <c r="AD59" s="8"/>
      <c r="AE59" s="8"/>
      <c r="AF59" s="6"/>
      <c r="AG59" s="6"/>
      <c r="AH59" s="6"/>
      <c r="AI59" s="481">
        <f>VLOOKUP(AH53,tabla_documentacion,3,FALSE)</f>
        <v>226731.66666666669</v>
      </c>
      <c r="AJ59" s="481"/>
      <c r="AK59" s="481"/>
      <c r="AL59" s="481"/>
      <c r="AM59" s="5"/>
      <c r="AN59" s="5"/>
      <c r="AO59" s="5"/>
      <c r="AP59" s="5"/>
      <c r="AQ59" s="5"/>
      <c r="AR59" s="63"/>
      <c r="AS59" s="109"/>
      <c r="AT59" s="5"/>
      <c r="AU59" s="1"/>
      <c r="AV59" s="106"/>
      <c r="AW59" s="76"/>
      <c r="AX59" s="8"/>
      <c r="AY59" s="8" t="s">
        <v>1332</v>
      </c>
      <c r="AZ59" s="8"/>
      <c r="BA59" s="8"/>
      <c r="BB59" s="8"/>
      <c r="BC59" s="6"/>
      <c r="BD59" s="6"/>
      <c r="BE59" s="6"/>
      <c r="BF59" s="481">
        <f>VLOOKUP(BE53,tabla_documentacion,3,FALSE)</f>
        <v>733144.16666666674</v>
      </c>
      <c r="BG59" s="481"/>
      <c r="BH59" s="481"/>
      <c r="BI59" s="481"/>
      <c r="BO59" s="63"/>
      <c r="BP59" s="109"/>
    </row>
    <row r="60" spans="2:68" x14ac:dyDescent="0.25">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25" customHeight="1" x14ac:dyDescent="0.25">
      <c r="B61" s="106"/>
      <c r="C61" s="242"/>
      <c r="D61" s="242"/>
      <c r="E61" s="242"/>
      <c r="F61" s="242"/>
      <c r="G61" s="242"/>
      <c r="H61" s="242"/>
      <c r="I61" s="111"/>
      <c r="J61" s="111"/>
      <c r="K61" s="111"/>
      <c r="L61" s="111"/>
      <c r="M61" s="112"/>
      <c r="N61" s="112"/>
      <c r="O61" s="113"/>
      <c r="P61" s="113"/>
      <c r="Q61" s="113"/>
      <c r="R61" s="113"/>
      <c r="S61" s="113"/>
      <c r="T61" s="113"/>
      <c r="U61" s="113"/>
      <c r="V61" s="109"/>
      <c r="W61" s="5"/>
      <c r="X61" s="5"/>
      <c r="Y61" s="106"/>
      <c r="Z61" s="242"/>
      <c r="AA61" s="242"/>
      <c r="AB61" s="242"/>
      <c r="AC61" s="242"/>
      <c r="AD61" s="242"/>
      <c r="AE61" s="242"/>
      <c r="AF61" s="111"/>
      <c r="AG61" s="111"/>
      <c r="AH61" s="111"/>
      <c r="AI61" s="111"/>
      <c r="AJ61" s="112"/>
      <c r="AK61" s="112"/>
      <c r="AL61" s="113"/>
      <c r="AM61" s="113"/>
      <c r="AN61" s="113"/>
      <c r="AO61" s="113"/>
      <c r="AP61" s="113"/>
      <c r="AQ61" s="113"/>
      <c r="AR61" s="113"/>
      <c r="AS61" s="109"/>
      <c r="AT61" s="5"/>
      <c r="AU61" s="1"/>
      <c r="AV61" s="106"/>
      <c r="AW61" s="242"/>
      <c r="AX61" s="242"/>
      <c r="AY61" s="242"/>
      <c r="AZ61" s="242"/>
      <c r="BA61" s="242"/>
      <c r="BB61" s="242"/>
      <c r="BC61" s="111"/>
      <c r="BD61" s="111"/>
      <c r="BE61" s="111"/>
      <c r="BF61" s="111"/>
      <c r="BG61" s="112"/>
      <c r="BH61" s="112"/>
      <c r="BI61" s="113"/>
      <c r="BJ61" s="113"/>
      <c r="BK61" s="113"/>
      <c r="BL61" s="113"/>
      <c r="BM61" s="113"/>
      <c r="BN61" s="113"/>
      <c r="BO61" s="113"/>
      <c r="BP61" s="109"/>
    </row>
    <row r="62" spans="2:68" x14ac:dyDescent="0.25">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75" x14ac:dyDescent="0.25">
      <c r="B63" s="106"/>
      <c r="C63" s="62"/>
      <c r="D63" s="232"/>
      <c r="E63" s="8" t="s">
        <v>1330</v>
      </c>
      <c r="F63" s="8"/>
      <c r="G63" s="8"/>
      <c r="H63" s="530" t="s">
        <v>132</v>
      </c>
      <c r="I63" s="531"/>
      <c r="J63" s="531"/>
      <c r="K63" s="531"/>
      <c r="L63" s="532"/>
      <c r="M63" s="5"/>
      <c r="N63" s="6"/>
      <c r="O63" s="8" t="s">
        <v>1326</v>
      </c>
      <c r="P63" s="6"/>
      <c r="Q63" s="6"/>
      <c r="R63" s="533">
        <f>VLOOKUP(H63,tabla_ejecutor,2,FALSE)</f>
        <v>11890</v>
      </c>
      <c r="S63" s="534"/>
      <c r="T63" s="535"/>
      <c r="U63" s="63"/>
      <c r="V63" s="109"/>
      <c r="W63" s="5"/>
      <c r="X63" s="5"/>
      <c r="Y63" s="106"/>
      <c r="Z63" s="62"/>
      <c r="AA63" s="232"/>
      <c r="AB63" s="8" t="s">
        <v>1330</v>
      </c>
      <c r="AC63" s="8"/>
      <c r="AD63" s="8"/>
      <c r="AE63" s="530" t="s">
        <v>131</v>
      </c>
      <c r="AF63" s="531"/>
      <c r="AG63" s="531"/>
      <c r="AH63" s="531"/>
      <c r="AI63" s="532"/>
      <c r="AJ63" s="5"/>
      <c r="AK63" s="6"/>
      <c r="AL63" s="8" t="s">
        <v>1326</v>
      </c>
      <c r="AM63" s="6"/>
      <c r="AN63" s="6"/>
      <c r="AO63" s="533">
        <f>VLOOKUP(AE63,tabla_ejecutor,2,FALSE)</f>
        <v>18415</v>
      </c>
      <c r="AP63" s="534"/>
      <c r="AQ63" s="535"/>
      <c r="AR63" s="63"/>
      <c r="AS63" s="109"/>
      <c r="AT63" s="5"/>
      <c r="AU63" s="1"/>
      <c r="AV63" s="106"/>
      <c r="AW63" s="62"/>
      <c r="AX63" s="232"/>
      <c r="AY63" s="8" t="s">
        <v>1330</v>
      </c>
      <c r="AZ63" s="8"/>
      <c r="BA63" s="8"/>
      <c r="BB63" s="530" t="s">
        <v>131</v>
      </c>
      <c r="BC63" s="531"/>
      <c r="BD63" s="531"/>
      <c r="BE63" s="531"/>
      <c r="BF63" s="532"/>
      <c r="BH63" s="6"/>
      <c r="BI63" s="8" t="s">
        <v>1326</v>
      </c>
      <c r="BJ63" s="6"/>
      <c r="BK63" s="6"/>
      <c r="BL63" s="533">
        <f>VLOOKUP(BB63,tabla_ejecutor,2,FALSE)</f>
        <v>18415</v>
      </c>
      <c r="BM63" s="534"/>
      <c r="BN63" s="535"/>
      <c r="BO63" s="63"/>
      <c r="BP63" s="109"/>
    </row>
    <row r="64" spans="2:68" x14ac:dyDescent="0.25">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6" customHeight="1" x14ac:dyDescent="0.25">
      <c r="B65" s="106"/>
      <c r="C65" s="242"/>
      <c r="D65" s="242"/>
      <c r="E65" s="242"/>
      <c r="F65" s="242"/>
      <c r="G65" s="242"/>
      <c r="H65" s="242"/>
      <c r="I65" s="111"/>
      <c r="J65" s="111"/>
      <c r="K65" s="111"/>
      <c r="L65" s="111"/>
      <c r="M65" s="112"/>
      <c r="N65" s="112"/>
      <c r="O65" s="113"/>
      <c r="P65" s="113"/>
      <c r="Q65" s="113"/>
      <c r="R65" s="113"/>
      <c r="S65" s="113"/>
      <c r="T65" s="113"/>
      <c r="U65" s="113"/>
      <c r="V65" s="109"/>
      <c r="W65" s="5"/>
      <c r="X65" s="5"/>
      <c r="Y65" s="106"/>
      <c r="Z65" s="242"/>
      <c r="AA65" s="242"/>
      <c r="AB65" s="242"/>
      <c r="AC65" s="242"/>
      <c r="AD65" s="242"/>
      <c r="AE65" s="242"/>
      <c r="AF65" s="111"/>
      <c r="AG65" s="111"/>
      <c r="AH65" s="111"/>
      <c r="AI65" s="111"/>
      <c r="AJ65" s="112"/>
      <c r="AK65" s="112"/>
      <c r="AL65" s="113"/>
      <c r="AM65" s="113"/>
      <c r="AN65" s="113"/>
      <c r="AO65" s="113"/>
      <c r="AP65" s="113"/>
      <c r="AQ65" s="113"/>
      <c r="AR65" s="113"/>
      <c r="AS65" s="109"/>
      <c r="AT65" s="5"/>
      <c r="AU65" s="1"/>
      <c r="AV65" s="106"/>
      <c r="AW65" s="242"/>
      <c r="AX65" s="242"/>
      <c r="AY65" s="242"/>
      <c r="AZ65" s="242"/>
      <c r="BA65" s="242"/>
      <c r="BB65" s="242"/>
      <c r="BC65" s="111"/>
      <c r="BD65" s="111"/>
      <c r="BE65" s="111"/>
      <c r="BF65" s="111"/>
      <c r="BG65" s="112"/>
      <c r="BH65" s="112"/>
      <c r="BI65" s="113"/>
      <c r="BJ65" s="113"/>
      <c r="BK65" s="113"/>
      <c r="BL65" s="113"/>
      <c r="BM65" s="113"/>
      <c r="BN65" s="113"/>
      <c r="BO65" s="113"/>
      <c r="BP65" s="109"/>
    </row>
    <row r="66" spans="2:68" x14ac:dyDescent="0.25">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x14ac:dyDescent="0.25">
      <c r="B67" s="106"/>
      <c r="C67" s="62"/>
      <c r="D67" s="232"/>
      <c r="E67" s="8" t="s">
        <v>1331</v>
      </c>
      <c r="F67" s="8"/>
      <c r="G67" s="8"/>
      <c r="H67" s="8"/>
      <c r="I67" s="8"/>
      <c r="J67" s="8"/>
      <c r="K67" s="536">
        <v>0</v>
      </c>
      <c r="L67" s="537"/>
      <c r="M67" s="59" t="s">
        <v>130</v>
      </c>
      <c r="N67" s="59"/>
      <c r="O67" s="5"/>
      <c r="P67" s="8" t="s">
        <v>1327</v>
      </c>
      <c r="Q67" s="8"/>
      <c r="R67" s="533">
        <f>R63*K67</f>
        <v>0</v>
      </c>
      <c r="S67" s="534"/>
      <c r="T67" s="535"/>
      <c r="U67" s="88"/>
      <c r="V67" s="109"/>
      <c r="W67" s="5"/>
      <c r="X67" s="5"/>
      <c r="Y67" s="106"/>
      <c r="Z67" s="62"/>
      <c r="AA67" s="232"/>
      <c r="AB67" s="8" t="s">
        <v>1331</v>
      </c>
      <c r="AC67" s="8"/>
      <c r="AD67" s="8"/>
      <c r="AE67" s="8"/>
      <c r="AF67" s="8"/>
      <c r="AG67" s="8"/>
      <c r="AH67" s="536">
        <v>0</v>
      </c>
      <c r="AI67" s="537"/>
      <c r="AJ67" s="59" t="s">
        <v>130</v>
      </c>
      <c r="AK67" s="59"/>
      <c r="AL67" s="5"/>
      <c r="AM67" s="8" t="s">
        <v>1327</v>
      </c>
      <c r="AN67" s="8"/>
      <c r="AO67" s="533">
        <f>AO63*AH67</f>
        <v>0</v>
      </c>
      <c r="AP67" s="534"/>
      <c r="AQ67" s="535"/>
      <c r="AR67" s="88"/>
      <c r="AS67" s="109"/>
      <c r="AT67" s="5"/>
      <c r="AU67" s="1"/>
      <c r="AV67" s="106"/>
      <c r="AW67" s="62"/>
      <c r="AX67" s="232"/>
      <c r="AY67" s="8" t="s">
        <v>1331</v>
      </c>
      <c r="AZ67" s="8"/>
      <c r="BA67" s="8"/>
      <c r="BB67" s="8"/>
      <c r="BC67" s="8"/>
      <c r="BD67" s="8"/>
      <c r="BE67" s="536">
        <v>0</v>
      </c>
      <c r="BF67" s="537"/>
      <c r="BG67" s="59" t="s">
        <v>130</v>
      </c>
      <c r="BH67" s="59"/>
      <c r="BJ67" s="8" t="s">
        <v>1327</v>
      </c>
      <c r="BK67" s="8"/>
      <c r="BL67" s="533">
        <f>BL63*BE67</f>
        <v>0</v>
      </c>
      <c r="BM67" s="534"/>
      <c r="BN67" s="535"/>
      <c r="BO67" s="88"/>
      <c r="BP67" s="109"/>
    </row>
    <row r="68" spans="2:68" x14ac:dyDescent="0.25">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6" customHeight="1" x14ac:dyDescent="0.25">
      <c r="B69" s="106"/>
      <c r="C69" s="242"/>
      <c r="D69" s="242"/>
      <c r="E69" s="242"/>
      <c r="F69" s="242"/>
      <c r="G69" s="242"/>
      <c r="H69" s="242"/>
      <c r="I69" s="111"/>
      <c r="J69" s="111"/>
      <c r="K69" s="111"/>
      <c r="L69" s="111"/>
      <c r="M69" s="112"/>
      <c r="N69" s="112"/>
      <c r="O69" s="113"/>
      <c r="P69" s="113"/>
      <c r="Q69" s="113"/>
      <c r="R69" s="113"/>
      <c r="S69" s="113"/>
      <c r="T69" s="113"/>
      <c r="U69" s="113"/>
      <c r="V69" s="109"/>
      <c r="W69" s="5"/>
      <c r="X69" s="5"/>
      <c r="Y69" s="106"/>
      <c r="Z69" s="242"/>
      <c r="AA69" s="242"/>
      <c r="AB69" s="242"/>
      <c r="AC69" s="242"/>
      <c r="AD69" s="242"/>
      <c r="AE69" s="242"/>
      <c r="AF69" s="111"/>
      <c r="AG69" s="111"/>
      <c r="AH69" s="111"/>
      <c r="AI69" s="111"/>
      <c r="AJ69" s="112"/>
      <c r="AK69" s="112"/>
      <c r="AL69" s="113"/>
      <c r="AM69" s="113"/>
      <c r="AN69" s="113"/>
      <c r="AO69" s="113"/>
      <c r="AP69" s="113"/>
      <c r="AQ69" s="113"/>
      <c r="AR69" s="113"/>
      <c r="AS69" s="109"/>
      <c r="AT69" s="5"/>
      <c r="AU69" s="1"/>
      <c r="AV69" s="106"/>
      <c r="AW69" s="242"/>
      <c r="AX69" s="242"/>
      <c r="AY69" s="242"/>
      <c r="AZ69" s="242"/>
      <c r="BA69" s="242"/>
      <c r="BB69" s="242"/>
      <c r="BC69" s="111"/>
      <c r="BD69" s="111"/>
      <c r="BE69" s="111"/>
      <c r="BF69" s="111"/>
      <c r="BG69" s="112"/>
      <c r="BH69" s="112"/>
      <c r="BI69" s="113"/>
      <c r="BJ69" s="113"/>
      <c r="BK69" s="113"/>
      <c r="BL69" s="113"/>
      <c r="BM69" s="113"/>
      <c r="BN69" s="113"/>
      <c r="BO69" s="113"/>
      <c r="BP69" s="109"/>
    </row>
    <row r="70" spans="2:68" x14ac:dyDescent="0.25">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x14ac:dyDescent="0.25">
      <c r="B71" s="106"/>
      <c r="C71" s="62"/>
      <c r="D71" s="232"/>
      <c r="E71" s="48" t="s">
        <v>1333</v>
      </c>
      <c r="F71" s="232"/>
      <c r="G71" s="232"/>
      <c r="H71" s="232"/>
      <c r="I71" s="68"/>
      <c r="J71" s="538" t="s">
        <v>1362</v>
      </c>
      <c r="K71" s="539"/>
      <c r="L71" s="539"/>
      <c r="M71" s="539"/>
      <c r="N71" s="540"/>
      <c r="O71" s="5"/>
      <c r="P71" s="471" t="s">
        <v>135</v>
      </c>
      <c r="Q71" s="471"/>
      <c r="R71" s="533">
        <f>VLOOKUP(J71,tabla_Alturas,2,FALSE)*L59</f>
        <v>0</v>
      </c>
      <c r="S71" s="534"/>
      <c r="T71" s="535"/>
      <c r="U71" s="63"/>
      <c r="V71" s="109"/>
      <c r="W71" s="5"/>
      <c r="X71" s="5"/>
      <c r="Y71" s="106"/>
      <c r="Z71" s="62"/>
      <c r="AA71" s="232"/>
      <c r="AB71" s="48" t="s">
        <v>1333</v>
      </c>
      <c r="AC71" s="232"/>
      <c r="AD71" s="232"/>
      <c r="AE71" s="232"/>
      <c r="AF71" s="68"/>
      <c r="AG71" s="538" t="s">
        <v>1297</v>
      </c>
      <c r="AH71" s="539"/>
      <c r="AI71" s="539"/>
      <c r="AJ71" s="539"/>
      <c r="AK71" s="540"/>
      <c r="AL71" s="5"/>
      <c r="AM71" s="471" t="s">
        <v>135</v>
      </c>
      <c r="AN71" s="471"/>
      <c r="AO71" s="533" t="e">
        <f>VLOOKUP(AG71,tabla_Alturas,2,FALSE)*AI59</f>
        <v>#N/A</v>
      </c>
      <c r="AP71" s="534"/>
      <c r="AQ71" s="535"/>
      <c r="AR71" s="63"/>
      <c r="AS71" s="109"/>
      <c r="AT71" s="5"/>
      <c r="AU71" s="1"/>
      <c r="AV71" s="106"/>
      <c r="AW71" s="62"/>
      <c r="AX71" s="232"/>
      <c r="AY71" s="48" t="s">
        <v>1333</v>
      </c>
      <c r="AZ71" s="232"/>
      <c r="BA71" s="232"/>
      <c r="BB71" s="232"/>
      <c r="BC71" s="68"/>
      <c r="BD71" s="538" t="s">
        <v>1465</v>
      </c>
      <c r="BE71" s="539"/>
      <c r="BF71" s="539"/>
      <c r="BG71" s="539"/>
      <c r="BH71" s="540"/>
      <c r="BJ71" s="471" t="s">
        <v>135</v>
      </c>
      <c r="BK71" s="471"/>
      <c r="BL71" s="533">
        <f>VLOOKUP(BD71,tabla_Alturas,2,FALSE)*BF59</f>
        <v>146628.83333333334</v>
      </c>
      <c r="BM71" s="534"/>
      <c r="BN71" s="535"/>
      <c r="BO71" s="63"/>
      <c r="BP71" s="109"/>
    </row>
    <row r="72" spans="2:68" x14ac:dyDescent="0.25">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25" customHeight="1" x14ac:dyDescent="0.25">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75" x14ac:dyDescent="0.2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x14ac:dyDescent="0.25">
      <c r="B75" s="106"/>
      <c r="C75" s="83"/>
      <c r="D75" s="48"/>
      <c r="E75" s="48" t="s">
        <v>1334</v>
      </c>
      <c r="F75" s="48"/>
      <c r="G75" s="48"/>
      <c r="H75" s="48"/>
      <c r="I75" s="5"/>
      <c r="J75" s="5"/>
      <c r="K75" s="538" t="s">
        <v>1363</v>
      </c>
      <c r="L75" s="539"/>
      <c r="M75" s="539"/>
      <c r="N75" s="539"/>
      <c r="O75" s="540"/>
      <c r="P75" s="471" t="s">
        <v>1281</v>
      </c>
      <c r="Q75" s="471"/>
      <c r="R75" s="471"/>
      <c r="S75" s="541">
        <f>VLOOKUP(K75,tabla_herramientas,2,FALSE)</f>
        <v>0</v>
      </c>
      <c r="T75" s="542"/>
      <c r="U75" s="63"/>
      <c r="V75" s="109"/>
      <c r="W75" s="5"/>
      <c r="X75" s="5"/>
      <c r="Y75" s="106"/>
      <c r="Z75" s="83"/>
      <c r="AA75" s="48"/>
      <c r="AB75" s="48" t="s">
        <v>1334</v>
      </c>
      <c r="AC75" s="48"/>
      <c r="AD75" s="48"/>
      <c r="AE75" s="48"/>
      <c r="AF75" s="5"/>
      <c r="AG75" s="5"/>
      <c r="AH75" s="538" t="s">
        <v>1363</v>
      </c>
      <c r="AI75" s="539"/>
      <c r="AJ75" s="539"/>
      <c r="AK75" s="539"/>
      <c r="AL75" s="540"/>
      <c r="AM75" s="471" t="s">
        <v>1281</v>
      </c>
      <c r="AN75" s="471"/>
      <c r="AO75" s="471"/>
      <c r="AP75" s="541">
        <f>VLOOKUP(AH75,tabla_herramientas,2,FALSE)</f>
        <v>0</v>
      </c>
      <c r="AQ75" s="542"/>
      <c r="AR75" s="63"/>
      <c r="AS75" s="109"/>
      <c r="AT75" s="5"/>
      <c r="AU75" s="1"/>
      <c r="AV75" s="106"/>
      <c r="AW75" s="83"/>
      <c r="AX75" s="48"/>
      <c r="AY75" s="48" t="s">
        <v>1334</v>
      </c>
      <c r="AZ75" s="48"/>
      <c r="BA75" s="48"/>
      <c r="BB75" s="48"/>
      <c r="BE75" s="538" t="s">
        <v>1363</v>
      </c>
      <c r="BF75" s="539"/>
      <c r="BG75" s="539"/>
      <c r="BH75" s="539"/>
      <c r="BI75" s="540"/>
      <c r="BJ75" s="471" t="s">
        <v>1281</v>
      </c>
      <c r="BK75" s="471"/>
      <c r="BL75" s="471"/>
      <c r="BM75" s="541">
        <f>VLOOKUP(BE75,tabla_herramientas,2,FALSE)</f>
        <v>0</v>
      </c>
      <c r="BN75" s="542"/>
      <c r="BO75" s="63"/>
      <c r="BP75" s="109"/>
    </row>
    <row r="76" spans="2:68" x14ac:dyDescent="0.25">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6" customHeight="1" x14ac:dyDescent="0.25">
      <c r="B77" s="106"/>
      <c r="C77" s="543"/>
      <c r="D77" s="543"/>
      <c r="E77" s="543"/>
      <c r="F77" s="543"/>
      <c r="G77" s="543"/>
      <c r="H77" s="543"/>
      <c r="I77" s="113"/>
      <c r="J77" s="113"/>
      <c r="K77" s="113"/>
      <c r="L77" s="113"/>
      <c r="M77" s="113"/>
      <c r="N77" s="113"/>
      <c r="O77" s="113"/>
      <c r="P77" s="113"/>
      <c r="Q77" s="113"/>
      <c r="R77" s="113"/>
      <c r="S77" s="113"/>
      <c r="T77" s="113"/>
      <c r="U77" s="113"/>
      <c r="V77" s="109"/>
      <c r="W77" s="5"/>
      <c r="X77" s="5"/>
      <c r="Y77" s="106"/>
      <c r="Z77" s="543"/>
      <c r="AA77" s="543"/>
      <c r="AB77" s="543"/>
      <c r="AC77" s="543"/>
      <c r="AD77" s="543"/>
      <c r="AE77" s="543"/>
      <c r="AF77" s="113"/>
      <c r="AG77" s="113"/>
      <c r="AH77" s="113"/>
      <c r="AI77" s="113"/>
      <c r="AJ77" s="113"/>
      <c r="AK77" s="113"/>
      <c r="AL77" s="113"/>
      <c r="AM77" s="113"/>
      <c r="AN77" s="113"/>
      <c r="AO77" s="113"/>
      <c r="AP77" s="113"/>
      <c r="AQ77" s="113"/>
      <c r="AR77" s="113"/>
      <c r="AS77" s="109"/>
      <c r="AT77" s="5"/>
      <c r="AU77" s="1"/>
      <c r="AV77" s="106"/>
      <c r="AW77" s="543"/>
      <c r="AX77" s="543"/>
      <c r="AY77" s="543"/>
      <c r="AZ77" s="543"/>
      <c r="BA77" s="543"/>
      <c r="BB77" s="543"/>
      <c r="BC77" s="113"/>
      <c r="BD77" s="113"/>
      <c r="BE77" s="113"/>
      <c r="BF77" s="113"/>
      <c r="BG77" s="113"/>
      <c r="BH77" s="113"/>
      <c r="BI77" s="113"/>
      <c r="BJ77" s="113"/>
      <c r="BK77" s="113"/>
      <c r="BL77" s="113"/>
      <c r="BM77" s="113"/>
      <c r="BN77" s="113"/>
      <c r="BO77" s="113"/>
      <c r="BP77" s="109"/>
    </row>
    <row r="78" spans="2:68" ht="11.25" customHeight="1" x14ac:dyDescent="0.25">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x14ac:dyDescent="0.25">
      <c r="B79" s="106"/>
      <c r="C79" s="53"/>
      <c r="D79" s="8"/>
      <c r="E79" s="232"/>
      <c r="F79" s="232"/>
      <c r="G79" s="232" t="s">
        <v>134</v>
      </c>
      <c r="H79" s="538" t="s">
        <v>1364</v>
      </c>
      <c r="I79" s="539"/>
      <c r="J79" s="539"/>
      <c r="K79" s="539"/>
      <c r="L79" s="540"/>
      <c r="M79" s="5"/>
      <c r="N79" s="5"/>
      <c r="O79" s="5"/>
      <c r="P79" s="471" t="s">
        <v>135</v>
      </c>
      <c r="Q79" s="471"/>
      <c r="R79" s="533">
        <f>VLOOKUP(H79,tabla_consumibles,2,FALSE)*L59</f>
        <v>0</v>
      </c>
      <c r="S79" s="534"/>
      <c r="T79" s="535"/>
      <c r="U79" s="63"/>
      <c r="V79" s="109"/>
      <c r="W79" s="5"/>
      <c r="X79" s="5"/>
      <c r="Y79" s="106"/>
      <c r="Z79" s="53"/>
      <c r="AA79" s="8"/>
      <c r="AB79" s="232"/>
      <c r="AC79" s="232"/>
      <c r="AD79" s="232" t="s">
        <v>134</v>
      </c>
      <c r="AE79" s="538" t="s">
        <v>1364</v>
      </c>
      <c r="AF79" s="539"/>
      <c r="AG79" s="539"/>
      <c r="AH79" s="539"/>
      <c r="AI79" s="540"/>
      <c r="AJ79" s="5"/>
      <c r="AK79" s="5"/>
      <c r="AL79" s="5"/>
      <c r="AM79" s="471" t="s">
        <v>135</v>
      </c>
      <c r="AN79" s="471"/>
      <c r="AO79" s="533">
        <f>VLOOKUP(AE79,tabla_consumibles,2,FALSE)*AI59</f>
        <v>0</v>
      </c>
      <c r="AP79" s="534"/>
      <c r="AQ79" s="535"/>
      <c r="AR79" s="63"/>
      <c r="AS79" s="109"/>
      <c r="AT79" s="5"/>
      <c r="AU79" s="1"/>
      <c r="AV79" s="106"/>
      <c r="AW79" s="53"/>
      <c r="AX79" s="8"/>
      <c r="AY79" s="232"/>
      <c r="AZ79" s="232"/>
      <c r="BA79" s="232" t="s">
        <v>134</v>
      </c>
      <c r="BB79" s="538" t="s">
        <v>1364</v>
      </c>
      <c r="BC79" s="539"/>
      <c r="BD79" s="539"/>
      <c r="BE79" s="539"/>
      <c r="BF79" s="540"/>
      <c r="BJ79" s="471" t="s">
        <v>135</v>
      </c>
      <c r="BK79" s="471"/>
      <c r="BL79" s="533">
        <f>VLOOKUP(BB79,tabla_consumibles,2,FALSE)*BF59</f>
        <v>0</v>
      </c>
      <c r="BM79" s="534"/>
      <c r="BN79" s="535"/>
      <c r="BO79" s="63"/>
      <c r="BP79" s="109"/>
    </row>
    <row r="80" spans="2:68" ht="18" customHeight="1" x14ac:dyDescent="0.25">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 customHeight="1" x14ac:dyDescent="0.25">
      <c r="B81" s="106"/>
      <c r="C81" s="113"/>
      <c r="D81" s="113"/>
      <c r="E81" s="242"/>
      <c r="F81" s="113"/>
      <c r="G81" s="113"/>
      <c r="H81" s="113"/>
      <c r="I81" s="113"/>
      <c r="J81" s="113"/>
      <c r="K81" s="113"/>
      <c r="L81" s="113"/>
      <c r="M81" s="113"/>
      <c r="N81" s="113"/>
      <c r="O81" s="113"/>
      <c r="P81" s="113"/>
      <c r="Q81" s="113"/>
      <c r="R81" s="113"/>
      <c r="S81" s="113"/>
      <c r="T81" s="113"/>
      <c r="U81" s="113"/>
      <c r="V81" s="109"/>
      <c r="W81" s="5"/>
      <c r="X81" s="5"/>
      <c r="Y81" s="106"/>
      <c r="Z81" s="113"/>
      <c r="AA81" s="113"/>
      <c r="AB81" s="242"/>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
      <c r="BI81" s="113"/>
      <c r="BJ81" s="113"/>
      <c r="BK81" s="113"/>
      <c r="BL81" s="113"/>
      <c r="BM81" s="113"/>
      <c r="BN81" s="113"/>
      <c r="BO81" s="113"/>
      <c r="BP81" s="109"/>
    </row>
    <row r="82" spans="2:68" x14ac:dyDescent="0.25">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75" x14ac:dyDescent="0.25">
      <c r="B83" s="106"/>
      <c r="C83" s="53"/>
      <c r="D83" s="5"/>
      <c r="E83" s="48" t="s">
        <v>1335</v>
      </c>
      <c r="F83" s="232"/>
      <c r="G83" s="232"/>
      <c r="H83" s="232"/>
      <c r="I83" s="235"/>
      <c r="J83" s="530" t="s">
        <v>1365</v>
      </c>
      <c r="K83" s="531"/>
      <c r="L83" s="531"/>
      <c r="M83" s="531"/>
      <c r="N83" s="532"/>
      <c r="O83" s="232"/>
      <c r="P83" s="471" t="s">
        <v>135</v>
      </c>
      <c r="Q83" s="471"/>
      <c r="R83" s="533">
        <f>VLOOKUP(J83,tabla_transportes,2,FALSE)</f>
        <v>0</v>
      </c>
      <c r="S83" s="534"/>
      <c r="T83" s="535"/>
      <c r="U83" s="63"/>
      <c r="V83" s="109"/>
      <c r="W83" s="5"/>
      <c r="X83" s="5"/>
      <c r="Y83" s="106"/>
      <c r="Z83" s="53"/>
      <c r="AA83" s="5"/>
      <c r="AB83" s="48" t="s">
        <v>1335</v>
      </c>
      <c r="AC83" s="232"/>
      <c r="AD83" s="232"/>
      <c r="AE83" s="232"/>
      <c r="AF83" s="235"/>
      <c r="AG83" s="530" t="s">
        <v>1365</v>
      </c>
      <c r="AH83" s="531"/>
      <c r="AI83" s="531"/>
      <c r="AJ83" s="531"/>
      <c r="AK83" s="532"/>
      <c r="AL83" s="232"/>
      <c r="AM83" s="471" t="s">
        <v>135</v>
      </c>
      <c r="AN83" s="471"/>
      <c r="AO83" s="533">
        <f>VLOOKUP(AG83,tabla_transportes,2,FALSE)</f>
        <v>0</v>
      </c>
      <c r="AP83" s="534"/>
      <c r="AQ83" s="535"/>
      <c r="AR83" s="63"/>
      <c r="AS83" s="109"/>
      <c r="AT83" s="5"/>
      <c r="AU83" s="1"/>
      <c r="AV83" s="106"/>
      <c r="AW83" s="53"/>
      <c r="AY83" s="48" t="s">
        <v>1335</v>
      </c>
      <c r="AZ83" s="232"/>
      <c r="BA83" s="232"/>
      <c r="BB83" s="232"/>
      <c r="BC83" s="235"/>
      <c r="BD83" s="530" t="s">
        <v>1365</v>
      </c>
      <c r="BE83" s="531"/>
      <c r="BF83" s="531"/>
      <c r="BG83" s="531"/>
      <c r="BH83" s="532"/>
      <c r="BI83" s="232"/>
      <c r="BJ83" s="471" t="s">
        <v>135</v>
      </c>
      <c r="BK83" s="471"/>
      <c r="BL83" s="533">
        <f>VLOOKUP(BD83,tabla_transportes,2,FALSE)</f>
        <v>0</v>
      </c>
      <c r="BM83" s="534"/>
      <c r="BN83" s="535"/>
      <c r="BO83" s="63"/>
      <c r="BP83" s="109"/>
    </row>
    <row r="84" spans="2:68" ht="4.5" customHeight="1" x14ac:dyDescent="0.25">
      <c r="B84" s="106"/>
      <c r="C84" s="53"/>
      <c r="D84" s="5"/>
      <c r="E84" s="48"/>
      <c r="F84" s="232"/>
      <c r="G84" s="232"/>
      <c r="H84" s="232"/>
      <c r="I84" s="235"/>
      <c r="J84" s="238"/>
      <c r="K84" s="238"/>
      <c r="L84" s="238"/>
      <c r="M84" s="238"/>
      <c r="N84" s="89"/>
      <c r="O84" s="232"/>
      <c r="P84" s="232"/>
      <c r="Q84" s="232"/>
      <c r="R84" s="233"/>
      <c r="S84" s="233"/>
      <c r="T84" s="233"/>
      <c r="U84" s="63"/>
      <c r="V84" s="109"/>
      <c r="W84" s="5"/>
      <c r="X84" s="5"/>
      <c r="Y84" s="106"/>
      <c r="Z84" s="53"/>
      <c r="AA84" s="5"/>
      <c r="AB84" s="48"/>
      <c r="AC84" s="232"/>
      <c r="AD84" s="232"/>
      <c r="AE84" s="232"/>
      <c r="AF84" s="235"/>
      <c r="AG84" s="238"/>
      <c r="AH84" s="238"/>
      <c r="AI84" s="238"/>
      <c r="AJ84" s="238"/>
      <c r="AK84" s="89"/>
      <c r="AL84" s="232"/>
      <c r="AM84" s="232"/>
      <c r="AN84" s="232"/>
      <c r="AO84" s="233"/>
      <c r="AP84" s="233"/>
      <c r="AQ84" s="233"/>
      <c r="AR84" s="63"/>
      <c r="AS84" s="109"/>
      <c r="AT84" s="5"/>
      <c r="AU84" s="1"/>
      <c r="AV84" s="106"/>
      <c r="AW84" s="53"/>
      <c r="AY84" s="48"/>
      <c r="AZ84" s="232"/>
      <c r="BA84" s="232"/>
      <c r="BB84" s="232"/>
      <c r="BC84" s="235"/>
      <c r="BD84" s="238"/>
      <c r="BE84" s="238"/>
      <c r="BF84" s="238"/>
      <c r="BG84" s="238"/>
      <c r="BH84" s="89"/>
      <c r="BI84" s="232"/>
      <c r="BJ84" s="232"/>
      <c r="BK84" s="232"/>
      <c r="BL84" s="233"/>
      <c r="BM84" s="233"/>
      <c r="BN84" s="233"/>
      <c r="BO84" s="63"/>
      <c r="BP84" s="109"/>
    </row>
    <row r="85" spans="2:68" x14ac:dyDescent="0.25">
      <c r="B85" s="106"/>
      <c r="C85" s="53"/>
      <c r="D85" s="5"/>
      <c r="E85" s="471" t="s">
        <v>1310</v>
      </c>
      <c r="F85" s="471"/>
      <c r="G85" s="471"/>
      <c r="H85" s="544">
        <v>2</v>
      </c>
      <c r="I85" s="545"/>
      <c r="J85" s="5"/>
      <c r="K85" s="471" t="s">
        <v>1299</v>
      </c>
      <c r="L85" s="471"/>
      <c r="M85" s="471"/>
      <c r="N85" s="549">
        <v>1</v>
      </c>
      <c r="O85" s="540"/>
      <c r="P85" s="471" t="s">
        <v>1329</v>
      </c>
      <c r="Q85" s="471"/>
      <c r="R85" s="533">
        <f>R83*H85*N85</f>
        <v>0</v>
      </c>
      <c r="S85" s="534"/>
      <c r="T85" s="535"/>
      <c r="U85" s="63"/>
      <c r="V85" s="109"/>
      <c r="W85" s="5"/>
      <c r="X85" s="5"/>
      <c r="Y85" s="106"/>
      <c r="Z85" s="53"/>
      <c r="AA85" s="5"/>
      <c r="AB85" s="471" t="s">
        <v>1310</v>
      </c>
      <c r="AC85" s="471"/>
      <c r="AD85" s="471"/>
      <c r="AE85" s="544">
        <v>2</v>
      </c>
      <c r="AF85" s="545"/>
      <c r="AG85" s="5"/>
      <c r="AH85" s="471" t="s">
        <v>1299</v>
      </c>
      <c r="AI85" s="471"/>
      <c r="AJ85" s="471"/>
      <c r="AK85" s="549">
        <v>1</v>
      </c>
      <c r="AL85" s="540"/>
      <c r="AM85" s="471" t="s">
        <v>1329</v>
      </c>
      <c r="AN85" s="471"/>
      <c r="AO85" s="533">
        <f>AO83*AE85*AK85</f>
        <v>0</v>
      </c>
      <c r="AP85" s="534"/>
      <c r="AQ85" s="535"/>
      <c r="AR85" s="63"/>
      <c r="AS85" s="109"/>
      <c r="AT85" s="5"/>
      <c r="AU85" s="1"/>
      <c r="AV85" s="106"/>
      <c r="AW85" s="53"/>
      <c r="AY85" s="471" t="s">
        <v>1310</v>
      </c>
      <c r="AZ85" s="471"/>
      <c r="BA85" s="471"/>
      <c r="BB85" s="544">
        <v>2</v>
      </c>
      <c r="BC85" s="545"/>
      <c r="BE85" s="471" t="s">
        <v>1299</v>
      </c>
      <c r="BF85" s="471"/>
      <c r="BG85" s="471"/>
      <c r="BH85" s="549">
        <v>1</v>
      </c>
      <c r="BI85" s="540"/>
      <c r="BJ85" s="471" t="s">
        <v>1329</v>
      </c>
      <c r="BK85" s="471"/>
      <c r="BL85" s="533">
        <f>BL83*BB85*BH85</f>
        <v>0</v>
      </c>
      <c r="BM85" s="534"/>
      <c r="BN85" s="535"/>
      <c r="BO85" s="63"/>
      <c r="BP85" s="109"/>
    </row>
    <row r="86" spans="2:68" ht="8.25" customHeight="1" x14ac:dyDescent="0.25">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x14ac:dyDescent="0.25">
      <c r="B87" s="106"/>
      <c r="C87" s="113"/>
      <c r="D87" s="113"/>
      <c r="E87" s="242"/>
      <c r="F87" s="242"/>
      <c r="G87" s="242"/>
      <c r="H87" s="242"/>
      <c r="I87" s="120"/>
      <c r="J87" s="120"/>
      <c r="K87" s="120"/>
      <c r="L87" s="120"/>
      <c r="M87" s="120"/>
      <c r="N87" s="113"/>
      <c r="O87" s="242"/>
      <c r="P87" s="242"/>
      <c r="Q87" s="547" t="s">
        <v>1336</v>
      </c>
      <c r="R87" s="547"/>
      <c r="S87" s="547"/>
      <c r="T87" s="547"/>
      <c r="U87" s="113"/>
      <c r="V87" s="109"/>
      <c r="W87" s="5"/>
      <c r="X87" s="5"/>
      <c r="Y87" s="106"/>
      <c r="Z87" s="113"/>
      <c r="AA87" s="113"/>
      <c r="AB87" s="242"/>
      <c r="AC87" s="242"/>
      <c r="AD87" s="242"/>
      <c r="AE87" s="242"/>
      <c r="AF87" s="120"/>
      <c r="AG87" s="120"/>
      <c r="AH87" s="120"/>
      <c r="AI87" s="120"/>
      <c r="AJ87" s="120"/>
      <c r="AK87" s="113"/>
      <c r="AL87" s="242"/>
      <c r="AM87" s="242"/>
      <c r="AN87" s="547" t="s">
        <v>1336</v>
      </c>
      <c r="AO87" s="547"/>
      <c r="AP87" s="547"/>
      <c r="AQ87" s="547"/>
      <c r="AR87" s="113"/>
      <c r="AS87" s="109"/>
      <c r="AT87" s="5"/>
      <c r="AU87" s="1"/>
      <c r="AV87" s="106"/>
      <c r="AW87" s="113"/>
      <c r="AX87" s="113"/>
      <c r="AY87" s="242"/>
      <c r="AZ87" s="242"/>
      <c r="BA87" s="242"/>
      <c r="BB87" s="242"/>
      <c r="BC87" s="120"/>
      <c r="BD87" s="120"/>
      <c r="BE87" s="120"/>
      <c r="BF87" s="120"/>
      <c r="BG87" s="120"/>
      <c r="BH87" s="113"/>
      <c r="BI87" s="242"/>
      <c r="BJ87" s="242"/>
      <c r="BK87" s="547" t="s">
        <v>1336</v>
      </c>
      <c r="BL87" s="547"/>
      <c r="BM87" s="547"/>
      <c r="BN87" s="547"/>
      <c r="BO87" s="113"/>
      <c r="BP87" s="109"/>
    </row>
    <row r="88" spans="2:68" ht="7.5" customHeight="1" x14ac:dyDescent="0.25">
      <c r="B88" s="103"/>
      <c r="C88" s="49"/>
      <c r="D88" s="50"/>
      <c r="E88" s="51"/>
      <c r="F88" s="51"/>
      <c r="G88" s="51"/>
      <c r="H88" s="51"/>
      <c r="I88" s="84"/>
      <c r="J88" s="84"/>
      <c r="K88" s="84"/>
      <c r="L88" s="84"/>
      <c r="M88" s="84"/>
      <c r="N88" s="50"/>
      <c r="O88" s="90"/>
      <c r="P88" s="242"/>
      <c r="Q88" s="548"/>
      <c r="R88" s="548"/>
      <c r="S88" s="548"/>
      <c r="T88" s="548"/>
      <c r="U88" s="113"/>
      <c r="V88" s="109"/>
      <c r="W88" s="5"/>
      <c r="X88" s="5"/>
      <c r="Y88" s="103"/>
      <c r="Z88" s="49"/>
      <c r="AA88" s="50"/>
      <c r="AB88" s="51"/>
      <c r="AC88" s="51"/>
      <c r="AD88" s="51"/>
      <c r="AE88" s="51"/>
      <c r="AF88" s="84"/>
      <c r="AG88" s="84"/>
      <c r="AH88" s="84"/>
      <c r="AI88" s="84"/>
      <c r="AJ88" s="84"/>
      <c r="AK88" s="50"/>
      <c r="AL88" s="90"/>
      <c r="AM88" s="242"/>
      <c r="AN88" s="548"/>
      <c r="AO88" s="548"/>
      <c r="AP88" s="548"/>
      <c r="AQ88" s="548"/>
      <c r="AR88" s="113"/>
      <c r="AS88" s="109"/>
      <c r="AT88" s="5"/>
      <c r="AU88" s="1"/>
      <c r="AV88" s="103"/>
      <c r="AW88" s="49"/>
      <c r="AX88" s="50"/>
      <c r="AY88" s="51"/>
      <c r="AZ88" s="51"/>
      <c r="BA88" s="51"/>
      <c r="BB88" s="51"/>
      <c r="BC88" s="84"/>
      <c r="BD88" s="84"/>
      <c r="BE88" s="84"/>
      <c r="BF88" s="84"/>
      <c r="BG88" s="84"/>
      <c r="BH88" s="50"/>
      <c r="BI88" s="90"/>
      <c r="BJ88" s="242"/>
      <c r="BK88" s="548"/>
      <c r="BL88" s="548"/>
      <c r="BM88" s="548"/>
      <c r="BN88" s="548"/>
      <c r="BO88" s="113"/>
      <c r="BP88" s="109"/>
    </row>
    <row r="89" spans="2:68" ht="15.75" x14ac:dyDescent="0.25">
      <c r="B89" s="103"/>
      <c r="C89" s="53"/>
      <c r="D89" s="459" t="s">
        <v>1287</v>
      </c>
      <c r="E89" s="459"/>
      <c r="F89" s="459"/>
      <c r="G89" s="459"/>
      <c r="H89" s="472" t="s">
        <v>1366</v>
      </c>
      <c r="I89" s="472"/>
      <c r="J89" s="472"/>
      <c r="K89" s="6" t="s">
        <v>1325</v>
      </c>
      <c r="L89" s="6"/>
      <c r="M89" s="473">
        <f>VLOOKUP(H89,perfil,2,FALSE)</f>
        <v>0</v>
      </c>
      <c r="N89" s="473"/>
      <c r="O89" s="63"/>
      <c r="P89" s="113"/>
      <c r="Q89" s="546">
        <f>(L59+(K67*R63)+R71+R85+R79+(1+S75))*(1+M89)</f>
        <v>165349.33333333334</v>
      </c>
      <c r="R89" s="546"/>
      <c r="S89" s="546"/>
      <c r="T89" s="546"/>
      <c r="U89" s="113"/>
      <c r="V89" s="109"/>
      <c r="W89" s="5"/>
      <c r="X89" s="5"/>
      <c r="Y89" s="103"/>
      <c r="Z89" s="53"/>
      <c r="AA89" s="459" t="s">
        <v>1287</v>
      </c>
      <c r="AB89" s="459"/>
      <c r="AC89" s="459"/>
      <c r="AD89" s="459"/>
      <c r="AE89" s="472" t="s">
        <v>1366</v>
      </c>
      <c r="AF89" s="472"/>
      <c r="AG89" s="472"/>
      <c r="AH89" s="6" t="s">
        <v>1325</v>
      </c>
      <c r="AI89" s="6"/>
      <c r="AJ89" s="473">
        <f>VLOOKUP(AE89,perfil,2,FALSE)</f>
        <v>0</v>
      </c>
      <c r="AK89" s="473"/>
      <c r="AL89" s="63"/>
      <c r="AM89" s="113"/>
      <c r="AN89" s="546" t="e">
        <f>(AI59+(AH67*AO63)+AO71+AO85+AO79+(1+AP75))*(1+AJ89)</f>
        <v>#N/A</v>
      </c>
      <c r="AO89" s="546"/>
      <c r="AP89" s="546"/>
      <c r="AQ89" s="546"/>
      <c r="AR89" s="113"/>
      <c r="AS89" s="109"/>
      <c r="AT89" s="5"/>
      <c r="AU89" s="1"/>
      <c r="AV89" s="103"/>
      <c r="AW89" s="53"/>
      <c r="AX89" s="459" t="s">
        <v>1287</v>
      </c>
      <c r="AY89" s="459"/>
      <c r="AZ89" s="459"/>
      <c r="BA89" s="459"/>
      <c r="BB89" s="472" t="s">
        <v>1366</v>
      </c>
      <c r="BC89" s="472"/>
      <c r="BD89" s="472"/>
      <c r="BE89" s="6" t="s">
        <v>1325</v>
      </c>
      <c r="BF89" s="6"/>
      <c r="BG89" s="473">
        <f>VLOOKUP(BB89,perfil,2,FALSE)</f>
        <v>0</v>
      </c>
      <c r="BH89" s="473"/>
      <c r="BI89" s="63"/>
      <c r="BJ89" s="113"/>
      <c r="BK89" s="546">
        <f>(BF59+(BE67*BL63)+BL71+BL85+BL79+(1+BM75))*(1+BG89)</f>
        <v>879774.00000000012</v>
      </c>
      <c r="BL89" s="546"/>
      <c r="BM89" s="546"/>
      <c r="BN89" s="546"/>
      <c r="BO89" s="113"/>
      <c r="BP89" s="109"/>
    </row>
    <row r="90" spans="2:68" ht="6" customHeight="1" x14ac:dyDescent="0.25">
      <c r="B90" s="103"/>
      <c r="C90" s="54"/>
      <c r="D90" s="64"/>
      <c r="E90" s="73"/>
      <c r="F90" s="73"/>
      <c r="G90" s="64"/>
      <c r="H90" s="64"/>
      <c r="I90" s="64"/>
      <c r="J90" s="64"/>
      <c r="K90" s="64"/>
      <c r="L90" s="64"/>
      <c r="M90" s="64"/>
      <c r="N90" s="64"/>
      <c r="O90" s="65"/>
      <c r="P90" s="113"/>
      <c r="Q90" s="546"/>
      <c r="R90" s="546"/>
      <c r="S90" s="546"/>
      <c r="T90" s="546"/>
      <c r="U90" s="117"/>
      <c r="V90" s="109"/>
      <c r="W90" s="5"/>
      <c r="X90" s="5"/>
      <c r="Y90" s="103"/>
      <c r="Z90" s="54"/>
      <c r="AA90" s="64"/>
      <c r="AB90" s="73"/>
      <c r="AC90" s="73"/>
      <c r="AD90" s="64"/>
      <c r="AE90" s="64"/>
      <c r="AF90" s="64"/>
      <c r="AG90" s="64"/>
      <c r="AH90" s="64"/>
      <c r="AI90" s="64"/>
      <c r="AJ90" s="64"/>
      <c r="AK90" s="64"/>
      <c r="AL90" s="65"/>
      <c r="AM90" s="113"/>
      <c r="AN90" s="546"/>
      <c r="AO90" s="546"/>
      <c r="AP90" s="546"/>
      <c r="AQ90" s="546"/>
      <c r="AR90" s="117"/>
      <c r="AS90" s="109"/>
      <c r="AT90" s="5"/>
      <c r="AU90" s="1"/>
      <c r="AV90" s="103"/>
      <c r="AW90" s="54"/>
      <c r="AX90" s="64"/>
      <c r="AY90" s="73"/>
      <c r="AZ90" s="73"/>
      <c r="BA90" s="64"/>
      <c r="BB90" s="64"/>
      <c r="BC90" s="64"/>
      <c r="BD90" s="64"/>
      <c r="BE90" s="64"/>
      <c r="BF90" s="64"/>
      <c r="BG90" s="64"/>
      <c r="BH90" s="64"/>
      <c r="BI90" s="65"/>
      <c r="BJ90" s="113"/>
      <c r="BK90" s="546"/>
      <c r="BL90" s="546"/>
      <c r="BM90" s="546"/>
      <c r="BN90" s="546"/>
      <c r="BO90" s="117"/>
      <c r="BP90" s="109"/>
    </row>
    <row r="91" spans="2:68" ht="6.75" customHeight="1" thickBot="1" x14ac:dyDescent="0.3">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x14ac:dyDescent="0.25">
      <c r="C92" s="5"/>
      <c r="D92" s="5"/>
      <c r="E92" s="5"/>
      <c r="F92" s="5"/>
      <c r="G92" s="5"/>
      <c r="H92" s="5"/>
      <c r="I92" s="5"/>
      <c r="J92" s="5"/>
      <c r="K92" s="5"/>
      <c r="L92" s="5"/>
      <c r="M92" s="5"/>
      <c r="N92" s="5"/>
      <c r="O92" s="235"/>
      <c r="P92" s="235"/>
      <c r="Q92" s="5"/>
      <c r="R92" s="5"/>
      <c r="S92" s="5"/>
      <c r="T92" s="60"/>
      <c r="U92" s="60"/>
      <c r="V92" s="5"/>
      <c r="W92" s="5"/>
      <c r="X92" s="5"/>
      <c r="Y92" s="1"/>
      <c r="Z92" s="5"/>
      <c r="AA92" s="5"/>
      <c r="AB92" s="5"/>
      <c r="AC92" s="5"/>
      <c r="AD92" s="5"/>
      <c r="AE92" s="5"/>
      <c r="AF92" s="5"/>
      <c r="AG92" s="5"/>
      <c r="AH92" s="5"/>
      <c r="AI92" s="5"/>
      <c r="AJ92" s="5"/>
      <c r="AK92" s="5"/>
      <c r="AL92" s="235"/>
      <c r="AM92" s="235"/>
      <c r="AN92" s="5"/>
      <c r="AO92" s="5"/>
      <c r="AP92" s="5"/>
      <c r="AQ92" s="60"/>
      <c r="AR92" s="60"/>
      <c r="AS92" s="5"/>
      <c r="AT92" s="5"/>
      <c r="AU92" s="1"/>
    </row>
    <row r="93" spans="2:68" x14ac:dyDescent="0.25">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75" thickBot="1" x14ac:dyDescent="0.3">
      <c r="B94" s="5"/>
      <c r="C94" s="523" t="s">
        <v>1484</v>
      </c>
      <c r="D94" s="523"/>
      <c r="E94" s="523"/>
      <c r="F94" s="523"/>
      <c r="G94" s="523"/>
      <c r="H94" s="523"/>
      <c r="I94" s="126"/>
      <c r="J94" s="5"/>
      <c r="K94" s="5"/>
      <c r="L94" s="5"/>
      <c r="M94" s="5"/>
      <c r="N94" s="5"/>
      <c r="O94" s="5"/>
      <c r="P94" s="5"/>
      <c r="Q94" s="5"/>
      <c r="R94" s="5"/>
      <c r="S94" s="5"/>
      <c r="T94" s="5"/>
      <c r="U94" s="5"/>
      <c r="V94" s="5"/>
      <c r="W94" s="5"/>
      <c r="X94" s="5"/>
      <c r="Y94" s="5"/>
      <c r="Z94" s="523" t="s">
        <v>1485</v>
      </c>
      <c r="AA94" s="523"/>
      <c r="AB94" s="523"/>
      <c r="AC94" s="523"/>
      <c r="AD94" s="523"/>
      <c r="AE94" s="523"/>
      <c r="AF94" s="126"/>
      <c r="AG94" s="5"/>
      <c r="AH94" s="5"/>
      <c r="AI94" s="5"/>
      <c r="AJ94" s="5"/>
      <c r="AK94" s="5"/>
      <c r="AL94" s="5"/>
      <c r="AM94" s="5"/>
      <c r="AN94" s="5"/>
      <c r="AO94" s="5"/>
      <c r="AP94" s="5"/>
      <c r="AQ94" s="5"/>
      <c r="AR94" s="5"/>
      <c r="AS94" s="5"/>
      <c r="AT94" s="5"/>
      <c r="AU94" s="5"/>
      <c r="AW94" s="523" t="s">
        <v>1486</v>
      </c>
      <c r="AX94" s="523"/>
      <c r="AY94" s="523"/>
      <c r="AZ94" s="523"/>
      <c r="BA94" s="523"/>
      <c r="BB94" s="523"/>
      <c r="BC94" s="126"/>
    </row>
    <row r="95" spans="2:68" ht="6.75" customHeight="1" x14ac:dyDescent="0.25">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25" customHeight="1" x14ac:dyDescent="0.25">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x14ac:dyDescent="0.25">
      <c r="B97" s="106"/>
      <c r="C97" s="53"/>
      <c r="D97" s="5"/>
      <c r="E97" s="524" t="s">
        <v>1337</v>
      </c>
      <c r="F97" s="524"/>
      <c r="G97" s="524"/>
      <c r="H97" s="524"/>
      <c r="I97" s="524"/>
      <c r="J97" s="5"/>
      <c r="K97" s="527" t="s">
        <v>121</v>
      </c>
      <c r="L97" s="528"/>
      <c r="M97" s="528"/>
      <c r="N97" s="528"/>
      <c r="O97" s="528"/>
      <c r="P97" s="528"/>
      <c r="Q97" s="528"/>
      <c r="R97" s="528"/>
      <c r="S97" s="529"/>
      <c r="T97" s="92"/>
      <c r="U97" s="94"/>
      <c r="V97" s="123"/>
      <c r="W97" s="1"/>
      <c r="X97" s="5"/>
      <c r="Y97" s="106"/>
      <c r="Z97" s="53"/>
      <c r="AA97" s="5"/>
      <c r="AB97" s="524" t="s">
        <v>1337</v>
      </c>
      <c r="AC97" s="524"/>
      <c r="AD97" s="524"/>
      <c r="AE97" s="524"/>
      <c r="AF97" s="524"/>
      <c r="AG97" s="5"/>
      <c r="AH97" s="527" t="s">
        <v>121</v>
      </c>
      <c r="AI97" s="528"/>
      <c r="AJ97" s="528"/>
      <c r="AK97" s="528"/>
      <c r="AL97" s="528"/>
      <c r="AM97" s="528"/>
      <c r="AN97" s="528"/>
      <c r="AO97" s="528"/>
      <c r="AP97" s="529"/>
      <c r="AQ97" s="92"/>
      <c r="AR97" s="94"/>
      <c r="AS97" s="123"/>
      <c r="AT97" s="1"/>
      <c r="AU97" s="1"/>
      <c r="AV97" s="106"/>
      <c r="AW97" s="53"/>
      <c r="AY97" s="524" t="s">
        <v>1337</v>
      </c>
      <c r="AZ97" s="524"/>
      <c r="BA97" s="524"/>
      <c r="BB97" s="524"/>
      <c r="BC97" s="524"/>
      <c r="BE97" s="527" t="s">
        <v>121</v>
      </c>
      <c r="BF97" s="528"/>
      <c r="BG97" s="528"/>
      <c r="BH97" s="528"/>
      <c r="BI97" s="528"/>
      <c r="BJ97" s="528"/>
      <c r="BK97" s="528"/>
      <c r="BL97" s="528"/>
      <c r="BM97" s="529"/>
      <c r="BN97" s="92"/>
      <c r="BO97" s="94"/>
      <c r="BP97" s="123"/>
    </row>
    <row r="98" spans="2:68" ht="4.5" customHeight="1" x14ac:dyDescent="0.25">
      <c r="B98" s="106"/>
      <c r="C98" s="53"/>
      <c r="D98" s="5"/>
      <c r="E98" s="244"/>
      <c r="F98" s="244"/>
      <c r="G98" s="244"/>
      <c r="H98" s="244"/>
      <c r="I98" s="244"/>
      <c r="J98" s="5"/>
      <c r="K98" s="93"/>
      <c r="L98" s="93"/>
      <c r="M98" s="93"/>
      <c r="N98" s="93"/>
      <c r="O98" s="93"/>
      <c r="P98" s="93"/>
      <c r="Q98" s="93"/>
      <c r="R98" s="93"/>
      <c r="S98" s="93"/>
      <c r="T98" s="92"/>
      <c r="U98" s="94"/>
      <c r="V98" s="123"/>
      <c r="W98" s="1"/>
      <c r="X98" s="5"/>
      <c r="Y98" s="106"/>
      <c r="Z98" s="53"/>
      <c r="AA98" s="5"/>
      <c r="AB98" s="244"/>
      <c r="AC98" s="244"/>
      <c r="AD98" s="244"/>
      <c r="AE98" s="244"/>
      <c r="AF98" s="244"/>
      <c r="AG98" s="5"/>
      <c r="AH98" s="93"/>
      <c r="AI98" s="93"/>
      <c r="AJ98" s="93"/>
      <c r="AK98" s="93"/>
      <c r="AL98" s="93"/>
      <c r="AM98" s="93"/>
      <c r="AN98" s="93"/>
      <c r="AO98" s="93"/>
      <c r="AP98" s="93"/>
      <c r="AQ98" s="92"/>
      <c r="AR98" s="94"/>
      <c r="AS98" s="123"/>
      <c r="AT98" s="1"/>
      <c r="AU98" s="1"/>
      <c r="AV98" s="106"/>
      <c r="AW98" s="53"/>
      <c r="AY98" s="244"/>
      <c r="AZ98" s="244"/>
      <c r="BA98" s="244"/>
      <c r="BB98" s="244"/>
      <c r="BC98" s="244"/>
      <c r="BE98" s="93"/>
      <c r="BF98" s="93"/>
      <c r="BG98" s="93"/>
      <c r="BH98" s="93"/>
      <c r="BI98" s="93"/>
      <c r="BJ98" s="93"/>
      <c r="BK98" s="93"/>
      <c r="BL98" s="93"/>
      <c r="BM98" s="93"/>
      <c r="BN98" s="92"/>
      <c r="BO98" s="94"/>
      <c r="BP98" s="123"/>
    </row>
    <row r="99" spans="2:68" x14ac:dyDescent="0.25">
      <c r="B99" s="106"/>
      <c r="C99" s="53"/>
      <c r="D99" s="5"/>
      <c r="E99" s="525" t="s">
        <v>1338</v>
      </c>
      <c r="F99" s="525"/>
      <c r="G99" s="525"/>
      <c r="H99" s="525"/>
      <c r="I99" s="525"/>
      <c r="J99" s="5"/>
      <c r="K99" s="527" t="s">
        <v>93</v>
      </c>
      <c r="L99" s="528"/>
      <c r="M99" s="528"/>
      <c r="N99" s="528"/>
      <c r="O99" s="528"/>
      <c r="P99" s="528"/>
      <c r="Q99" s="528"/>
      <c r="R99" s="528"/>
      <c r="S99" s="529"/>
      <c r="T99" s="92"/>
      <c r="U99" s="94"/>
      <c r="V99" s="123"/>
      <c r="W99" s="5"/>
      <c r="X99" s="5"/>
      <c r="Y99" s="106"/>
      <c r="Z99" s="53"/>
      <c r="AA99" s="5"/>
      <c r="AB99" s="525" t="s">
        <v>1338</v>
      </c>
      <c r="AC99" s="525"/>
      <c r="AD99" s="525"/>
      <c r="AE99" s="525"/>
      <c r="AF99" s="525"/>
      <c r="AG99" s="5"/>
      <c r="AH99" s="527" t="s">
        <v>96</v>
      </c>
      <c r="AI99" s="528"/>
      <c r="AJ99" s="528"/>
      <c r="AK99" s="528"/>
      <c r="AL99" s="528"/>
      <c r="AM99" s="528"/>
      <c r="AN99" s="528"/>
      <c r="AO99" s="528"/>
      <c r="AP99" s="529"/>
      <c r="AQ99" s="92"/>
      <c r="AR99" s="94"/>
      <c r="AS99" s="123"/>
      <c r="AT99" s="5"/>
      <c r="AU99" s="1"/>
      <c r="AV99" s="106"/>
      <c r="AW99" s="53"/>
      <c r="AY99" s="525" t="s">
        <v>1338</v>
      </c>
      <c r="AZ99" s="525"/>
      <c r="BA99" s="525"/>
      <c r="BB99" s="525"/>
      <c r="BC99" s="525"/>
      <c r="BE99" s="527" t="s">
        <v>97</v>
      </c>
      <c r="BF99" s="528"/>
      <c r="BG99" s="528"/>
      <c r="BH99" s="528"/>
      <c r="BI99" s="528"/>
      <c r="BJ99" s="528"/>
      <c r="BK99" s="528"/>
      <c r="BL99" s="528"/>
      <c r="BM99" s="529"/>
      <c r="BN99" s="92"/>
      <c r="BO99" s="94"/>
      <c r="BP99" s="123"/>
    </row>
    <row r="100" spans="2:68" ht="5.25" customHeight="1" x14ac:dyDescent="0.25">
      <c r="B100" s="106"/>
      <c r="C100" s="53"/>
      <c r="D100" s="5"/>
      <c r="E100" s="243"/>
      <c r="F100" s="243"/>
      <c r="G100" s="243"/>
      <c r="H100" s="243"/>
      <c r="I100" s="243"/>
      <c r="J100" s="5"/>
      <c r="K100" s="93"/>
      <c r="L100" s="93"/>
      <c r="M100" s="93"/>
      <c r="N100" s="93"/>
      <c r="O100" s="93"/>
      <c r="P100" s="93"/>
      <c r="Q100" s="93"/>
      <c r="R100" s="93"/>
      <c r="S100" s="93"/>
      <c r="T100" s="92"/>
      <c r="U100" s="94"/>
      <c r="V100" s="123"/>
      <c r="W100" s="5"/>
      <c r="X100" s="5"/>
      <c r="Y100" s="106"/>
      <c r="Z100" s="53"/>
      <c r="AA100" s="5"/>
      <c r="AB100" s="243"/>
      <c r="AC100" s="243"/>
      <c r="AD100" s="243"/>
      <c r="AE100" s="243"/>
      <c r="AF100" s="243"/>
      <c r="AG100" s="5"/>
      <c r="AH100" s="93"/>
      <c r="AI100" s="93"/>
      <c r="AJ100" s="93"/>
      <c r="AK100" s="93"/>
      <c r="AL100" s="93"/>
      <c r="AM100" s="93"/>
      <c r="AN100" s="93"/>
      <c r="AO100" s="93"/>
      <c r="AP100" s="93"/>
      <c r="AQ100" s="92"/>
      <c r="AR100" s="94"/>
      <c r="AS100" s="123"/>
      <c r="AT100" s="5"/>
      <c r="AU100" s="1"/>
      <c r="AV100" s="106"/>
      <c r="AW100" s="53"/>
      <c r="AY100" s="243"/>
      <c r="AZ100" s="243"/>
      <c r="BA100" s="243"/>
      <c r="BB100" s="243"/>
      <c r="BC100" s="243"/>
      <c r="BE100" s="93"/>
      <c r="BF100" s="93"/>
      <c r="BG100" s="93"/>
      <c r="BH100" s="93"/>
      <c r="BI100" s="93"/>
      <c r="BJ100" s="93"/>
      <c r="BK100" s="93"/>
      <c r="BL100" s="93"/>
      <c r="BM100" s="93"/>
      <c r="BN100" s="92"/>
      <c r="BO100" s="94"/>
      <c r="BP100" s="123"/>
    </row>
    <row r="101" spans="2:68" x14ac:dyDescent="0.25">
      <c r="B101" s="106"/>
      <c r="C101" s="53"/>
      <c r="D101" s="5"/>
      <c r="E101" s="526"/>
      <c r="F101" s="526"/>
      <c r="G101" s="526"/>
      <c r="H101" s="526"/>
      <c r="I101" s="526"/>
      <c r="J101" s="30"/>
      <c r="K101" s="550"/>
      <c r="L101" s="550"/>
      <c r="M101" s="550"/>
      <c r="N101" s="550"/>
      <c r="O101" s="550"/>
      <c r="P101" s="550"/>
      <c r="Q101" s="550"/>
      <c r="R101" s="550"/>
      <c r="S101" s="550"/>
      <c r="T101" s="92"/>
      <c r="U101" s="95"/>
      <c r="V101" s="123"/>
      <c r="W101" s="5"/>
      <c r="X101" s="5"/>
      <c r="Y101" s="106"/>
      <c r="Z101" s="53"/>
      <c r="AA101" s="5"/>
      <c r="AB101" s="526"/>
      <c r="AC101" s="526"/>
      <c r="AD101" s="526"/>
      <c r="AE101" s="526"/>
      <c r="AF101" s="526"/>
      <c r="AG101" s="30"/>
      <c r="AH101" s="550"/>
      <c r="AI101" s="550"/>
      <c r="AJ101" s="550"/>
      <c r="AK101" s="550"/>
      <c r="AL101" s="550"/>
      <c r="AM101" s="550"/>
      <c r="AN101" s="550"/>
      <c r="AO101" s="550"/>
      <c r="AP101" s="550"/>
      <c r="AQ101" s="92"/>
      <c r="AR101" s="95"/>
      <c r="AS101" s="123"/>
      <c r="AT101" s="5"/>
      <c r="AU101" s="1"/>
      <c r="AV101" s="106"/>
      <c r="AW101" s="53"/>
      <c r="AY101" s="526"/>
      <c r="AZ101" s="526"/>
      <c r="BA101" s="526"/>
      <c r="BB101" s="526"/>
      <c r="BC101" s="526"/>
      <c r="BD101" s="30"/>
      <c r="BE101" s="550"/>
      <c r="BF101" s="550"/>
      <c r="BG101" s="550"/>
      <c r="BH101" s="550"/>
      <c r="BI101" s="550"/>
      <c r="BJ101" s="550"/>
      <c r="BK101" s="550"/>
      <c r="BL101" s="550"/>
      <c r="BM101" s="550"/>
      <c r="BN101" s="92"/>
      <c r="BO101" s="95"/>
      <c r="BP101" s="123"/>
    </row>
    <row r="102" spans="2:68" ht="6.75" customHeight="1" x14ac:dyDescent="0.25">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25" customHeight="1" x14ac:dyDescent="0.25">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x14ac:dyDescent="0.25">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x14ac:dyDescent="0.25">
      <c r="B105" s="106"/>
      <c r="C105" s="76"/>
      <c r="D105" s="8"/>
      <c r="E105" s="8" t="s">
        <v>1332</v>
      </c>
      <c r="F105" s="8"/>
      <c r="G105" s="8"/>
      <c r="H105" s="8"/>
      <c r="I105" s="6"/>
      <c r="J105" s="6"/>
      <c r="K105" s="6"/>
      <c r="L105" s="481">
        <f>VLOOKUP(K99,tabla_documentacion,3,FALSE)</f>
        <v>165348.33333333334</v>
      </c>
      <c r="M105" s="481"/>
      <c r="N105" s="481"/>
      <c r="O105" s="481"/>
      <c r="P105" s="5"/>
      <c r="Q105" s="5"/>
      <c r="R105" s="5"/>
      <c r="S105" s="5"/>
      <c r="T105" s="5"/>
      <c r="U105" s="63"/>
      <c r="V105" s="109"/>
      <c r="W105" s="5"/>
      <c r="X105" s="5"/>
      <c r="Y105" s="106"/>
      <c r="Z105" s="76"/>
      <c r="AA105" s="8"/>
      <c r="AB105" s="8" t="s">
        <v>1332</v>
      </c>
      <c r="AC105" s="8"/>
      <c r="AD105" s="8"/>
      <c r="AE105" s="8"/>
      <c r="AF105" s="6"/>
      <c r="AG105" s="6"/>
      <c r="AH105" s="6"/>
      <c r="AI105" s="481">
        <f>VLOOKUP(AH99,tabla_documentacion,3,FALSE)</f>
        <v>226731.66666666669</v>
      </c>
      <c r="AJ105" s="481"/>
      <c r="AK105" s="481"/>
      <c r="AL105" s="481"/>
      <c r="AM105" s="5"/>
      <c r="AN105" s="5"/>
      <c r="AO105" s="5"/>
      <c r="AP105" s="5"/>
      <c r="AQ105" s="5"/>
      <c r="AR105" s="63"/>
      <c r="AS105" s="109"/>
      <c r="AT105" s="5"/>
      <c r="AU105" s="1"/>
      <c r="AV105" s="106"/>
      <c r="AW105" s="76"/>
      <c r="AX105" s="8"/>
      <c r="AY105" s="8" t="s">
        <v>1332</v>
      </c>
      <c r="AZ105" s="8"/>
      <c r="BA105" s="8"/>
      <c r="BB105" s="8"/>
      <c r="BC105" s="6"/>
      <c r="BD105" s="6"/>
      <c r="BE105" s="6"/>
      <c r="BF105" s="481">
        <f>VLOOKUP(BE99,tabla_documentacion,3,FALSE)</f>
        <v>733144.16666666674</v>
      </c>
      <c r="BG105" s="481"/>
      <c r="BH105" s="481"/>
      <c r="BI105" s="481"/>
      <c r="BO105" s="63"/>
      <c r="BP105" s="109"/>
    </row>
    <row r="106" spans="2:68" x14ac:dyDescent="0.25">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 customHeight="1" x14ac:dyDescent="0.25">
      <c r="B107" s="106"/>
      <c r="C107" s="242"/>
      <c r="D107" s="242"/>
      <c r="E107" s="242"/>
      <c r="F107" s="242"/>
      <c r="G107" s="242"/>
      <c r="H107" s="242"/>
      <c r="I107" s="111"/>
      <c r="J107" s="111"/>
      <c r="K107" s="111"/>
      <c r="L107" s="111"/>
      <c r="M107" s="112"/>
      <c r="N107" s="112"/>
      <c r="O107" s="113"/>
      <c r="P107" s="113"/>
      <c r="Q107" s="113"/>
      <c r="R107" s="113"/>
      <c r="S107" s="113"/>
      <c r="T107" s="113"/>
      <c r="U107" s="113"/>
      <c r="V107" s="109"/>
      <c r="W107" s="5"/>
      <c r="X107" s="5"/>
      <c r="Y107" s="106"/>
      <c r="Z107" s="242"/>
      <c r="AA107" s="242"/>
      <c r="AB107" s="242"/>
      <c r="AC107" s="242"/>
      <c r="AD107" s="242"/>
      <c r="AE107" s="242"/>
      <c r="AF107" s="111"/>
      <c r="AG107" s="111"/>
      <c r="AH107" s="111"/>
      <c r="AI107" s="111"/>
      <c r="AJ107" s="112"/>
      <c r="AK107" s="112"/>
      <c r="AL107" s="113"/>
      <c r="AM107" s="113"/>
      <c r="AN107" s="113"/>
      <c r="AO107" s="113"/>
      <c r="AP107" s="113"/>
      <c r="AQ107" s="113"/>
      <c r="AR107" s="113"/>
      <c r="AS107" s="109"/>
      <c r="AT107" s="5"/>
      <c r="AU107" s="1"/>
      <c r="AV107" s="106"/>
      <c r="AW107" s="242"/>
      <c r="AX107" s="242"/>
      <c r="AY107" s="242"/>
      <c r="AZ107" s="242"/>
      <c r="BA107" s="242"/>
      <c r="BB107" s="242"/>
      <c r="BC107" s="111"/>
      <c r="BD107" s="111"/>
      <c r="BE107" s="111"/>
      <c r="BF107" s="111"/>
      <c r="BG107" s="112"/>
      <c r="BH107" s="112"/>
      <c r="BI107" s="113"/>
      <c r="BJ107" s="113"/>
      <c r="BK107" s="113"/>
      <c r="BL107" s="113"/>
      <c r="BM107" s="113"/>
      <c r="BN107" s="113"/>
      <c r="BO107" s="113"/>
      <c r="BP107" s="109"/>
    </row>
    <row r="108" spans="2:68" x14ac:dyDescent="0.25">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75" x14ac:dyDescent="0.25">
      <c r="B109" s="106"/>
      <c r="C109" s="62"/>
      <c r="D109" s="232"/>
      <c r="E109" s="8" t="s">
        <v>1330</v>
      </c>
      <c r="F109" s="8"/>
      <c r="G109" s="8"/>
      <c r="H109" s="530" t="s">
        <v>132</v>
      </c>
      <c r="I109" s="531"/>
      <c r="J109" s="531"/>
      <c r="K109" s="531"/>
      <c r="L109" s="532"/>
      <c r="M109" s="5"/>
      <c r="N109" s="6"/>
      <c r="O109" s="8" t="s">
        <v>1326</v>
      </c>
      <c r="P109" s="6"/>
      <c r="Q109" s="6"/>
      <c r="R109" s="533">
        <f>VLOOKUP(H109,tabla_ejecutor,2,FALSE)</f>
        <v>11890</v>
      </c>
      <c r="S109" s="534"/>
      <c r="T109" s="535"/>
      <c r="U109" s="63"/>
      <c r="V109" s="109"/>
      <c r="W109" s="5"/>
      <c r="X109" s="5"/>
      <c r="Y109" s="106"/>
      <c r="Z109" s="62"/>
      <c r="AA109" s="232"/>
      <c r="AB109" s="8" t="s">
        <v>1330</v>
      </c>
      <c r="AC109" s="8"/>
      <c r="AD109" s="8"/>
      <c r="AE109" s="530" t="s">
        <v>131</v>
      </c>
      <c r="AF109" s="531"/>
      <c r="AG109" s="531"/>
      <c r="AH109" s="531"/>
      <c r="AI109" s="532"/>
      <c r="AJ109" s="5"/>
      <c r="AK109" s="6"/>
      <c r="AL109" s="8" t="s">
        <v>1326</v>
      </c>
      <c r="AM109" s="6"/>
      <c r="AN109" s="6"/>
      <c r="AO109" s="533">
        <f>VLOOKUP(AE109,tabla_ejecutor,2,FALSE)</f>
        <v>18415</v>
      </c>
      <c r="AP109" s="534"/>
      <c r="AQ109" s="535"/>
      <c r="AR109" s="63"/>
      <c r="AS109" s="109"/>
      <c r="AT109" s="5"/>
      <c r="AU109" s="1"/>
      <c r="AV109" s="106"/>
      <c r="AW109" s="62"/>
      <c r="AX109" s="232"/>
      <c r="AY109" s="8" t="s">
        <v>1330</v>
      </c>
      <c r="AZ109" s="8"/>
      <c r="BA109" s="8"/>
      <c r="BB109" s="530" t="s">
        <v>131</v>
      </c>
      <c r="BC109" s="531"/>
      <c r="BD109" s="531"/>
      <c r="BE109" s="531"/>
      <c r="BF109" s="532"/>
      <c r="BH109" s="6"/>
      <c r="BI109" s="8" t="s">
        <v>1326</v>
      </c>
      <c r="BJ109" s="6"/>
      <c r="BK109" s="6"/>
      <c r="BL109" s="533">
        <f>VLOOKUP(BB109,tabla_ejecutor,2,FALSE)</f>
        <v>18415</v>
      </c>
      <c r="BM109" s="534"/>
      <c r="BN109" s="535"/>
      <c r="BO109" s="63"/>
      <c r="BP109" s="109"/>
    </row>
    <row r="110" spans="2:68" x14ac:dyDescent="0.25">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 customHeight="1" x14ac:dyDescent="0.25">
      <c r="B111" s="106"/>
      <c r="C111" s="242"/>
      <c r="D111" s="242"/>
      <c r="E111" s="242"/>
      <c r="F111" s="242"/>
      <c r="G111" s="242"/>
      <c r="H111" s="242"/>
      <c r="I111" s="111"/>
      <c r="J111" s="111"/>
      <c r="K111" s="111"/>
      <c r="L111" s="111"/>
      <c r="M111" s="112"/>
      <c r="N111" s="112"/>
      <c r="O111" s="113"/>
      <c r="P111" s="113"/>
      <c r="Q111" s="113"/>
      <c r="R111" s="113"/>
      <c r="S111" s="113"/>
      <c r="T111" s="113"/>
      <c r="U111" s="113"/>
      <c r="V111" s="109"/>
      <c r="W111" s="5"/>
      <c r="X111" s="5"/>
      <c r="Y111" s="106"/>
      <c r="Z111" s="242"/>
      <c r="AA111" s="242"/>
      <c r="AB111" s="242"/>
      <c r="AC111" s="242"/>
      <c r="AD111" s="242"/>
      <c r="AE111" s="242"/>
      <c r="AF111" s="111"/>
      <c r="AG111" s="111"/>
      <c r="AH111" s="111"/>
      <c r="AI111" s="111"/>
      <c r="AJ111" s="112"/>
      <c r="AK111" s="112"/>
      <c r="AL111" s="113"/>
      <c r="AM111" s="113"/>
      <c r="AN111" s="113"/>
      <c r="AO111" s="113"/>
      <c r="AP111" s="113"/>
      <c r="AQ111" s="113"/>
      <c r="AR111" s="113"/>
      <c r="AS111" s="109"/>
      <c r="AT111" s="5"/>
      <c r="AU111" s="1"/>
      <c r="AV111" s="106"/>
      <c r="AW111" s="242"/>
      <c r="AX111" s="242"/>
      <c r="AY111" s="242"/>
      <c r="AZ111" s="242"/>
      <c r="BA111" s="242"/>
      <c r="BB111" s="242"/>
      <c r="BC111" s="111"/>
      <c r="BD111" s="111"/>
      <c r="BE111" s="111"/>
      <c r="BF111" s="111"/>
      <c r="BG111" s="112"/>
      <c r="BH111" s="112"/>
      <c r="BI111" s="113"/>
      <c r="BJ111" s="113"/>
      <c r="BK111" s="113"/>
      <c r="BL111" s="113"/>
      <c r="BM111" s="113"/>
      <c r="BN111" s="113"/>
      <c r="BO111" s="113"/>
      <c r="BP111" s="109"/>
    </row>
    <row r="112" spans="2:68" x14ac:dyDescent="0.25">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x14ac:dyDescent="0.25">
      <c r="B113" s="106"/>
      <c r="C113" s="62"/>
      <c r="D113" s="232"/>
      <c r="E113" s="8" t="s">
        <v>1331</v>
      </c>
      <c r="F113" s="8"/>
      <c r="G113" s="8"/>
      <c r="H113" s="8"/>
      <c r="I113" s="8"/>
      <c r="J113" s="8"/>
      <c r="K113" s="536">
        <v>0</v>
      </c>
      <c r="L113" s="537"/>
      <c r="M113" s="59" t="s">
        <v>130</v>
      </c>
      <c r="N113" s="59"/>
      <c r="O113" s="5"/>
      <c r="P113" s="8" t="s">
        <v>1327</v>
      </c>
      <c r="Q113" s="8"/>
      <c r="R113" s="533">
        <f>R109*K113</f>
        <v>0</v>
      </c>
      <c r="S113" s="534"/>
      <c r="T113" s="535"/>
      <c r="U113" s="88"/>
      <c r="V113" s="109"/>
      <c r="W113" s="5"/>
      <c r="X113" s="5"/>
      <c r="Y113" s="106"/>
      <c r="Z113" s="62"/>
      <c r="AA113" s="232"/>
      <c r="AB113" s="8" t="s">
        <v>1331</v>
      </c>
      <c r="AC113" s="8"/>
      <c r="AD113" s="8"/>
      <c r="AE113" s="8"/>
      <c r="AF113" s="8"/>
      <c r="AG113" s="8"/>
      <c r="AH113" s="536">
        <v>0</v>
      </c>
      <c r="AI113" s="537"/>
      <c r="AJ113" s="59" t="s">
        <v>130</v>
      </c>
      <c r="AK113" s="59"/>
      <c r="AL113" s="5"/>
      <c r="AM113" s="8" t="s">
        <v>1327</v>
      </c>
      <c r="AN113" s="8"/>
      <c r="AO113" s="533">
        <f>AO109*AH113</f>
        <v>0</v>
      </c>
      <c r="AP113" s="534"/>
      <c r="AQ113" s="535"/>
      <c r="AR113" s="88"/>
      <c r="AS113" s="109"/>
      <c r="AT113" s="5"/>
      <c r="AU113" s="1"/>
      <c r="AV113" s="106"/>
      <c r="AW113" s="62"/>
      <c r="AX113" s="232"/>
      <c r="AY113" s="8" t="s">
        <v>1331</v>
      </c>
      <c r="AZ113" s="8"/>
      <c r="BA113" s="8"/>
      <c r="BB113" s="8"/>
      <c r="BC113" s="8"/>
      <c r="BD113" s="8"/>
      <c r="BE113" s="536">
        <v>0</v>
      </c>
      <c r="BF113" s="537"/>
      <c r="BG113" s="59" t="s">
        <v>130</v>
      </c>
      <c r="BH113" s="59"/>
      <c r="BJ113" s="8" t="s">
        <v>1327</v>
      </c>
      <c r="BK113" s="8"/>
      <c r="BL113" s="533">
        <f>BL109*BE113</f>
        <v>0</v>
      </c>
      <c r="BM113" s="534"/>
      <c r="BN113" s="535"/>
      <c r="BO113" s="88"/>
      <c r="BP113" s="109"/>
    </row>
    <row r="114" spans="2:68" x14ac:dyDescent="0.25">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25" customHeight="1" x14ac:dyDescent="0.25">
      <c r="B115" s="106"/>
      <c r="C115" s="242"/>
      <c r="D115" s="242"/>
      <c r="E115" s="242"/>
      <c r="F115" s="242"/>
      <c r="G115" s="242"/>
      <c r="H115" s="242"/>
      <c r="I115" s="111"/>
      <c r="J115" s="111"/>
      <c r="K115" s="111"/>
      <c r="L115" s="111"/>
      <c r="M115" s="112"/>
      <c r="N115" s="112"/>
      <c r="O115" s="113"/>
      <c r="P115" s="113"/>
      <c r="Q115" s="113"/>
      <c r="R115" s="113"/>
      <c r="S115" s="113"/>
      <c r="T115" s="113"/>
      <c r="U115" s="113"/>
      <c r="V115" s="109"/>
      <c r="W115" s="5"/>
      <c r="X115" s="5"/>
      <c r="Y115" s="106"/>
      <c r="Z115" s="242"/>
      <c r="AA115" s="242"/>
      <c r="AB115" s="242"/>
      <c r="AC115" s="242"/>
      <c r="AD115" s="242"/>
      <c r="AE115" s="242"/>
      <c r="AF115" s="111"/>
      <c r="AG115" s="111"/>
      <c r="AH115" s="111"/>
      <c r="AI115" s="111"/>
      <c r="AJ115" s="112"/>
      <c r="AK115" s="112"/>
      <c r="AL115" s="113"/>
      <c r="AM115" s="113"/>
      <c r="AN115" s="113"/>
      <c r="AO115" s="113"/>
      <c r="AP115" s="113"/>
      <c r="AQ115" s="113"/>
      <c r="AR115" s="113"/>
      <c r="AS115" s="109"/>
      <c r="AT115" s="5"/>
      <c r="AU115" s="1"/>
      <c r="AV115" s="106"/>
      <c r="AW115" s="242"/>
      <c r="AX115" s="242"/>
      <c r="AY115" s="242"/>
      <c r="AZ115" s="242"/>
      <c r="BA115" s="242"/>
      <c r="BB115" s="242"/>
      <c r="BC115" s="111"/>
      <c r="BD115" s="111"/>
      <c r="BE115" s="111"/>
      <c r="BF115" s="111"/>
      <c r="BG115" s="112"/>
      <c r="BH115" s="112"/>
      <c r="BI115" s="113"/>
      <c r="BJ115" s="113"/>
      <c r="BK115" s="113"/>
      <c r="BL115" s="113"/>
      <c r="BM115" s="113"/>
      <c r="BN115" s="113"/>
      <c r="BO115" s="113"/>
      <c r="BP115" s="109"/>
    </row>
    <row r="116" spans="2:68" x14ac:dyDescent="0.25">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x14ac:dyDescent="0.25">
      <c r="B117" s="106"/>
      <c r="C117" s="62"/>
      <c r="D117" s="232"/>
      <c r="E117" s="48" t="s">
        <v>1333</v>
      </c>
      <c r="F117" s="232"/>
      <c r="G117" s="232"/>
      <c r="H117" s="232"/>
      <c r="I117" s="68"/>
      <c r="J117" s="538" t="s">
        <v>1362</v>
      </c>
      <c r="K117" s="539"/>
      <c r="L117" s="539"/>
      <c r="M117" s="539"/>
      <c r="N117" s="540"/>
      <c r="O117" s="5"/>
      <c r="P117" s="471" t="s">
        <v>135</v>
      </c>
      <c r="Q117" s="471"/>
      <c r="R117" s="533">
        <f>VLOOKUP(J117,tabla_Alturas,2,FALSE)*L105</f>
        <v>0</v>
      </c>
      <c r="S117" s="534"/>
      <c r="T117" s="535"/>
      <c r="U117" s="63"/>
      <c r="V117" s="109"/>
      <c r="W117" s="5"/>
      <c r="X117" s="5"/>
      <c r="Y117" s="106"/>
      <c r="Z117" s="62"/>
      <c r="AA117" s="232"/>
      <c r="AB117" s="48" t="s">
        <v>1333</v>
      </c>
      <c r="AC117" s="232"/>
      <c r="AD117" s="232"/>
      <c r="AE117" s="232"/>
      <c r="AF117" s="68"/>
      <c r="AG117" s="538" t="s">
        <v>1464</v>
      </c>
      <c r="AH117" s="539"/>
      <c r="AI117" s="539"/>
      <c r="AJ117" s="539"/>
      <c r="AK117" s="540"/>
      <c r="AL117" s="5"/>
      <c r="AM117" s="471" t="s">
        <v>135</v>
      </c>
      <c r="AN117" s="471"/>
      <c r="AO117" s="533">
        <f>VLOOKUP(AG117,tabla_Alturas,2,FALSE)*AI105</f>
        <v>79356.083333333328</v>
      </c>
      <c r="AP117" s="534"/>
      <c r="AQ117" s="535"/>
      <c r="AR117" s="63"/>
      <c r="AS117" s="109"/>
      <c r="AT117" s="5"/>
      <c r="AU117" s="1"/>
      <c r="AV117" s="106"/>
      <c r="AW117" s="62"/>
      <c r="AX117" s="232"/>
      <c r="AY117" s="48" t="s">
        <v>1333</v>
      </c>
      <c r="AZ117" s="232"/>
      <c r="BA117" s="232"/>
      <c r="BB117" s="232"/>
      <c r="BC117" s="68"/>
      <c r="BD117" s="538" t="s">
        <v>1297</v>
      </c>
      <c r="BE117" s="539"/>
      <c r="BF117" s="539"/>
      <c r="BG117" s="539"/>
      <c r="BH117" s="540"/>
      <c r="BJ117" s="471" t="s">
        <v>135</v>
      </c>
      <c r="BK117" s="471"/>
      <c r="BL117" s="533" t="e">
        <f>VLOOKUP(BD117,tabla_Alturas,2,FALSE)*BF105</f>
        <v>#N/A</v>
      </c>
      <c r="BM117" s="534"/>
      <c r="BN117" s="535"/>
      <c r="BO117" s="63"/>
      <c r="BP117" s="109"/>
    </row>
    <row r="118" spans="2:68" x14ac:dyDescent="0.25">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 customHeight="1" x14ac:dyDescent="0.25">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75" x14ac:dyDescent="0.2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x14ac:dyDescent="0.25">
      <c r="B121" s="106"/>
      <c r="C121" s="83"/>
      <c r="D121" s="48"/>
      <c r="E121" s="48" t="s">
        <v>1334</v>
      </c>
      <c r="F121" s="48"/>
      <c r="G121" s="48"/>
      <c r="H121" s="48"/>
      <c r="I121" s="5"/>
      <c r="J121" s="5"/>
      <c r="K121" s="538" t="s">
        <v>1363</v>
      </c>
      <c r="L121" s="539"/>
      <c r="M121" s="539"/>
      <c r="N121" s="539"/>
      <c r="O121" s="540"/>
      <c r="P121" s="471" t="s">
        <v>1281</v>
      </c>
      <c r="Q121" s="471"/>
      <c r="R121" s="471"/>
      <c r="S121" s="541">
        <f>VLOOKUP(K121,tabla_herramientas,2,FALSE)</f>
        <v>0</v>
      </c>
      <c r="T121" s="542"/>
      <c r="U121" s="63"/>
      <c r="V121" s="109"/>
      <c r="W121" s="5"/>
      <c r="X121" s="5"/>
      <c r="Y121" s="106"/>
      <c r="Z121" s="83"/>
      <c r="AA121" s="48"/>
      <c r="AB121" s="48" t="s">
        <v>1334</v>
      </c>
      <c r="AC121" s="48"/>
      <c r="AD121" s="48"/>
      <c r="AE121" s="48"/>
      <c r="AF121" s="5"/>
      <c r="AG121" s="5"/>
      <c r="AH121" s="538" t="s">
        <v>1363</v>
      </c>
      <c r="AI121" s="539"/>
      <c r="AJ121" s="539"/>
      <c r="AK121" s="539"/>
      <c r="AL121" s="540"/>
      <c r="AM121" s="471" t="s">
        <v>1281</v>
      </c>
      <c r="AN121" s="471"/>
      <c r="AO121" s="471"/>
      <c r="AP121" s="541">
        <f>VLOOKUP(AH121,tabla_herramientas,2,FALSE)</f>
        <v>0</v>
      </c>
      <c r="AQ121" s="542"/>
      <c r="AR121" s="63"/>
      <c r="AS121" s="109"/>
      <c r="AT121" s="5"/>
      <c r="AU121" s="1"/>
      <c r="AV121" s="106"/>
      <c r="AW121" s="83"/>
      <c r="AX121" s="48"/>
      <c r="AY121" s="48" t="s">
        <v>1334</v>
      </c>
      <c r="AZ121" s="48"/>
      <c r="BA121" s="48"/>
      <c r="BB121" s="48"/>
      <c r="BE121" s="538" t="s">
        <v>1363</v>
      </c>
      <c r="BF121" s="539"/>
      <c r="BG121" s="539"/>
      <c r="BH121" s="539"/>
      <c r="BI121" s="540"/>
      <c r="BJ121" s="471" t="s">
        <v>1281</v>
      </c>
      <c r="BK121" s="471"/>
      <c r="BL121" s="471"/>
      <c r="BM121" s="541">
        <f>VLOOKUP(BE121,tabla_herramientas,2,FALSE)</f>
        <v>0</v>
      </c>
      <c r="BN121" s="542"/>
      <c r="BO121" s="63"/>
      <c r="BP121" s="109"/>
    </row>
    <row r="122" spans="2:68" x14ac:dyDescent="0.25">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6" customHeight="1" x14ac:dyDescent="0.25">
      <c r="B123" s="106"/>
      <c r="C123" s="543"/>
      <c r="D123" s="543"/>
      <c r="E123" s="543"/>
      <c r="F123" s="543"/>
      <c r="G123" s="543"/>
      <c r="H123" s="543"/>
      <c r="I123" s="113"/>
      <c r="J123" s="113"/>
      <c r="K123" s="113"/>
      <c r="L123" s="113"/>
      <c r="M123" s="113"/>
      <c r="N123" s="113"/>
      <c r="O123" s="113"/>
      <c r="P123" s="113"/>
      <c r="Q123" s="113"/>
      <c r="R123" s="113"/>
      <c r="S123" s="113"/>
      <c r="T123" s="113"/>
      <c r="U123" s="113"/>
      <c r="V123" s="109"/>
      <c r="W123" s="5"/>
      <c r="X123" s="5"/>
      <c r="Y123" s="106"/>
      <c r="Z123" s="543"/>
      <c r="AA123" s="543"/>
      <c r="AB123" s="543"/>
      <c r="AC123" s="543"/>
      <c r="AD123" s="543"/>
      <c r="AE123" s="543"/>
      <c r="AF123" s="113"/>
      <c r="AG123" s="113"/>
      <c r="AH123" s="113"/>
      <c r="AI123" s="113"/>
      <c r="AJ123" s="113"/>
      <c r="AK123" s="113"/>
      <c r="AL123" s="113"/>
      <c r="AM123" s="113"/>
      <c r="AN123" s="113"/>
      <c r="AO123" s="113"/>
      <c r="AP123" s="113"/>
      <c r="AQ123" s="113"/>
      <c r="AR123" s="113"/>
      <c r="AS123" s="109"/>
      <c r="AT123" s="5"/>
      <c r="AU123" s="1"/>
      <c r="AV123" s="106"/>
      <c r="AW123" s="543"/>
      <c r="AX123" s="543"/>
      <c r="AY123" s="543"/>
      <c r="AZ123" s="543"/>
      <c r="BA123" s="543"/>
      <c r="BB123" s="543"/>
      <c r="BC123" s="113"/>
      <c r="BD123" s="113"/>
      <c r="BE123" s="113"/>
      <c r="BF123" s="113"/>
      <c r="BG123" s="113"/>
      <c r="BH123" s="113"/>
      <c r="BI123" s="113"/>
      <c r="BJ123" s="113"/>
      <c r="BK123" s="113"/>
      <c r="BL123" s="113"/>
      <c r="BM123" s="113"/>
      <c r="BN123" s="113"/>
      <c r="BO123" s="113"/>
      <c r="BP123" s="109"/>
    </row>
    <row r="124" spans="2:68" x14ac:dyDescent="0.25">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x14ac:dyDescent="0.25">
      <c r="B125" s="106"/>
      <c r="C125" s="53"/>
      <c r="D125" s="8"/>
      <c r="E125" s="232"/>
      <c r="F125" s="232"/>
      <c r="G125" s="232" t="s">
        <v>134</v>
      </c>
      <c r="H125" s="538" t="s">
        <v>1364</v>
      </c>
      <c r="I125" s="539"/>
      <c r="J125" s="539"/>
      <c r="K125" s="539"/>
      <c r="L125" s="540"/>
      <c r="M125" s="5"/>
      <c r="N125" s="5"/>
      <c r="O125" s="5"/>
      <c r="P125" s="471" t="s">
        <v>135</v>
      </c>
      <c r="Q125" s="471"/>
      <c r="R125" s="533">
        <f>VLOOKUP(H125,tabla_consumibles,2,FALSE)*L105</f>
        <v>0</v>
      </c>
      <c r="S125" s="534"/>
      <c r="T125" s="535"/>
      <c r="U125" s="63"/>
      <c r="V125" s="109"/>
      <c r="W125" s="5"/>
      <c r="X125" s="5"/>
      <c r="Y125" s="106"/>
      <c r="Z125" s="53"/>
      <c r="AA125" s="8"/>
      <c r="AB125" s="232"/>
      <c r="AC125" s="232"/>
      <c r="AD125" s="232" t="s">
        <v>134</v>
      </c>
      <c r="AE125" s="538" t="s">
        <v>1364</v>
      </c>
      <c r="AF125" s="539"/>
      <c r="AG125" s="539"/>
      <c r="AH125" s="539"/>
      <c r="AI125" s="540"/>
      <c r="AJ125" s="5"/>
      <c r="AK125" s="5"/>
      <c r="AL125" s="5"/>
      <c r="AM125" s="471" t="s">
        <v>135</v>
      </c>
      <c r="AN125" s="471"/>
      <c r="AO125" s="533">
        <f>VLOOKUP(AE125,tabla_consumibles,2,FALSE)*AI105</f>
        <v>0</v>
      </c>
      <c r="AP125" s="534"/>
      <c r="AQ125" s="535"/>
      <c r="AR125" s="63"/>
      <c r="AS125" s="109"/>
      <c r="AT125" s="5"/>
      <c r="AU125" s="1"/>
      <c r="AV125" s="106"/>
      <c r="AW125" s="53"/>
      <c r="AX125" s="8"/>
      <c r="AY125" s="232"/>
      <c r="AZ125" s="232"/>
      <c r="BA125" s="232" t="s">
        <v>134</v>
      </c>
      <c r="BB125" s="538" t="s">
        <v>1364</v>
      </c>
      <c r="BC125" s="539"/>
      <c r="BD125" s="539"/>
      <c r="BE125" s="539"/>
      <c r="BF125" s="540"/>
      <c r="BJ125" s="471" t="s">
        <v>135</v>
      </c>
      <c r="BK125" s="471"/>
      <c r="BL125" s="533">
        <f>VLOOKUP(BB125,tabla_consumibles,2,FALSE)*BF105</f>
        <v>0</v>
      </c>
      <c r="BM125" s="534"/>
      <c r="BN125" s="535"/>
      <c r="BO125" s="63"/>
      <c r="BP125" s="109"/>
    </row>
    <row r="126" spans="2:68" x14ac:dyDescent="0.25">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25" customHeight="1" x14ac:dyDescent="0.25">
      <c r="B127" s="106"/>
      <c r="C127" s="113"/>
      <c r="D127" s="113"/>
      <c r="E127" s="242"/>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242"/>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242"/>
      <c r="AZ127" s="113"/>
      <c r="BA127" s="113"/>
      <c r="BB127" s="113"/>
      <c r="BC127" s="113"/>
      <c r="BD127" s="113"/>
      <c r="BE127" s="113"/>
      <c r="BF127" s="113"/>
      <c r="BG127" s="113"/>
      <c r="BH127" s="113"/>
      <c r="BI127" s="113"/>
      <c r="BJ127" s="113"/>
      <c r="BK127" s="113"/>
      <c r="BL127" s="113"/>
      <c r="BM127" s="113"/>
      <c r="BN127" s="113"/>
      <c r="BO127" s="113"/>
      <c r="BP127" s="109"/>
    </row>
    <row r="128" spans="2:68" ht="9" customHeight="1" x14ac:dyDescent="0.25">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75" x14ac:dyDescent="0.25">
      <c r="B129" s="106"/>
      <c r="C129" s="53"/>
      <c r="D129" s="5"/>
      <c r="E129" s="48" t="s">
        <v>1335</v>
      </c>
      <c r="F129" s="232"/>
      <c r="G129" s="232"/>
      <c r="H129" s="232"/>
      <c r="I129" s="235"/>
      <c r="J129" s="530" t="s">
        <v>1365</v>
      </c>
      <c r="K129" s="531"/>
      <c r="L129" s="531"/>
      <c r="M129" s="531"/>
      <c r="N129" s="532"/>
      <c r="O129" s="232"/>
      <c r="P129" s="471" t="s">
        <v>135</v>
      </c>
      <c r="Q129" s="471"/>
      <c r="R129" s="533">
        <f>VLOOKUP(J129,tabla_transportes,2,FALSE)</f>
        <v>0</v>
      </c>
      <c r="S129" s="534"/>
      <c r="T129" s="535"/>
      <c r="U129" s="63"/>
      <c r="V129" s="109"/>
      <c r="W129" s="5"/>
      <c r="X129" s="5"/>
      <c r="Y129" s="106"/>
      <c r="Z129" s="53"/>
      <c r="AA129" s="5"/>
      <c r="AB129" s="48" t="s">
        <v>1335</v>
      </c>
      <c r="AC129" s="232"/>
      <c r="AD129" s="232"/>
      <c r="AE129" s="232"/>
      <c r="AF129" s="235"/>
      <c r="AG129" s="530" t="s">
        <v>1365</v>
      </c>
      <c r="AH129" s="531"/>
      <c r="AI129" s="531"/>
      <c r="AJ129" s="531"/>
      <c r="AK129" s="532"/>
      <c r="AL129" s="232"/>
      <c r="AM129" s="471" t="s">
        <v>135</v>
      </c>
      <c r="AN129" s="471"/>
      <c r="AO129" s="533">
        <f>VLOOKUP(AG129,tabla_transportes,2,FALSE)</f>
        <v>0</v>
      </c>
      <c r="AP129" s="534"/>
      <c r="AQ129" s="535"/>
      <c r="AR129" s="63"/>
      <c r="AS129" s="109"/>
      <c r="AT129" s="5"/>
      <c r="AU129" s="1"/>
      <c r="AV129" s="106"/>
      <c r="AW129" s="53"/>
      <c r="AY129" s="48" t="s">
        <v>1335</v>
      </c>
      <c r="AZ129" s="232"/>
      <c r="BA129" s="232"/>
      <c r="BB129" s="232"/>
      <c r="BC129" s="235"/>
      <c r="BD129" s="530" t="s">
        <v>1365</v>
      </c>
      <c r="BE129" s="531"/>
      <c r="BF129" s="531"/>
      <c r="BG129" s="531"/>
      <c r="BH129" s="532"/>
      <c r="BI129" s="232"/>
      <c r="BJ129" s="471" t="s">
        <v>135</v>
      </c>
      <c r="BK129" s="471"/>
      <c r="BL129" s="533">
        <f>VLOOKUP(BD129,tabla_transportes,2,FALSE)</f>
        <v>0</v>
      </c>
      <c r="BM129" s="534"/>
      <c r="BN129" s="535"/>
      <c r="BO129" s="63"/>
      <c r="BP129" s="109"/>
    </row>
    <row r="130" spans="2:68" ht="4.5" customHeight="1" x14ac:dyDescent="0.25">
      <c r="B130" s="106"/>
      <c r="C130" s="53"/>
      <c r="D130" s="5"/>
      <c r="E130" s="48"/>
      <c r="F130" s="232"/>
      <c r="G130" s="232"/>
      <c r="H130" s="232"/>
      <c r="I130" s="235"/>
      <c r="J130" s="238"/>
      <c r="K130" s="238"/>
      <c r="L130" s="238"/>
      <c r="M130" s="238"/>
      <c r="N130" s="89"/>
      <c r="O130" s="232"/>
      <c r="P130" s="232"/>
      <c r="Q130" s="232"/>
      <c r="R130" s="233"/>
      <c r="S130" s="233"/>
      <c r="T130" s="233"/>
      <c r="U130" s="63"/>
      <c r="V130" s="109"/>
      <c r="W130" s="5"/>
      <c r="X130" s="5"/>
      <c r="Y130" s="106"/>
      <c r="Z130" s="53"/>
      <c r="AA130" s="5"/>
      <c r="AB130" s="48"/>
      <c r="AC130" s="232"/>
      <c r="AD130" s="232"/>
      <c r="AE130" s="232"/>
      <c r="AF130" s="235"/>
      <c r="AG130" s="238"/>
      <c r="AH130" s="238"/>
      <c r="AI130" s="238"/>
      <c r="AJ130" s="238"/>
      <c r="AK130" s="89"/>
      <c r="AL130" s="232"/>
      <c r="AM130" s="232"/>
      <c r="AN130" s="232"/>
      <c r="AO130" s="233"/>
      <c r="AP130" s="233"/>
      <c r="AQ130" s="233"/>
      <c r="AR130" s="63"/>
      <c r="AS130" s="109"/>
      <c r="AT130" s="5"/>
      <c r="AU130" s="1"/>
      <c r="AV130" s="106"/>
      <c r="AW130" s="53"/>
      <c r="AY130" s="48"/>
      <c r="AZ130" s="232"/>
      <c r="BA130" s="232"/>
      <c r="BB130" s="232"/>
      <c r="BC130" s="235"/>
      <c r="BD130" s="238"/>
      <c r="BE130" s="238"/>
      <c r="BF130" s="238"/>
      <c r="BG130" s="238"/>
      <c r="BH130" s="89"/>
      <c r="BI130" s="232"/>
      <c r="BJ130" s="232"/>
      <c r="BK130" s="232"/>
      <c r="BL130" s="233"/>
      <c r="BM130" s="233"/>
      <c r="BN130" s="233"/>
      <c r="BO130" s="63"/>
      <c r="BP130" s="109"/>
    </row>
    <row r="131" spans="2:68" x14ac:dyDescent="0.25">
      <c r="B131" s="106"/>
      <c r="C131" s="53"/>
      <c r="D131" s="5"/>
      <c r="E131" s="471" t="s">
        <v>1310</v>
      </c>
      <c r="F131" s="471"/>
      <c r="G131" s="471"/>
      <c r="H131" s="544">
        <v>2</v>
      </c>
      <c r="I131" s="545"/>
      <c r="J131" s="5"/>
      <c r="K131" s="471" t="s">
        <v>1299</v>
      </c>
      <c r="L131" s="471"/>
      <c r="M131" s="471"/>
      <c r="N131" s="549">
        <v>1</v>
      </c>
      <c r="O131" s="540"/>
      <c r="P131" s="471" t="s">
        <v>1329</v>
      </c>
      <c r="Q131" s="471"/>
      <c r="R131" s="533">
        <f>R129*H131*N131</f>
        <v>0</v>
      </c>
      <c r="S131" s="534"/>
      <c r="T131" s="535"/>
      <c r="U131" s="63"/>
      <c r="V131" s="109"/>
      <c r="W131" s="5"/>
      <c r="X131" s="5"/>
      <c r="Y131" s="106"/>
      <c r="Z131" s="53"/>
      <c r="AA131" s="5"/>
      <c r="AB131" s="471" t="s">
        <v>1310</v>
      </c>
      <c r="AC131" s="471"/>
      <c r="AD131" s="471"/>
      <c r="AE131" s="544">
        <v>2</v>
      </c>
      <c r="AF131" s="545"/>
      <c r="AG131" s="5"/>
      <c r="AH131" s="471" t="s">
        <v>1299</v>
      </c>
      <c r="AI131" s="471"/>
      <c r="AJ131" s="471"/>
      <c r="AK131" s="549">
        <v>1</v>
      </c>
      <c r="AL131" s="540"/>
      <c r="AM131" s="471" t="s">
        <v>1329</v>
      </c>
      <c r="AN131" s="471"/>
      <c r="AO131" s="533">
        <f>AO129*AE131*AK131</f>
        <v>0</v>
      </c>
      <c r="AP131" s="534"/>
      <c r="AQ131" s="535"/>
      <c r="AR131" s="63"/>
      <c r="AS131" s="109"/>
      <c r="AT131" s="5"/>
      <c r="AU131" s="1"/>
      <c r="AV131" s="106"/>
      <c r="AW131" s="53"/>
      <c r="AY131" s="471" t="s">
        <v>1310</v>
      </c>
      <c r="AZ131" s="471"/>
      <c r="BA131" s="471"/>
      <c r="BB131" s="544">
        <v>2</v>
      </c>
      <c r="BC131" s="545"/>
      <c r="BE131" s="471" t="s">
        <v>1299</v>
      </c>
      <c r="BF131" s="471"/>
      <c r="BG131" s="471"/>
      <c r="BH131" s="549">
        <v>1</v>
      </c>
      <c r="BI131" s="540"/>
      <c r="BJ131" s="471" t="s">
        <v>1329</v>
      </c>
      <c r="BK131" s="471"/>
      <c r="BL131" s="533">
        <f>BL129*BB131*BH131</f>
        <v>0</v>
      </c>
      <c r="BM131" s="534"/>
      <c r="BN131" s="535"/>
      <c r="BO131" s="63"/>
      <c r="BP131" s="109"/>
    </row>
    <row r="132" spans="2:68" ht="9.75" customHeight="1" x14ac:dyDescent="0.25">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 customHeight="1" x14ac:dyDescent="0.25">
      <c r="B133" s="106"/>
      <c r="C133" s="113"/>
      <c r="D133" s="113"/>
      <c r="E133" s="242"/>
      <c r="F133" s="242"/>
      <c r="G133" s="242"/>
      <c r="H133" s="242"/>
      <c r="I133" s="120"/>
      <c r="J133" s="120"/>
      <c r="K133" s="120"/>
      <c r="L133" s="120"/>
      <c r="M133" s="120"/>
      <c r="N133" s="113"/>
      <c r="O133" s="242"/>
      <c r="P133" s="242"/>
      <c r="Q133" s="547" t="s">
        <v>1336</v>
      </c>
      <c r="R133" s="547"/>
      <c r="S133" s="547"/>
      <c r="T133" s="547"/>
      <c r="U133" s="113"/>
      <c r="V133" s="109"/>
      <c r="W133" s="5"/>
      <c r="X133" s="5"/>
      <c r="Y133" s="106"/>
      <c r="Z133" s="113"/>
      <c r="AA133" s="113"/>
      <c r="AB133" s="242"/>
      <c r="AC133" s="242"/>
      <c r="AD133" s="242"/>
      <c r="AE133" s="242"/>
      <c r="AF133" s="120"/>
      <c r="AG133" s="120"/>
      <c r="AH133" s="120"/>
      <c r="AI133" s="120"/>
      <c r="AJ133" s="120"/>
      <c r="AK133" s="113"/>
      <c r="AL133" s="242"/>
      <c r="AM133" s="242"/>
      <c r="AN133" s="547" t="s">
        <v>1336</v>
      </c>
      <c r="AO133" s="547"/>
      <c r="AP133" s="547"/>
      <c r="AQ133" s="547"/>
      <c r="AR133" s="113"/>
      <c r="AS133" s="109"/>
      <c r="AT133" s="5"/>
      <c r="AU133" s="1"/>
      <c r="AV133" s="106"/>
      <c r="AW133" s="113"/>
      <c r="AX133" s="113"/>
      <c r="AY133" s="242"/>
      <c r="AZ133" s="242"/>
      <c r="BA133" s="242"/>
      <c r="BB133" s="242"/>
      <c r="BC133" s="120"/>
      <c r="BD133" s="120"/>
      <c r="BE133" s="120"/>
      <c r="BF133" s="120"/>
      <c r="BG133" s="120"/>
      <c r="BH133" s="113"/>
      <c r="BI133" s="242"/>
      <c r="BJ133" s="242"/>
      <c r="BK133" s="547" t="s">
        <v>1336</v>
      </c>
      <c r="BL133" s="547"/>
      <c r="BM133" s="547"/>
      <c r="BN133" s="547"/>
      <c r="BO133" s="113"/>
      <c r="BP133" s="109"/>
    </row>
    <row r="134" spans="2:68" ht="6" customHeight="1" x14ac:dyDescent="0.25">
      <c r="B134" s="106"/>
      <c r="C134" s="49"/>
      <c r="D134" s="50"/>
      <c r="E134" s="51"/>
      <c r="F134" s="51"/>
      <c r="G134" s="51"/>
      <c r="H134" s="51"/>
      <c r="I134" s="84"/>
      <c r="J134" s="84"/>
      <c r="K134" s="84"/>
      <c r="L134" s="84"/>
      <c r="M134" s="84"/>
      <c r="N134" s="50"/>
      <c r="O134" s="90"/>
      <c r="P134" s="242"/>
      <c r="Q134" s="548"/>
      <c r="R134" s="548"/>
      <c r="S134" s="548"/>
      <c r="T134" s="548"/>
      <c r="U134" s="113"/>
      <c r="V134" s="109"/>
      <c r="W134" s="5"/>
      <c r="X134" s="5"/>
      <c r="Y134" s="106"/>
      <c r="Z134" s="49"/>
      <c r="AA134" s="50"/>
      <c r="AB134" s="51"/>
      <c r="AC134" s="51"/>
      <c r="AD134" s="51"/>
      <c r="AE134" s="51"/>
      <c r="AF134" s="84"/>
      <c r="AG134" s="84"/>
      <c r="AH134" s="84"/>
      <c r="AI134" s="84"/>
      <c r="AJ134" s="84"/>
      <c r="AK134" s="50"/>
      <c r="AL134" s="90"/>
      <c r="AM134" s="242"/>
      <c r="AN134" s="548"/>
      <c r="AO134" s="548"/>
      <c r="AP134" s="548"/>
      <c r="AQ134" s="548"/>
      <c r="AR134" s="113"/>
      <c r="AS134" s="109"/>
      <c r="AT134" s="5"/>
      <c r="AU134" s="1"/>
      <c r="AV134" s="106"/>
      <c r="AW134" s="49"/>
      <c r="AX134" s="50"/>
      <c r="AY134" s="51"/>
      <c r="AZ134" s="51"/>
      <c r="BA134" s="51"/>
      <c r="BB134" s="51"/>
      <c r="BC134" s="84"/>
      <c r="BD134" s="84"/>
      <c r="BE134" s="84"/>
      <c r="BF134" s="84"/>
      <c r="BG134" s="84"/>
      <c r="BH134" s="50"/>
      <c r="BI134" s="90"/>
      <c r="BJ134" s="242"/>
      <c r="BK134" s="548"/>
      <c r="BL134" s="548"/>
      <c r="BM134" s="548"/>
      <c r="BN134" s="548"/>
      <c r="BO134" s="113"/>
      <c r="BP134" s="109"/>
    </row>
    <row r="135" spans="2:68" ht="15" customHeight="1" x14ac:dyDescent="0.25">
      <c r="B135" s="106"/>
      <c r="C135" s="53"/>
      <c r="D135" s="459" t="s">
        <v>1287</v>
      </c>
      <c r="E135" s="459"/>
      <c r="F135" s="459"/>
      <c r="G135" s="459"/>
      <c r="H135" s="472" t="s">
        <v>1366</v>
      </c>
      <c r="I135" s="472"/>
      <c r="J135" s="472"/>
      <c r="K135" s="6" t="s">
        <v>1325</v>
      </c>
      <c r="L135" s="6"/>
      <c r="M135" s="473">
        <f>VLOOKUP(H135,perfil,2,FALSE)</f>
        <v>0</v>
      </c>
      <c r="N135" s="473"/>
      <c r="O135" s="63"/>
      <c r="P135" s="113"/>
      <c r="Q135" s="546">
        <f>(L105+(K113*R109)+R117+R131+R125+(1+S121))*(1+M135)</f>
        <v>165349.33333333334</v>
      </c>
      <c r="R135" s="546"/>
      <c r="S135" s="546"/>
      <c r="T135" s="546"/>
      <c r="U135" s="113"/>
      <c r="V135" s="109"/>
      <c r="W135" s="5"/>
      <c r="X135" s="5"/>
      <c r="Y135" s="106"/>
      <c r="Z135" s="53"/>
      <c r="AA135" s="459" t="s">
        <v>1287</v>
      </c>
      <c r="AB135" s="459"/>
      <c r="AC135" s="459"/>
      <c r="AD135" s="459"/>
      <c r="AE135" s="472" t="s">
        <v>1366</v>
      </c>
      <c r="AF135" s="472"/>
      <c r="AG135" s="472"/>
      <c r="AH135" s="6" t="s">
        <v>1325</v>
      </c>
      <c r="AI135" s="6"/>
      <c r="AJ135" s="473">
        <f>VLOOKUP(AE135,perfil,2,FALSE)</f>
        <v>0</v>
      </c>
      <c r="AK135" s="473"/>
      <c r="AL135" s="63"/>
      <c r="AM135" s="113"/>
      <c r="AN135" s="546">
        <f>(AI105+(AH113*AO109)+AO117+AO131+AO125+(1+AP121))*(1+AJ135)</f>
        <v>306088.75</v>
      </c>
      <c r="AO135" s="546"/>
      <c r="AP135" s="546"/>
      <c r="AQ135" s="546"/>
      <c r="AR135" s="113"/>
      <c r="AS135" s="109"/>
      <c r="AT135" s="5"/>
      <c r="AU135" s="1"/>
      <c r="AV135" s="106"/>
      <c r="AW135" s="53"/>
      <c r="AX135" s="459" t="s">
        <v>1287</v>
      </c>
      <c r="AY135" s="459"/>
      <c r="AZ135" s="459"/>
      <c r="BA135" s="459"/>
      <c r="BB135" s="472" t="s">
        <v>1366</v>
      </c>
      <c r="BC135" s="472"/>
      <c r="BD135" s="472"/>
      <c r="BE135" s="6" t="s">
        <v>1325</v>
      </c>
      <c r="BF135" s="6"/>
      <c r="BG135" s="473">
        <f>VLOOKUP(BB135,perfil,2,FALSE)</f>
        <v>0</v>
      </c>
      <c r="BH135" s="473"/>
      <c r="BI135" s="63"/>
      <c r="BJ135" s="113"/>
      <c r="BK135" s="546" t="e">
        <f>(BF105+(BE113*BL109)+BL117+BL131+BL125+(1+BM121))*(1+BG135)</f>
        <v>#N/A</v>
      </c>
      <c r="BL135" s="546"/>
      <c r="BM135" s="546"/>
      <c r="BN135" s="546"/>
      <c r="BO135" s="113"/>
      <c r="BP135" s="109"/>
    </row>
    <row r="136" spans="2:68" ht="5.25" customHeight="1" x14ac:dyDescent="0.25">
      <c r="B136" s="106"/>
      <c r="C136" s="54"/>
      <c r="D136" s="64"/>
      <c r="E136" s="73"/>
      <c r="F136" s="73"/>
      <c r="G136" s="64"/>
      <c r="H136" s="64"/>
      <c r="I136" s="64"/>
      <c r="J136" s="64"/>
      <c r="K136" s="64"/>
      <c r="L136" s="64"/>
      <c r="M136" s="64"/>
      <c r="N136" s="64"/>
      <c r="O136" s="65"/>
      <c r="P136" s="113"/>
      <c r="Q136" s="546"/>
      <c r="R136" s="546"/>
      <c r="S136" s="546"/>
      <c r="T136" s="546"/>
      <c r="U136" s="117"/>
      <c r="V136" s="109"/>
      <c r="W136" s="5"/>
      <c r="X136" s="5"/>
      <c r="Y136" s="106"/>
      <c r="Z136" s="54"/>
      <c r="AA136" s="64"/>
      <c r="AB136" s="73"/>
      <c r="AC136" s="73"/>
      <c r="AD136" s="64"/>
      <c r="AE136" s="64"/>
      <c r="AF136" s="64"/>
      <c r="AG136" s="64"/>
      <c r="AH136" s="64"/>
      <c r="AI136" s="64"/>
      <c r="AJ136" s="64"/>
      <c r="AK136" s="64"/>
      <c r="AL136" s="65"/>
      <c r="AM136" s="113"/>
      <c r="AN136" s="546"/>
      <c r="AO136" s="546"/>
      <c r="AP136" s="546"/>
      <c r="AQ136" s="546"/>
      <c r="AR136" s="117"/>
      <c r="AS136" s="109"/>
      <c r="AT136" s="5"/>
      <c r="AU136" s="1"/>
      <c r="AV136" s="106"/>
      <c r="AW136" s="54"/>
      <c r="AX136" s="64"/>
      <c r="AY136" s="73"/>
      <c r="AZ136" s="73"/>
      <c r="BA136" s="64"/>
      <c r="BB136" s="64"/>
      <c r="BC136" s="64"/>
      <c r="BD136" s="64"/>
      <c r="BE136" s="64"/>
      <c r="BF136" s="64"/>
      <c r="BG136" s="64"/>
      <c r="BH136" s="64"/>
      <c r="BI136" s="65"/>
      <c r="BJ136" s="113"/>
      <c r="BK136" s="546"/>
      <c r="BL136" s="546"/>
      <c r="BM136" s="546"/>
      <c r="BN136" s="546"/>
      <c r="BO136" s="117"/>
      <c r="BP136" s="109"/>
    </row>
    <row r="137" spans="2:68" ht="6" customHeight="1" thickBot="1" x14ac:dyDescent="0.3">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x14ac:dyDescent="0.25">
      <c r="C138" s="5"/>
      <c r="D138" s="5"/>
      <c r="E138" s="5"/>
      <c r="F138" s="5"/>
      <c r="G138" s="5"/>
      <c r="H138" s="5"/>
      <c r="I138" s="5"/>
      <c r="J138" s="5"/>
      <c r="K138" s="5"/>
      <c r="L138" s="5"/>
      <c r="M138" s="5"/>
      <c r="N138" s="5"/>
      <c r="O138" s="235"/>
      <c r="P138" s="235"/>
      <c r="Q138" s="5"/>
      <c r="R138" s="5"/>
      <c r="S138" s="5"/>
      <c r="T138" s="60"/>
      <c r="U138" s="60"/>
      <c r="V138" s="5"/>
      <c r="W138" s="5"/>
      <c r="X138" s="5"/>
      <c r="Y138" s="1"/>
      <c r="Z138" s="5"/>
      <c r="AA138" s="5"/>
      <c r="AB138" s="5"/>
      <c r="AC138" s="5"/>
      <c r="AD138" s="5"/>
      <c r="AE138" s="5"/>
      <c r="AF138" s="5"/>
      <c r="AG138" s="5"/>
      <c r="AH138" s="5"/>
      <c r="AI138" s="5"/>
      <c r="AJ138" s="5"/>
      <c r="AK138" s="5"/>
      <c r="AL138" s="235"/>
      <c r="AM138" s="235"/>
      <c r="AN138" s="5"/>
      <c r="AO138" s="5"/>
      <c r="AP138" s="5"/>
      <c r="AQ138" s="60"/>
      <c r="AR138" s="60"/>
      <c r="AS138" s="5"/>
      <c r="AT138" s="5"/>
      <c r="AU138" s="1"/>
    </row>
    <row r="139" spans="2:68" x14ac:dyDescent="0.25">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75" thickBot="1" x14ac:dyDescent="0.3">
      <c r="B140" s="5"/>
      <c r="C140" s="523" t="s">
        <v>1487</v>
      </c>
      <c r="D140" s="523"/>
      <c r="E140" s="523"/>
      <c r="F140" s="523"/>
      <c r="G140" s="523"/>
      <c r="H140" s="523"/>
      <c r="I140" s="126"/>
      <c r="J140" s="5"/>
      <c r="K140" s="5"/>
      <c r="L140" s="5"/>
      <c r="M140" s="5"/>
      <c r="N140" s="5"/>
      <c r="O140" s="5"/>
      <c r="P140" s="5"/>
      <c r="Q140" s="5"/>
      <c r="R140" s="5"/>
      <c r="S140" s="5"/>
      <c r="T140" s="5"/>
      <c r="U140" s="5"/>
      <c r="V140" s="5"/>
      <c r="W140" s="5"/>
      <c r="X140" s="5"/>
      <c r="Y140" s="5"/>
      <c r="Z140" s="523" t="s">
        <v>1488</v>
      </c>
      <c r="AA140" s="523"/>
      <c r="AB140" s="523"/>
      <c r="AC140" s="523"/>
      <c r="AD140" s="523"/>
      <c r="AE140" s="523"/>
      <c r="AF140" s="126"/>
      <c r="AG140" s="5"/>
      <c r="AH140" s="5"/>
      <c r="AI140" s="5"/>
      <c r="AJ140" s="5"/>
      <c r="AK140" s="5"/>
      <c r="AL140" s="5"/>
      <c r="AM140" s="5"/>
      <c r="AN140" s="5"/>
      <c r="AO140" s="5"/>
      <c r="AP140" s="5"/>
      <c r="AQ140" s="5"/>
      <c r="AR140" s="5"/>
      <c r="AS140" s="5"/>
      <c r="AT140" s="5"/>
      <c r="AU140" s="5"/>
      <c r="AW140" s="523" t="s">
        <v>1489</v>
      </c>
      <c r="AX140" s="523"/>
      <c r="AY140" s="523"/>
      <c r="AZ140" s="523"/>
      <c r="BA140" s="523"/>
      <c r="BB140" s="523"/>
      <c r="BC140" s="126"/>
    </row>
    <row r="141" spans="2:68" ht="6" customHeight="1" x14ac:dyDescent="0.25">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25" customHeight="1" x14ac:dyDescent="0.25">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x14ac:dyDescent="0.25">
      <c r="B143" s="106"/>
      <c r="C143" s="53"/>
      <c r="D143" s="5"/>
      <c r="E143" s="524" t="s">
        <v>1337</v>
      </c>
      <c r="F143" s="524"/>
      <c r="G143" s="524"/>
      <c r="H143" s="524"/>
      <c r="I143" s="524"/>
      <c r="J143" s="5"/>
      <c r="K143" s="527" t="s">
        <v>121</v>
      </c>
      <c r="L143" s="528"/>
      <c r="M143" s="528"/>
      <c r="N143" s="528"/>
      <c r="O143" s="528"/>
      <c r="P143" s="528"/>
      <c r="Q143" s="528"/>
      <c r="R143" s="528"/>
      <c r="S143" s="529"/>
      <c r="T143" s="92"/>
      <c r="U143" s="94"/>
      <c r="V143" s="123"/>
      <c r="W143" s="1"/>
      <c r="X143" s="5"/>
      <c r="Y143" s="106"/>
      <c r="Z143" s="53"/>
      <c r="AA143" s="5"/>
      <c r="AB143" s="524" t="s">
        <v>1337</v>
      </c>
      <c r="AC143" s="524"/>
      <c r="AD143" s="524"/>
      <c r="AE143" s="524"/>
      <c r="AF143" s="524"/>
      <c r="AG143" s="5"/>
      <c r="AH143" s="527" t="s">
        <v>121</v>
      </c>
      <c r="AI143" s="528"/>
      <c r="AJ143" s="528"/>
      <c r="AK143" s="528"/>
      <c r="AL143" s="528"/>
      <c r="AM143" s="528"/>
      <c r="AN143" s="528"/>
      <c r="AO143" s="528"/>
      <c r="AP143" s="529"/>
      <c r="AQ143" s="92"/>
      <c r="AR143" s="94"/>
      <c r="AS143" s="123"/>
      <c r="AT143" s="1"/>
      <c r="AU143" s="1"/>
      <c r="AV143" s="106"/>
      <c r="AW143" s="53"/>
      <c r="AY143" s="524" t="s">
        <v>1337</v>
      </c>
      <c r="AZ143" s="524"/>
      <c r="BA143" s="524"/>
      <c r="BB143" s="524"/>
      <c r="BC143" s="524"/>
      <c r="BE143" s="527" t="s">
        <v>121</v>
      </c>
      <c r="BF143" s="528"/>
      <c r="BG143" s="528"/>
      <c r="BH143" s="528"/>
      <c r="BI143" s="528"/>
      <c r="BJ143" s="528"/>
      <c r="BK143" s="528"/>
      <c r="BL143" s="528"/>
      <c r="BM143" s="529"/>
      <c r="BN143" s="92"/>
      <c r="BO143" s="94"/>
      <c r="BP143" s="123"/>
    </row>
    <row r="144" spans="2:68" ht="3.75" customHeight="1" x14ac:dyDescent="0.25">
      <c r="B144" s="106"/>
      <c r="C144" s="53"/>
      <c r="D144" s="5"/>
      <c r="E144" s="244"/>
      <c r="F144" s="244"/>
      <c r="G144" s="244"/>
      <c r="H144" s="244"/>
      <c r="I144" s="244"/>
      <c r="J144" s="5"/>
      <c r="K144" s="93"/>
      <c r="L144" s="93"/>
      <c r="M144" s="93"/>
      <c r="N144" s="93"/>
      <c r="O144" s="93"/>
      <c r="P144" s="93"/>
      <c r="Q144" s="93"/>
      <c r="R144" s="93"/>
      <c r="S144" s="93"/>
      <c r="T144" s="92"/>
      <c r="U144" s="94"/>
      <c r="V144" s="123"/>
      <c r="W144" s="1"/>
      <c r="X144" s="5"/>
      <c r="Y144" s="106"/>
      <c r="Z144" s="53"/>
      <c r="AA144" s="5"/>
      <c r="AB144" s="244"/>
      <c r="AC144" s="244"/>
      <c r="AD144" s="244"/>
      <c r="AE144" s="244"/>
      <c r="AF144" s="244"/>
      <c r="AG144" s="5"/>
      <c r="AH144" s="93"/>
      <c r="AI144" s="93"/>
      <c r="AJ144" s="93"/>
      <c r="AK144" s="93"/>
      <c r="AL144" s="93"/>
      <c r="AM144" s="93"/>
      <c r="AN144" s="93"/>
      <c r="AO144" s="93"/>
      <c r="AP144" s="93"/>
      <c r="AQ144" s="92"/>
      <c r="AR144" s="94"/>
      <c r="AS144" s="123"/>
      <c r="AT144" s="1"/>
      <c r="AU144" s="1"/>
      <c r="AV144" s="106"/>
      <c r="AW144" s="53"/>
      <c r="AY144" s="244"/>
      <c r="AZ144" s="244"/>
      <c r="BA144" s="244"/>
      <c r="BB144" s="244"/>
      <c r="BC144" s="244"/>
      <c r="BE144" s="93"/>
      <c r="BF144" s="93"/>
      <c r="BG144" s="93"/>
      <c r="BH144" s="93"/>
      <c r="BI144" s="93"/>
      <c r="BJ144" s="93"/>
      <c r="BK144" s="93"/>
      <c r="BL144" s="93"/>
      <c r="BM144" s="93"/>
      <c r="BN144" s="92"/>
      <c r="BO144" s="94"/>
      <c r="BP144" s="123"/>
    </row>
    <row r="145" spans="2:68" x14ac:dyDescent="0.25">
      <c r="B145" s="106"/>
      <c r="C145" s="53"/>
      <c r="D145" s="5"/>
      <c r="E145" s="525" t="s">
        <v>1338</v>
      </c>
      <c r="F145" s="525"/>
      <c r="G145" s="525"/>
      <c r="H145" s="525"/>
      <c r="I145" s="525"/>
      <c r="J145" s="5"/>
      <c r="K145" s="527" t="s">
        <v>93</v>
      </c>
      <c r="L145" s="528"/>
      <c r="M145" s="528"/>
      <c r="N145" s="528"/>
      <c r="O145" s="528"/>
      <c r="P145" s="528"/>
      <c r="Q145" s="528"/>
      <c r="R145" s="528"/>
      <c r="S145" s="529"/>
      <c r="T145" s="92"/>
      <c r="U145" s="94"/>
      <c r="V145" s="123"/>
      <c r="W145" s="5"/>
      <c r="X145" s="5"/>
      <c r="Y145" s="106"/>
      <c r="Z145" s="53"/>
      <c r="AA145" s="5"/>
      <c r="AB145" s="525" t="s">
        <v>1338</v>
      </c>
      <c r="AC145" s="525"/>
      <c r="AD145" s="525"/>
      <c r="AE145" s="525"/>
      <c r="AF145" s="525"/>
      <c r="AG145" s="5"/>
      <c r="AH145" s="527" t="s">
        <v>96</v>
      </c>
      <c r="AI145" s="528"/>
      <c r="AJ145" s="528"/>
      <c r="AK145" s="528"/>
      <c r="AL145" s="528"/>
      <c r="AM145" s="528"/>
      <c r="AN145" s="528"/>
      <c r="AO145" s="528"/>
      <c r="AP145" s="529"/>
      <c r="AQ145" s="92"/>
      <c r="AR145" s="94"/>
      <c r="AS145" s="123"/>
      <c r="AT145" s="5"/>
      <c r="AU145" s="1"/>
      <c r="AV145" s="106"/>
      <c r="AW145" s="53"/>
      <c r="AY145" s="525" t="s">
        <v>1338</v>
      </c>
      <c r="AZ145" s="525"/>
      <c r="BA145" s="525"/>
      <c r="BB145" s="525"/>
      <c r="BC145" s="525"/>
      <c r="BE145" s="527" t="s">
        <v>97</v>
      </c>
      <c r="BF145" s="528"/>
      <c r="BG145" s="528"/>
      <c r="BH145" s="528"/>
      <c r="BI145" s="528"/>
      <c r="BJ145" s="528"/>
      <c r="BK145" s="528"/>
      <c r="BL145" s="528"/>
      <c r="BM145" s="529"/>
      <c r="BN145" s="92"/>
      <c r="BO145" s="94"/>
      <c r="BP145" s="123"/>
    </row>
    <row r="146" spans="2:68" ht="4.5" customHeight="1" x14ac:dyDescent="0.25">
      <c r="B146" s="106"/>
      <c r="C146" s="53"/>
      <c r="D146" s="5"/>
      <c r="E146" s="243"/>
      <c r="F146" s="243"/>
      <c r="G146" s="243"/>
      <c r="H146" s="243"/>
      <c r="I146" s="243"/>
      <c r="J146" s="5"/>
      <c r="K146" s="93"/>
      <c r="L146" s="93"/>
      <c r="M146" s="93"/>
      <c r="N146" s="93"/>
      <c r="O146" s="93"/>
      <c r="P146" s="93"/>
      <c r="Q146" s="93"/>
      <c r="R146" s="93"/>
      <c r="S146" s="93"/>
      <c r="T146" s="92"/>
      <c r="U146" s="94"/>
      <c r="V146" s="123"/>
      <c r="W146" s="5"/>
      <c r="X146" s="5"/>
      <c r="Y146" s="106"/>
      <c r="Z146" s="53"/>
      <c r="AA146" s="5"/>
      <c r="AB146" s="243"/>
      <c r="AC146" s="243"/>
      <c r="AD146" s="243"/>
      <c r="AE146" s="243"/>
      <c r="AF146" s="243"/>
      <c r="AG146" s="5"/>
      <c r="AH146" s="93"/>
      <c r="AI146" s="93"/>
      <c r="AJ146" s="93"/>
      <c r="AK146" s="93"/>
      <c r="AL146" s="93"/>
      <c r="AM146" s="93"/>
      <c r="AN146" s="93"/>
      <c r="AO146" s="93"/>
      <c r="AP146" s="93"/>
      <c r="AQ146" s="92"/>
      <c r="AR146" s="94"/>
      <c r="AS146" s="123"/>
      <c r="AT146" s="5"/>
      <c r="AU146" s="1"/>
      <c r="AV146" s="106"/>
      <c r="AW146" s="53"/>
      <c r="AY146" s="243"/>
      <c r="AZ146" s="243"/>
      <c r="BA146" s="243"/>
      <c r="BB146" s="243"/>
      <c r="BC146" s="243"/>
      <c r="BE146" s="93"/>
      <c r="BF146" s="93"/>
      <c r="BG146" s="93"/>
      <c r="BH146" s="93"/>
      <c r="BI146" s="93"/>
      <c r="BJ146" s="93"/>
      <c r="BK146" s="93"/>
      <c r="BL146" s="93"/>
      <c r="BM146" s="93"/>
      <c r="BN146" s="92"/>
      <c r="BO146" s="94"/>
      <c r="BP146" s="123"/>
    </row>
    <row r="147" spans="2:68" x14ac:dyDescent="0.25">
      <c r="B147" s="106"/>
      <c r="C147" s="53"/>
      <c r="D147" s="5"/>
      <c r="E147" s="526"/>
      <c r="F147" s="526"/>
      <c r="G147" s="526"/>
      <c r="H147" s="526"/>
      <c r="I147" s="526"/>
      <c r="J147" s="30"/>
      <c r="K147" s="550"/>
      <c r="L147" s="550"/>
      <c r="M147" s="550"/>
      <c r="N147" s="550"/>
      <c r="O147" s="550"/>
      <c r="P147" s="550"/>
      <c r="Q147" s="550"/>
      <c r="R147" s="550"/>
      <c r="S147" s="550"/>
      <c r="T147" s="92"/>
      <c r="U147" s="95"/>
      <c r="V147" s="123"/>
      <c r="W147" s="5"/>
      <c r="X147" s="5"/>
      <c r="Y147" s="106"/>
      <c r="Z147" s="53"/>
      <c r="AA147" s="5"/>
      <c r="AB147" s="526"/>
      <c r="AC147" s="526"/>
      <c r="AD147" s="526"/>
      <c r="AE147" s="526"/>
      <c r="AF147" s="526"/>
      <c r="AG147" s="30"/>
      <c r="AH147" s="550"/>
      <c r="AI147" s="550"/>
      <c r="AJ147" s="550"/>
      <c r="AK147" s="550"/>
      <c r="AL147" s="550"/>
      <c r="AM147" s="550"/>
      <c r="AN147" s="550"/>
      <c r="AO147" s="550"/>
      <c r="AP147" s="550"/>
      <c r="AQ147" s="92"/>
      <c r="AR147" s="95"/>
      <c r="AS147" s="123"/>
      <c r="AT147" s="5"/>
      <c r="AU147" s="1"/>
      <c r="AV147" s="106"/>
      <c r="AW147" s="53"/>
      <c r="AY147" s="526"/>
      <c r="AZ147" s="526"/>
      <c r="BA147" s="526"/>
      <c r="BB147" s="526"/>
      <c r="BC147" s="526"/>
      <c r="BD147" s="30"/>
      <c r="BE147" s="550"/>
      <c r="BF147" s="550"/>
      <c r="BG147" s="550"/>
      <c r="BH147" s="550"/>
      <c r="BI147" s="550"/>
      <c r="BJ147" s="550"/>
      <c r="BK147" s="550"/>
      <c r="BL147" s="550"/>
      <c r="BM147" s="550"/>
      <c r="BN147" s="92"/>
      <c r="BO147" s="95"/>
      <c r="BP147" s="123"/>
    </row>
    <row r="148" spans="2:68" ht="9.75" customHeight="1" x14ac:dyDescent="0.25">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25" customHeight="1" x14ac:dyDescent="0.25">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x14ac:dyDescent="0.25">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x14ac:dyDescent="0.25">
      <c r="B151" s="106"/>
      <c r="C151" s="76"/>
      <c r="D151" s="8"/>
      <c r="E151" s="8" t="s">
        <v>1332</v>
      </c>
      <c r="F151" s="8"/>
      <c r="G151" s="8"/>
      <c r="H151" s="8"/>
      <c r="I151" s="6"/>
      <c r="J151" s="6"/>
      <c r="K151" s="6"/>
      <c r="L151" s="481">
        <f>VLOOKUP(K145,tabla_documentacion,3,FALSE)</f>
        <v>165348.33333333334</v>
      </c>
      <c r="M151" s="481"/>
      <c r="N151" s="481"/>
      <c r="O151" s="481"/>
      <c r="P151" s="5"/>
      <c r="Q151" s="5"/>
      <c r="R151" s="5"/>
      <c r="S151" s="5"/>
      <c r="T151" s="5"/>
      <c r="U151" s="63"/>
      <c r="V151" s="109"/>
      <c r="W151" s="5"/>
      <c r="X151" s="5"/>
      <c r="Y151" s="106"/>
      <c r="Z151" s="76"/>
      <c r="AA151" s="8"/>
      <c r="AB151" s="8" t="s">
        <v>1332</v>
      </c>
      <c r="AC151" s="8"/>
      <c r="AD151" s="8"/>
      <c r="AE151" s="8"/>
      <c r="AF151" s="6"/>
      <c r="AG151" s="6"/>
      <c r="AH151" s="6"/>
      <c r="AI151" s="481">
        <f>VLOOKUP(AH145,tabla_documentacion,3,FALSE)</f>
        <v>226731.66666666669</v>
      </c>
      <c r="AJ151" s="481"/>
      <c r="AK151" s="481"/>
      <c r="AL151" s="481"/>
      <c r="AM151" s="5"/>
      <c r="AN151" s="5"/>
      <c r="AO151" s="5"/>
      <c r="AP151" s="5"/>
      <c r="AQ151" s="5"/>
      <c r="AR151" s="63"/>
      <c r="AS151" s="109"/>
      <c r="AT151" s="5"/>
      <c r="AU151" s="1"/>
      <c r="AV151" s="106"/>
      <c r="AW151" s="76"/>
      <c r="AX151" s="8"/>
      <c r="AY151" s="8" t="s">
        <v>1332</v>
      </c>
      <c r="AZ151" s="8"/>
      <c r="BA151" s="8"/>
      <c r="BB151" s="8"/>
      <c r="BC151" s="6"/>
      <c r="BD151" s="6"/>
      <c r="BE151" s="6"/>
      <c r="BF151" s="481">
        <f>VLOOKUP(BE145,tabla_documentacion,3,FALSE)</f>
        <v>733144.16666666674</v>
      </c>
      <c r="BG151" s="481"/>
      <c r="BH151" s="481"/>
      <c r="BI151" s="481"/>
      <c r="BO151" s="63"/>
      <c r="BP151" s="109"/>
    </row>
    <row r="152" spans="2:68" x14ac:dyDescent="0.25">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6" customHeight="1" x14ac:dyDescent="0.25">
      <c r="B153" s="106"/>
      <c r="C153" s="242"/>
      <c r="D153" s="242"/>
      <c r="E153" s="242"/>
      <c r="F153" s="242"/>
      <c r="G153" s="242"/>
      <c r="H153" s="242"/>
      <c r="I153" s="111"/>
      <c r="J153" s="111"/>
      <c r="K153" s="111"/>
      <c r="L153" s="111"/>
      <c r="M153" s="112"/>
      <c r="N153" s="112"/>
      <c r="O153" s="113"/>
      <c r="P153" s="113"/>
      <c r="Q153" s="113"/>
      <c r="R153" s="113"/>
      <c r="S153" s="113"/>
      <c r="T153" s="113"/>
      <c r="U153" s="113"/>
      <c r="V153" s="109"/>
      <c r="W153" s="5"/>
      <c r="X153" s="5"/>
      <c r="Y153" s="106"/>
      <c r="Z153" s="242"/>
      <c r="AA153" s="242"/>
      <c r="AB153" s="242"/>
      <c r="AC153" s="242"/>
      <c r="AD153" s="242"/>
      <c r="AE153" s="242"/>
      <c r="AF153" s="111"/>
      <c r="AG153" s="111"/>
      <c r="AH153" s="111"/>
      <c r="AI153" s="111"/>
      <c r="AJ153" s="112"/>
      <c r="AK153" s="112"/>
      <c r="AL153" s="113"/>
      <c r="AM153" s="113"/>
      <c r="AN153" s="113"/>
      <c r="AO153" s="113"/>
      <c r="AP153" s="113"/>
      <c r="AQ153" s="113"/>
      <c r="AR153" s="113"/>
      <c r="AS153" s="109"/>
      <c r="AT153" s="5"/>
      <c r="AU153" s="1"/>
      <c r="AV153" s="106"/>
      <c r="AW153" s="242"/>
      <c r="AX153" s="242"/>
      <c r="AY153" s="242"/>
      <c r="AZ153" s="242"/>
      <c r="BA153" s="242"/>
      <c r="BB153" s="242"/>
      <c r="BC153" s="111"/>
      <c r="BD153" s="111"/>
      <c r="BE153" s="111"/>
      <c r="BF153" s="111"/>
      <c r="BG153" s="112"/>
      <c r="BH153" s="112"/>
      <c r="BI153" s="113"/>
      <c r="BJ153" s="113"/>
      <c r="BK153" s="113"/>
      <c r="BL153" s="113"/>
      <c r="BM153" s="113"/>
      <c r="BN153" s="113"/>
      <c r="BO153" s="113"/>
      <c r="BP153" s="109"/>
    </row>
    <row r="154" spans="2:68" x14ac:dyDescent="0.25">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75" x14ac:dyDescent="0.25">
      <c r="B155" s="106"/>
      <c r="C155" s="62"/>
      <c r="D155" s="232"/>
      <c r="E155" s="8" t="s">
        <v>1330</v>
      </c>
      <c r="F155" s="8"/>
      <c r="G155" s="8"/>
      <c r="H155" s="530" t="s">
        <v>132</v>
      </c>
      <c r="I155" s="531"/>
      <c r="J155" s="531"/>
      <c r="K155" s="531"/>
      <c r="L155" s="532"/>
      <c r="M155" s="5"/>
      <c r="N155" s="6"/>
      <c r="O155" s="8" t="s">
        <v>1326</v>
      </c>
      <c r="P155" s="6"/>
      <c r="Q155" s="6"/>
      <c r="R155" s="533">
        <f>VLOOKUP(H155,tabla_ejecutor,2,FALSE)</f>
        <v>11890</v>
      </c>
      <c r="S155" s="534"/>
      <c r="T155" s="535"/>
      <c r="U155" s="63"/>
      <c r="V155" s="109"/>
      <c r="W155" s="5"/>
      <c r="X155" s="5"/>
      <c r="Y155" s="106"/>
      <c r="Z155" s="62"/>
      <c r="AA155" s="232"/>
      <c r="AB155" s="8" t="s">
        <v>1330</v>
      </c>
      <c r="AC155" s="8"/>
      <c r="AD155" s="8"/>
      <c r="AE155" s="530" t="s">
        <v>131</v>
      </c>
      <c r="AF155" s="531"/>
      <c r="AG155" s="531"/>
      <c r="AH155" s="531"/>
      <c r="AI155" s="532"/>
      <c r="AJ155" s="5"/>
      <c r="AK155" s="6"/>
      <c r="AL155" s="8" t="s">
        <v>1326</v>
      </c>
      <c r="AM155" s="6"/>
      <c r="AN155" s="6"/>
      <c r="AO155" s="533">
        <f>VLOOKUP(AE155,tabla_ejecutor,2,FALSE)</f>
        <v>18415</v>
      </c>
      <c r="AP155" s="534"/>
      <c r="AQ155" s="535"/>
      <c r="AR155" s="63"/>
      <c r="AS155" s="109"/>
      <c r="AT155" s="5"/>
      <c r="AU155" s="1"/>
      <c r="AV155" s="106"/>
      <c r="AW155" s="62"/>
      <c r="AX155" s="232"/>
      <c r="AY155" s="8" t="s">
        <v>1330</v>
      </c>
      <c r="AZ155" s="8"/>
      <c r="BA155" s="8"/>
      <c r="BB155" s="530" t="s">
        <v>131</v>
      </c>
      <c r="BC155" s="531"/>
      <c r="BD155" s="531"/>
      <c r="BE155" s="531"/>
      <c r="BF155" s="532"/>
      <c r="BH155" s="6"/>
      <c r="BI155" s="8" t="s">
        <v>1326</v>
      </c>
      <c r="BJ155" s="6"/>
      <c r="BK155" s="6"/>
      <c r="BL155" s="533">
        <f>VLOOKUP(BB155,tabla_ejecutor,2,FALSE)</f>
        <v>18415</v>
      </c>
      <c r="BM155" s="534"/>
      <c r="BN155" s="535"/>
      <c r="BO155" s="63"/>
      <c r="BP155" s="109"/>
    </row>
    <row r="156" spans="2:68" x14ac:dyDescent="0.25">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6" customHeight="1" x14ac:dyDescent="0.25">
      <c r="B157" s="106"/>
      <c r="C157" s="242"/>
      <c r="D157" s="242"/>
      <c r="E157" s="242"/>
      <c r="F157" s="242"/>
      <c r="G157" s="242"/>
      <c r="H157" s="242"/>
      <c r="I157" s="111"/>
      <c r="J157" s="111"/>
      <c r="K157" s="111"/>
      <c r="L157" s="111"/>
      <c r="M157" s="112"/>
      <c r="N157" s="112"/>
      <c r="O157" s="113"/>
      <c r="P157" s="113"/>
      <c r="Q157" s="113"/>
      <c r="R157" s="113"/>
      <c r="S157" s="113"/>
      <c r="T157" s="113"/>
      <c r="U157" s="113"/>
      <c r="V157" s="109"/>
      <c r="W157" s="5"/>
      <c r="X157" s="5"/>
      <c r="Y157" s="106"/>
      <c r="Z157" s="242"/>
      <c r="AA157" s="242"/>
      <c r="AB157" s="242"/>
      <c r="AC157" s="242"/>
      <c r="AD157" s="242"/>
      <c r="AE157" s="242"/>
      <c r="AF157" s="111"/>
      <c r="AG157" s="111"/>
      <c r="AH157" s="111"/>
      <c r="AI157" s="111"/>
      <c r="AJ157" s="112"/>
      <c r="AK157" s="112"/>
      <c r="AL157" s="113"/>
      <c r="AM157" s="113"/>
      <c r="AN157" s="113"/>
      <c r="AO157" s="113"/>
      <c r="AP157" s="113"/>
      <c r="AQ157" s="113"/>
      <c r="AR157" s="113"/>
      <c r="AS157" s="109"/>
      <c r="AT157" s="5"/>
      <c r="AU157" s="1"/>
      <c r="AV157" s="106"/>
      <c r="AW157" s="242"/>
      <c r="AX157" s="242"/>
      <c r="AY157" s="242"/>
      <c r="AZ157" s="242"/>
      <c r="BA157" s="242"/>
      <c r="BB157" s="242"/>
      <c r="BC157" s="111"/>
      <c r="BD157" s="111"/>
      <c r="BE157" s="111"/>
      <c r="BF157" s="111"/>
      <c r="BG157" s="112"/>
      <c r="BH157" s="112"/>
      <c r="BI157" s="113"/>
      <c r="BJ157" s="113"/>
      <c r="BK157" s="113"/>
      <c r="BL157" s="113"/>
      <c r="BM157" s="113"/>
      <c r="BN157" s="113"/>
      <c r="BO157" s="113"/>
      <c r="BP157" s="109"/>
    </row>
    <row r="158" spans="2:68" x14ac:dyDescent="0.25">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x14ac:dyDescent="0.25">
      <c r="B159" s="106"/>
      <c r="C159" s="62"/>
      <c r="D159" s="232"/>
      <c r="E159" s="8" t="s">
        <v>1331</v>
      </c>
      <c r="F159" s="8"/>
      <c r="G159" s="8"/>
      <c r="H159" s="8"/>
      <c r="I159" s="8"/>
      <c r="J159" s="8"/>
      <c r="K159" s="536">
        <v>0</v>
      </c>
      <c r="L159" s="537"/>
      <c r="M159" s="59" t="s">
        <v>130</v>
      </c>
      <c r="N159" s="59"/>
      <c r="O159" s="5"/>
      <c r="P159" s="8" t="s">
        <v>1327</v>
      </c>
      <c r="Q159" s="8"/>
      <c r="R159" s="533">
        <f>R155*K159</f>
        <v>0</v>
      </c>
      <c r="S159" s="534"/>
      <c r="T159" s="535"/>
      <c r="U159" s="88"/>
      <c r="V159" s="109"/>
      <c r="W159" s="5"/>
      <c r="X159" s="5"/>
      <c r="Y159" s="106"/>
      <c r="Z159" s="62"/>
      <c r="AA159" s="232"/>
      <c r="AB159" s="8" t="s">
        <v>1331</v>
      </c>
      <c r="AC159" s="8"/>
      <c r="AD159" s="8"/>
      <c r="AE159" s="8"/>
      <c r="AF159" s="8"/>
      <c r="AG159" s="8"/>
      <c r="AH159" s="536">
        <v>0</v>
      </c>
      <c r="AI159" s="537"/>
      <c r="AJ159" s="59" t="s">
        <v>130</v>
      </c>
      <c r="AK159" s="59"/>
      <c r="AL159" s="5"/>
      <c r="AM159" s="8" t="s">
        <v>1327</v>
      </c>
      <c r="AN159" s="8"/>
      <c r="AO159" s="533">
        <f>AO155*AH159</f>
        <v>0</v>
      </c>
      <c r="AP159" s="534"/>
      <c r="AQ159" s="535"/>
      <c r="AR159" s="88"/>
      <c r="AS159" s="109"/>
      <c r="AT159" s="5"/>
      <c r="AU159" s="1"/>
      <c r="AV159" s="106"/>
      <c r="AW159" s="62"/>
      <c r="AX159" s="232"/>
      <c r="AY159" s="8" t="s">
        <v>1331</v>
      </c>
      <c r="AZ159" s="8"/>
      <c r="BA159" s="8"/>
      <c r="BB159" s="8"/>
      <c r="BC159" s="8"/>
      <c r="BD159" s="8"/>
      <c r="BE159" s="536">
        <v>0</v>
      </c>
      <c r="BF159" s="537"/>
      <c r="BG159" s="59" t="s">
        <v>130</v>
      </c>
      <c r="BH159" s="59"/>
      <c r="BJ159" s="8" t="s">
        <v>1327</v>
      </c>
      <c r="BK159" s="8"/>
      <c r="BL159" s="533">
        <f>BL155*BE159</f>
        <v>0</v>
      </c>
      <c r="BM159" s="534"/>
      <c r="BN159" s="535"/>
      <c r="BO159" s="88"/>
      <c r="BP159" s="109"/>
    </row>
    <row r="160" spans="2:68" x14ac:dyDescent="0.25">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6" customHeight="1" x14ac:dyDescent="0.25">
      <c r="B161" s="106"/>
      <c r="C161" s="242"/>
      <c r="D161" s="242"/>
      <c r="E161" s="242"/>
      <c r="F161" s="242"/>
      <c r="G161" s="242"/>
      <c r="H161" s="242"/>
      <c r="I161" s="111"/>
      <c r="J161" s="111"/>
      <c r="K161" s="111"/>
      <c r="L161" s="111"/>
      <c r="M161" s="112"/>
      <c r="N161" s="112"/>
      <c r="O161" s="113"/>
      <c r="P161" s="113"/>
      <c r="Q161" s="113"/>
      <c r="R161" s="113"/>
      <c r="S161" s="113"/>
      <c r="T161" s="113"/>
      <c r="U161" s="113"/>
      <c r="V161" s="109"/>
      <c r="W161" s="5"/>
      <c r="X161" s="5"/>
      <c r="Y161" s="106"/>
      <c r="Z161" s="242"/>
      <c r="AA161" s="242"/>
      <c r="AB161" s="242"/>
      <c r="AC161" s="242"/>
      <c r="AD161" s="242"/>
      <c r="AE161" s="242"/>
      <c r="AF161" s="111"/>
      <c r="AG161" s="111"/>
      <c r="AH161" s="111"/>
      <c r="AI161" s="111"/>
      <c r="AJ161" s="112"/>
      <c r="AK161" s="112"/>
      <c r="AL161" s="113"/>
      <c r="AM161" s="113"/>
      <c r="AN161" s="113"/>
      <c r="AO161" s="113"/>
      <c r="AP161" s="113"/>
      <c r="AQ161" s="113"/>
      <c r="AR161" s="113"/>
      <c r="AS161" s="109"/>
      <c r="AT161" s="5"/>
      <c r="AU161" s="1"/>
      <c r="AV161" s="106"/>
      <c r="AW161" s="242"/>
      <c r="AX161" s="242"/>
      <c r="AY161" s="242"/>
      <c r="AZ161" s="242"/>
      <c r="BA161" s="242"/>
      <c r="BB161" s="242"/>
      <c r="BC161" s="111"/>
      <c r="BD161" s="111"/>
      <c r="BE161" s="111"/>
      <c r="BF161" s="111"/>
      <c r="BG161" s="112"/>
      <c r="BH161" s="112"/>
      <c r="BI161" s="113"/>
      <c r="BJ161" s="113"/>
      <c r="BK161" s="113"/>
      <c r="BL161" s="113"/>
      <c r="BM161" s="113"/>
      <c r="BN161" s="113"/>
      <c r="BO161" s="113"/>
      <c r="BP161" s="109"/>
    </row>
    <row r="162" spans="2:68" x14ac:dyDescent="0.25">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x14ac:dyDescent="0.25">
      <c r="B163" s="106"/>
      <c r="C163" s="62"/>
      <c r="D163" s="232"/>
      <c r="E163" s="48" t="s">
        <v>1333</v>
      </c>
      <c r="F163" s="232"/>
      <c r="G163" s="232"/>
      <c r="H163" s="232"/>
      <c r="I163" s="68"/>
      <c r="J163" s="538" t="s">
        <v>1465</v>
      </c>
      <c r="K163" s="539"/>
      <c r="L163" s="539"/>
      <c r="M163" s="539"/>
      <c r="N163" s="540"/>
      <c r="O163" s="5"/>
      <c r="P163" s="471" t="s">
        <v>135</v>
      </c>
      <c r="Q163" s="471"/>
      <c r="R163" s="533">
        <f>VLOOKUP(J163,tabla_Alturas,2,FALSE)*L151</f>
        <v>33069.666666666672</v>
      </c>
      <c r="S163" s="534"/>
      <c r="T163" s="535"/>
      <c r="U163" s="63"/>
      <c r="V163" s="109"/>
      <c r="W163" s="5"/>
      <c r="X163" s="5"/>
      <c r="Y163" s="106"/>
      <c r="Z163" s="62"/>
      <c r="AA163" s="232"/>
      <c r="AB163" s="48" t="s">
        <v>1333</v>
      </c>
      <c r="AC163" s="232"/>
      <c r="AD163" s="232"/>
      <c r="AE163" s="232"/>
      <c r="AF163" s="68"/>
      <c r="AG163" s="538" t="s">
        <v>1297</v>
      </c>
      <c r="AH163" s="539"/>
      <c r="AI163" s="539"/>
      <c r="AJ163" s="539"/>
      <c r="AK163" s="540"/>
      <c r="AL163" s="5"/>
      <c r="AM163" s="471" t="s">
        <v>135</v>
      </c>
      <c r="AN163" s="471"/>
      <c r="AO163" s="533" t="e">
        <f>VLOOKUP(AG163,tabla_Alturas,2,FALSE)*AI151</f>
        <v>#N/A</v>
      </c>
      <c r="AP163" s="534"/>
      <c r="AQ163" s="535"/>
      <c r="AR163" s="63"/>
      <c r="AS163" s="109"/>
      <c r="AT163" s="5"/>
      <c r="AU163" s="1"/>
      <c r="AV163" s="106"/>
      <c r="AW163" s="62"/>
      <c r="AX163" s="232"/>
      <c r="AY163" s="48" t="s">
        <v>1333</v>
      </c>
      <c r="AZ163" s="232"/>
      <c r="BA163" s="232"/>
      <c r="BB163" s="232"/>
      <c r="BC163" s="68"/>
      <c r="BD163" s="538" t="s">
        <v>1362</v>
      </c>
      <c r="BE163" s="539"/>
      <c r="BF163" s="539"/>
      <c r="BG163" s="539"/>
      <c r="BH163" s="540"/>
      <c r="BJ163" s="471" t="s">
        <v>135</v>
      </c>
      <c r="BK163" s="471"/>
      <c r="BL163" s="533">
        <f>VLOOKUP(BD163,tabla_Alturas,2,FALSE)*BF151</f>
        <v>0</v>
      </c>
      <c r="BM163" s="534"/>
      <c r="BN163" s="535"/>
      <c r="BO163" s="63"/>
      <c r="BP163" s="109"/>
    </row>
    <row r="164" spans="2:68" x14ac:dyDescent="0.25">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6" customHeight="1" x14ac:dyDescent="0.25">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75" x14ac:dyDescent="0.2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x14ac:dyDescent="0.25">
      <c r="B167" s="106"/>
      <c r="C167" s="83"/>
      <c r="D167" s="48"/>
      <c r="E167" s="48" t="s">
        <v>1334</v>
      </c>
      <c r="F167" s="48"/>
      <c r="G167" s="48"/>
      <c r="H167" s="48"/>
      <c r="I167" s="5"/>
      <c r="J167" s="5"/>
      <c r="K167" s="538" t="s">
        <v>0</v>
      </c>
      <c r="L167" s="539"/>
      <c r="M167" s="539"/>
      <c r="N167" s="539"/>
      <c r="O167" s="540"/>
      <c r="P167" s="471" t="s">
        <v>1281</v>
      </c>
      <c r="Q167" s="471"/>
      <c r="R167" s="471"/>
      <c r="S167" s="541">
        <f>VLOOKUP(K167,tabla_herramientas,2,FALSE)</f>
        <v>0.18</v>
      </c>
      <c r="T167" s="542"/>
      <c r="U167" s="63"/>
      <c r="V167" s="109"/>
      <c r="W167" s="5"/>
      <c r="X167" s="5"/>
      <c r="Y167" s="106"/>
      <c r="Z167" s="83"/>
      <c r="AA167" s="48"/>
      <c r="AB167" s="48" t="s">
        <v>1334</v>
      </c>
      <c r="AC167" s="48"/>
      <c r="AD167" s="48"/>
      <c r="AE167" s="48"/>
      <c r="AF167" s="5"/>
      <c r="AG167" s="5"/>
      <c r="AH167" s="538" t="s">
        <v>1363</v>
      </c>
      <c r="AI167" s="539"/>
      <c r="AJ167" s="539"/>
      <c r="AK167" s="539"/>
      <c r="AL167" s="540"/>
      <c r="AM167" s="471" t="s">
        <v>1281</v>
      </c>
      <c r="AN167" s="471"/>
      <c r="AO167" s="471"/>
      <c r="AP167" s="541">
        <f>VLOOKUP(AH167,tabla_herramientas,2,FALSE)</f>
        <v>0</v>
      </c>
      <c r="AQ167" s="542"/>
      <c r="AR167" s="63"/>
      <c r="AS167" s="109"/>
      <c r="AT167" s="5"/>
      <c r="AU167" s="1"/>
      <c r="AV167" s="106"/>
      <c r="AW167" s="83"/>
      <c r="AX167" s="48"/>
      <c r="AY167" s="48" t="s">
        <v>1334</v>
      </c>
      <c r="AZ167" s="48"/>
      <c r="BA167" s="48"/>
      <c r="BB167" s="48"/>
      <c r="BE167" s="538" t="s">
        <v>1363</v>
      </c>
      <c r="BF167" s="539"/>
      <c r="BG167" s="539"/>
      <c r="BH167" s="539"/>
      <c r="BI167" s="540"/>
      <c r="BJ167" s="471" t="s">
        <v>1281</v>
      </c>
      <c r="BK167" s="471"/>
      <c r="BL167" s="471"/>
      <c r="BM167" s="541">
        <f>VLOOKUP(BE167,tabla_herramientas,2,FALSE)</f>
        <v>0</v>
      </c>
      <c r="BN167" s="542"/>
      <c r="BO167" s="63"/>
      <c r="BP167" s="109"/>
    </row>
    <row r="168" spans="2:68" x14ac:dyDescent="0.25">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6" customHeight="1" x14ac:dyDescent="0.25">
      <c r="B169" s="106"/>
      <c r="C169" s="543"/>
      <c r="D169" s="543"/>
      <c r="E169" s="543"/>
      <c r="F169" s="543"/>
      <c r="G169" s="543"/>
      <c r="H169" s="543"/>
      <c r="I169" s="113"/>
      <c r="J169" s="113"/>
      <c r="K169" s="113"/>
      <c r="L169" s="113"/>
      <c r="M169" s="113"/>
      <c r="N169" s="113"/>
      <c r="O169" s="113"/>
      <c r="P169" s="113"/>
      <c r="Q169" s="113"/>
      <c r="R169" s="113"/>
      <c r="S169" s="113"/>
      <c r="T169" s="113"/>
      <c r="U169" s="113"/>
      <c r="V169" s="109"/>
      <c r="W169" s="5"/>
      <c r="X169" s="5"/>
      <c r="Y169" s="106"/>
      <c r="Z169" s="543"/>
      <c r="AA169" s="543"/>
      <c r="AB169" s="543"/>
      <c r="AC169" s="543"/>
      <c r="AD169" s="543"/>
      <c r="AE169" s="543"/>
      <c r="AF169" s="113"/>
      <c r="AG169" s="113"/>
      <c r="AH169" s="113"/>
      <c r="AI169" s="113"/>
      <c r="AJ169" s="113"/>
      <c r="AK169" s="113"/>
      <c r="AL169" s="113"/>
      <c r="AM169" s="113"/>
      <c r="AN169" s="113"/>
      <c r="AO169" s="113"/>
      <c r="AP169" s="113"/>
      <c r="AQ169" s="113"/>
      <c r="AR169" s="113"/>
      <c r="AS169" s="109"/>
      <c r="AT169" s="5"/>
      <c r="AU169" s="1"/>
      <c r="AV169" s="106"/>
      <c r="AW169" s="543"/>
      <c r="AX169" s="543"/>
      <c r="AY169" s="543"/>
      <c r="AZ169" s="543"/>
      <c r="BA169" s="543"/>
      <c r="BB169" s="543"/>
      <c r="BC169" s="113"/>
      <c r="BD169" s="113"/>
      <c r="BE169" s="113"/>
      <c r="BF169" s="113"/>
      <c r="BG169" s="113"/>
      <c r="BH169" s="113"/>
      <c r="BI169" s="113"/>
      <c r="BJ169" s="113"/>
      <c r="BK169" s="113"/>
      <c r="BL169" s="113"/>
      <c r="BM169" s="113"/>
      <c r="BN169" s="113"/>
      <c r="BO169" s="113"/>
      <c r="BP169" s="109"/>
    </row>
    <row r="170" spans="2:68" x14ac:dyDescent="0.25">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x14ac:dyDescent="0.25">
      <c r="B171" s="106"/>
      <c r="C171" s="53"/>
      <c r="D171" s="8"/>
      <c r="E171" s="232"/>
      <c r="F171" s="232"/>
      <c r="G171" s="232" t="s">
        <v>134</v>
      </c>
      <c r="H171" s="538" t="s">
        <v>1303</v>
      </c>
      <c r="I171" s="539"/>
      <c r="J171" s="539"/>
      <c r="K171" s="539"/>
      <c r="L171" s="540"/>
      <c r="M171" s="5"/>
      <c r="N171" s="5"/>
      <c r="O171" s="5"/>
      <c r="P171" s="471" t="s">
        <v>135</v>
      </c>
      <c r="Q171" s="471"/>
      <c r="R171" s="533">
        <f>VLOOKUP(H171,tabla_consumibles,2,FALSE)*L151</f>
        <v>49604.5</v>
      </c>
      <c r="S171" s="534"/>
      <c r="T171" s="535"/>
      <c r="U171" s="63"/>
      <c r="V171" s="109"/>
      <c r="W171" s="5"/>
      <c r="X171" s="5"/>
      <c r="Y171" s="106"/>
      <c r="Z171" s="53"/>
      <c r="AA171" s="8"/>
      <c r="AB171" s="232"/>
      <c r="AC171" s="232"/>
      <c r="AD171" s="232" t="s">
        <v>134</v>
      </c>
      <c r="AE171" s="538" t="s">
        <v>1364</v>
      </c>
      <c r="AF171" s="539"/>
      <c r="AG171" s="539"/>
      <c r="AH171" s="539"/>
      <c r="AI171" s="540"/>
      <c r="AJ171" s="5"/>
      <c r="AK171" s="5"/>
      <c r="AL171" s="5"/>
      <c r="AM171" s="471" t="s">
        <v>135</v>
      </c>
      <c r="AN171" s="471"/>
      <c r="AO171" s="533">
        <f>VLOOKUP(AE171,tabla_consumibles,2,FALSE)*AI151</f>
        <v>0</v>
      </c>
      <c r="AP171" s="534"/>
      <c r="AQ171" s="535"/>
      <c r="AR171" s="63"/>
      <c r="AS171" s="109"/>
      <c r="AT171" s="5"/>
      <c r="AU171" s="1"/>
      <c r="AV171" s="106"/>
      <c r="AW171" s="53"/>
      <c r="AX171" s="8"/>
      <c r="AY171" s="232"/>
      <c r="AZ171" s="232"/>
      <c r="BA171" s="232" t="s">
        <v>134</v>
      </c>
      <c r="BB171" s="538" t="s">
        <v>1328</v>
      </c>
      <c r="BC171" s="539"/>
      <c r="BD171" s="539"/>
      <c r="BE171" s="539"/>
      <c r="BF171" s="540"/>
      <c r="BJ171" s="471" t="s">
        <v>135</v>
      </c>
      <c r="BK171" s="471"/>
      <c r="BL171" s="533">
        <f>VLOOKUP(BB171,tabla_consumibles,2,FALSE)*BF151</f>
        <v>58651.53333333334</v>
      </c>
      <c r="BM171" s="534"/>
      <c r="BN171" s="535"/>
      <c r="BO171" s="63"/>
      <c r="BP171" s="109"/>
    </row>
    <row r="172" spans="2:68" x14ac:dyDescent="0.25">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6" customHeight="1" x14ac:dyDescent="0.25">
      <c r="B173" s="106"/>
      <c r="C173" s="113"/>
      <c r="D173" s="113"/>
      <c r="E173" s="242"/>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242"/>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242"/>
      <c r="AZ173" s="113"/>
      <c r="BA173" s="113"/>
      <c r="BB173" s="113"/>
      <c r="BC173" s="113"/>
      <c r="BD173" s="113"/>
      <c r="BE173" s="113"/>
      <c r="BF173" s="113"/>
      <c r="BG173" s="113"/>
      <c r="BH173" s="113"/>
      <c r="BI173" s="113"/>
      <c r="BJ173" s="113"/>
      <c r="BK173" s="113"/>
      <c r="BL173" s="113"/>
      <c r="BM173" s="113"/>
      <c r="BN173" s="113"/>
      <c r="BO173" s="113"/>
      <c r="BP173" s="109"/>
    </row>
    <row r="174" spans="2:68" ht="6" customHeight="1" x14ac:dyDescent="0.25">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75" x14ac:dyDescent="0.25">
      <c r="B175" s="106"/>
      <c r="C175" s="53"/>
      <c r="D175" s="5"/>
      <c r="E175" s="48" t="s">
        <v>1335</v>
      </c>
      <c r="F175" s="232"/>
      <c r="G175" s="232"/>
      <c r="H175" s="232"/>
      <c r="I175" s="235"/>
      <c r="J175" s="530" t="s">
        <v>1365</v>
      </c>
      <c r="K175" s="531"/>
      <c r="L175" s="531"/>
      <c r="M175" s="531"/>
      <c r="N175" s="532"/>
      <c r="O175" s="232"/>
      <c r="P175" s="471" t="s">
        <v>135</v>
      </c>
      <c r="Q175" s="471"/>
      <c r="R175" s="533">
        <f>VLOOKUP(J175,tabla_transportes,2,FALSE)</f>
        <v>0</v>
      </c>
      <c r="S175" s="534"/>
      <c r="T175" s="535"/>
      <c r="U175" s="63"/>
      <c r="V175" s="109"/>
      <c r="W175" s="5"/>
      <c r="X175" s="5"/>
      <c r="Y175" s="106"/>
      <c r="Z175" s="53"/>
      <c r="AA175" s="5"/>
      <c r="AB175" s="48" t="s">
        <v>1335</v>
      </c>
      <c r="AC175" s="232"/>
      <c r="AD175" s="232"/>
      <c r="AE175" s="232"/>
      <c r="AF175" s="235"/>
      <c r="AG175" s="530" t="s">
        <v>1365</v>
      </c>
      <c r="AH175" s="531"/>
      <c r="AI175" s="531"/>
      <c r="AJ175" s="531"/>
      <c r="AK175" s="532"/>
      <c r="AL175" s="232"/>
      <c r="AM175" s="471" t="s">
        <v>135</v>
      </c>
      <c r="AN175" s="471"/>
      <c r="AO175" s="533">
        <f>VLOOKUP(AG175,tabla_transportes,2,FALSE)</f>
        <v>0</v>
      </c>
      <c r="AP175" s="534"/>
      <c r="AQ175" s="535"/>
      <c r="AR175" s="63"/>
      <c r="AS175" s="109"/>
      <c r="AT175" s="5"/>
      <c r="AU175" s="1"/>
      <c r="AV175" s="106"/>
      <c r="AW175" s="53"/>
      <c r="AY175" s="48" t="s">
        <v>1335</v>
      </c>
      <c r="AZ175" s="232"/>
      <c r="BA175" s="232"/>
      <c r="BB175" s="232"/>
      <c r="BC175" s="235"/>
      <c r="BD175" s="530" t="s">
        <v>1365</v>
      </c>
      <c r="BE175" s="531"/>
      <c r="BF175" s="531"/>
      <c r="BG175" s="531"/>
      <c r="BH175" s="532"/>
      <c r="BI175" s="232"/>
      <c r="BJ175" s="471" t="s">
        <v>135</v>
      </c>
      <c r="BK175" s="471"/>
      <c r="BL175" s="533">
        <f>VLOOKUP(BD175,tabla_transportes,2,FALSE)</f>
        <v>0</v>
      </c>
      <c r="BM175" s="534"/>
      <c r="BN175" s="535"/>
      <c r="BO175" s="63"/>
      <c r="BP175" s="109"/>
    </row>
    <row r="176" spans="2:68" ht="6" customHeight="1" x14ac:dyDescent="0.25">
      <c r="B176" s="106"/>
      <c r="C176" s="53"/>
      <c r="D176" s="5"/>
      <c r="E176" s="48"/>
      <c r="F176" s="232"/>
      <c r="G176" s="232"/>
      <c r="H176" s="232"/>
      <c r="I176" s="235"/>
      <c r="J176" s="238"/>
      <c r="K176" s="238"/>
      <c r="L176" s="238"/>
      <c r="M176" s="238"/>
      <c r="N176" s="89"/>
      <c r="O176" s="232"/>
      <c r="P176" s="232"/>
      <c r="Q176" s="232"/>
      <c r="R176" s="233"/>
      <c r="S176" s="233"/>
      <c r="T176" s="233"/>
      <c r="U176" s="63"/>
      <c r="V176" s="109"/>
      <c r="W176" s="5"/>
      <c r="X176" s="5"/>
      <c r="Y176" s="106"/>
      <c r="Z176" s="53"/>
      <c r="AA176" s="5"/>
      <c r="AB176" s="48"/>
      <c r="AC176" s="232"/>
      <c r="AD176" s="232"/>
      <c r="AE176" s="232"/>
      <c r="AF176" s="235"/>
      <c r="AG176" s="238"/>
      <c r="AH176" s="238"/>
      <c r="AI176" s="238"/>
      <c r="AJ176" s="238"/>
      <c r="AK176" s="89"/>
      <c r="AL176" s="232"/>
      <c r="AM176" s="232"/>
      <c r="AN176" s="232"/>
      <c r="AO176" s="233"/>
      <c r="AP176" s="233"/>
      <c r="AQ176" s="233"/>
      <c r="AR176" s="63"/>
      <c r="AS176" s="109"/>
      <c r="AT176" s="5"/>
      <c r="AU176" s="1"/>
      <c r="AV176" s="106"/>
      <c r="AW176" s="53"/>
      <c r="AY176" s="48"/>
      <c r="AZ176" s="232"/>
      <c r="BA176" s="232"/>
      <c r="BB176" s="232"/>
      <c r="BC176" s="235"/>
      <c r="BD176" s="238"/>
      <c r="BE176" s="238"/>
      <c r="BF176" s="238"/>
      <c r="BG176" s="238"/>
      <c r="BH176" s="89"/>
      <c r="BI176" s="232"/>
      <c r="BJ176" s="232"/>
      <c r="BK176" s="232"/>
      <c r="BL176" s="233"/>
      <c r="BM176" s="233"/>
      <c r="BN176" s="233"/>
      <c r="BO176" s="63"/>
      <c r="BP176" s="109"/>
    </row>
    <row r="177" spans="2:68" x14ac:dyDescent="0.25">
      <c r="B177" s="106"/>
      <c r="C177" s="53"/>
      <c r="D177" s="5"/>
      <c r="E177" s="471" t="s">
        <v>1310</v>
      </c>
      <c r="F177" s="471"/>
      <c r="G177" s="471"/>
      <c r="H177" s="544">
        <v>2</v>
      </c>
      <c r="I177" s="545"/>
      <c r="J177" s="5"/>
      <c r="K177" s="471" t="s">
        <v>1299</v>
      </c>
      <c r="L177" s="471"/>
      <c r="M177" s="471"/>
      <c r="N177" s="549">
        <v>1</v>
      </c>
      <c r="O177" s="540"/>
      <c r="P177" s="471" t="s">
        <v>1329</v>
      </c>
      <c r="Q177" s="471"/>
      <c r="R177" s="533">
        <f>R175*H177*N177</f>
        <v>0</v>
      </c>
      <c r="S177" s="534"/>
      <c r="T177" s="535"/>
      <c r="U177" s="63"/>
      <c r="V177" s="109"/>
      <c r="W177" s="5"/>
      <c r="X177" s="5"/>
      <c r="Y177" s="106"/>
      <c r="Z177" s="53"/>
      <c r="AA177" s="5"/>
      <c r="AB177" s="471" t="s">
        <v>1310</v>
      </c>
      <c r="AC177" s="471"/>
      <c r="AD177" s="471"/>
      <c r="AE177" s="544">
        <v>2</v>
      </c>
      <c r="AF177" s="545"/>
      <c r="AG177" s="5"/>
      <c r="AH177" s="471" t="s">
        <v>1299</v>
      </c>
      <c r="AI177" s="471"/>
      <c r="AJ177" s="471"/>
      <c r="AK177" s="549">
        <v>1</v>
      </c>
      <c r="AL177" s="540"/>
      <c r="AM177" s="471" t="s">
        <v>1329</v>
      </c>
      <c r="AN177" s="471"/>
      <c r="AO177" s="533">
        <f>AO175*AE177*AK177</f>
        <v>0</v>
      </c>
      <c r="AP177" s="534"/>
      <c r="AQ177" s="535"/>
      <c r="AR177" s="63"/>
      <c r="AS177" s="109"/>
      <c r="AT177" s="5"/>
      <c r="AU177" s="1"/>
      <c r="AV177" s="106"/>
      <c r="AW177" s="53"/>
      <c r="AY177" s="471" t="s">
        <v>1310</v>
      </c>
      <c r="AZ177" s="471"/>
      <c r="BA177" s="471"/>
      <c r="BB177" s="544">
        <v>2</v>
      </c>
      <c r="BC177" s="545"/>
      <c r="BE177" s="471" t="s">
        <v>1299</v>
      </c>
      <c r="BF177" s="471"/>
      <c r="BG177" s="471"/>
      <c r="BH177" s="549">
        <v>1</v>
      </c>
      <c r="BI177" s="540"/>
      <c r="BJ177" s="471" t="s">
        <v>1329</v>
      </c>
      <c r="BK177" s="471"/>
      <c r="BL177" s="533">
        <f>BL175*BB177*BH177</f>
        <v>0</v>
      </c>
      <c r="BM177" s="534"/>
      <c r="BN177" s="535"/>
      <c r="BO177" s="63"/>
      <c r="BP177" s="109"/>
    </row>
    <row r="178" spans="2:68" ht="6" customHeight="1" x14ac:dyDescent="0.25">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6" customHeight="1" x14ac:dyDescent="0.25">
      <c r="B179" s="106"/>
      <c r="C179" s="113"/>
      <c r="D179" s="113"/>
      <c r="E179" s="242"/>
      <c r="F179" s="242"/>
      <c r="G179" s="242"/>
      <c r="H179" s="242"/>
      <c r="I179" s="120"/>
      <c r="J179" s="120"/>
      <c r="K179" s="120"/>
      <c r="L179" s="120"/>
      <c r="M179" s="120"/>
      <c r="N179" s="113"/>
      <c r="O179" s="242"/>
      <c r="P179" s="242"/>
      <c r="Q179" s="547" t="s">
        <v>1336</v>
      </c>
      <c r="R179" s="547"/>
      <c r="S179" s="547"/>
      <c r="T179" s="547"/>
      <c r="U179" s="113"/>
      <c r="V179" s="109"/>
      <c r="W179" s="5"/>
      <c r="X179" s="5"/>
      <c r="Y179" s="106"/>
      <c r="Z179" s="113"/>
      <c r="AA179" s="113"/>
      <c r="AB179" s="242"/>
      <c r="AC179" s="242"/>
      <c r="AD179" s="242"/>
      <c r="AE179" s="242"/>
      <c r="AF179" s="120"/>
      <c r="AG179" s="120"/>
      <c r="AH179" s="120"/>
      <c r="AI179" s="120"/>
      <c r="AJ179" s="120"/>
      <c r="AK179" s="113"/>
      <c r="AL179" s="242"/>
      <c r="AM179" s="242"/>
      <c r="AN179" s="547" t="s">
        <v>1336</v>
      </c>
      <c r="AO179" s="547"/>
      <c r="AP179" s="547"/>
      <c r="AQ179" s="547"/>
      <c r="AR179" s="113"/>
      <c r="AS179" s="109"/>
      <c r="AT179" s="5"/>
      <c r="AU179" s="1"/>
      <c r="AV179" s="106"/>
      <c r="AW179" s="113"/>
      <c r="AX179" s="113"/>
      <c r="AY179" s="242"/>
      <c r="AZ179" s="242"/>
      <c r="BA179" s="242"/>
      <c r="BB179" s="242"/>
      <c r="BC179" s="120"/>
      <c r="BD179" s="120"/>
      <c r="BE179" s="120"/>
      <c r="BF179" s="120"/>
      <c r="BG179" s="120"/>
      <c r="BH179" s="113"/>
      <c r="BI179" s="242"/>
      <c r="BJ179" s="242"/>
      <c r="BK179" s="547" t="s">
        <v>1336</v>
      </c>
      <c r="BL179" s="547"/>
      <c r="BM179" s="547"/>
      <c r="BN179" s="547"/>
      <c r="BO179" s="113"/>
      <c r="BP179" s="109"/>
    </row>
    <row r="180" spans="2:68" ht="6" customHeight="1" x14ac:dyDescent="0.25">
      <c r="B180" s="106"/>
      <c r="C180" s="49"/>
      <c r="D180" s="50"/>
      <c r="E180" s="51"/>
      <c r="F180" s="51"/>
      <c r="G180" s="51"/>
      <c r="H180" s="51"/>
      <c r="I180" s="84"/>
      <c r="J180" s="84"/>
      <c r="K180" s="84"/>
      <c r="L180" s="84"/>
      <c r="M180" s="84"/>
      <c r="N180" s="50"/>
      <c r="O180" s="90"/>
      <c r="P180" s="242"/>
      <c r="Q180" s="548"/>
      <c r="R180" s="548"/>
      <c r="S180" s="548"/>
      <c r="T180" s="548"/>
      <c r="U180" s="113"/>
      <c r="V180" s="109"/>
      <c r="W180" s="5"/>
      <c r="X180" s="5"/>
      <c r="Y180" s="106"/>
      <c r="Z180" s="49"/>
      <c r="AA180" s="50"/>
      <c r="AB180" s="51"/>
      <c r="AC180" s="51"/>
      <c r="AD180" s="51"/>
      <c r="AE180" s="51"/>
      <c r="AF180" s="84"/>
      <c r="AG180" s="84"/>
      <c r="AH180" s="84"/>
      <c r="AI180" s="84"/>
      <c r="AJ180" s="84"/>
      <c r="AK180" s="50"/>
      <c r="AL180" s="90"/>
      <c r="AM180" s="242"/>
      <c r="AN180" s="548"/>
      <c r="AO180" s="548"/>
      <c r="AP180" s="548"/>
      <c r="AQ180" s="548"/>
      <c r="AR180" s="113"/>
      <c r="AS180" s="109"/>
      <c r="AT180" s="5"/>
      <c r="AU180" s="1"/>
      <c r="AV180" s="106"/>
      <c r="AW180" s="49"/>
      <c r="AX180" s="50"/>
      <c r="AY180" s="51"/>
      <c r="AZ180" s="51"/>
      <c r="BA180" s="51"/>
      <c r="BB180" s="51"/>
      <c r="BC180" s="84"/>
      <c r="BD180" s="84"/>
      <c r="BE180" s="84"/>
      <c r="BF180" s="84"/>
      <c r="BG180" s="84"/>
      <c r="BH180" s="50"/>
      <c r="BI180" s="90"/>
      <c r="BJ180" s="242"/>
      <c r="BK180" s="548"/>
      <c r="BL180" s="548"/>
      <c r="BM180" s="548"/>
      <c r="BN180" s="548"/>
      <c r="BO180" s="113"/>
      <c r="BP180" s="109"/>
    </row>
    <row r="181" spans="2:68" ht="15.75" x14ac:dyDescent="0.25">
      <c r="B181" s="106"/>
      <c r="C181" s="53"/>
      <c r="D181" s="459" t="s">
        <v>1287</v>
      </c>
      <c r="E181" s="459"/>
      <c r="F181" s="459"/>
      <c r="G181" s="459"/>
      <c r="H181" s="472" t="s">
        <v>1366</v>
      </c>
      <c r="I181" s="472"/>
      <c r="J181" s="472"/>
      <c r="K181" s="6" t="s">
        <v>1325</v>
      </c>
      <c r="L181" s="6"/>
      <c r="M181" s="473">
        <f>VLOOKUP(H181,perfil,2,FALSE)</f>
        <v>0</v>
      </c>
      <c r="N181" s="473"/>
      <c r="O181" s="63"/>
      <c r="P181" s="113"/>
      <c r="Q181" s="546">
        <f>(L151+(K159*R155)+R163+R177+R171+(1+S167))*(1+M181)</f>
        <v>248023.67999999999</v>
      </c>
      <c r="R181" s="546"/>
      <c r="S181" s="546"/>
      <c r="T181" s="546"/>
      <c r="U181" s="113"/>
      <c r="V181" s="109"/>
      <c r="W181" s="5"/>
      <c r="X181" s="5"/>
      <c r="Y181" s="106"/>
      <c r="Z181" s="53"/>
      <c r="AA181" s="459" t="s">
        <v>1287</v>
      </c>
      <c r="AB181" s="459"/>
      <c r="AC181" s="459"/>
      <c r="AD181" s="459"/>
      <c r="AE181" s="472" t="s">
        <v>1366</v>
      </c>
      <c r="AF181" s="472"/>
      <c r="AG181" s="472"/>
      <c r="AH181" s="6" t="s">
        <v>1325</v>
      </c>
      <c r="AI181" s="6"/>
      <c r="AJ181" s="473">
        <f>VLOOKUP(AE181,perfil,2,FALSE)</f>
        <v>0</v>
      </c>
      <c r="AK181" s="473"/>
      <c r="AL181" s="63"/>
      <c r="AM181" s="113"/>
      <c r="AN181" s="546" t="e">
        <f>(AI151+(AH159*AO155)+AO163+AO177+AO171+(1+AP167))*(1+AJ181)</f>
        <v>#N/A</v>
      </c>
      <c r="AO181" s="546"/>
      <c r="AP181" s="546"/>
      <c r="AQ181" s="546"/>
      <c r="AR181" s="113"/>
      <c r="AS181" s="109"/>
      <c r="AT181" s="5"/>
      <c r="AU181" s="1"/>
      <c r="AV181" s="106"/>
      <c r="AW181" s="53"/>
      <c r="AX181" s="459" t="s">
        <v>1287</v>
      </c>
      <c r="AY181" s="459"/>
      <c r="AZ181" s="459"/>
      <c r="BA181" s="459"/>
      <c r="BB181" s="472" t="s">
        <v>1366</v>
      </c>
      <c r="BC181" s="472"/>
      <c r="BD181" s="472"/>
      <c r="BE181" s="6" t="s">
        <v>1325</v>
      </c>
      <c r="BF181" s="6"/>
      <c r="BG181" s="473">
        <f>VLOOKUP(BB181,perfil,2,FALSE)</f>
        <v>0</v>
      </c>
      <c r="BH181" s="473"/>
      <c r="BI181" s="63"/>
      <c r="BJ181" s="113"/>
      <c r="BK181" s="546">
        <f>(BF151+(BE159*BL155)+BL163+BL177+BL171+(1+BM167))*(1+BG181)</f>
        <v>791796.70000000007</v>
      </c>
      <c r="BL181" s="546"/>
      <c r="BM181" s="546"/>
      <c r="BN181" s="546"/>
      <c r="BO181" s="113"/>
      <c r="BP181" s="109"/>
    </row>
    <row r="182" spans="2:68" ht="6" customHeight="1" x14ac:dyDescent="0.25">
      <c r="B182" s="106"/>
      <c r="C182" s="54"/>
      <c r="D182" s="64"/>
      <c r="E182" s="73"/>
      <c r="F182" s="73"/>
      <c r="G182" s="64"/>
      <c r="H182" s="64"/>
      <c r="I182" s="64"/>
      <c r="J182" s="64"/>
      <c r="K182" s="64"/>
      <c r="L182" s="64"/>
      <c r="M182" s="64"/>
      <c r="N182" s="64"/>
      <c r="O182" s="65"/>
      <c r="P182" s="113"/>
      <c r="Q182" s="546"/>
      <c r="R182" s="546"/>
      <c r="S182" s="546"/>
      <c r="T182" s="546"/>
      <c r="U182" s="117"/>
      <c r="V182" s="109"/>
      <c r="W182" s="5"/>
      <c r="X182" s="5"/>
      <c r="Y182" s="106"/>
      <c r="Z182" s="54"/>
      <c r="AA182" s="64"/>
      <c r="AB182" s="73"/>
      <c r="AC182" s="73"/>
      <c r="AD182" s="64"/>
      <c r="AE182" s="64"/>
      <c r="AF182" s="64"/>
      <c r="AG182" s="64"/>
      <c r="AH182" s="64"/>
      <c r="AI182" s="64"/>
      <c r="AJ182" s="64"/>
      <c r="AK182" s="64"/>
      <c r="AL182" s="65"/>
      <c r="AM182" s="113"/>
      <c r="AN182" s="546"/>
      <c r="AO182" s="546"/>
      <c r="AP182" s="546"/>
      <c r="AQ182" s="546"/>
      <c r="AR182" s="117"/>
      <c r="AS182" s="109"/>
      <c r="AT182" s="5"/>
      <c r="AU182" s="1"/>
      <c r="AV182" s="106"/>
      <c r="AW182" s="54"/>
      <c r="AX182" s="64"/>
      <c r="AY182" s="73"/>
      <c r="AZ182" s="73"/>
      <c r="BA182" s="64"/>
      <c r="BB182" s="64"/>
      <c r="BC182" s="64"/>
      <c r="BD182" s="64"/>
      <c r="BE182" s="64"/>
      <c r="BF182" s="64"/>
      <c r="BG182" s="64"/>
      <c r="BH182" s="64"/>
      <c r="BI182" s="65"/>
      <c r="BJ182" s="113"/>
      <c r="BK182" s="546"/>
      <c r="BL182" s="546"/>
      <c r="BM182" s="546"/>
      <c r="BN182" s="546"/>
      <c r="BO182" s="117"/>
      <c r="BP182" s="109"/>
    </row>
    <row r="183" spans="2:68" ht="6" customHeight="1" thickBot="1" x14ac:dyDescent="0.3">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x14ac:dyDescent="0.25">
      <c r="C184" s="5"/>
      <c r="D184" s="5"/>
      <c r="E184" s="5"/>
      <c r="F184" s="5"/>
      <c r="G184" s="5"/>
      <c r="H184" s="5"/>
      <c r="I184" s="5"/>
      <c r="J184" s="5"/>
      <c r="K184" s="5"/>
      <c r="L184" s="5"/>
      <c r="M184" s="5"/>
      <c r="N184" s="5"/>
      <c r="O184" s="235"/>
      <c r="P184" s="235"/>
      <c r="Q184" s="5"/>
      <c r="R184" s="5"/>
      <c r="S184" s="5"/>
      <c r="T184" s="60"/>
      <c r="U184" s="60"/>
      <c r="V184" s="5"/>
      <c r="W184" s="5"/>
      <c r="X184" s="5"/>
      <c r="Y184" s="1"/>
      <c r="Z184" s="5"/>
      <c r="AA184" s="5"/>
      <c r="AB184" s="5"/>
      <c r="AC184" s="5"/>
      <c r="AD184" s="5"/>
      <c r="AE184" s="5"/>
      <c r="AF184" s="5"/>
      <c r="AG184" s="5"/>
      <c r="AH184" s="5"/>
      <c r="AI184" s="5"/>
      <c r="AJ184" s="5"/>
      <c r="AK184" s="5"/>
      <c r="AL184" s="235"/>
      <c r="AM184" s="235"/>
      <c r="AN184" s="5"/>
      <c r="AO184" s="5"/>
      <c r="AP184" s="5"/>
      <c r="AQ184" s="60"/>
      <c r="AR184" s="60"/>
      <c r="AS184" s="5"/>
      <c r="AT184" s="5"/>
      <c r="AU184" s="1"/>
    </row>
    <row r="185" spans="2:68" x14ac:dyDescent="0.25">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x14ac:dyDescent="0.25">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x14ac:dyDescent="0.25">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x14ac:dyDescent="0.25">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x14ac:dyDescent="0.25">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x14ac:dyDescent="0.25">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x14ac:dyDescent="0.25">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x14ac:dyDescent="0.25">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x14ac:dyDescent="0.25">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x14ac:dyDescent="0.25">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x14ac:dyDescent="0.25">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x14ac:dyDescent="0.25">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x14ac:dyDescent="0.25">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x14ac:dyDescent="0.25">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x14ac:dyDescent="0.25">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x14ac:dyDescent="0.25">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x14ac:dyDescent="0.25">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x14ac:dyDescent="0.25">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x14ac:dyDescent="0.25">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x14ac:dyDescent="0.25">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x14ac:dyDescent="0.25">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x14ac:dyDescent="0.25">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x14ac:dyDescent="0.25">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x14ac:dyDescent="0.25">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x14ac:dyDescent="0.25">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x14ac:dyDescent="0.25">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x14ac:dyDescent="0.25">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x14ac:dyDescent="0.25">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x14ac:dyDescent="0.25">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x14ac:dyDescent="0.25">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x14ac:dyDescent="0.25">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x14ac:dyDescent="0.25">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x14ac:dyDescent="0.25">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x14ac:dyDescent="0.25">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x14ac:dyDescent="0.25">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x14ac:dyDescent="0.25">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x14ac:dyDescent="0.25">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x14ac:dyDescent="0.25">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x14ac:dyDescent="0.25">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x14ac:dyDescent="0.25">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x14ac:dyDescent="0.25">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x14ac:dyDescent="0.25">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x14ac:dyDescent="0.25">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x14ac:dyDescent="0.25">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x14ac:dyDescent="0.25">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x14ac:dyDescent="0.25">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x14ac:dyDescent="0.25">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x14ac:dyDescent="0.25">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x14ac:dyDescent="0.25">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x14ac:dyDescent="0.25">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x14ac:dyDescent="0.25">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x14ac:dyDescent="0.25">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x14ac:dyDescent="0.25">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x14ac:dyDescent="0.25">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x14ac:dyDescent="0.25">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x14ac:dyDescent="0.25">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x14ac:dyDescent="0.25">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x14ac:dyDescent="0.25">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x14ac:dyDescent="0.25">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x14ac:dyDescent="0.25">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x14ac:dyDescent="0.25">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x14ac:dyDescent="0.25">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x14ac:dyDescent="0.25">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x14ac:dyDescent="0.25">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x14ac:dyDescent="0.25">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x14ac:dyDescent="0.25">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x14ac:dyDescent="0.25">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x14ac:dyDescent="0.25">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x14ac:dyDescent="0.25">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x14ac:dyDescent="0.25">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x14ac:dyDescent="0.25">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x14ac:dyDescent="0.25">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x14ac:dyDescent="0.25">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x14ac:dyDescent="0.25">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x14ac:dyDescent="0.25">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x14ac:dyDescent="0.25">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x14ac:dyDescent="0.25">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x14ac:dyDescent="0.25">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x14ac:dyDescent="0.25">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x14ac:dyDescent="0.25">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x14ac:dyDescent="0.25">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x14ac:dyDescent="0.25">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x14ac:dyDescent="0.25">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x14ac:dyDescent="0.25">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x14ac:dyDescent="0.25">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x14ac:dyDescent="0.25">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x14ac:dyDescent="0.25">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x14ac:dyDescent="0.25">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x14ac:dyDescent="0.25">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x14ac:dyDescent="0.25">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x14ac:dyDescent="0.25">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x14ac:dyDescent="0.25">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x14ac:dyDescent="0.25">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x14ac:dyDescent="0.25">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x14ac:dyDescent="0.25">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x14ac:dyDescent="0.25">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x14ac:dyDescent="0.25">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x14ac:dyDescent="0.25">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x14ac:dyDescent="0.25">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x14ac:dyDescent="0.25">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x14ac:dyDescent="0.25">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x14ac:dyDescent="0.25">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x14ac:dyDescent="0.25">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x14ac:dyDescent="0.25">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x14ac:dyDescent="0.25">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x14ac:dyDescent="0.25">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x14ac:dyDescent="0.25">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x14ac:dyDescent="0.25">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x14ac:dyDescent="0.25">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x14ac:dyDescent="0.25">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x14ac:dyDescent="0.25">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x14ac:dyDescent="0.25">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x14ac:dyDescent="0.25">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x14ac:dyDescent="0.25">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x14ac:dyDescent="0.25">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x14ac:dyDescent="0.25">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x14ac:dyDescent="0.25">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x14ac:dyDescent="0.25">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x14ac:dyDescent="0.25">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x14ac:dyDescent="0.25">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x14ac:dyDescent="0.25">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x14ac:dyDescent="0.25">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x14ac:dyDescent="0.25">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x14ac:dyDescent="0.25">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x14ac:dyDescent="0.25">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x14ac:dyDescent="0.25">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x14ac:dyDescent="0.25">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x14ac:dyDescent="0.25">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x14ac:dyDescent="0.25">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x14ac:dyDescent="0.25">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x14ac:dyDescent="0.25">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x14ac:dyDescent="0.25">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x14ac:dyDescent="0.25">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x14ac:dyDescent="0.25">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x14ac:dyDescent="0.25">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x14ac:dyDescent="0.25">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x14ac:dyDescent="0.25">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x14ac:dyDescent="0.25">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x14ac:dyDescent="0.25">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x14ac:dyDescent="0.25">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x14ac:dyDescent="0.25">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x14ac:dyDescent="0.25">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x14ac:dyDescent="0.25">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x14ac:dyDescent="0.25">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x14ac:dyDescent="0.25">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x14ac:dyDescent="0.25">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x14ac:dyDescent="0.25">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x14ac:dyDescent="0.25">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x14ac:dyDescent="0.25">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x14ac:dyDescent="0.25">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x14ac:dyDescent="0.25">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x14ac:dyDescent="0.25">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x14ac:dyDescent="0.25">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x14ac:dyDescent="0.25">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x14ac:dyDescent="0.25">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x14ac:dyDescent="0.25">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x14ac:dyDescent="0.25">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x14ac:dyDescent="0.25">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x14ac:dyDescent="0.25">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x14ac:dyDescent="0.25">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x14ac:dyDescent="0.25">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x14ac:dyDescent="0.25">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x14ac:dyDescent="0.25">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x14ac:dyDescent="0.25">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x14ac:dyDescent="0.25">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x14ac:dyDescent="0.25">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x14ac:dyDescent="0.25">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x14ac:dyDescent="0.25">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x14ac:dyDescent="0.25">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x14ac:dyDescent="0.25">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x14ac:dyDescent="0.25">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x14ac:dyDescent="0.25">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x14ac:dyDescent="0.25">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x14ac:dyDescent="0.25">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x14ac:dyDescent="0.25">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x14ac:dyDescent="0.25">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x14ac:dyDescent="0.25">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x14ac:dyDescent="0.25">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x14ac:dyDescent="0.25">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x14ac:dyDescent="0.25">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x14ac:dyDescent="0.25">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x14ac:dyDescent="0.25">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x14ac:dyDescent="0.25">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x14ac:dyDescent="0.25">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x14ac:dyDescent="0.2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x14ac:dyDescent="0.2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x14ac:dyDescent="0.2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x14ac:dyDescent="0.2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x14ac:dyDescent="0.2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x14ac:dyDescent="0.2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x14ac:dyDescent="0.2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x14ac:dyDescent="0.2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x14ac:dyDescent="0.2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x14ac:dyDescent="0.2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x14ac:dyDescent="0.2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x14ac:dyDescent="0.2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x14ac:dyDescent="0.2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x14ac:dyDescent="0.2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x14ac:dyDescent="0.2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x14ac:dyDescent="0.2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x14ac:dyDescent="0.2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x14ac:dyDescent="0.2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x14ac:dyDescent="0.2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x14ac:dyDescent="0.2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x14ac:dyDescent="0.2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x14ac:dyDescent="0.2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x14ac:dyDescent="0.2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x14ac:dyDescent="0.2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x14ac:dyDescent="0.2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x14ac:dyDescent="0.2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x14ac:dyDescent="0.2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x14ac:dyDescent="0.2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x14ac:dyDescent="0.2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x14ac:dyDescent="0.2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x14ac:dyDescent="0.2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x14ac:dyDescent="0.2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x14ac:dyDescent="0.2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x14ac:dyDescent="0.2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x14ac:dyDescent="0.2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x14ac:dyDescent="0.2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x14ac:dyDescent="0.2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x14ac:dyDescent="0.2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x14ac:dyDescent="0.2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x14ac:dyDescent="0.2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x14ac:dyDescent="0.2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x14ac:dyDescent="0.2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x14ac:dyDescent="0.2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x14ac:dyDescent="0.2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x14ac:dyDescent="0.2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x14ac:dyDescent="0.2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x14ac:dyDescent="0.2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x14ac:dyDescent="0.2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x14ac:dyDescent="0.2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x14ac:dyDescent="0.2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x14ac:dyDescent="0.2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x14ac:dyDescent="0.2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x14ac:dyDescent="0.2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x14ac:dyDescent="0.2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x14ac:dyDescent="0.2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x14ac:dyDescent="0.2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x14ac:dyDescent="0.2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x14ac:dyDescent="0.2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x14ac:dyDescent="0.2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x14ac:dyDescent="0.2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x14ac:dyDescent="0.2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x14ac:dyDescent="0.2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x14ac:dyDescent="0.2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x14ac:dyDescent="0.2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x14ac:dyDescent="0.2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x14ac:dyDescent="0.2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x14ac:dyDescent="0.2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x14ac:dyDescent="0.2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x14ac:dyDescent="0.2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x14ac:dyDescent="0.2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x14ac:dyDescent="0.2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x14ac:dyDescent="0.2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x14ac:dyDescent="0.2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x14ac:dyDescent="0.2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x14ac:dyDescent="0.2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x14ac:dyDescent="0.2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x14ac:dyDescent="0.2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x14ac:dyDescent="0.2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x14ac:dyDescent="0.2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x14ac:dyDescent="0.2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x14ac:dyDescent="0.2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x14ac:dyDescent="0.2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x14ac:dyDescent="0.2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x14ac:dyDescent="0.2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x14ac:dyDescent="0.2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x14ac:dyDescent="0.2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x14ac:dyDescent="0.2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x14ac:dyDescent="0.2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x14ac:dyDescent="0.2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x14ac:dyDescent="0.2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x14ac:dyDescent="0.2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x14ac:dyDescent="0.2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x14ac:dyDescent="0.2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x14ac:dyDescent="0.2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x14ac:dyDescent="0.2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x14ac:dyDescent="0.2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x14ac:dyDescent="0.2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x14ac:dyDescent="0.2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x14ac:dyDescent="0.2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x14ac:dyDescent="0.2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x14ac:dyDescent="0.2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x14ac:dyDescent="0.2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x14ac:dyDescent="0.2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x14ac:dyDescent="0.2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x14ac:dyDescent="0.2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x14ac:dyDescent="0.2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x14ac:dyDescent="0.2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x14ac:dyDescent="0.2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x14ac:dyDescent="0.2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x14ac:dyDescent="0.2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x14ac:dyDescent="0.2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x14ac:dyDescent="0.2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x14ac:dyDescent="0.2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x14ac:dyDescent="0.2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x14ac:dyDescent="0.2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x14ac:dyDescent="0.2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x14ac:dyDescent="0.2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x14ac:dyDescent="0.2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x14ac:dyDescent="0.2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x14ac:dyDescent="0.2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x14ac:dyDescent="0.2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x14ac:dyDescent="0.2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x14ac:dyDescent="0.2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x14ac:dyDescent="0.2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x14ac:dyDescent="0.2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x14ac:dyDescent="0.2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x14ac:dyDescent="0.2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x14ac:dyDescent="0.2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x14ac:dyDescent="0.2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x14ac:dyDescent="0.2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x14ac:dyDescent="0.2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x14ac:dyDescent="0.2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x14ac:dyDescent="0.2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x14ac:dyDescent="0.2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x14ac:dyDescent="0.2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x14ac:dyDescent="0.2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x14ac:dyDescent="0.2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x14ac:dyDescent="0.2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x14ac:dyDescent="0.2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x14ac:dyDescent="0.2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x14ac:dyDescent="0.2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x14ac:dyDescent="0.2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x14ac:dyDescent="0.2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x14ac:dyDescent="0.2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x14ac:dyDescent="0.2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x14ac:dyDescent="0.2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x14ac:dyDescent="0.2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x14ac:dyDescent="0.2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x14ac:dyDescent="0.2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x14ac:dyDescent="0.2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x14ac:dyDescent="0.2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x14ac:dyDescent="0.2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x14ac:dyDescent="0.2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x14ac:dyDescent="0.2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x14ac:dyDescent="0.2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x14ac:dyDescent="0.2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x14ac:dyDescent="0.2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x14ac:dyDescent="0.2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x14ac:dyDescent="0.2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x14ac:dyDescent="0.2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x14ac:dyDescent="0.2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x14ac:dyDescent="0.2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x14ac:dyDescent="0.2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x14ac:dyDescent="0.2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x14ac:dyDescent="0.2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x14ac:dyDescent="0.2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x14ac:dyDescent="0.2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x14ac:dyDescent="0.2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x14ac:dyDescent="0.2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x14ac:dyDescent="0.2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x14ac:dyDescent="0.2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x14ac:dyDescent="0.2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x14ac:dyDescent="0.2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x14ac:dyDescent="0.2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x14ac:dyDescent="0.2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x14ac:dyDescent="0.2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x14ac:dyDescent="0.2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x14ac:dyDescent="0.2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x14ac:dyDescent="0.2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x14ac:dyDescent="0.2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x14ac:dyDescent="0.2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x14ac:dyDescent="0.2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x14ac:dyDescent="0.2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x14ac:dyDescent="0.2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x14ac:dyDescent="0.2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x14ac:dyDescent="0.2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x14ac:dyDescent="0.2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x14ac:dyDescent="0.2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x14ac:dyDescent="0.2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x14ac:dyDescent="0.2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x14ac:dyDescent="0.2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x14ac:dyDescent="0.2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x14ac:dyDescent="0.2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x14ac:dyDescent="0.2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x14ac:dyDescent="0.2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x14ac:dyDescent="0.2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x14ac:dyDescent="0.2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x14ac:dyDescent="0.2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x14ac:dyDescent="0.2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x14ac:dyDescent="0.2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x14ac:dyDescent="0.2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x14ac:dyDescent="0.2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x14ac:dyDescent="0.2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x14ac:dyDescent="0.2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x14ac:dyDescent="0.2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x14ac:dyDescent="0.2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x14ac:dyDescent="0.2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x14ac:dyDescent="0.2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x14ac:dyDescent="0.2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x14ac:dyDescent="0.2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x14ac:dyDescent="0.2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x14ac:dyDescent="0.2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x14ac:dyDescent="0.2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x14ac:dyDescent="0.2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x14ac:dyDescent="0.2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x14ac:dyDescent="0.2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x14ac:dyDescent="0.2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x14ac:dyDescent="0.2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x14ac:dyDescent="0.2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x14ac:dyDescent="0.2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x14ac:dyDescent="0.2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x14ac:dyDescent="0.2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x14ac:dyDescent="0.2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x14ac:dyDescent="0.2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x14ac:dyDescent="0.2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x14ac:dyDescent="0.2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x14ac:dyDescent="0.2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x14ac:dyDescent="0.2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x14ac:dyDescent="0.2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x14ac:dyDescent="0.2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x14ac:dyDescent="0.2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x14ac:dyDescent="0.2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x14ac:dyDescent="0.2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x14ac:dyDescent="0.2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x14ac:dyDescent="0.2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x14ac:dyDescent="0.2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x14ac:dyDescent="0.2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x14ac:dyDescent="0.2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x14ac:dyDescent="0.2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x14ac:dyDescent="0.2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x14ac:dyDescent="0.2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x14ac:dyDescent="0.2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x14ac:dyDescent="0.2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x14ac:dyDescent="0.2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x14ac:dyDescent="0.2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x14ac:dyDescent="0.2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x14ac:dyDescent="0.2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x14ac:dyDescent="0.2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x14ac:dyDescent="0.2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x14ac:dyDescent="0.2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x14ac:dyDescent="0.2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x14ac:dyDescent="0.2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x14ac:dyDescent="0.2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x14ac:dyDescent="0.2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x14ac:dyDescent="0.2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x14ac:dyDescent="0.2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x14ac:dyDescent="0.2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x14ac:dyDescent="0.2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x14ac:dyDescent="0.2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x14ac:dyDescent="0.2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x14ac:dyDescent="0.2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x14ac:dyDescent="0.2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x14ac:dyDescent="0.2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x14ac:dyDescent="0.2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x14ac:dyDescent="0.2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x14ac:dyDescent="0.2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x14ac:dyDescent="0.2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x14ac:dyDescent="0.2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x14ac:dyDescent="0.2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x14ac:dyDescent="0.2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x14ac:dyDescent="0.2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x14ac:dyDescent="0.2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x14ac:dyDescent="0.2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x14ac:dyDescent="0.2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x14ac:dyDescent="0.2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x14ac:dyDescent="0.2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x14ac:dyDescent="0.2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x14ac:dyDescent="0.2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x14ac:dyDescent="0.2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x14ac:dyDescent="0.2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x14ac:dyDescent="0.2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x14ac:dyDescent="0.2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x14ac:dyDescent="0.2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x14ac:dyDescent="0.2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x14ac:dyDescent="0.2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x14ac:dyDescent="0.2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x14ac:dyDescent="0.2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x14ac:dyDescent="0.2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x14ac:dyDescent="0.2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x14ac:dyDescent="0.2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x14ac:dyDescent="0.2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x14ac:dyDescent="0.2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x14ac:dyDescent="0.2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x14ac:dyDescent="0.2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x14ac:dyDescent="0.2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x14ac:dyDescent="0.2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x14ac:dyDescent="0.2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x14ac:dyDescent="0.2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x14ac:dyDescent="0.2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x14ac:dyDescent="0.2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x14ac:dyDescent="0.2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x14ac:dyDescent="0.2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x14ac:dyDescent="0.2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x14ac:dyDescent="0.2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x14ac:dyDescent="0.2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x14ac:dyDescent="0.2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x14ac:dyDescent="0.2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x14ac:dyDescent="0.2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x14ac:dyDescent="0.2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x14ac:dyDescent="0.2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x14ac:dyDescent="0.2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x14ac:dyDescent="0.2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x14ac:dyDescent="0.2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x14ac:dyDescent="0.2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x14ac:dyDescent="0.2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x14ac:dyDescent="0.2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x14ac:dyDescent="0.2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x14ac:dyDescent="0.2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x14ac:dyDescent="0.2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x14ac:dyDescent="0.2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x14ac:dyDescent="0.2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x14ac:dyDescent="0.2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x14ac:dyDescent="0.2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x14ac:dyDescent="0.2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x14ac:dyDescent="0.2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x14ac:dyDescent="0.2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x14ac:dyDescent="0.2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x14ac:dyDescent="0.2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x14ac:dyDescent="0.2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x14ac:dyDescent="0.2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x14ac:dyDescent="0.2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x14ac:dyDescent="0.2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x14ac:dyDescent="0.2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x14ac:dyDescent="0.2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x14ac:dyDescent="0.2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x14ac:dyDescent="0.2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x14ac:dyDescent="0.2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x14ac:dyDescent="0.2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x14ac:dyDescent="0.2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x14ac:dyDescent="0.2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x14ac:dyDescent="0.2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x14ac:dyDescent="0.2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x14ac:dyDescent="0.2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x14ac:dyDescent="0.2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x14ac:dyDescent="0.2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x14ac:dyDescent="0.2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x14ac:dyDescent="0.2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x14ac:dyDescent="0.2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x14ac:dyDescent="0.2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x14ac:dyDescent="0.2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x14ac:dyDescent="0.2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x14ac:dyDescent="0.2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x14ac:dyDescent="0.2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x14ac:dyDescent="0.2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x14ac:dyDescent="0.2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x14ac:dyDescent="0.2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x14ac:dyDescent="0.2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x14ac:dyDescent="0.2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x14ac:dyDescent="0.2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x14ac:dyDescent="0.2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x14ac:dyDescent="0.2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x14ac:dyDescent="0.2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x14ac:dyDescent="0.2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x14ac:dyDescent="0.2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x14ac:dyDescent="0.2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x14ac:dyDescent="0.2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x14ac:dyDescent="0.2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x14ac:dyDescent="0.2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x14ac:dyDescent="0.2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x14ac:dyDescent="0.2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x14ac:dyDescent="0.2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x14ac:dyDescent="0.2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x14ac:dyDescent="0.2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x14ac:dyDescent="0.2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x14ac:dyDescent="0.2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x14ac:dyDescent="0.2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x14ac:dyDescent="0.2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x14ac:dyDescent="0.2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x14ac:dyDescent="0.2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x14ac:dyDescent="0.2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x14ac:dyDescent="0.2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x14ac:dyDescent="0.2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x14ac:dyDescent="0.2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x14ac:dyDescent="0.2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x14ac:dyDescent="0.2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x14ac:dyDescent="0.2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x14ac:dyDescent="0.2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x14ac:dyDescent="0.2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x14ac:dyDescent="0.2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x14ac:dyDescent="0.2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x14ac:dyDescent="0.2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x14ac:dyDescent="0.2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x14ac:dyDescent="0.2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x14ac:dyDescent="0.2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x14ac:dyDescent="0.2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x14ac:dyDescent="0.2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x14ac:dyDescent="0.2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x14ac:dyDescent="0.2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x14ac:dyDescent="0.2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x14ac:dyDescent="0.2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x14ac:dyDescent="0.2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x14ac:dyDescent="0.2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x14ac:dyDescent="0.2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x14ac:dyDescent="0.2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x14ac:dyDescent="0.2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x14ac:dyDescent="0.2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x14ac:dyDescent="0.2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x14ac:dyDescent="0.2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x14ac:dyDescent="0.2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x14ac:dyDescent="0.2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x14ac:dyDescent="0.2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x14ac:dyDescent="0.2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x14ac:dyDescent="0.2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x14ac:dyDescent="0.2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x14ac:dyDescent="0.2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x14ac:dyDescent="0.2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x14ac:dyDescent="0.2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x14ac:dyDescent="0.2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x14ac:dyDescent="0.2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x14ac:dyDescent="0.2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x14ac:dyDescent="0.2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x14ac:dyDescent="0.2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x14ac:dyDescent="0.2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x14ac:dyDescent="0.2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x14ac:dyDescent="0.2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x14ac:dyDescent="0.2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x14ac:dyDescent="0.2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x14ac:dyDescent="0.2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x14ac:dyDescent="0.2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x14ac:dyDescent="0.2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x14ac:dyDescent="0.2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x14ac:dyDescent="0.2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x14ac:dyDescent="0.2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x14ac:dyDescent="0.2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x14ac:dyDescent="0.2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x14ac:dyDescent="0.2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x14ac:dyDescent="0.2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x14ac:dyDescent="0.2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x14ac:dyDescent="0.2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x14ac:dyDescent="0.2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x14ac:dyDescent="0.2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x14ac:dyDescent="0.2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x14ac:dyDescent="0.2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x14ac:dyDescent="0.2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x14ac:dyDescent="0.2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x14ac:dyDescent="0.2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x14ac:dyDescent="0.2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x14ac:dyDescent="0.2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x14ac:dyDescent="0.2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x14ac:dyDescent="0.2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x14ac:dyDescent="0.2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x14ac:dyDescent="0.2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x14ac:dyDescent="0.2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x14ac:dyDescent="0.2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x14ac:dyDescent="0.2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x14ac:dyDescent="0.2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x14ac:dyDescent="0.2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x14ac:dyDescent="0.2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x14ac:dyDescent="0.2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x14ac:dyDescent="0.2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x14ac:dyDescent="0.2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x14ac:dyDescent="0.2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x14ac:dyDescent="0.2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x14ac:dyDescent="0.2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x14ac:dyDescent="0.2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x14ac:dyDescent="0.2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x14ac:dyDescent="0.2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x14ac:dyDescent="0.2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x14ac:dyDescent="0.2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x14ac:dyDescent="0.2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x14ac:dyDescent="0.2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x14ac:dyDescent="0.2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x14ac:dyDescent="0.2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x14ac:dyDescent="0.2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x14ac:dyDescent="0.2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x14ac:dyDescent="0.2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x14ac:dyDescent="0.2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x14ac:dyDescent="0.2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x14ac:dyDescent="0.2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x14ac:dyDescent="0.2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x14ac:dyDescent="0.2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x14ac:dyDescent="0.2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x14ac:dyDescent="0.2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x14ac:dyDescent="0.2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x14ac:dyDescent="0.2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x14ac:dyDescent="0.2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x14ac:dyDescent="0.2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x14ac:dyDescent="0.2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x14ac:dyDescent="0.2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x14ac:dyDescent="0.2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x14ac:dyDescent="0.2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x14ac:dyDescent="0.2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x14ac:dyDescent="0.2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x14ac:dyDescent="0.2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x14ac:dyDescent="0.2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x14ac:dyDescent="0.2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x14ac:dyDescent="0.2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x14ac:dyDescent="0.2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x14ac:dyDescent="0.2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x14ac:dyDescent="0.2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x14ac:dyDescent="0.2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x14ac:dyDescent="0.2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x14ac:dyDescent="0.2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x14ac:dyDescent="0.2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x14ac:dyDescent="0.2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x14ac:dyDescent="0.2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x14ac:dyDescent="0.2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x14ac:dyDescent="0.2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x14ac:dyDescent="0.2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x14ac:dyDescent="0.2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x14ac:dyDescent="0.2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x14ac:dyDescent="0.2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x14ac:dyDescent="0.2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x14ac:dyDescent="0.2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x14ac:dyDescent="0.2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x14ac:dyDescent="0.2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x14ac:dyDescent="0.2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x14ac:dyDescent="0.2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x14ac:dyDescent="0.2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x14ac:dyDescent="0.2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x14ac:dyDescent="0.2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x14ac:dyDescent="0.2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x14ac:dyDescent="0.2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x14ac:dyDescent="0.2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x14ac:dyDescent="0.2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x14ac:dyDescent="0.2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x14ac:dyDescent="0.2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x14ac:dyDescent="0.2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x14ac:dyDescent="0.2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x14ac:dyDescent="0.2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AJ181:AK181"/>
    <mergeCell ref="AN181:AQ182"/>
    <mergeCell ref="AX181:BA181"/>
    <mergeCell ref="BB181:BD181"/>
    <mergeCell ref="BG181:BH181"/>
    <mergeCell ref="BK181:BN182"/>
    <mergeCell ref="D181:G181"/>
    <mergeCell ref="H181:J181"/>
    <mergeCell ref="M181:N181"/>
    <mergeCell ref="Q181:T182"/>
    <mergeCell ref="AA181:AD181"/>
    <mergeCell ref="AE181:AG181"/>
    <mergeCell ref="BH177:BI177"/>
    <mergeCell ref="BJ177:BK177"/>
    <mergeCell ref="BL177:BN177"/>
    <mergeCell ref="Q179:T180"/>
    <mergeCell ref="AN179:AQ180"/>
    <mergeCell ref="BK179:BN180"/>
    <mergeCell ref="AE177:AF177"/>
    <mergeCell ref="AH177:AJ177"/>
    <mergeCell ref="AK177:AL177"/>
    <mergeCell ref="AM177:AN177"/>
    <mergeCell ref="AO177:AQ177"/>
    <mergeCell ref="AY177:BA177"/>
    <mergeCell ref="E177:G177"/>
    <mergeCell ref="H177:I177"/>
    <mergeCell ref="K177:M177"/>
    <mergeCell ref="N177:O177"/>
    <mergeCell ref="P177:Q177"/>
    <mergeCell ref="R177:T177"/>
    <mergeCell ref="AB177:AD177"/>
    <mergeCell ref="BB177:BC177"/>
    <mergeCell ref="BE177:BG177"/>
    <mergeCell ref="BJ171:BK171"/>
    <mergeCell ref="BL171:BN171"/>
    <mergeCell ref="J175:N175"/>
    <mergeCell ref="P175:Q175"/>
    <mergeCell ref="R175:T175"/>
    <mergeCell ref="AG175:AK175"/>
    <mergeCell ref="AM175:AN175"/>
    <mergeCell ref="AO175:AQ175"/>
    <mergeCell ref="BD175:BH175"/>
    <mergeCell ref="BJ175:BK175"/>
    <mergeCell ref="BL175:BN175"/>
    <mergeCell ref="C169:H169"/>
    <mergeCell ref="Z169:AE169"/>
    <mergeCell ref="AW169:BB169"/>
    <mergeCell ref="H171:L171"/>
    <mergeCell ref="P171:Q171"/>
    <mergeCell ref="R171:T171"/>
    <mergeCell ref="AE171:AI171"/>
    <mergeCell ref="AM171:AN171"/>
    <mergeCell ref="AO171:AQ171"/>
    <mergeCell ref="BB171:BF171"/>
    <mergeCell ref="BD163:BH163"/>
    <mergeCell ref="BJ163:BK163"/>
    <mergeCell ref="BL163:BN163"/>
    <mergeCell ref="K167:O167"/>
    <mergeCell ref="P167:R167"/>
    <mergeCell ref="S167:T167"/>
    <mergeCell ref="AH167:AL167"/>
    <mergeCell ref="AM167:AO167"/>
    <mergeCell ref="AP167:AQ167"/>
    <mergeCell ref="BE167:BI167"/>
    <mergeCell ref="J163:N163"/>
    <mergeCell ref="P163:Q163"/>
    <mergeCell ref="R163:T163"/>
    <mergeCell ref="AG163:AK163"/>
    <mergeCell ref="AM163:AN163"/>
    <mergeCell ref="AO163:AQ163"/>
    <mergeCell ref="BJ167:BL167"/>
    <mergeCell ref="BM167:BN167"/>
    <mergeCell ref="BL155:BN155"/>
    <mergeCell ref="K159:L159"/>
    <mergeCell ref="R159:T159"/>
    <mergeCell ref="AH159:AI159"/>
    <mergeCell ref="AO159:AQ159"/>
    <mergeCell ref="BE159:BF159"/>
    <mergeCell ref="BL159:BN159"/>
    <mergeCell ref="L151:O151"/>
    <mergeCell ref="AI151:AL151"/>
    <mergeCell ref="BF151:BI151"/>
    <mergeCell ref="H155:L155"/>
    <mergeCell ref="R155:T155"/>
    <mergeCell ref="AE155:AI155"/>
    <mergeCell ref="AO155:AQ155"/>
    <mergeCell ref="BB155:BF155"/>
    <mergeCell ref="AY147:BC147"/>
    <mergeCell ref="BE147:BM147"/>
    <mergeCell ref="BE143:BM143"/>
    <mergeCell ref="E145:I145"/>
    <mergeCell ref="K145:S145"/>
    <mergeCell ref="AB145:AF145"/>
    <mergeCell ref="AH145:AP145"/>
    <mergeCell ref="AY145:BC145"/>
    <mergeCell ref="BE145:BM145"/>
    <mergeCell ref="K131:M131"/>
    <mergeCell ref="N131:O131"/>
    <mergeCell ref="P131:Q131"/>
    <mergeCell ref="R131:T131"/>
    <mergeCell ref="AB131:AD131"/>
    <mergeCell ref="E147:I147"/>
    <mergeCell ref="K147:S147"/>
    <mergeCell ref="AB147:AF147"/>
    <mergeCell ref="AH147:AP147"/>
    <mergeCell ref="C140:H140"/>
    <mergeCell ref="Z140:AE140"/>
    <mergeCell ref="AW140:BB140"/>
    <mergeCell ref="E143:I143"/>
    <mergeCell ref="K143:S143"/>
    <mergeCell ref="AB143:AF143"/>
    <mergeCell ref="AH143:AP143"/>
    <mergeCell ref="AY143:BC143"/>
    <mergeCell ref="AJ135:AK135"/>
    <mergeCell ref="AN135:AQ136"/>
    <mergeCell ref="AX135:BA135"/>
    <mergeCell ref="BB135:BD135"/>
    <mergeCell ref="BG135:BH135"/>
    <mergeCell ref="BK135:BN136"/>
    <mergeCell ref="D135:G135"/>
    <mergeCell ref="H135:J135"/>
    <mergeCell ref="M135:N135"/>
    <mergeCell ref="Q135:T136"/>
    <mergeCell ref="AA135:AD135"/>
    <mergeCell ref="AE135:AG135"/>
    <mergeCell ref="BB131:BC131"/>
    <mergeCell ref="BE131:BG131"/>
    <mergeCell ref="BH131:BI131"/>
    <mergeCell ref="BJ131:BK131"/>
    <mergeCell ref="BL131:BN131"/>
    <mergeCell ref="Q133:T134"/>
    <mergeCell ref="AN133:AQ134"/>
    <mergeCell ref="BK133:BN134"/>
    <mergeCell ref="AE131:AF131"/>
    <mergeCell ref="AH131:AJ131"/>
    <mergeCell ref="AK131:AL131"/>
    <mergeCell ref="AM131:AN131"/>
    <mergeCell ref="AO131:AQ131"/>
    <mergeCell ref="AY131:BA131"/>
    <mergeCell ref="E131:G131"/>
    <mergeCell ref="H131:I131"/>
    <mergeCell ref="BJ125:BK125"/>
    <mergeCell ref="BL125:BN125"/>
    <mergeCell ref="J129:N129"/>
    <mergeCell ref="P129:Q129"/>
    <mergeCell ref="R129:T129"/>
    <mergeCell ref="AG129:AK129"/>
    <mergeCell ref="AM129:AN129"/>
    <mergeCell ref="AO129:AQ129"/>
    <mergeCell ref="BD129:BH129"/>
    <mergeCell ref="BJ129:BK129"/>
    <mergeCell ref="BL129:BN129"/>
    <mergeCell ref="C123:H123"/>
    <mergeCell ref="Z123:AE123"/>
    <mergeCell ref="AW123:BB123"/>
    <mergeCell ref="H125:L125"/>
    <mergeCell ref="P125:Q125"/>
    <mergeCell ref="R125:T125"/>
    <mergeCell ref="AE125:AI125"/>
    <mergeCell ref="AM125:AN125"/>
    <mergeCell ref="AO125:AQ125"/>
    <mergeCell ref="BB125:BF125"/>
    <mergeCell ref="BD117:BH117"/>
    <mergeCell ref="BJ117:BK117"/>
    <mergeCell ref="BL117:BN117"/>
    <mergeCell ref="K121:O121"/>
    <mergeCell ref="P121:R121"/>
    <mergeCell ref="S121:T121"/>
    <mergeCell ref="AH121:AL121"/>
    <mergeCell ref="AM121:AO121"/>
    <mergeCell ref="AP121:AQ121"/>
    <mergeCell ref="BE121:BI121"/>
    <mergeCell ref="J117:N117"/>
    <mergeCell ref="P117:Q117"/>
    <mergeCell ref="R117:T117"/>
    <mergeCell ref="AG117:AK117"/>
    <mergeCell ref="AM117:AN117"/>
    <mergeCell ref="AO117:AQ117"/>
    <mergeCell ref="BJ121:BL121"/>
    <mergeCell ref="BM121:BN121"/>
    <mergeCell ref="BL109:BN109"/>
    <mergeCell ref="K113:L113"/>
    <mergeCell ref="R113:T113"/>
    <mergeCell ref="AH113:AI113"/>
    <mergeCell ref="AO113:AQ113"/>
    <mergeCell ref="BE113:BF113"/>
    <mergeCell ref="BL113:BN113"/>
    <mergeCell ref="L105:O105"/>
    <mergeCell ref="AI105:AL105"/>
    <mergeCell ref="BF105:BI105"/>
    <mergeCell ref="H109:L109"/>
    <mergeCell ref="R109:T109"/>
    <mergeCell ref="AE109:AI109"/>
    <mergeCell ref="AO109:AQ109"/>
    <mergeCell ref="BB109:BF109"/>
    <mergeCell ref="AY101:BC101"/>
    <mergeCell ref="BE101:BM101"/>
    <mergeCell ref="BE97:BM97"/>
    <mergeCell ref="E99:I99"/>
    <mergeCell ref="K99:S99"/>
    <mergeCell ref="AB99:AF99"/>
    <mergeCell ref="AH99:AP99"/>
    <mergeCell ref="AY99:BC99"/>
    <mergeCell ref="BE99:BM99"/>
    <mergeCell ref="K85:M85"/>
    <mergeCell ref="N85:O85"/>
    <mergeCell ref="P85:Q85"/>
    <mergeCell ref="R85:T85"/>
    <mergeCell ref="AB85:AD85"/>
    <mergeCell ref="E101:I101"/>
    <mergeCell ref="K101:S101"/>
    <mergeCell ref="AB101:AF101"/>
    <mergeCell ref="AH101:AP101"/>
    <mergeCell ref="C94:H94"/>
    <mergeCell ref="Z94:AE94"/>
    <mergeCell ref="AW94:BB94"/>
    <mergeCell ref="E97:I97"/>
    <mergeCell ref="K97:S97"/>
    <mergeCell ref="AB97:AF97"/>
    <mergeCell ref="AH97:AP97"/>
    <mergeCell ref="AY97:BC97"/>
    <mergeCell ref="AJ89:AK89"/>
    <mergeCell ref="AN89:AQ90"/>
    <mergeCell ref="AX89:BA89"/>
    <mergeCell ref="BB89:BD89"/>
    <mergeCell ref="BG89:BH89"/>
    <mergeCell ref="BK89:BN90"/>
    <mergeCell ref="D89:G89"/>
    <mergeCell ref="H89:J89"/>
    <mergeCell ref="M89:N89"/>
    <mergeCell ref="Q89:T90"/>
    <mergeCell ref="AA89:AD89"/>
    <mergeCell ref="AE89:AG89"/>
    <mergeCell ref="BB85:BC85"/>
    <mergeCell ref="BE85:BG85"/>
    <mergeCell ref="BH85:BI85"/>
    <mergeCell ref="BJ85:BK85"/>
    <mergeCell ref="BL85:BN85"/>
    <mergeCell ref="Q87:T88"/>
    <mergeCell ref="AN87:AQ88"/>
    <mergeCell ref="BK87:BN88"/>
    <mergeCell ref="AE85:AF85"/>
    <mergeCell ref="AH85:AJ85"/>
    <mergeCell ref="AK85:AL85"/>
    <mergeCell ref="AM85:AN85"/>
    <mergeCell ref="AO85:AQ85"/>
    <mergeCell ref="AY85:BA85"/>
    <mergeCell ref="E85:G85"/>
    <mergeCell ref="H85:I85"/>
    <mergeCell ref="BJ79:BK79"/>
    <mergeCell ref="BL79:BN79"/>
    <mergeCell ref="J83:N83"/>
    <mergeCell ref="P83:Q83"/>
    <mergeCell ref="R83:T83"/>
    <mergeCell ref="AG83:AK83"/>
    <mergeCell ref="AM83:AN83"/>
    <mergeCell ref="AO83:AQ83"/>
    <mergeCell ref="BD83:BH83"/>
    <mergeCell ref="BJ83:BK83"/>
    <mergeCell ref="BL83:BN83"/>
    <mergeCell ref="C77:H77"/>
    <mergeCell ref="Z77:AE77"/>
    <mergeCell ref="AW77:BB77"/>
    <mergeCell ref="H79:L79"/>
    <mergeCell ref="P79:Q79"/>
    <mergeCell ref="R79:T79"/>
    <mergeCell ref="AE79:AI79"/>
    <mergeCell ref="AM79:AN79"/>
    <mergeCell ref="AO79:AQ79"/>
    <mergeCell ref="BB79:BF79"/>
    <mergeCell ref="BD71:BH71"/>
    <mergeCell ref="BJ71:BK71"/>
    <mergeCell ref="BL71:BN71"/>
    <mergeCell ref="K75:O75"/>
    <mergeCell ref="P75:R75"/>
    <mergeCell ref="S75:T75"/>
    <mergeCell ref="AH75:AL75"/>
    <mergeCell ref="AM75:AO75"/>
    <mergeCell ref="AP75:AQ75"/>
    <mergeCell ref="BE75:BI75"/>
    <mergeCell ref="J71:N71"/>
    <mergeCell ref="P71:Q71"/>
    <mergeCell ref="R71:T71"/>
    <mergeCell ref="AG71:AK71"/>
    <mergeCell ref="AM71:AN71"/>
    <mergeCell ref="AO71:AQ71"/>
    <mergeCell ref="BJ75:BL75"/>
    <mergeCell ref="BM75:BN75"/>
    <mergeCell ref="BL63:BN63"/>
    <mergeCell ref="K67:L67"/>
    <mergeCell ref="R67:T67"/>
    <mergeCell ref="AH67:AI67"/>
    <mergeCell ref="AO67:AQ67"/>
    <mergeCell ref="BE67:BF67"/>
    <mergeCell ref="BL67:BN67"/>
    <mergeCell ref="L59:O59"/>
    <mergeCell ref="AI59:AL59"/>
    <mergeCell ref="BF59:BI59"/>
    <mergeCell ref="H63:L63"/>
    <mergeCell ref="R63:T63"/>
    <mergeCell ref="AE63:AI63"/>
    <mergeCell ref="AO63:AQ63"/>
    <mergeCell ref="BB63:BF63"/>
    <mergeCell ref="AY55:BC55"/>
    <mergeCell ref="BE55:BM55"/>
    <mergeCell ref="BE51:BM51"/>
    <mergeCell ref="E53:I53"/>
    <mergeCell ref="K53:S53"/>
    <mergeCell ref="AB53:AF53"/>
    <mergeCell ref="AH53:AP53"/>
    <mergeCell ref="AY53:BC53"/>
    <mergeCell ref="BE53:BM53"/>
    <mergeCell ref="K39:M39"/>
    <mergeCell ref="N39:O39"/>
    <mergeCell ref="P39:Q39"/>
    <mergeCell ref="R39:T39"/>
    <mergeCell ref="AB39:AD39"/>
    <mergeCell ref="E55:I55"/>
    <mergeCell ref="K55:S55"/>
    <mergeCell ref="AB55:AF55"/>
    <mergeCell ref="AH55:AP55"/>
    <mergeCell ref="C48:H48"/>
    <mergeCell ref="Z48:AE48"/>
    <mergeCell ref="AW48:BB48"/>
    <mergeCell ref="E51:I51"/>
    <mergeCell ref="K51:S51"/>
    <mergeCell ref="AB51:AF51"/>
    <mergeCell ref="AH51:AP51"/>
    <mergeCell ref="AY51:BC51"/>
    <mergeCell ref="AJ43:AK43"/>
    <mergeCell ref="AN43:AQ44"/>
    <mergeCell ref="AX43:BA43"/>
    <mergeCell ref="BB43:BD43"/>
    <mergeCell ref="BG43:BH43"/>
    <mergeCell ref="BK43:BN44"/>
    <mergeCell ref="D43:G43"/>
    <mergeCell ref="H43:J43"/>
    <mergeCell ref="M43:N43"/>
    <mergeCell ref="Q43:T44"/>
    <mergeCell ref="AA43:AD43"/>
    <mergeCell ref="AE43:AG43"/>
    <mergeCell ref="BB39:BC39"/>
    <mergeCell ref="BE39:BG39"/>
    <mergeCell ref="BH39:BI39"/>
    <mergeCell ref="BJ39:BK39"/>
    <mergeCell ref="BL39:BN39"/>
    <mergeCell ref="Q41:T42"/>
    <mergeCell ref="AN41:AQ42"/>
    <mergeCell ref="BK41:BN42"/>
    <mergeCell ref="AE39:AF39"/>
    <mergeCell ref="AH39:AJ39"/>
    <mergeCell ref="AK39:AL39"/>
    <mergeCell ref="AM39:AN39"/>
    <mergeCell ref="AO39:AQ39"/>
    <mergeCell ref="AY39:BA39"/>
    <mergeCell ref="E39:G39"/>
    <mergeCell ref="H39:I39"/>
    <mergeCell ref="BJ33:BK33"/>
    <mergeCell ref="BL33:BN33"/>
    <mergeCell ref="J37:N37"/>
    <mergeCell ref="P37:Q37"/>
    <mergeCell ref="R37:T37"/>
    <mergeCell ref="AG37:AK37"/>
    <mergeCell ref="AM37:AN37"/>
    <mergeCell ref="AO37:AQ37"/>
    <mergeCell ref="BD37:BH37"/>
    <mergeCell ref="BJ37:BK37"/>
    <mergeCell ref="BL37:BN37"/>
    <mergeCell ref="C31:H31"/>
    <mergeCell ref="Z31:AE31"/>
    <mergeCell ref="AW31:BB31"/>
    <mergeCell ref="H33:L33"/>
    <mergeCell ref="P33:Q33"/>
    <mergeCell ref="R33:T33"/>
    <mergeCell ref="AE33:AI33"/>
    <mergeCell ref="AM33:AN33"/>
    <mergeCell ref="AO33:AQ33"/>
    <mergeCell ref="BB33:BF33"/>
    <mergeCell ref="BD25:BH25"/>
    <mergeCell ref="BJ25:BK25"/>
    <mergeCell ref="BL25:BN25"/>
    <mergeCell ref="K29:O29"/>
    <mergeCell ref="P29:R29"/>
    <mergeCell ref="S29:T29"/>
    <mergeCell ref="AH29:AL29"/>
    <mergeCell ref="AM29:AO29"/>
    <mergeCell ref="AP29:AQ29"/>
    <mergeCell ref="BE29:BI29"/>
    <mergeCell ref="J25:N25"/>
    <mergeCell ref="P25:Q25"/>
    <mergeCell ref="R25:T25"/>
    <mergeCell ref="AG25:AK25"/>
    <mergeCell ref="AM25:AN25"/>
    <mergeCell ref="AO25:AQ25"/>
    <mergeCell ref="BJ29:BL29"/>
    <mergeCell ref="BM29:BN29"/>
    <mergeCell ref="K21:L21"/>
    <mergeCell ref="R21:T21"/>
    <mergeCell ref="AH21:AI21"/>
    <mergeCell ref="AO21:AQ21"/>
    <mergeCell ref="BE21:BF21"/>
    <mergeCell ref="BL21:BN21"/>
    <mergeCell ref="L13:O13"/>
    <mergeCell ref="AI13:AL13"/>
    <mergeCell ref="BF13:BI13"/>
    <mergeCell ref="H17:L17"/>
    <mergeCell ref="R17:T17"/>
    <mergeCell ref="AE17:AI17"/>
    <mergeCell ref="AO17:AQ17"/>
    <mergeCell ref="BB17:BF17"/>
    <mergeCell ref="BE9:BM9"/>
    <mergeCell ref="BE5:BM5"/>
    <mergeCell ref="E7:I7"/>
    <mergeCell ref="K7:S7"/>
    <mergeCell ref="AB7:AF7"/>
    <mergeCell ref="AH7:AP7"/>
    <mergeCell ref="AY7:BC7"/>
    <mergeCell ref="BE7:BM7"/>
    <mergeCell ref="BL17:BN17"/>
    <mergeCell ref="C2:H2"/>
    <mergeCell ref="Z2:AE2"/>
    <mergeCell ref="AW2:BB2"/>
    <mergeCell ref="E5:I5"/>
    <mergeCell ref="K5:S5"/>
    <mergeCell ref="AB5:AF5"/>
    <mergeCell ref="AH5:AP5"/>
    <mergeCell ref="AY5:BC5"/>
    <mergeCell ref="E9:I9"/>
    <mergeCell ref="K9:S9"/>
    <mergeCell ref="AB9:AF9"/>
    <mergeCell ref="AH9:AP9"/>
    <mergeCell ref="AY9:BC9"/>
  </mergeCells>
  <dataValidations count="20">
    <dataValidation type="list" allowBlank="1" showInputMessage="1" showErrorMessage="1" sqref="BE145:BM145">
      <formula1>INDIRECT($BE$143)</formula1>
    </dataValidation>
    <dataValidation type="list" allowBlank="1" showInputMessage="1" showErrorMessage="1" sqref="AH145:AP145">
      <formula1>INDIRECT($AH$143)</formula1>
    </dataValidation>
    <dataValidation type="list" allowBlank="1" showInputMessage="1" showErrorMessage="1" sqref="K145:S145">
      <formula1>INDIRECT($K$143)</formula1>
    </dataValidation>
    <dataValidation type="list" allowBlank="1" showInputMessage="1" showErrorMessage="1" sqref="BE99:BM99">
      <formula1>INDIRECT($BE$97)</formula1>
    </dataValidation>
    <dataValidation type="list" allowBlank="1" showInputMessage="1" showErrorMessage="1" sqref="AH99:AP99">
      <formula1>INDIRECT($AH$97)</formula1>
    </dataValidation>
    <dataValidation type="list" allowBlank="1" showInputMessage="1" showErrorMessage="1" sqref="K99:S99">
      <formula1>INDIRECT($K$97)</formula1>
    </dataValidation>
    <dataValidation type="list" allowBlank="1" showInputMessage="1" showErrorMessage="1" sqref="BE53:BM53">
      <formula1>INDIRECT($BE$51)</formula1>
    </dataValidation>
    <dataValidation type="list" allowBlank="1" showInputMessage="1" showErrorMessage="1" sqref="AH53:AP53">
      <formula1>INDIRECT($AH$51)</formula1>
    </dataValidation>
    <dataValidation type="list" allowBlank="1" showInputMessage="1" showErrorMessage="1" sqref="K53:S53">
      <formula1>INDIRECT($K$51)</formula1>
    </dataValidation>
    <dataValidation type="list" allowBlank="1" showInputMessage="1" showErrorMessage="1" sqref="AH7:AP7">
      <formula1>INDIRECT($AH$5)</formula1>
    </dataValidation>
    <dataValidation type="list" allowBlank="1" showInputMessage="1" showErrorMessage="1" sqref="K148 BE148 U9:U11 AR9:AR11 AH10 BO9:BO11 BE10 K10 U55:U57 AR55:AR57 AH56 BO55:BO57 BE56 K56 U101:U103 AR101:AR103 AH102 BO101:BO103 BE102 K102 U147:U149 AR147:AR149 AH148 BO147:BO149">
      <formula1>INDIRECT($K$7)</formula1>
    </dataValidation>
    <dataValidation type="list" allowBlank="1" showInputMessage="1" showErrorMessage="1" sqref="K7:S7 BE7:BM7">
      <formula1>INDIRECT(K5)</formula1>
    </dataValidation>
    <dataValidation type="list" allowBlank="1" showInputMessage="1" showErrorMessage="1" sqref="BE146 AH8 BE8 K8 AH54 BE54 K54 AH100 BE100 K100 AH146 K146">
      <formula1>INDIRECT($K$5)</formula1>
    </dataValidation>
    <dataValidation type="list" allowBlank="1" showInputMessage="1" showErrorMessage="1" sqref="K52 K6 AH6 AH52 K98 BE6 AH98 BE98 K144 AH144 BE144 BE52">
      <formula1>servicios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formula1>consumibles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formula1>herramientas</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formula1>alturas</formula1>
    </dataValidation>
    <dataValidation type="list" allowBlank="1" showInputMessage="1" showErrorMessage="1" sqref="I28 H17 AF28 AE17 BC28 BB17 I74 H63 AF74 AE63 BC74 BB63 I120 H109 AF120 AE109 BC120 BB109 I166 H155 AF166 AE155 BC166 BB155">
      <formula1>ejecutor</formula1>
    </dataValidation>
    <dataValidation type="list" allowBlank="1" showInputMessage="1" showErrorMessage="1" sqref="J37:N38 AG37:AK38 BD37:BH38 J83:N84 AG83:AK84 BD83:BH84 J129:N130 AG129:AK130 BD129:BH130 J175:N176 AG175:AK176 BD175:BH176">
      <formula1>transportes</formula1>
    </dataValidation>
    <dataValidation type="list" allowBlank="1" showInputMessage="1" showErrorMessage="1" sqref="H43 AE43 BB43 H89 AE89 BB89 H135 AE135 BB135 H181 AE181 BB181">
      <formula1>perfiles</formula1>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CT898"/>
  <sheetViews>
    <sheetView zoomScaleNormal="100" workbookViewId="0">
      <selection activeCell="AE37" sqref="AE37"/>
    </sheetView>
    <sheetView workbookViewId="1"/>
  </sheetViews>
  <sheetFormatPr baseColWidth="10" defaultRowHeight="15" x14ac:dyDescent="0.25"/>
  <cols>
    <col min="1" max="1" width="2.42578125" style="5" customWidth="1"/>
    <col min="2" max="2" width="1.140625" style="1" customWidth="1"/>
    <col min="3" max="20" width="4" customWidth="1"/>
    <col min="21" max="21" width="2" customWidth="1"/>
    <col min="22" max="22" width="1.140625" customWidth="1"/>
    <col min="23" max="24" width="4" customWidth="1"/>
    <col min="25" max="25" width="1.140625" customWidth="1"/>
    <col min="26" max="35" width="4" customWidth="1"/>
    <col min="36" max="36" width="7.140625" customWidth="1"/>
    <col min="37" max="44" width="3.7109375" customWidth="1"/>
    <col min="45" max="45" width="1.140625" customWidth="1"/>
    <col min="46" max="47" width="3.7109375" customWidth="1"/>
    <col min="48" max="48" width="1.140625" style="5" customWidth="1"/>
    <col min="49" max="67" width="4" style="5" customWidth="1"/>
    <col min="68" max="68" width="1.140625" style="5" customWidth="1"/>
    <col min="69" max="98" width="4" style="5" customWidth="1"/>
    <col min="99" max="166" width="3.28515625" customWidth="1"/>
  </cols>
  <sheetData>
    <row r="1" spans="2:68" s="5" customFormat="1" ht="12" customHeight="1" x14ac:dyDescent="0.25"/>
    <row r="2" spans="2:68" s="5" customFormat="1" ht="15" customHeight="1" thickBot="1" x14ac:dyDescent="0.3">
      <c r="C2" s="523" t="s">
        <v>1367</v>
      </c>
      <c r="D2" s="523"/>
      <c r="E2" s="523"/>
      <c r="F2" s="523"/>
      <c r="G2" s="523"/>
      <c r="H2" s="523"/>
      <c r="I2" s="306"/>
      <c r="Z2" s="523" t="s">
        <v>1501</v>
      </c>
      <c r="AA2" s="523"/>
      <c r="AB2" s="523"/>
      <c r="AC2" s="523"/>
      <c r="AD2" s="523"/>
      <c r="AE2" s="523"/>
      <c r="AF2" s="126"/>
      <c r="AW2" s="523" t="s">
        <v>1502</v>
      </c>
      <c r="AX2" s="523"/>
      <c r="AY2" s="523"/>
      <c r="AZ2" s="523"/>
      <c r="BA2" s="523"/>
      <c r="BB2" s="523"/>
      <c r="BC2" s="126"/>
    </row>
    <row r="3" spans="2:68" s="5" customFormat="1" ht="8.25" customHeight="1" x14ac:dyDescent="0.25">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25" customHeight="1" x14ac:dyDescent="0.25">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x14ac:dyDescent="0.25">
      <c r="B5" s="106"/>
      <c r="C5" s="53"/>
      <c r="D5" s="5"/>
      <c r="E5" s="524" t="s">
        <v>1337</v>
      </c>
      <c r="F5" s="524"/>
      <c r="G5" s="524"/>
      <c r="H5" s="524"/>
      <c r="I5" s="524"/>
      <c r="J5" s="5"/>
      <c r="K5" s="527" t="s">
        <v>1512</v>
      </c>
      <c r="L5" s="528"/>
      <c r="M5" s="528"/>
      <c r="N5" s="528"/>
      <c r="O5" s="528"/>
      <c r="P5" s="528"/>
      <c r="Q5" s="528"/>
      <c r="R5" s="528"/>
      <c r="S5" s="529"/>
      <c r="T5" s="92"/>
      <c r="U5" s="94"/>
      <c r="V5" s="123"/>
      <c r="W5" s="1"/>
      <c r="X5" s="5"/>
      <c r="Y5" s="106"/>
      <c r="Z5" s="53"/>
      <c r="AA5" s="5"/>
      <c r="AB5" s="524" t="s">
        <v>1337</v>
      </c>
      <c r="AC5" s="524"/>
      <c r="AD5" s="524"/>
      <c r="AE5" s="524"/>
      <c r="AF5" s="524"/>
      <c r="AG5" s="5"/>
      <c r="AH5" s="527" t="s">
        <v>1512</v>
      </c>
      <c r="AI5" s="528"/>
      <c r="AJ5" s="528"/>
      <c r="AK5" s="528"/>
      <c r="AL5" s="528"/>
      <c r="AM5" s="528"/>
      <c r="AN5" s="528"/>
      <c r="AO5" s="528"/>
      <c r="AP5" s="529"/>
      <c r="AQ5" s="92"/>
      <c r="AR5" s="94"/>
      <c r="AS5" s="123"/>
      <c r="AT5" s="1"/>
      <c r="AU5" s="1"/>
      <c r="AV5" s="106"/>
      <c r="AW5" s="53"/>
      <c r="AY5" s="524" t="s">
        <v>1337</v>
      </c>
      <c r="AZ5" s="524"/>
      <c r="BA5" s="524"/>
      <c r="BB5" s="524"/>
      <c r="BC5" s="524"/>
      <c r="BE5" s="527" t="s">
        <v>1512</v>
      </c>
      <c r="BF5" s="528"/>
      <c r="BG5" s="528"/>
      <c r="BH5" s="528"/>
      <c r="BI5" s="528"/>
      <c r="BJ5" s="528"/>
      <c r="BK5" s="528"/>
      <c r="BL5" s="528"/>
      <c r="BM5" s="529"/>
      <c r="BN5" s="92"/>
      <c r="BO5" s="94"/>
      <c r="BP5" s="123"/>
    </row>
    <row r="6" spans="2:68" ht="3" customHeight="1" x14ac:dyDescent="0.25">
      <c r="B6" s="106"/>
      <c r="C6" s="53"/>
      <c r="D6" s="5"/>
      <c r="E6" s="244"/>
      <c r="F6" s="244"/>
      <c r="G6" s="244"/>
      <c r="H6" s="244"/>
      <c r="I6" s="244"/>
      <c r="J6" s="5"/>
      <c r="K6" s="93"/>
      <c r="L6" s="93"/>
      <c r="M6" s="93"/>
      <c r="N6" s="93"/>
      <c r="O6" s="93"/>
      <c r="P6" s="93"/>
      <c r="Q6" s="93"/>
      <c r="R6" s="93"/>
      <c r="S6" s="93"/>
      <c r="T6" s="92"/>
      <c r="U6" s="94"/>
      <c r="V6" s="123"/>
      <c r="W6" s="1"/>
      <c r="X6" s="5"/>
      <c r="Y6" s="106"/>
      <c r="Z6" s="53"/>
      <c r="AA6" s="5"/>
      <c r="AB6" s="244"/>
      <c r="AC6" s="244"/>
      <c r="AD6" s="244"/>
      <c r="AE6" s="244"/>
      <c r="AF6" s="244"/>
      <c r="AG6" s="5"/>
      <c r="AH6" s="93"/>
      <c r="AI6" s="93"/>
      <c r="AJ6" s="93"/>
      <c r="AK6" s="93"/>
      <c r="AL6" s="93"/>
      <c r="AM6" s="93"/>
      <c r="AN6" s="93"/>
      <c r="AO6" s="93"/>
      <c r="AP6" s="93"/>
      <c r="AQ6" s="92"/>
      <c r="AR6" s="94"/>
      <c r="AS6" s="123"/>
      <c r="AT6" s="1"/>
      <c r="AU6" s="1"/>
      <c r="AV6" s="106"/>
      <c r="AW6" s="53"/>
      <c r="AY6" s="244"/>
      <c r="AZ6" s="244"/>
      <c r="BA6" s="244"/>
      <c r="BB6" s="244"/>
      <c r="BC6" s="244"/>
      <c r="BE6" s="93"/>
      <c r="BF6" s="93"/>
      <c r="BG6" s="93"/>
      <c r="BH6" s="93"/>
      <c r="BI6" s="93"/>
      <c r="BJ6" s="93"/>
      <c r="BK6" s="93"/>
      <c r="BL6" s="93"/>
      <c r="BM6" s="93"/>
      <c r="BN6" s="92"/>
      <c r="BO6" s="94"/>
      <c r="BP6" s="123"/>
    </row>
    <row r="7" spans="2:68" x14ac:dyDescent="0.25">
      <c r="B7" s="106"/>
      <c r="C7" s="53"/>
      <c r="D7" s="5"/>
      <c r="E7" s="525" t="s">
        <v>1338</v>
      </c>
      <c r="F7" s="525"/>
      <c r="G7" s="525"/>
      <c r="H7" s="525"/>
      <c r="I7" s="525"/>
      <c r="J7" s="5"/>
      <c r="K7" s="527" t="s">
        <v>159</v>
      </c>
      <c r="L7" s="528"/>
      <c r="M7" s="528"/>
      <c r="N7" s="528"/>
      <c r="O7" s="528"/>
      <c r="P7" s="528"/>
      <c r="Q7" s="528"/>
      <c r="R7" s="528"/>
      <c r="S7" s="529"/>
      <c r="T7" s="92"/>
      <c r="U7" s="94"/>
      <c r="V7" s="123"/>
      <c r="W7" s="5"/>
      <c r="X7" s="5"/>
      <c r="Y7" s="106"/>
      <c r="Z7" s="53"/>
      <c r="AA7" s="5"/>
      <c r="AB7" s="525" t="s">
        <v>1338</v>
      </c>
      <c r="AC7" s="525"/>
      <c r="AD7" s="525"/>
      <c r="AE7" s="525"/>
      <c r="AF7" s="525"/>
      <c r="AG7" s="5"/>
      <c r="AH7" s="527" t="s">
        <v>159</v>
      </c>
      <c r="AI7" s="528"/>
      <c r="AJ7" s="528"/>
      <c r="AK7" s="528"/>
      <c r="AL7" s="528"/>
      <c r="AM7" s="528"/>
      <c r="AN7" s="528"/>
      <c r="AO7" s="528"/>
      <c r="AP7" s="529"/>
      <c r="AQ7" s="92"/>
      <c r="AR7" s="94"/>
      <c r="AS7" s="123"/>
      <c r="AT7" s="5"/>
      <c r="AU7" s="1"/>
      <c r="AV7" s="106"/>
      <c r="AW7" s="53"/>
      <c r="AY7" s="525" t="s">
        <v>1338</v>
      </c>
      <c r="AZ7" s="525"/>
      <c r="BA7" s="525"/>
      <c r="BB7" s="525"/>
      <c r="BC7" s="525"/>
      <c r="BE7" s="527" t="s">
        <v>159</v>
      </c>
      <c r="BF7" s="528"/>
      <c r="BG7" s="528"/>
      <c r="BH7" s="528"/>
      <c r="BI7" s="528"/>
      <c r="BJ7" s="528"/>
      <c r="BK7" s="528"/>
      <c r="BL7" s="528"/>
      <c r="BM7" s="529"/>
      <c r="BN7" s="92"/>
      <c r="BO7" s="94"/>
      <c r="BP7" s="123"/>
    </row>
    <row r="8" spans="2:68" ht="3.75" customHeight="1" x14ac:dyDescent="0.25">
      <c r="B8" s="106"/>
      <c r="C8" s="53"/>
      <c r="D8" s="5"/>
      <c r="E8" s="243"/>
      <c r="F8" s="243"/>
      <c r="G8" s="243"/>
      <c r="H8" s="243"/>
      <c r="I8" s="243"/>
      <c r="J8" s="5"/>
      <c r="K8" s="93"/>
      <c r="L8" s="93"/>
      <c r="M8" s="93"/>
      <c r="N8" s="93"/>
      <c r="O8" s="93"/>
      <c r="P8" s="93"/>
      <c r="Q8" s="93"/>
      <c r="R8" s="93"/>
      <c r="S8" s="93"/>
      <c r="T8" s="92"/>
      <c r="U8" s="94"/>
      <c r="V8" s="123"/>
      <c r="W8" s="5"/>
      <c r="X8" s="5"/>
      <c r="Y8" s="106"/>
      <c r="Z8" s="53"/>
      <c r="AA8" s="5"/>
      <c r="AB8" s="243"/>
      <c r="AC8" s="243"/>
      <c r="AD8" s="243"/>
      <c r="AE8" s="243"/>
      <c r="AF8" s="243"/>
      <c r="AG8" s="5"/>
      <c r="AH8" s="93"/>
      <c r="AI8" s="93"/>
      <c r="AJ8" s="93"/>
      <c r="AK8" s="93"/>
      <c r="AL8" s="93"/>
      <c r="AM8" s="93"/>
      <c r="AN8" s="93"/>
      <c r="AO8" s="93"/>
      <c r="AP8" s="93"/>
      <c r="AQ8" s="92"/>
      <c r="AR8" s="94"/>
      <c r="AS8" s="123"/>
      <c r="AT8" s="5"/>
      <c r="AU8" s="1"/>
      <c r="AV8" s="106"/>
      <c r="AW8" s="53"/>
      <c r="AY8" s="243"/>
      <c r="AZ8" s="243"/>
      <c r="BA8" s="243"/>
      <c r="BB8" s="243"/>
      <c r="BC8" s="243"/>
      <c r="BE8" s="93"/>
      <c r="BF8" s="93"/>
      <c r="BG8" s="93"/>
      <c r="BH8" s="93"/>
      <c r="BI8" s="93"/>
      <c r="BJ8" s="93"/>
      <c r="BK8" s="93"/>
      <c r="BL8" s="93"/>
      <c r="BM8" s="93"/>
      <c r="BN8" s="92"/>
      <c r="BO8" s="94"/>
      <c r="BP8" s="123"/>
    </row>
    <row r="9" spans="2:68" x14ac:dyDescent="0.25">
      <c r="B9" s="106"/>
      <c r="C9" s="53"/>
      <c r="D9" s="5"/>
      <c r="E9" s="526"/>
      <c r="F9" s="526"/>
      <c r="G9" s="526"/>
      <c r="H9" s="526"/>
      <c r="I9" s="526"/>
      <c r="J9" s="30"/>
      <c r="K9" s="550"/>
      <c r="L9" s="550"/>
      <c r="M9" s="550"/>
      <c r="N9" s="550"/>
      <c r="O9" s="550"/>
      <c r="P9" s="550"/>
      <c r="Q9" s="550"/>
      <c r="R9" s="550"/>
      <c r="S9" s="550"/>
      <c r="T9" s="92"/>
      <c r="U9" s="95"/>
      <c r="V9" s="123"/>
      <c r="W9" s="5"/>
      <c r="X9" s="5"/>
      <c r="Y9" s="106"/>
      <c r="Z9" s="53"/>
      <c r="AA9" s="5"/>
      <c r="AB9" s="526"/>
      <c r="AC9" s="526"/>
      <c r="AD9" s="526"/>
      <c r="AE9" s="526"/>
      <c r="AF9" s="526"/>
      <c r="AG9" s="30"/>
      <c r="AH9" s="550"/>
      <c r="AI9" s="550"/>
      <c r="AJ9" s="550"/>
      <c r="AK9" s="550"/>
      <c r="AL9" s="550"/>
      <c r="AM9" s="550"/>
      <c r="AN9" s="550"/>
      <c r="AO9" s="550"/>
      <c r="AP9" s="550"/>
      <c r="AQ9" s="92"/>
      <c r="AR9" s="95"/>
      <c r="AS9" s="123"/>
      <c r="AT9" s="5"/>
      <c r="AU9" s="1"/>
      <c r="AV9" s="106"/>
      <c r="AW9" s="53"/>
      <c r="AY9" s="526"/>
      <c r="AZ9" s="526"/>
      <c r="BA9" s="526"/>
      <c r="BB9" s="526"/>
      <c r="BC9" s="526"/>
      <c r="BD9" s="30"/>
      <c r="BE9" s="550"/>
      <c r="BF9" s="550"/>
      <c r="BG9" s="550"/>
      <c r="BH9" s="550"/>
      <c r="BI9" s="550"/>
      <c r="BJ9" s="550"/>
      <c r="BK9" s="550"/>
      <c r="BL9" s="550"/>
      <c r="BM9" s="550"/>
      <c r="BN9" s="92"/>
      <c r="BO9" s="95"/>
      <c r="BP9" s="123"/>
    </row>
    <row r="10" spans="2:68" ht="8.25" customHeight="1" x14ac:dyDescent="0.25">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x14ac:dyDescent="0.25">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75" customHeight="1" x14ac:dyDescent="0.25">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x14ac:dyDescent="0.25">
      <c r="B13" s="106"/>
      <c r="C13" s="76"/>
      <c r="D13" s="8"/>
      <c r="E13" s="8" t="s">
        <v>1332</v>
      </c>
      <c r="F13" s="8"/>
      <c r="G13" s="8"/>
      <c r="H13" s="8"/>
      <c r="I13" s="6"/>
      <c r="J13" s="6"/>
      <c r="K13" s="6"/>
      <c r="L13" s="481">
        <f>VLOOKUP(K7,tabla_puesta_a_punto,3,FALSE)</f>
        <v>0</v>
      </c>
      <c r="M13" s="481"/>
      <c r="N13" s="481"/>
      <c r="O13" s="481"/>
      <c r="P13" s="5"/>
      <c r="Q13" s="5"/>
      <c r="R13" s="5"/>
      <c r="S13" s="5"/>
      <c r="T13" s="5"/>
      <c r="U13" s="63"/>
      <c r="V13" s="109"/>
      <c r="W13" s="5"/>
      <c r="X13" s="5"/>
      <c r="Y13" s="106"/>
      <c r="Z13" s="76"/>
      <c r="AA13" s="8"/>
      <c r="AB13" s="8" t="s">
        <v>1332</v>
      </c>
      <c r="AC13" s="8"/>
      <c r="AD13" s="8"/>
      <c r="AE13" s="8"/>
      <c r="AF13" s="6"/>
      <c r="AG13" s="6"/>
      <c r="AH13" s="6"/>
      <c r="AI13" s="481">
        <f>VLOOKUP(AH7,tabla_puesta_a_punto,3,FALSE)</f>
        <v>0</v>
      </c>
      <c r="AJ13" s="481"/>
      <c r="AK13" s="481"/>
      <c r="AL13" s="481"/>
      <c r="AM13" s="5"/>
      <c r="AN13" s="5"/>
      <c r="AO13" s="5"/>
      <c r="AP13" s="5"/>
      <c r="AQ13" s="5"/>
      <c r="AR13" s="63"/>
      <c r="AS13" s="109"/>
      <c r="AT13" s="5"/>
      <c r="AU13" s="1"/>
      <c r="AV13" s="106"/>
      <c r="AW13" s="76"/>
      <c r="AX13" s="8"/>
      <c r="AY13" s="8" t="s">
        <v>1332</v>
      </c>
      <c r="AZ13" s="8"/>
      <c r="BA13" s="8"/>
      <c r="BB13" s="8"/>
      <c r="BC13" s="6"/>
      <c r="BD13" s="6"/>
      <c r="BE13" s="6"/>
      <c r="BF13" s="481">
        <f>VLOOKUP(BE7,tabla_puesta_a_punto,3,FALSE)</f>
        <v>0</v>
      </c>
      <c r="BG13" s="481"/>
      <c r="BH13" s="481"/>
      <c r="BI13" s="481"/>
      <c r="BO13" s="63"/>
      <c r="BP13" s="109"/>
    </row>
    <row r="14" spans="2:68" ht="10.5" customHeight="1" x14ac:dyDescent="0.25">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 customHeight="1" x14ac:dyDescent="0.25">
      <c r="B15" s="106"/>
      <c r="C15" s="242"/>
      <c r="D15" s="242"/>
      <c r="E15" s="242"/>
      <c r="F15" s="242"/>
      <c r="G15" s="242"/>
      <c r="H15" s="242"/>
      <c r="I15" s="111"/>
      <c r="J15" s="111"/>
      <c r="K15" s="111"/>
      <c r="L15" s="111"/>
      <c r="M15" s="112"/>
      <c r="N15" s="112"/>
      <c r="O15" s="113"/>
      <c r="P15" s="113"/>
      <c r="Q15" s="113"/>
      <c r="R15" s="113"/>
      <c r="S15" s="113"/>
      <c r="T15" s="113"/>
      <c r="U15" s="113"/>
      <c r="V15" s="109"/>
      <c r="W15" s="5"/>
      <c r="X15" s="5"/>
      <c r="Y15" s="106"/>
      <c r="Z15" s="242"/>
      <c r="AA15" s="242"/>
      <c r="AB15" s="242"/>
      <c r="AC15" s="242"/>
      <c r="AD15" s="242"/>
      <c r="AE15" s="242"/>
      <c r="AF15" s="111"/>
      <c r="AG15" s="111"/>
      <c r="AH15" s="111"/>
      <c r="AI15" s="111"/>
      <c r="AJ15" s="112"/>
      <c r="AK15" s="112"/>
      <c r="AL15" s="113"/>
      <c r="AM15" s="113"/>
      <c r="AN15" s="113"/>
      <c r="AO15" s="113"/>
      <c r="AP15" s="113"/>
      <c r="AQ15" s="113"/>
      <c r="AR15" s="113"/>
      <c r="AS15" s="109"/>
      <c r="AT15" s="5"/>
      <c r="AU15" s="1"/>
      <c r="AV15" s="106"/>
      <c r="AW15" s="242"/>
      <c r="AX15" s="242"/>
      <c r="AY15" s="242"/>
      <c r="AZ15" s="242"/>
      <c r="BA15" s="242"/>
      <c r="BB15" s="242"/>
      <c r="BC15" s="111"/>
      <c r="BD15" s="111"/>
      <c r="BE15" s="111"/>
      <c r="BF15" s="111"/>
      <c r="BG15" s="112"/>
      <c r="BH15" s="112"/>
      <c r="BI15" s="113"/>
      <c r="BJ15" s="113"/>
      <c r="BK15" s="113"/>
      <c r="BL15" s="113"/>
      <c r="BM15" s="113"/>
      <c r="BN15" s="113"/>
      <c r="BO15" s="113"/>
      <c r="BP15" s="109"/>
    </row>
    <row r="16" spans="2:68" ht="9.75" customHeight="1" x14ac:dyDescent="0.25">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75" x14ac:dyDescent="0.25">
      <c r="B17" s="106"/>
      <c r="C17" s="62"/>
      <c r="D17" s="232"/>
      <c r="E17" s="8" t="s">
        <v>1330</v>
      </c>
      <c r="F17" s="8"/>
      <c r="G17" s="8"/>
      <c r="H17" s="530" t="s">
        <v>132</v>
      </c>
      <c r="I17" s="531"/>
      <c r="J17" s="531"/>
      <c r="K17" s="531"/>
      <c r="L17" s="532"/>
      <c r="M17" s="5"/>
      <c r="N17" s="6"/>
      <c r="O17" s="8" t="s">
        <v>1326</v>
      </c>
      <c r="P17" s="6"/>
      <c r="Q17" s="6"/>
      <c r="R17" s="533">
        <f>VLOOKUP(H17,tabla_ejecutor,2,FALSE)</f>
        <v>11890</v>
      </c>
      <c r="S17" s="534"/>
      <c r="T17" s="535"/>
      <c r="U17" s="63"/>
      <c r="V17" s="109"/>
      <c r="W17" s="5"/>
      <c r="X17" s="5"/>
      <c r="Y17" s="106"/>
      <c r="Z17" s="62"/>
      <c r="AA17" s="232"/>
      <c r="AB17" s="8" t="s">
        <v>1330</v>
      </c>
      <c r="AC17" s="8"/>
      <c r="AD17" s="8"/>
      <c r="AE17" s="530" t="s">
        <v>131</v>
      </c>
      <c r="AF17" s="531"/>
      <c r="AG17" s="531"/>
      <c r="AH17" s="531"/>
      <c r="AI17" s="532"/>
      <c r="AJ17" s="5"/>
      <c r="AK17" s="6"/>
      <c r="AL17" s="8" t="s">
        <v>1326</v>
      </c>
      <c r="AM17" s="6"/>
      <c r="AN17" s="6"/>
      <c r="AO17" s="533">
        <f>VLOOKUP(AE17,tabla_ejecutor,2,FALSE)</f>
        <v>18415</v>
      </c>
      <c r="AP17" s="534"/>
      <c r="AQ17" s="535"/>
      <c r="AR17" s="63"/>
      <c r="AS17" s="109"/>
      <c r="AT17" s="5"/>
      <c r="AU17" s="1"/>
      <c r="AV17" s="106"/>
      <c r="AW17" s="62"/>
      <c r="AX17" s="232"/>
      <c r="AY17" s="8" t="s">
        <v>1330</v>
      </c>
      <c r="AZ17" s="8"/>
      <c r="BA17" s="8"/>
      <c r="BB17" s="530" t="s">
        <v>131</v>
      </c>
      <c r="BC17" s="531"/>
      <c r="BD17" s="531"/>
      <c r="BE17" s="531"/>
      <c r="BF17" s="532"/>
      <c r="BH17" s="6"/>
      <c r="BI17" s="8" t="s">
        <v>1326</v>
      </c>
      <c r="BJ17" s="6"/>
      <c r="BK17" s="6"/>
      <c r="BL17" s="533">
        <f>VLOOKUP(BB17,tabla_ejecutor,2,FALSE)</f>
        <v>18415</v>
      </c>
      <c r="BM17" s="534"/>
      <c r="BN17" s="535"/>
      <c r="BO17" s="63"/>
      <c r="BP17" s="109"/>
    </row>
    <row r="18" spans="2:68" ht="12.75" customHeight="1" x14ac:dyDescent="0.25">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6" customHeight="1" x14ac:dyDescent="0.25">
      <c r="B19" s="106"/>
      <c r="C19" s="242"/>
      <c r="D19" s="242"/>
      <c r="E19" s="242"/>
      <c r="F19" s="242"/>
      <c r="G19" s="242"/>
      <c r="H19" s="242"/>
      <c r="I19" s="111"/>
      <c r="J19" s="111"/>
      <c r="K19" s="111"/>
      <c r="L19" s="111"/>
      <c r="M19" s="112"/>
      <c r="N19" s="112"/>
      <c r="O19" s="113"/>
      <c r="P19" s="113"/>
      <c r="Q19" s="113"/>
      <c r="R19" s="113"/>
      <c r="S19" s="113"/>
      <c r="T19" s="113"/>
      <c r="U19" s="113"/>
      <c r="V19" s="109"/>
      <c r="W19" s="5"/>
      <c r="X19" s="5"/>
      <c r="Y19" s="106"/>
      <c r="Z19" s="242"/>
      <c r="AA19" s="242"/>
      <c r="AB19" s="242"/>
      <c r="AC19" s="242"/>
      <c r="AD19" s="242"/>
      <c r="AE19" s="242"/>
      <c r="AF19" s="111"/>
      <c r="AG19" s="111"/>
      <c r="AH19" s="111"/>
      <c r="AI19" s="111"/>
      <c r="AJ19" s="112"/>
      <c r="AK19" s="112"/>
      <c r="AL19" s="113"/>
      <c r="AM19" s="113"/>
      <c r="AN19" s="113"/>
      <c r="AO19" s="113"/>
      <c r="AP19" s="113"/>
      <c r="AQ19" s="113"/>
      <c r="AR19" s="113"/>
      <c r="AS19" s="109"/>
      <c r="AT19" s="5"/>
      <c r="AU19" s="1"/>
      <c r="AV19" s="106"/>
      <c r="AW19" s="242"/>
      <c r="AX19" s="242"/>
      <c r="AY19" s="242"/>
      <c r="AZ19" s="242"/>
      <c r="BA19" s="242"/>
      <c r="BB19" s="242"/>
      <c r="BC19" s="111"/>
      <c r="BD19" s="111"/>
      <c r="BE19" s="111"/>
      <c r="BF19" s="111"/>
      <c r="BG19" s="112"/>
      <c r="BH19" s="112"/>
      <c r="BI19" s="113"/>
      <c r="BJ19" s="113"/>
      <c r="BK19" s="113"/>
      <c r="BL19" s="113"/>
      <c r="BM19" s="113"/>
      <c r="BN19" s="113"/>
      <c r="BO19" s="113"/>
      <c r="BP19" s="109"/>
    </row>
    <row r="20" spans="2:68" x14ac:dyDescent="0.25">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x14ac:dyDescent="0.25">
      <c r="B21" s="106"/>
      <c r="C21" s="62"/>
      <c r="D21" s="232"/>
      <c r="E21" s="8" t="s">
        <v>1331</v>
      </c>
      <c r="F21" s="8"/>
      <c r="G21" s="8"/>
      <c r="H21" s="8"/>
      <c r="I21" s="8"/>
      <c r="J21" s="8"/>
      <c r="K21" s="536">
        <v>2</v>
      </c>
      <c r="L21" s="537"/>
      <c r="M21" s="59" t="s">
        <v>130</v>
      </c>
      <c r="N21" s="59"/>
      <c r="O21" s="5"/>
      <c r="P21" s="8" t="s">
        <v>1327</v>
      </c>
      <c r="Q21" s="8"/>
      <c r="R21" s="533">
        <f>R17*K21</f>
        <v>23780</v>
      </c>
      <c r="S21" s="534"/>
      <c r="T21" s="535"/>
      <c r="U21" s="88"/>
      <c r="V21" s="109"/>
      <c r="W21" s="5"/>
      <c r="X21" s="5"/>
      <c r="Y21" s="106"/>
      <c r="Z21" s="62"/>
      <c r="AA21" s="232"/>
      <c r="AB21" s="8" t="s">
        <v>1331</v>
      </c>
      <c r="AC21" s="8"/>
      <c r="AD21" s="8"/>
      <c r="AE21" s="8"/>
      <c r="AF21" s="8"/>
      <c r="AG21" s="8"/>
      <c r="AH21" s="536">
        <v>0</v>
      </c>
      <c r="AI21" s="537"/>
      <c r="AJ21" s="59" t="s">
        <v>130</v>
      </c>
      <c r="AK21" s="59"/>
      <c r="AL21" s="5"/>
      <c r="AM21" s="8" t="s">
        <v>1327</v>
      </c>
      <c r="AN21" s="8"/>
      <c r="AO21" s="533">
        <f>AO17*AH21</f>
        <v>0</v>
      </c>
      <c r="AP21" s="534"/>
      <c r="AQ21" s="535"/>
      <c r="AR21" s="88"/>
      <c r="AS21" s="109"/>
      <c r="AT21" s="5"/>
      <c r="AU21" s="1"/>
      <c r="AV21" s="106"/>
      <c r="AW21" s="62"/>
      <c r="AX21" s="232"/>
      <c r="AY21" s="8" t="s">
        <v>1331</v>
      </c>
      <c r="AZ21" s="8"/>
      <c r="BA21" s="8"/>
      <c r="BB21" s="8"/>
      <c r="BC21" s="8"/>
      <c r="BD21" s="8"/>
      <c r="BE21" s="536">
        <v>0</v>
      </c>
      <c r="BF21" s="537"/>
      <c r="BG21" s="59" t="s">
        <v>130</v>
      </c>
      <c r="BH21" s="59"/>
      <c r="BJ21" s="8" t="s">
        <v>1327</v>
      </c>
      <c r="BK21" s="8"/>
      <c r="BL21" s="533">
        <f>BL17*BE21</f>
        <v>0</v>
      </c>
      <c r="BM21" s="534"/>
      <c r="BN21" s="535"/>
      <c r="BO21" s="88"/>
      <c r="BP21" s="109"/>
    </row>
    <row r="22" spans="2:68" x14ac:dyDescent="0.25">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 customHeight="1" x14ac:dyDescent="0.25">
      <c r="B23" s="106"/>
      <c r="C23" s="242"/>
      <c r="D23" s="242"/>
      <c r="E23" s="242"/>
      <c r="F23" s="242"/>
      <c r="G23" s="242"/>
      <c r="H23" s="242"/>
      <c r="I23" s="111"/>
      <c r="J23" s="111"/>
      <c r="K23" s="111"/>
      <c r="L23" s="111"/>
      <c r="M23" s="112"/>
      <c r="N23" s="112"/>
      <c r="O23" s="113"/>
      <c r="P23" s="113"/>
      <c r="Q23" s="113"/>
      <c r="R23" s="113"/>
      <c r="S23" s="113"/>
      <c r="T23" s="113"/>
      <c r="U23" s="113"/>
      <c r="V23" s="109"/>
      <c r="W23" s="5"/>
      <c r="X23" s="5"/>
      <c r="Y23" s="106"/>
      <c r="Z23" s="242"/>
      <c r="AA23" s="242"/>
      <c r="AB23" s="242"/>
      <c r="AC23" s="242"/>
      <c r="AD23" s="242"/>
      <c r="AE23" s="242"/>
      <c r="AF23" s="111"/>
      <c r="AG23" s="111"/>
      <c r="AH23" s="111"/>
      <c r="AI23" s="111"/>
      <c r="AJ23" s="112"/>
      <c r="AK23" s="112"/>
      <c r="AL23" s="113"/>
      <c r="AM23" s="113"/>
      <c r="AN23" s="113"/>
      <c r="AO23" s="113"/>
      <c r="AP23" s="113"/>
      <c r="AQ23" s="113"/>
      <c r="AR23" s="113"/>
      <c r="AS23" s="109"/>
      <c r="AT23" s="5"/>
      <c r="AU23" s="1"/>
      <c r="AV23" s="106"/>
      <c r="AW23" s="242"/>
      <c r="AX23" s="242"/>
      <c r="AY23" s="242"/>
      <c r="AZ23" s="242"/>
      <c r="BA23" s="242"/>
      <c r="BB23" s="242"/>
      <c r="BC23" s="111"/>
      <c r="BD23" s="111"/>
      <c r="BE23" s="111"/>
      <c r="BF23" s="111"/>
      <c r="BG23" s="112"/>
      <c r="BH23" s="112"/>
      <c r="BI23" s="113"/>
      <c r="BJ23" s="113"/>
      <c r="BK23" s="113"/>
      <c r="BL23" s="113"/>
      <c r="BM23" s="113"/>
      <c r="BN23" s="113"/>
      <c r="BO23" s="113"/>
      <c r="BP23" s="109"/>
    </row>
    <row r="24" spans="2:68" x14ac:dyDescent="0.25">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x14ac:dyDescent="0.25">
      <c r="B25" s="106"/>
      <c r="C25" s="62"/>
      <c r="D25" s="232"/>
      <c r="E25" s="48" t="s">
        <v>1333</v>
      </c>
      <c r="F25" s="232"/>
      <c r="G25" s="232"/>
      <c r="H25" s="232"/>
      <c r="I25" s="68"/>
      <c r="J25" s="538" t="s">
        <v>1298</v>
      </c>
      <c r="K25" s="539"/>
      <c r="L25" s="539"/>
      <c r="M25" s="539"/>
      <c r="N25" s="540"/>
      <c r="O25" s="5"/>
      <c r="P25" s="471" t="s">
        <v>135</v>
      </c>
      <c r="Q25" s="471"/>
      <c r="R25" s="533">
        <f>VLOOKUP(J25,tabla_Alturas,2,FALSE)*L13</f>
        <v>0</v>
      </c>
      <c r="S25" s="534"/>
      <c r="T25" s="535"/>
      <c r="U25" s="63"/>
      <c r="V25" s="109"/>
      <c r="W25" s="5"/>
      <c r="X25" s="5"/>
      <c r="Y25" s="106"/>
      <c r="Z25" s="62"/>
      <c r="AA25" s="232"/>
      <c r="AB25" s="48" t="s">
        <v>1333</v>
      </c>
      <c r="AC25" s="232"/>
      <c r="AD25" s="232"/>
      <c r="AE25" s="232"/>
      <c r="AF25" s="68"/>
      <c r="AG25" s="538" t="s">
        <v>1362</v>
      </c>
      <c r="AH25" s="539"/>
      <c r="AI25" s="539"/>
      <c r="AJ25" s="539"/>
      <c r="AK25" s="540"/>
      <c r="AL25" s="5"/>
      <c r="AM25" s="471" t="s">
        <v>135</v>
      </c>
      <c r="AN25" s="471"/>
      <c r="AO25" s="533">
        <f>VLOOKUP(AG25,tabla_Alturas,2,FALSE)*AI13</f>
        <v>0</v>
      </c>
      <c r="AP25" s="534"/>
      <c r="AQ25" s="535"/>
      <c r="AR25" s="63"/>
      <c r="AS25" s="109"/>
      <c r="AT25" s="5"/>
      <c r="AU25" s="1"/>
      <c r="AV25" s="106"/>
      <c r="AW25" s="62"/>
      <c r="AX25" s="232"/>
      <c r="AY25" s="48" t="s">
        <v>1333</v>
      </c>
      <c r="AZ25" s="232"/>
      <c r="BA25" s="232"/>
      <c r="BB25" s="232"/>
      <c r="BC25" s="68"/>
      <c r="BD25" s="538" t="s">
        <v>1297</v>
      </c>
      <c r="BE25" s="539"/>
      <c r="BF25" s="539"/>
      <c r="BG25" s="539"/>
      <c r="BH25" s="540"/>
      <c r="BJ25" s="471" t="s">
        <v>135</v>
      </c>
      <c r="BK25" s="471"/>
      <c r="BL25" s="533" t="e">
        <f>VLOOKUP(BD25,tabla_Alturas,2,FALSE)*BF13</f>
        <v>#N/A</v>
      </c>
      <c r="BM25" s="534"/>
      <c r="BN25" s="535"/>
      <c r="BO25" s="63"/>
      <c r="BP25" s="109"/>
    </row>
    <row r="26" spans="2:68" x14ac:dyDescent="0.25">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 customHeight="1" x14ac:dyDescent="0.25">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5" customHeight="1" x14ac:dyDescent="0.25">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75" customHeight="1" x14ac:dyDescent="0.25">
      <c r="B29" s="106"/>
      <c r="C29" s="83"/>
      <c r="D29" s="48"/>
      <c r="E29" s="48" t="s">
        <v>1334</v>
      </c>
      <c r="F29" s="48"/>
      <c r="G29" s="48"/>
      <c r="H29" s="48"/>
      <c r="I29" s="5"/>
      <c r="J29" s="5"/>
      <c r="K29" s="538" t="s">
        <v>1300</v>
      </c>
      <c r="L29" s="539"/>
      <c r="M29" s="539"/>
      <c r="N29" s="539"/>
      <c r="O29" s="540"/>
      <c r="P29" s="471" t="s">
        <v>1281</v>
      </c>
      <c r="Q29" s="471"/>
      <c r="R29" s="471"/>
      <c r="S29" s="541">
        <f>VLOOKUP(K29,tabla_herramientas,2,FALSE)</f>
        <v>0.22</v>
      </c>
      <c r="T29" s="542"/>
      <c r="U29" s="63"/>
      <c r="V29" s="109"/>
      <c r="W29" s="5"/>
      <c r="X29" s="5"/>
      <c r="Y29" s="106"/>
      <c r="Z29" s="83"/>
      <c r="AA29" s="48"/>
      <c r="AB29" s="48" t="s">
        <v>1334</v>
      </c>
      <c r="AC29" s="48"/>
      <c r="AD29" s="48"/>
      <c r="AE29" s="48"/>
      <c r="AF29" s="5"/>
      <c r="AG29" s="5"/>
      <c r="AH29" s="538" t="s">
        <v>1363</v>
      </c>
      <c r="AI29" s="539"/>
      <c r="AJ29" s="539"/>
      <c r="AK29" s="539"/>
      <c r="AL29" s="540"/>
      <c r="AM29" s="471" t="s">
        <v>1281</v>
      </c>
      <c r="AN29" s="471"/>
      <c r="AO29" s="471"/>
      <c r="AP29" s="541">
        <f>VLOOKUP(AH29,tabla_herramientas,2,FALSE)</f>
        <v>0</v>
      </c>
      <c r="AQ29" s="542"/>
      <c r="AR29" s="63"/>
      <c r="AS29" s="109"/>
      <c r="AT29" s="5"/>
      <c r="AU29" s="1"/>
      <c r="AV29" s="106"/>
      <c r="AW29" s="83"/>
      <c r="AX29" s="48"/>
      <c r="AY29" s="48" t="s">
        <v>1334</v>
      </c>
      <c r="AZ29" s="48"/>
      <c r="BA29" s="48"/>
      <c r="BB29" s="48"/>
      <c r="BE29" s="538" t="s">
        <v>1363</v>
      </c>
      <c r="BF29" s="539"/>
      <c r="BG29" s="539"/>
      <c r="BH29" s="539"/>
      <c r="BI29" s="540"/>
      <c r="BJ29" s="471" t="s">
        <v>1281</v>
      </c>
      <c r="BK29" s="471"/>
      <c r="BL29" s="471"/>
      <c r="BM29" s="541">
        <f>VLOOKUP(BE29,tabla_herramientas,2,FALSE)</f>
        <v>0</v>
      </c>
      <c r="BN29" s="542"/>
      <c r="BO29" s="63"/>
      <c r="BP29" s="109"/>
    </row>
    <row r="30" spans="2:68" ht="15.75" customHeight="1" x14ac:dyDescent="0.25">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25" customHeight="1" x14ac:dyDescent="0.25">
      <c r="B31" s="106"/>
      <c r="C31" s="543"/>
      <c r="D31" s="543"/>
      <c r="E31" s="543"/>
      <c r="F31" s="543"/>
      <c r="G31" s="543"/>
      <c r="H31" s="543"/>
      <c r="I31" s="113"/>
      <c r="J31" s="113"/>
      <c r="K31" s="113"/>
      <c r="L31" s="113"/>
      <c r="M31" s="113"/>
      <c r="N31" s="113"/>
      <c r="O31" s="113"/>
      <c r="P31" s="113"/>
      <c r="Q31" s="113"/>
      <c r="R31" s="113"/>
      <c r="S31" s="113"/>
      <c r="T31" s="113"/>
      <c r="U31" s="113"/>
      <c r="V31" s="109"/>
      <c r="W31" s="5"/>
      <c r="X31" s="5"/>
      <c r="Y31" s="106"/>
      <c r="Z31" s="543"/>
      <c r="AA31" s="543"/>
      <c r="AB31" s="543"/>
      <c r="AC31" s="543"/>
      <c r="AD31" s="543"/>
      <c r="AE31" s="543"/>
      <c r="AF31" s="113"/>
      <c r="AG31" s="113"/>
      <c r="AH31" s="113"/>
      <c r="AI31" s="113"/>
      <c r="AJ31" s="113"/>
      <c r="AK31" s="113"/>
      <c r="AL31" s="113"/>
      <c r="AM31" s="113"/>
      <c r="AN31" s="113"/>
      <c r="AO31" s="113"/>
      <c r="AP31" s="113"/>
      <c r="AQ31" s="113"/>
      <c r="AR31" s="113"/>
      <c r="AS31" s="109"/>
      <c r="AT31" s="5"/>
      <c r="AU31" s="1"/>
      <c r="AV31" s="106"/>
      <c r="AW31" s="543"/>
      <c r="AX31" s="543"/>
      <c r="AY31" s="543"/>
      <c r="AZ31" s="543"/>
      <c r="BA31" s="543"/>
      <c r="BB31" s="543"/>
      <c r="BC31" s="113"/>
      <c r="BD31" s="113"/>
      <c r="BE31" s="113"/>
      <c r="BF31" s="113"/>
      <c r="BG31" s="113"/>
      <c r="BH31" s="113"/>
      <c r="BI31" s="113"/>
      <c r="BJ31" s="113"/>
      <c r="BK31" s="113"/>
      <c r="BL31" s="113"/>
      <c r="BM31" s="113"/>
      <c r="BN31" s="113"/>
      <c r="BO31" s="113"/>
      <c r="BP31" s="109"/>
    </row>
    <row r="32" spans="2:68" x14ac:dyDescent="0.25">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x14ac:dyDescent="0.25">
      <c r="B33" s="106"/>
      <c r="C33" s="53"/>
      <c r="D33" s="8"/>
      <c r="E33" s="232"/>
      <c r="F33" s="232"/>
      <c r="G33" s="232" t="s">
        <v>134</v>
      </c>
      <c r="H33" s="538" t="s">
        <v>101</v>
      </c>
      <c r="I33" s="539"/>
      <c r="J33" s="539"/>
      <c r="K33" s="539"/>
      <c r="L33" s="540"/>
      <c r="M33" s="5"/>
      <c r="N33" s="5"/>
      <c r="O33" s="5"/>
      <c r="P33" s="471" t="s">
        <v>135</v>
      </c>
      <c r="Q33" s="471"/>
      <c r="R33" s="533">
        <f>VLOOKUP(H33,tabla_consumibles,2,FALSE)*L13</f>
        <v>0</v>
      </c>
      <c r="S33" s="534"/>
      <c r="T33" s="535"/>
      <c r="U33" s="63"/>
      <c r="V33" s="109"/>
      <c r="W33" s="5"/>
      <c r="X33" s="5"/>
      <c r="Y33" s="106"/>
      <c r="Z33" s="53"/>
      <c r="AA33" s="8"/>
      <c r="AB33" s="232"/>
      <c r="AC33" s="232"/>
      <c r="AD33" s="232" t="s">
        <v>134</v>
      </c>
      <c r="AE33" s="538" t="s">
        <v>1364</v>
      </c>
      <c r="AF33" s="539"/>
      <c r="AG33" s="539"/>
      <c r="AH33" s="539"/>
      <c r="AI33" s="540"/>
      <c r="AJ33" s="5"/>
      <c r="AK33" s="5"/>
      <c r="AL33" s="5"/>
      <c r="AM33" s="471" t="s">
        <v>135</v>
      </c>
      <c r="AN33" s="471"/>
      <c r="AO33" s="533">
        <f>VLOOKUP(AE33,tabla_consumibles,2,FALSE)*AI13</f>
        <v>0</v>
      </c>
      <c r="AP33" s="534"/>
      <c r="AQ33" s="535"/>
      <c r="AR33" s="63"/>
      <c r="AS33" s="109"/>
      <c r="AT33" s="5"/>
      <c r="AU33" s="1"/>
      <c r="AV33" s="106"/>
      <c r="AW33" s="53"/>
      <c r="AX33" s="8"/>
      <c r="AY33" s="232"/>
      <c r="AZ33" s="232"/>
      <c r="BA33" s="232" t="s">
        <v>134</v>
      </c>
      <c r="BB33" s="538" t="s">
        <v>1302</v>
      </c>
      <c r="BC33" s="539"/>
      <c r="BD33" s="539"/>
      <c r="BE33" s="539"/>
      <c r="BF33" s="540"/>
      <c r="BJ33" s="471" t="s">
        <v>135</v>
      </c>
      <c r="BK33" s="471"/>
      <c r="BL33" s="533">
        <f>VLOOKUP(BB33,tabla_consumibles,2,FALSE)*BF13</f>
        <v>0</v>
      </c>
      <c r="BM33" s="534"/>
      <c r="BN33" s="535"/>
      <c r="BO33" s="63"/>
      <c r="BP33" s="109"/>
    </row>
    <row r="34" spans="2:68" x14ac:dyDescent="0.25">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6" customHeight="1" x14ac:dyDescent="0.25">
      <c r="B35" s="106"/>
      <c r="C35" s="113"/>
      <c r="D35" s="113"/>
      <c r="E35" s="242"/>
      <c r="F35" s="113"/>
      <c r="G35" s="113"/>
      <c r="H35" s="113"/>
      <c r="I35" s="113"/>
      <c r="J35" s="113"/>
      <c r="K35" s="113"/>
      <c r="L35" s="113"/>
      <c r="M35" s="113"/>
      <c r="N35" s="113"/>
      <c r="O35" s="113"/>
      <c r="P35" s="113"/>
      <c r="Q35" s="113"/>
      <c r="R35" s="113"/>
      <c r="S35" s="113"/>
      <c r="T35" s="113"/>
      <c r="U35" s="113"/>
      <c r="V35" s="109"/>
      <c r="W35" s="5"/>
      <c r="X35" s="5"/>
      <c r="Y35" s="106"/>
      <c r="Z35" s="113"/>
      <c r="AA35" s="113"/>
      <c r="AB35" s="242"/>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242"/>
      <c r="AZ35" s="113"/>
      <c r="BA35" s="113"/>
      <c r="BB35" s="113"/>
      <c r="BC35" s="113"/>
      <c r="BD35" s="113"/>
      <c r="BE35" s="113"/>
      <c r="BF35" s="113"/>
      <c r="BG35" s="113"/>
      <c r="BH35" s="113"/>
      <c r="BI35" s="113"/>
      <c r="BJ35" s="113"/>
      <c r="BK35" s="113"/>
      <c r="BL35" s="113"/>
      <c r="BM35" s="113"/>
      <c r="BN35" s="113"/>
      <c r="BO35" s="113"/>
      <c r="BP35" s="109"/>
    </row>
    <row r="36" spans="2:68" ht="9" customHeight="1" x14ac:dyDescent="0.25">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75" customHeight="1" x14ac:dyDescent="0.25">
      <c r="B37" s="106"/>
      <c r="C37" s="53"/>
      <c r="D37" s="5"/>
      <c r="E37" s="48" t="s">
        <v>1335</v>
      </c>
      <c r="F37" s="232"/>
      <c r="G37" s="232"/>
      <c r="H37" s="232"/>
      <c r="I37" s="235"/>
      <c r="J37" s="530" t="s">
        <v>1306</v>
      </c>
      <c r="K37" s="531"/>
      <c r="L37" s="531"/>
      <c r="M37" s="531"/>
      <c r="N37" s="532"/>
      <c r="O37" s="232"/>
      <c r="P37" s="471" t="s">
        <v>135</v>
      </c>
      <c r="Q37" s="471"/>
      <c r="R37" s="533">
        <f>VLOOKUP(J37,tabla_transportes,2,FALSE)</f>
        <v>2450</v>
      </c>
      <c r="S37" s="534"/>
      <c r="T37" s="535"/>
      <c r="U37" s="63"/>
      <c r="V37" s="109"/>
      <c r="W37" s="5"/>
      <c r="X37" s="5"/>
      <c r="Y37" s="106"/>
      <c r="Z37" s="53"/>
      <c r="AA37" s="5"/>
      <c r="AB37" s="48" t="s">
        <v>1335</v>
      </c>
      <c r="AC37" s="232"/>
      <c r="AD37" s="232"/>
      <c r="AE37" s="232"/>
      <c r="AF37" s="235"/>
      <c r="AG37" s="530" t="s">
        <v>1365</v>
      </c>
      <c r="AH37" s="531"/>
      <c r="AI37" s="531"/>
      <c r="AJ37" s="531"/>
      <c r="AK37" s="532"/>
      <c r="AL37" s="232"/>
      <c r="AM37" s="471" t="s">
        <v>135</v>
      </c>
      <c r="AN37" s="471"/>
      <c r="AO37" s="533">
        <f>VLOOKUP(AG37,tabla_transportes,2,FALSE)</f>
        <v>0</v>
      </c>
      <c r="AP37" s="534"/>
      <c r="AQ37" s="535"/>
      <c r="AR37" s="63"/>
      <c r="AS37" s="109"/>
      <c r="AT37" s="5"/>
      <c r="AU37" s="1"/>
      <c r="AV37" s="106"/>
      <c r="AW37" s="53"/>
      <c r="AY37" s="48" t="s">
        <v>1335</v>
      </c>
      <c r="AZ37" s="232"/>
      <c r="BA37" s="232"/>
      <c r="BB37" s="232"/>
      <c r="BC37" s="235"/>
      <c r="BD37" s="530" t="s">
        <v>1365</v>
      </c>
      <c r="BE37" s="531"/>
      <c r="BF37" s="531"/>
      <c r="BG37" s="531"/>
      <c r="BH37" s="532"/>
      <c r="BI37" s="232"/>
      <c r="BJ37" s="471" t="s">
        <v>135</v>
      </c>
      <c r="BK37" s="471"/>
      <c r="BL37" s="533">
        <f>VLOOKUP(BD37,tabla_transportes,2,FALSE)</f>
        <v>0</v>
      </c>
      <c r="BM37" s="534"/>
      <c r="BN37" s="535"/>
      <c r="BO37" s="63"/>
      <c r="BP37" s="109"/>
    </row>
    <row r="38" spans="2:68" ht="4.5" customHeight="1" x14ac:dyDescent="0.25">
      <c r="B38" s="106"/>
      <c r="C38" s="53"/>
      <c r="D38" s="5"/>
      <c r="E38" s="48"/>
      <c r="F38" s="232"/>
      <c r="G38" s="232"/>
      <c r="H38" s="232"/>
      <c r="I38" s="235"/>
      <c r="J38" s="238"/>
      <c r="K38" s="238"/>
      <c r="L38" s="238"/>
      <c r="M38" s="238"/>
      <c r="N38" s="89"/>
      <c r="O38" s="232"/>
      <c r="P38" s="232"/>
      <c r="Q38" s="232"/>
      <c r="R38" s="233"/>
      <c r="S38" s="233"/>
      <c r="T38" s="233"/>
      <c r="U38" s="63"/>
      <c r="V38" s="109"/>
      <c r="W38" s="5"/>
      <c r="X38" s="5"/>
      <c r="Y38" s="106"/>
      <c r="Z38" s="53"/>
      <c r="AA38" s="5"/>
      <c r="AB38" s="48"/>
      <c r="AC38" s="232"/>
      <c r="AD38" s="232"/>
      <c r="AE38" s="232"/>
      <c r="AF38" s="235"/>
      <c r="AG38" s="238"/>
      <c r="AH38" s="238"/>
      <c r="AI38" s="238"/>
      <c r="AJ38" s="238"/>
      <c r="AK38" s="89"/>
      <c r="AL38" s="232"/>
      <c r="AM38" s="232"/>
      <c r="AN38" s="232"/>
      <c r="AO38" s="233"/>
      <c r="AP38" s="233"/>
      <c r="AQ38" s="233"/>
      <c r="AR38" s="63"/>
      <c r="AS38" s="109"/>
      <c r="AT38" s="5"/>
      <c r="AU38" s="1"/>
      <c r="AV38" s="106"/>
      <c r="AW38" s="53"/>
      <c r="AY38" s="48"/>
      <c r="AZ38" s="232"/>
      <c r="BA38" s="232"/>
      <c r="BB38" s="232"/>
      <c r="BC38" s="235"/>
      <c r="BD38" s="238"/>
      <c r="BE38" s="238"/>
      <c r="BF38" s="238"/>
      <c r="BG38" s="238"/>
      <c r="BH38" s="89"/>
      <c r="BI38" s="232"/>
      <c r="BJ38" s="232"/>
      <c r="BK38" s="232"/>
      <c r="BL38" s="233"/>
      <c r="BM38" s="233"/>
      <c r="BN38" s="233"/>
      <c r="BO38" s="63"/>
      <c r="BP38" s="109"/>
    </row>
    <row r="39" spans="2:68" ht="15.75" customHeight="1" x14ac:dyDescent="0.25">
      <c r="B39" s="106"/>
      <c r="C39" s="53"/>
      <c r="D39" s="5"/>
      <c r="E39" s="471" t="s">
        <v>1310</v>
      </c>
      <c r="F39" s="471"/>
      <c r="G39" s="471"/>
      <c r="H39" s="544">
        <v>2</v>
      </c>
      <c r="I39" s="545"/>
      <c r="J39" s="5"/>
      <c r="K39" s="471" t="s">
        <v>1299</v>
      </c>
      <c r="L39" s="471"/>
      <c r="M39" s="471"/>
      <c r="N39" s="549">
        <v>1</v>
      </c>
      <c r="O39" s="540"/>
      <c r="P39" s="471" t="s">
        <v>1329</v>
      </c>
      <c r="Q39" s="471"/>
      <c r="R39" s="533">
        <f>R37*H39*N39</f>
        <v>4900</v>
      </c>
      <c r="S39" s="534"/>
      <c r="T39" s="535"/>
      <c r="U39" s="63"/>
      <c r="V39" s="109"/>
      <c r="W39" s="5"/>
      <c r="X39" s="5"/>
      <c r="Y39" s="106"/>
      <c r="Z39" s="53"/>
      <c r="AA39" s="5"/>
      <c r="AB39" s="471" t="s">
        <v>1310</v>
      </c>
      <c r="AC39" s="471"/>
      <c r="AD39" s="471"/>
      <c r="AE39" s="544">
        <v>2</v>
      </c>
      <c r="AF39" s="545"/>
      <c r="AG39" s="5"/>
      <c r="AH39" s="471" t="s">
        <v>1299</v>
      </c>
      <c r="AI39" s="471"/>
      <c r="AJ39" s="471"/>
      <c r="AK39" s="549">
        <v>1</v>
      </c>
      <c r="AL39" s="540"/>
      <c r="AM39" s="471" t="s">
        <v>1329</v>
      </c>
      <c r="AN39" s="471"/>
      <c r="AO39" s="533">
        <f>AO37*AE39*AK39</f>
        <v>0</v>
      </c>
      <c r="AP39" s="534"/>
      <c r="AQ39" s="535"/>
      <c r="AR39" s="63"/>
      <c r="AS39" s="109"/>
      <c r="AT39" s="5"/>
      <c r="AU39" s="1"/>
      <c r="AV39" s="106"/>
      <c r="AW39" s="53"/>
      <c r="AY39" s="471" t="s">
        <v>1310</v>
      </c>
      <c r="AZ39" s="471"/>
      <c r="BA39" s="471"/>
      <c r="BB39" s="544">
        <v>2</v>
      </c>
      <c r="BC39" s="545"/>
      <c r="BE39" s="471" t="s">
        <v>1299</v>
      </c>
      <c r="BF39" s="471"/>
      <c r="BG39" s="471"/>
      <c r="BH39" s="549">
        <v>1</v>
      </c>
      <c r="BI39" s="540"/>
      <c r="BJ39" s="471" t="s">
        <v>1329</v>
      </c>
      <c r="BK39" s="471"/>
      <c r="BL39" s="533">
        <f>BL37*BB39*BH39</f>
        <v>0</v>
      </c>
      <c r="BM39" s="534"/>
      <c r="BN39" s="535"/>
      <c r="BO39" s="63"/>
      <c r="BP39" s="109"/>
    </row>
    <row r="40" spans="2:68" ht="8.25" customHeight="1" x14ac:dyDescent="0.25">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 customHeight="1" x14ac:dyDescent="0.25">
      <c r="B41" s="106"/>
      <c r="C41" s="113"/>
      <c r="D41" s="113"/>
      <c r="E41" s="242"/>
      <c r="F41" s="242"/>
      <c r="G41" s="242"/>
      <c r="H41" s="242"/>
      <c r="I41" s="120"/>
      <c r="J41" s="120"/>
      <c r="K41" s="120"/>
      <c r="L41" s="120"/>
      <c r="M41" s="120"/>
      <c r="N41" s="113"/>
      <c r="O41" s="242"/>
      <c r="P41" s="242"/>
      <c r="Q41" s="547" t="s">
        <v>1336</v>
      </c>
      <c r="R41" s="547"/>
      <c r="S41" s="547"/>
      <c r="T41" s="547"/>
      <c r="U41" s="113"/>
      <c r="V41" s="109"/>
      <c r="W41" s="5"/>
      <c r="X41" s="5"/>
      <c r="Y41" s="106"/>
      <c r="Z41" s="113"/>
      <c r="AA41" s="113"/>
      <c r="AB41" s="242"/>
      <c r="AC41" s="242"/>
      <c r="AD41" s="242"/>
      <c r="AE41" s="242"/>
      <c r="AF41" s="120"/>
      <c r="AG41" s="120"/>
      <c r="AH41" s="120"/>
      <c r="AI41" s="120"/>
      <c r="AJ41" s="120"/>
      <c r="AK41" s="113"/>
      <c r="AL41" s="242"/>
      <c r="AM41" s="242"/>
      <c r="AN41" s="547" t="s">
        <v>1336</v>
      </c>
      <c r="AO41" s="547"/>
      <c r="AP41" s="547"/>
      <c r="AQ41" s="547"/>
      <c r="AR41" s="113"/>
      <c r="AS41" s="109"/>
      <c r="AT41" s="5"/>
      <c r="AU41" s="1"/>
      <c r="AV41" s="106"/>
      <c r="AW41" s="113"/>
      <c r="AX41" s="113"/>
      <c r="AY41" s="242"/>
      <c r="AZ41" s="242"/>
      <c r="BA41" s="242"/>
      <c r="BB41" s="242"/>
      <c r="BC41" s="120"/>
      <c r="BD41" s="120"/>
      <c r="BE41" s="120"/>
      <c r="BF41" s="120"/>
      <c r="BG41" s="120"/>
      <c r="BH41" s="113"/>
      <c r="BI41" s="242"/>
      <c r="BJ41" s="242"/>
      <c r="BK41" s="547" t="s">
        <v>1336</v>
      </c>
      <c r="BL41" s="547"/>
      <c r="BM41" s="547"/>
      <c r="BN41" s="547"/>
      <c r="BO41" s="113"/>
      <c r="BP41" s="109"/>
    </row>
    <row r="42" spans="2:68" ht="6.75" customHeight="1" x14ac:dyDescent="0.25">
      <c r="B42" s="106"/>
      <c r="C42" s="49"/>
      <c r="D42" s="50"/>
      <c r="E42" s="51"/>
      <c r="F42" s="51"/>
      <c r="G42" s="51"/>
      <c r="H42" s="51"/>
      <c r="I42" s="84"/>
      <c r="J42" s="84"/>
      <c r="K42" s="84"/>
      <c r="L42" s="84"/>
      <c r="M42" s="84"/>
      <c r="N42" s="50"/>
      <c r="O42" s="90"/>
      <c r="P42" s="242"/>
      <c r="Q42" s="548"/>
      <c r="R42" s="548"/>
      <c r="S42" s="548"/>
      <c r="T42" s="548"/>
      <c r="U42" s="113"/>
      <c r="V42" s="109"/>
      <c r="W42" s="5"/>
      <c r="X42" s="5"/>
      <c r="Y42" s="106"/>
      <c r="Z42" s="49"/>
      <c r="AA42" s="50"/>
      <c r="AB42" s="51"/>
      <c r="AC42" s="51"/>
      <c r="AD42" s="51"/>
      <c r="AE42" s="51"/>
      <c r="AF42" s="84"/>
      <c r="AG42" s="84"/>
      <c r="AH42" s="84"/>
      <c r="AI42" s="84"/>
      <c r="AJ42" s="84"/>
      <c r="AK42" s="50"/>
      <c r="AL42" s="90"/>
      <c r="AM42" s="242"/>
      <c r="AN42" s="548"/>
      <c r="AO42" s="548"/>
      <c r="AP42" s="548"/>
      <c r="AQ42" s="548"/>
      <c r="AR42" s="113"/>
      <c r="AS42" s="109"/>
      <c r="AT42" s="5"/>
      <c r="AU42" s="1"/>
      <c r="AV42" s="106"/>
      <c r="AW42" s="49"/>
      <c r="AX42" s="50"/>
      <c r="AY42" s="51"/>
      <c r="AZ42" s="51"/>
      <c r="BA42" s="51"/>
      <c r="BB42" s="51"/>
      <c r="BC42" s="84"/>
      <c r="BD42" s="84"/>
      <c r="BE42" s="84"/>
      <c r="BF42" s="84"/>
      <c r="BG42" s="84"/>
      <c r="BH42" s="50"/>
      <c r="BI42" s="90"/>
      <c r="BJ42" s="242"/>
      <c r="BK42" s="548"/>
      <c r="BL42" s="548"/>
      <c r="BM42" s="548"/>
      <c r="BN42" s="548"/>
      <c r="BO42" s="113"/>
      <c r="BP42" s="109"/>
    </row>
    <row r="43" spans="2:68" ht="15.75" x14ac:dyDescent="0.25">
      <c r="B43" s="106"/>
      <c r="C43" s="53"/>
      <c r="D43" s="459" t="s">
        <v>1287</v>
      </c>
      <c r="E43" s="459"/>
      <c r="F43" s="459"/>
      <c r="G43" s="459"/>
      <c r="H43" s="472" t="s">
        <v>1366</v>
      </c>
      <c r="I43" s="472"/>
      <c r="J43" s="472"/>
      <c r="K43" s="6" t="s">
        <v>1325</v>
      </c>
      <c r="L43" s="6"/>
      <c r="M43" s="473">
        <f>VLOOKUP(H43,perfil,2,FALSE)</f>
        <v>0</v>
      </c>
      <c r="N43" s="473"/>
      <c r="O43" s="63"/>
      <c r="P43" s="113"/>
      <c r="Q43" s="546">
        <f>(L13+(K21*R17)+R25+R39+R33+(1+S29))*(1+M43)</f>
        <v>28681.22</v>
      </c>
      <c r="R43" s="546"/>
      <c r="S43" s="546"/>
      <c r="T43" s="546"/>
      <c r="U43" s="113"/>
      <c r="V43" s="109"/>
      <c r="W43" s="5"/>
      <c r="X43" s="5"/>
      <c r="Y43" s="106"/>
      <c r="Z43" s="53"/>
      <c r="AA43" s="459" t="s">
        <v>1287</v>
      </c>
      <c r="AB43" s="459"/>
      <c r="AC43" s="459"/>
      <c r="AD43" s="459"/>
      <c r="AE43" s="472" t="s">
        <v>1366</v>
      </c>
      <c r="AF43" s="472"/>
      <c r="AG43" s="472"/>
      <c r="AH43" s="6" t="s">
        <v>1325</v>
      </c>
      <c r="AI43" s="6"/>
      <c r="AJ43" s="473">
        <f>VLOOKUP(AE43,perfil,2,FALSE)</f>
        <v>0</v>
      </c>
      <c r="AK43" s="473"/>
      <c r="AL43" s="63"/>
      <c r="AM43" s="113"/>
      <c r="AN43" s="546">
        <f>(AI13+(AH21*AO17)+AO25+AO39+AO33+(1+AP29))*(1+AJ43)</f>
        <v>1</v>
      </c>
      <c r="AO43" s="546"/>
      <c r="AP43" s="546"/>
      <c r="AQ43" s="546"/>
      <c r="AR43" s="113"/>
      <c r="AS43" s="109"/>
      <c r="AT43" s="5"/>
      <c r="AU43" s="1"/>
      <c r="AV43" s="106"/>
      <c r="AW43" s="53"/>
      <c r="AX43" s="459" t="s">
        <v>1287</v>
      </c>
      <c r="AY43" s="459"/>
      <c r="AZ43" s="459"/>
      <c r="BA43" s="459"/>
      <c r="BB43" s="472" t="s">
        <v>1366</v>
      </c>
      <c r="BC43" s="472"/>
      <c r="BD43" s="472"/>
      <c r="BE43" s="6" t="s">
        <v>1325</v>
      </c>
      <c r="BF43" s="6"/>
      <c r="BG43" s="473">
        <f>VLOOKUP(BB43,perfil,2,FALSE)</f>
        <v>0</v>
      </c>
      <c r="BH43" s="473"/>
      <c r="BI43" s="63"/>
      <c r="BJ43" s="113"/>
      <c r="BK43" s="546" t="e">
        <f>(BF13+(BE21*BL17)+BL25+BL39+BL33+(1+BM29))*(1+BG43)</f>
        <v>#N/A</v>
      </c>
      <c r="BL43" s="546"/>
      <c r="BM43" s="546"/>
      <c r="BN43" s="546"/>
      <c r="BO43" s="113"/>
      <c r="BP43" s="109"/>
    </row>
    <row r="44" spans="2:68" ht="7.5" customHeight="1" x14ac:dyDescent="0.25">
      <c r="B44" s="106"/>
      <c r="C44" s="54"/>
      <c r="D44" s="64"/>
      <c r="E44" s="73"/>
      <c r="F44" s="73"/>
      <c r="G44" s="64"/>
      <c r="H44" s="64"/>
      <c r="I44" s="64"/>
      <c r="J44" s="64"/>
      <c r="K44" s="64"/>
      <c r="L44" s="64"/>
      <c r="M44" s="64"/>
      <c r="N44" s="64"/>
      <c r="O44" s="65"/>
      <c r="P44" s="113"/>
      <c r="Q44" s="546"/>
      <c r="R44" s="546"/>
      <c r="S44" s="546"/>
      <c r="T44" s="546"/>
      <c r="U44" s="117"/>
      <c r="V44" s="109"/>
      <c r="W44" s="5"/>
      <c r="X44" s="5"/>
      <c r="Y44" s="106"/>
      <c r="Z44" s="54"/>
      <c r="AA44" s="64"/>
      <c r="AB44" s="73"/>
      <c r="AC44" s="73"/>
      <c r="AD44" s="64"/>
      <c r="AE44" s="64"/>
      <c r="AF44" s="64"/>
      <c r="AG44" s="64"/>
      <c r="AH44" s="64"/>
      <c r="AI44" s="64"/>
      <c r="AJ44" s="64"/>
      <c r="AK44" s="64"/>
      <c r="AL44" s="65"/>
      <c r="AM44" s="113"/>
      <c r="AN44" s="546"/>
      <c r="AO44" s="546"/>
      <c r="AP44" s="546"/>
      <c r="AQ44" s="546"/>
      <c r="AR44" s="117"/>
      <c r="AS44" s="109"/>
      <c r="AT44" s="5"/>
      <c r="AU44" s="1"/>
      <c r="AV44" s="106"/>
      <c r="AW44" s="54"/>
      <c r="AX44" s="64"/>
      <c r="AY44" s="73"/>
      <c r="AZ44" s="73"/>
      <c r="BA44" s="64"/>
      <c r="BB44" s="64"/>
      <c r="BC44" s="64"/>
      <c r="BD44" s="64"/>
      <c r="BE44" s="64"/>
      <c r="BF44" s="64"/>
      <c r="BG44" s="64"/>
      <c r="BH44" s="64"/>
      <c r="BI44" s="65"/>
      <c r="BJ44" s="113"/>
      <c r="BK44" s="546"/>
      <c r="BL44" s="546"/>
      <c r="BM44" s="546"/>
      <c r="BN44" s="546"/>
      <c r="BO44" s="117"/>
      <c r="BP44" s="109"/>
    </row>
    <row r="45" spans="2:68" ht="6.75" customHeight="1" thickBot="1" x14ac:dyDescent="0.3">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x14ac:dyDescent="0.25">
      <c r="C46" s="5"/>
      <c r="D46" s="5"/>
      <c r="E46" s="5"/>
      <c r="F46" s="5"/>
      <c r="G46" s="5"/>
      <c r="H46" s="5"/>
      <c r="I46" s="5"/>
      <c r="J46" s="5"/>
      <c r="K46" s="5"/>
      <c r="L46" s="5"/>
      <c r="M46" s="5"/>
      <c r="N46" s="5"/>
      <c r="O46" s="235"/>
      <c r="P46" s="235"/>
      <c r="Q46" s="5"/>
      <c r="R46" s="5"/>
      <c r="S46" s="5"/>
      <c r="T46" s="60"/>
      <c r="U46" s="60"/>
      <c r="V46" s="5"/>
      <c r="W46" s="5"/>
      <c r="X46" s="5"/>
      <c r="Y46" s="1"/>
      <c r="Z46" s="5"/>
      <c r="AA46" s="5"/>
      <c r="AB46" s="5"/>
      <c r="AC46" s="5"/>
      <c r="AD46" s="5"/>
      <c r="AE46" s="5"/>
      <c r="AF46" s="5"/>
      <c r="AG46" s="5"/>
      <c r="AH46" s="5"/>
      <c r="AI46" s="5"/>
      <c r="AJ46" s="5"/>
      <c r="AK46" s="5"/>
      <c r="AL46" s="235"/>
      <c r="AM46" s="235"/>
      <c r="AN46" s="5"/>
      <c r="AO46" s="5"/>
      <c r="AP46" s="5"/>
      <c r="AQ46" s="60"/>
      <c r="AR46" s="60"/>
      <c r="AS46" s="5"/>
      <c r="AT46" s="5"/>
      <c r="AU46" s="1"/>
    </row>
    <row r="47" spans="2:68" ht="13.5" customHeight="1" x14ac:dyDescent="0.25">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75" thickBot="1" x14ac:dyDescent="0.3">
      <c r="B48" s="5"/>
      <c r="C48" s="523" t="s">
        <v>1503</v>
      </c>
      <c r="D48" s="523"/>
      <c r="E48" s="523"/>
      <c r="F48" s="523"/>
      <c r="G48" s="523"/>
      <c r="H48" s="523"/>
      <c r="I48" s="126"/>
      <c r="J48" s="5"/>
      <c r="K48" s="5"/>
      <c r="L48" s="5"/>
      <c r="M48" s="5"/>
      <c r="N48" s="5"/>
      <c r="O48" s="5"/>
      <c r="P48" s="5"/>
      <c r="Q48" s="5"/>
      <c r="R48" s="5"/>
      <c r="S48" s="5"/>
      <c r="T48" s="5"/>
      <c r="U48" s="5"/>
      <c r="V48" s="5"/>
      <c r="W48" s="5"/>
      <c r="X48" s="5"/>
      <c r="Y48" s="5"/>
      <c r="Z48" s="523" t="s">
        <v>1504</v>
      </c>
      <c r="AA48" s="523"/>
      <c r="AB48" s="523"/>
      <c r="AC48" s="523"/>
      <c r="AD48" s="523"/>
      <c r="AE48" s="523"/>
      <c r="AF48" s="126"/>
      <c r="AG48" s="5"/>
      <c r="AH48" s="5"/>
      <c r="AI48" s="5"/>
      <c r="AJ48" s="5"/>
      <c r="AK48" s="5"/>
      <c r="AL48" s="5"/>
      <c r="AM48" s="5"/>
      <c r="AN48" s="5"/>
      <c r="AO48" s="5"/>
      <c r="AP48" s="5"/>
      <c r="AQ48" s="5"/>
      <c r="AR48" s="5"/>
      <c r="AS48" s="5"/>
      <c r="AT48" s="5"/>
      <c r="AU48" s="5"/>
      <c r="AW48" s="523" t="s">
        <v>1505</v>
      </c>
      <c r="AX48" s="523"/>
      <c r="AY48" s="523"/>
      <c r="AZ48" s="523"/>
      <c r="BA48" s="523"/>
      <c r="BB48" s="523"/>
      <c r="BC48" s="126"/>
    </row>
    <row r="49" spans="2:68" ht="6.75" customHeight="1" x14ac:dyDescent="0.25">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6" customHeight="1" x14ac:dyDescent="0.25">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x14ac:dyDescent="0.25">
      <c r="B51" s="106"/>
      <c r="C51" s="53"/>
      <c r="D51" s="5"/>
      <c r="E51" s="524" t="s">
        <v>1337</v>
      </c>
      <c r="F51" s="524"/>
      <c r="G51" s="524"/>
      <c r="H51" s="524"/>
      <c r="I51" s="524"/>
      <c r="J51" s="5"/>
      <c r="K51" s="527" t="s">
        <v>1512</v>
      </c>
      <c r="L51" s="528"/>
      <c r="M51" s="528"/>
      <c r="N51" s="528"/>
      <c r="O51" s="528"/>
      <c r="P51" s="528"/>
      <c r="Q51" s="528"/>
      <c r="R51" s="528"/>
      <c r="S51" s="529"/>
      <c r="T51" s="92"/>
      <c r="U51" s="94"/>
      <c r="V51" s="123"/>
      <c r="W51" s="1"/>
      <c r="X51" s="5"/>
      <c r="Y51" s="106"/>
      <c r="Z51" s="53"/>
      <c r="AA51" s="5"/>
      <c r="AB51" s="524" t="s">
        <v>1337</v>
      </c>
      <c r="AC51" s="524"/>
      <c r="AD51" s="524"/>
      <c r="AE51" s="524"/>
      <c r="AF51" s="524"/>
      <c r="AG51" s="5"/>
      <c r="AH51" s="527" t="s">
        <v>1512</v>
      </c>
      <c r="AI51" s="528"/>
      <c r="AJ51" s="528"/>
      <c r="AK51" s="528"/>
      <c r="AL51" s="528"/>
      <c r="AM51" s="528"/>
      <c r="AN51" s="528"/>
      <c r="AO51" s="528"/>
      <c r="AP51" s="529"/>
      <c r="AQ51" s="92"/>
      <c r="AR51" s="94"/>
      <c r="AS51" s="123"/>
      <c r="AT51" s="1"/>
      <c r="AU51" s="1"/>
      <c r="AV51" s="106"/>
      <c r="AW51" s="53"/>
      <c r="AY51" s="524" t="s">
        <v>1337</v>
      </c>
      <c r="AZ51" s="524"/>
      <c r="BA51" s="524"/>
      <c r="BB51" s="524"/>
      <c r="BC51" s="524"/>
      <c r="BE51" s="527" t="s">
        <v>1512</v>
      </c>
      <c r="BF51" s="528"/>
      <c r="BG51" s="528"/>
      <c r="BH51" s="528"/>
      <c r="BI51" s="528"/>
      <c r="BJ51" s="528"/>
      <c r="BK51" s="528"/>
      <c r="BL51" s="528"/>
      <c r="BM51" s="529"/>
      <c r="BN51" s="92"/>
      <c r="BO51" s="94"/>
      <c r="BP51" s="123"/>
    </row>
    <row r="52" spans="2:68" ht="6" customHeight="1" x14ac:dyDescent="0.25">
      <c r="B52" s="106"/>
      <c r="C52" s="53"/>
      <c r="D52" s="5"/>
      <c r="E52" s="244"/>
      <c r="F52" s="244"/>
      <c r="G52" s="244"/>
      <c r="H52" s="244"/>
      <c r="I52" s="244"/>
      <c r="J52" s="5"/>
      <c r="K52" s="93"/>
      <c r="L52" s="93"/>
      <c r="M52" s="93"/>
      <c r="N52" s="93"/>
      <c r="O52" s="93"/>
      <c r="P52" s="93"/>
      <c r="Q52" s="93"/>
      <c r="R52" s="93"/>
      <c r="S52" s="93"/>
      <c r="T52" s="92"/>
      <c r="U52" s="94"/>
      <c r="V52" s="123"/>
      <c r="W52" s="1"/>
      <c r="X52" s="5"/>
      <c r="Y52" s="106"/>
      <c r="Z52" s="53"/>
      <c r="AA52" s="5"/>
      <c r="AB52" s="244"/>
      <c r="AC52" s="244"/>
      <c r="AD52" s="244"/>
      <c r="AE52" s="244"/>
      <c r="AF52" s="244"/>
      <c r="AG52" s="5"/>
      <c r="AH52" s="93"/>
      <c r="AI52" s="93"/>
      <c r="AJ52" s="93"/>
      <c r="AK52" s="93"/>
      <c r="AL52" s="93"/>
      <c r="AM52" s="93"/>
      <c r="AN52" s="93"/>
      <c r="AO52" s="93"/>
      <c r="AP52" s="93"/>
      <c r="AQ52" s="92"/>
      <c r="AR52" s="94"/>
      <c r="AS52" s="123"/>
      <c r="AT52" s="1"/>
      <c r="AU52" s="1"/>
      <c r="AV52" s="106"/>
      <c r="AW52" s="53"/>
      <c r="AY52" s="244"/>
      <c r="AZ52" s="244"/>
      <c r="BA52" s="244"/>
      <c r="BB52" s="244"/>
      <c r="BC52" s="244"/>
      <c r="BE52" s="93"/>
      <c r="BF52" s="93"/>
      <c r="BG52" s="93"/>
      <c r="BH52" s="93"/>
      <c r="BI52" s="93"/>
      <c r="BJ52" s="93"/>
      <c r="BK52" s="93"/>
      <c r="BL52" s="93"/>
      <c r="BM52" s="93"/>
      <c r="BN52" s="92"/>
      <c r="BO52" s="94"/>
      <c r="BP52" s="123"/>
    </row>
    <row r="53" spans="2:68" x14ac:dyDescent="0.25">
      <c r="B53" s="106"/>
      <c r="C53" s="53"/>
      <c r="D53" s="5"/>
      <c r="E53" s="525" t="s">
        <v>1338</v>
      </c>
      <c r="F53" s="525"/>
      <c r="G53" s="525"/>
      <c r="H53" s="525"/>
      <c r="I53" s="525"/>
      <c r="J53" s="5"/>
      <c r="K53" s="527" t="s">
        <v>159</v>
      </c>
      <c r="L53" s="528"/>
      <c r="M53" s="528"/>
      <c r="N53" s="528"/>
      <c r="O53" s="528"/>
      <c r="P53" s="528"/>
      <c r="Q53" s="528"/>
      <c r="R53" s="528"/>
      <c r="S53" s="529"/>
      <c r="T53" s="92"/>
      <c r="U53" s="94"/>
      <c r="V53" s="123"/>
      <c r="W53" s="5"/>
      <c r="X53" s="5"/>
      <c r="Y53" s="106"/>
      <c r="Z53" s="53"/>
      <c r="AA53" s="5"/>
      <c r="AB53" s="525" t="s">
        <v>1338</v>
      </c>
      <c r="AC53" s="525"/>
      <c r="AD53" s="525"/>
      <c r="AE53" s="525"/>
      <c r="AF53" s="525"/>
      <c r="AG53" s="5"/>
      <c r="AH53" s="527" t="s">
        <v>159</v>
      </c>
      <c r="AI53" s="528"/>
      <c r="AJ53" s="528"/>
      <c r="AK53" s="528"/>
      <c r="AL53" s="528"/>
      <c r="AM53" s="528"/>
      <c r="AN53" s="528"/>
      <c r="AO53" s="528"/>
      <c r="AP53" s="529"/>
      <c r="AQ53" s="92"/>
      <c r="AR53" s="94"/>
      <c r="AS53" s="123"/>
      <c r="AT53" s="5"/>
      <c r="AU53" s="1"/>
      <c r="AV53" s="106"/>
      <c r="AW53" s="53"/>
      <c r="AY53" s="525" t="s">
        <v>1338</v>
      </c>
      <c r="AZ53" s="525"/>
      <c r="BA53" s="525"/>
      <c r="BB53" s="525"/>
      <c r="BC53" s="525"/>
      <c r="BE53" s="527" t="s">
        <v>159</v>
      </c>
      <c r="BF53" s="528"/>
      <c r="BG53" s="528"/>
      <c r="BH53" s="528"/>
      <c r="BI53" s="528"/>
      <c r="BJ53" s="528"/>
      <c r="BK53" s="528"/>
      <c r="BL53" s="528"/>
      <c r="BM53" s="529"/>
      <c r="BN53" s="92"/>
      <c r="BO53" s="94"/>
      <c r="BP53" s="123"/>
    </row>
    <row r="54" spans="2:68" ht="4.5" customHeight="1" x14ac:dyDescent="0.25">
      <c r="B54" s="106"/>
      <c r="C54" s="53"/>
      <c r="D54" s="5"/>
      <c r="E54" s="243"/>
      <c r="F54" s="243"/>
      <c r="G54" s="243"/>
      <c r="H54" s="243"/>
      <c r="I54" s="243"/>
      <c r="J54" s="5"/>
      <c r="K54" s="93"/>
      <c r="L54" s="93"/>
      <c r="M54" s="93"/>
      <c r="N54" s="93"/>
      <c r="O54" s="93"/>
      <c r="P54" s="93"/>
      <c r="Q54" s="93"/>
      <c r="R54" s="93"/>
      <c r="S54" s="93"/>
      <c r="T54" s="92"/>
      <c r="U54" s="94"/>
      <c r="V54" s="123"/>
      <c r="W54" s="5"/>
      <c r="X54" s="5"/>
      <c r="Y54" s="106"/>
      <c r="Z54" s="53"/>
      <c r="AA54" s="5"/>
      <c r="AB54" s="243"/>
      <c r="AC54" s="243"/>
      <c r="AD54" s="243"/>
      <c r="AE54" s="243"/>
      <c r="AF54" s="243"/>
      <c r="AG54" s="5"/>
      <c r="AH54" s="93"/>
      <c r="AI54" s="93"/>
      <c r="AJ54" s="93"/>
      <c r="AK54" s="93"/>
      <c r="AL54" s="93"/>
      <c r="AM54" s="93"/>
      <c r="AN54" s="93"/>
      <c r="AO54" s="93"/>
      <c r="AP54" s="93"/>
      <c r="AQ54" s="92"/>
      <c r="AR54" s="94"/>
      <c r="AS54" s="123"/>
      <c r="AT54" s="5"/>
      <c r="AU54" s="1"/>
      <c r="AV54" s="106"/>
      <c r="AW54" s="53"/>
      <c r="AY54" s="243"/>
      <c r="AZ54" s="243"/>
      <c r="BA54" s="243"/>
      <c r="BB54" s="243"/>
      <c r="BC54" s="243"/>
      <c r="BE54" s="93"/>
      <c r="BF54" s="93"/>
      <c r="BG54" s="93"/>
      <c r="BH54" s="93"/>
      <c r="BI54" s="93"/>
      <c r="BJ54" s="93"/>
      <c r="BK54" s="93"/>
      <c r="BL54" s="93"/>
      <c r="BM54" s="93"/>
      <c r="BN54" s="92"/>
      <c r="BO54" s="94"/>
      <c r="BP54" s="123"/>
    </row>
    <row r="55" spans="2:68" x14ac:dyDescent="0.25">
      <c r="B55" s="106"/>
      <c r="C55" s="53"/>
      <c r="D55" s="5"/>
      <c r="E55" s="526"/>
      <c r="F55" s="526"/>
      <c r="G55" s="526"/>
      <c r="H55" s="526"/>
      <c r="I55" s="526"/>
      <c r="J55" s="30"/>
      <c r="K55" s="550"/>
      <c r="L55" s="550"/>
      <c r="M55" s="550"/>
      <c r="N55" s="550"/>
      <c r="O55" s="550"/>
      <c r="P55" s="550"/>
      <c r="Q55" s="550"/>
      <c r="R55" s="550"/>
      <c r="S55" s="550"/>
      <c r="T55" s="92"/>
      <c r="U55" s="95"/>
      <c r="V55" s="123"/>
      <c r="W55" s="5"/>
      <c r="X55" s="5"/>
      <c r="Y55" s="106"/>
      <c r="Z55" s="53"/>
      <c r="AA55" s="5"/>
      <c r="AB55" s="526"/>
      <c r="AC55" s="526"/>
      <c r="AD55" s="526"/>
      <c r="AE55" s="526"/>
      <c r="AF55" s="526"/>
      <c r="AG55" s="30"/>
      <c r="AH55" s="550"/>
      <c r="AI55" s="550"/>
      <c r="AJ55" s="550"/>
      <c r="AK55" s="550"/>
      <c r="AL55" s="550"/>
      <c r="AM55" s="550"/>
      <c r="AN55" s="550"/>
      <c r="AO55" s="550"/>
      <c r="AP55" s="550"/>
      <c r="AQ55" s="92"/>
      <c r="AR55" s="95"/>
      <c r="AS55" s="123"/>
      <c r="AT55" s="5"/>
      <c r="AU55" s="1"/>
      <c r="AV55" s="106"/>
      <c r="AW55" s="53"/>
      <c r="AY55" s="526"/>
      <c r="AZ55" s="526"/>
      <c r="BA55" s="526"/>
      <c r="BB55" s="526"/>
      <c r="BC55" s="526"/>
      <c r="BD55" s="30"/>
      <c r="BE55" s="550"/>
      <c r="BF55" s="550"/>
      <c r="BG55" s="550"/>
      <c r="BH55" s="550"/>
      <c r="BI55" s="550"/>
      <c r="BJ55" s="550"/>
      <c r="BK55" s="550"/>
      <c r="BL55" s="550"/>
      <c r="BM55" s="550"/>
      <c r="BN55" s="92"/>
      <c r="BO55" s="95"/>
      <c r="BP55" s="123"/>
    </row>
    <row r="56" spans="2:68" ht="5.25" customHeight="1" x14ac:dyDescent="0.25">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x14ac:dyDescent="0.25">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x14ac:dyDescent="0.25">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x14ac:dyDescent="0.25">
      <c r="B59" s="106"/>
      <c r="C59" s="76"/>
      <c r="D59" s="8"/>
      <c r="E59" s="8" t="s">
        <v>1332</v>
      </c>
      <c r="F59" s="8"/>
      <c r="G59" s="8"/>
      <c r="H59" s="8"/>
      <c r="I59" s="6"/>
      <c r="J59" s="6"/>
      <c r="K59" s="6"/>
      <c r="L59" s="481">
        <f>VLOOKUP(K53,tabla_puesta_a_punto,3,FALSE)</f>
        <v>0</v>
      </c>
      <c r="M59" s="481"/>
      <c r="N59" s="481"/>
      <c r="O59" s="481"/>
      <c r="P59" s="5"/>
      <c r="Q59" s="5"/>
      <c r="R59" s="5"/>
      <c r="S59" s="5"/>
      <c r="T59" s="5"/>
      <c r="U59" s="63"/>
      <c r="V59" s="109"/>
      <c r="W59" s="5"/>
      <c r="X59" s="5"/>
      <c r="Y59" s="106"/>
      <c r="Z59" s="76"/>
      <c r="AA59" s="8"/>
      <c r="AB59" s="8" t="s">
        <v>1332</v>
      </c>
      <c r="AC59" s="8"/>
      <c r="AD59" s="8"/>
      <c r="AE59" s="8"/>
      <c r="AF59" s="6"/>
      <c r="AG59" s="6"/>
      <c r="AH59" s="6"/>
      <c r="AI59" s="481">
        <f>VLOOKUP(AH53,tabla_puesta_a_punto,3,FALSE)</f>
        <v>0</v>
      </c>
      <c r="AJ59" s="481"/>
      <c r="AK59" s="481"/>
      <c r="AL59" s="481"/>
      <c r="AM59" s="5"/>
      <c r="AN59" s="5"/>
      <c r="AO59" s="5"/>
      <c r="AP59" s="5"/>
      <c r="AQ59" s="5"/>
      <c r="AR59" s="63"/>
      <c r="AS59" s="109"/>
      <c r="AT59" s="5"/>
      <c r="AU59" s="1"/>
      <c r="AV59" s="106"/>
      <c r="AW59" s="76"/>
      <c r="AX59" s="8"/>
      <c r="AY59" s="8" t="s">
        <v>1332</v>
      </c>
      <c r="AZ59" s="8"/>
      <c r="BA59" s="8"/>
      <c r="BB59" s="8"/>
      <c r="BC59" s="6"/>
      <c r="BD59" s="6"/>
      <c r="BE59" s="6"/>
      <c r="BF59" s="481">
        <f>VLOOKUP(BE53,tabla_puesta_a_punto,3,FALSE)</f>
        <v>0</v>
      </c>
      <c r="BG59" s="481"/>
      <c r="BH59" s="481"/>
      <c r="BI59" s="481"/>
      <c r="BO59" s="63"/>
      <c r="BP59" s="109"/>
    </row>
    <row r="60" spans="2:68" x14ac:dyDescent="0.25">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25" customHeight="1" x14ac:dyDescent="0.25">
      <c r="B61" s="106"/>
      <c r="C61" s="242"/>
      <c r="D61" s="242"/>
      <c r="E61" s="242"/>
      <c r="F61" s="242"/>
      <c r="G61" s="242"/>
      <c r="H61" s="242"/>
      <c r="I61" s="111"/>
      <c r="J61" s="111"/>
      <c r="K61" s="111"/>
      <c r="L61" s="111"/>
      <c r="M61" s="112"/>
      <c r="N61" s="112"/>
      <c r="O61" s="113"/>
      <c r="P61" s="113"/>
      <c r="Q61" s="113"/>
      <c r="R61" s="113"/>
      <c r="S61" s="113"/>
      <c r="T61" s="113"/>
      <c r="U61" s="113"/>
      <c r="V61" s="109"/>
      <c r="W61" s="5"/>
      <c r="X61" s="5"/>
      <c r="Y61" s="106"/>
      <c r="Z61" s="242"/>
      <c r="AA61" s="242"/>
      <c r="AB61" s="242"/>
      <c r="AC61" s="242"/>
      <c r="AD61" s="242"/>
      <c r="AE61" s="242"/>
      <c r="AF61" s="111"/>
      <c r="AG61" s="111"/>
      <c r="AH61" s="111"/>
      <c r="AI61" s="111"/>
      <c r="AJ61" s="112"/>
      <c r="AK61" s="112"/>
      <c r="AL61" s="113"/>
      <c r="AM61" s="113"/>
      <c r="AN61" s="113"/>
      <c r="AO61" s="113"/>
      <c r="AP61" s="113"/>
      <c r="AQ61" s="113"/>
      <c r="AR61" s="113"/>
      <c r="AS61" s="109"/>
      <c r="AT61" s="5"/>
      <c r="AU61" s="1"/>
      <c r="AV61" s="106"/>
      <c r="AW61" s="242"/>
      <c r="AX61" s="242"/>
      <c r="AY61" s="242"/>
      <c r="AZ61" s="242"/>
      <c r="BA61" s="242"/>
      <c r="BB61" s="242"/>
      <c r="BC61" s="111"/>
      <c r="BD61" s="111"/>
      <c r="BE61" s="111"/>
      <c r="BF61" s="111"/>
      <c r="BG61" s="112"/>
      <c r="BH61" s="112"/>
      <c r="BI61" s="113"/>
      <c r="BJ61" s="113"/>
      <c r="BK61" s="113"/>
      <c r="BL61" s="113"/>
      <c r="BM61" s="113"/>
      <c r="BN61" s="113"/>
      <c r="BO61" s="113"/>
      <c r="BP61" s="109"/>
    </row>
    <row r="62" spans="2:68" x14ac:dyDescent="0.25">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75" x14ac:dyDescent="0.25">
      <c r="B63" s="106"/>
      <c r="C63" s="62"/>
      <c r="D63" s="232"/>
      <c r="E63" s="8" t="s">
        <v>1330</v>
      </c>
      <c r="F63" s="8"/>
      <c r="G63" s="8"/>
      <c r="H63" s="530" t="s">
        <v>132</v>
      </c>
      <c r="I63" s="531"/>
      <c r="J63" s="531"/>
      <c r="K63" s="531"/>
      <c r="L63" s="532"/>
      <c r="M63" s="5"/>
      <c r="N63" s="6"/>
      <c r="O63" s="8" t="s">
        <v>1326</v>
      </c>
      <c r="P63" s="6"/>
      <c r="Q63" s="6"/>
      <c r="R63" s="533">
        <f>VLOOKUP(H63,tabla_ejecutor,2,FALSE)</f>
        <v>11890</v>
      </c>
      <c r="S63" s="534"/>
      <c r="T63" s="535"/>
      <c r="U63" s="63"/>
      <c r="V63" s="109"/>
      <c r="W63" s="5"/>
      <c r="X63" s="5"/>
      <c r="Y63" s="106"/>
      <c r="Z63" s="62"/>
      <c r="AA63" s="232"/>
      <c r="AB63" s="8" t="s">
        <v>1330</v>
      </c>
      <c r="AC63" s="8"/>
      <c r="AD63" s="8"/>
      <c r="AE63" s="530" t="s">
        <v>131</v>
      </c>
      <c r="AF63" s="531"/>
      <c r="AG63" s="531"/>
      <c r="AH63" s="531"/>
      <c r="AI63" s="532"/>
      <c r="AJ63" s="5"/>
      <c r="AK63" s="6"/>
      <c r="AL63" s="8" t="s">
        <v>1326</v>
      </c>
      <c r="AM63" s="6"/>
      <c r="AN63" s="6"/>
      <c r="AO63" s="533">
        <f>VLOOKUP(AE63,tabla_ejecutor,2,FALSE)</f>
        <v>18415</v>
      </c>
      <c r="AP63" s="534"/>
      <c r="AQ63" s="535"/>
      <c r="AR63" s="63"/>
      <c r="AS63" s="109"/>
      <c r="AT63" s="5"/>
      <c r="AU63" s="1"/>
      <c r="AV63" s="106"/>
      <c r="AW63" s="62"/>
      <c r="AX63" s="232"/>
      <c r="AY63" s="8" t="s">
        <v>1330</v>
      </c>
      <c r="AZ63" s="8"/>
      <c r="BA63" s="8"/>
      <c r="BB63" s="530" t="s">
        <v>131</v>
      </c>
      <c r="BC63" s="531"/>
      <c r="BD63" s="531"/>
      <c r="BE63" s="531"/>
      <c r="BF63" s="532"/>
      <c r="BH63" s="6"/>
      <c r="BI63" s="8" t="s">
        <v>1326</v>
      </c>
      <c r="BJ63" s="6"/>
      <c r="BK63" s="6"/>
      <c r="BL63" s="533">
        <f>VLOOKUP(BB63,tabla_ejecutor,2,FALSE)</f>
        <v>18415</v>
      </c>
      <c r="BM63" s="534"/>
      <c r="BN63" s="535"/>
      <c r="BO63" s="63"/>
      <c r="BP63" s="109"/>
    </row>
    <row r="64" spans="2:68" x14ac:dyDescent="0.25">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6" customHeight="1" x14ac:dyDescent="0.25">
      <c r="B65" s="106"/>
      <c r="C65" s="242"/>
      <c r="D65" s="242"/>
      <c r="E65" s="242"/>
      <c r="F65" s="242"/>
      <c r="G65" s="242"/>
      <c r="H65" s="242"/>
      <c r="I65" s="111"/>
      <c r="J65" s="111"/>
      <c r="K65" s="111"/>
      <c r="L65" s="111"/>
      <c r="M65" s="112"/>
      <c r="N65" s="112"/>
      <c r="O65" s="113"/>
      <c r="P65" s="113"/>
      <c r="Q65" s="113"/>
      <c r="R65" s="113"/>
      <c r="S65" s="113"/>
      <c r="T65" s="113"/>
      <c r="U65" s="113"/>
      <c r="V65" s="109"/>
      <c r="W65" s="5"/>
      <c r="X65" s="5"/>
      <c r="Y65" s="106"/>
      <c r="Z65" s="242"/>
      <c r="AA65" s="242"/>
      <c r="AB65" s="242"/>
      <c r="AC65" s="242"/>
      <c r="AD65" s="242"/>
      <c r="AE65" s="242"/>
      <c r="AF65" s="111"/>
      <c r="AG65" s="111"/>
      <c r="AH65" s="111"/>
      <c r="AI65" s="111"/>
      <c r="AJ65" s="112"/>
      <c r="AK65" s="112"/>
      <c r="AL65" s="113"/>
      <c r="AM65" s="113"/>
      <c r="AN65" s="113"/>
      <c r="AO65" s="113"/>
      <c r="AP65" s="113"/>
      <c r="AQ65" s="113"/>
      <c r="AR65" s="113"/>
      <c r="AS65" s="109"/>
      <c r="AT65" s="5"/>
      <c r="AU65" s="1"/>
      <c r="AV65" s="106"/>
      <c r="AW65" s="242"/>
      <c r="AX65" s="242"/>
      <c r="AY65" s="242"/>
      <c r="AZ65" s="242"/>
      <c r="BA65" s="242"/>
      <c r="BB65" s="242"/>
      <c r="BC65" s="111"/>
      <c r="BD65" s="111"/>
      <c r="BE65" s="111"/>
      <c r="BF65" s="111"/>
      <c r="BG65" s="112"/>
      <c r="BH65" s="112"/>
      <c r="BI65" s="113"/>
      <c r="BJ65" s="113"/>
      <c r="BK65" s="113"/>
      <c r="BL65" s="113"/>
      <c r="BM65" s="113"/>
      <c r="BN65" s="113"/>
      <c r="BO65" s="113"/>
      <c r="BP65" s="109"/>
    </row>
    <row r="66" spans="2:68" x14ac:dyDescent="0.25">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x14ac:dyDescent="0.25">
      <c r="B67" s="106"/>
      <c r="C67" s="62"/>
      <c r="D67" s="232"/>
      <c r="E67" s="8" t="s">
        <v>1331</v>
      </c>
      <c r="F67" s="8"/>
      <c r="G67" s="8"/>
      <c r="H67" s="8"/>
      <c r="I67" s="8"/>
      <c r="J67" s="8"/>
      <c r="K67" s="536">
        <v>0</v>
      </c>
      <c r="L67" s="537"/>
      <c r="M67" s="59" t="s">
        <v>130</v>
      </c>
      <c r="N67" s="59"/>
      <c r="O67" s="5"/>
      <c r="P67" s="8" t="s">
        <v>1327</v>
      </c>
      <c r="Q67" s="8"/>
      <c r="R67" s="533">
        <f>R63*K67</f>
        <v>0</v>
      </c>
      <c r="S67" s="534"/>
      <c r="T67" s="535"/>
      <c r="U67" s="88"/>
      <c r="V67" s="109"/>
      <c r="W67" s="5"/>
      <c r="X67" s="5"/>
      <c r="Y67" s="106"/>
      <c r="Z67" s="62"/>
      <c r="AA67" s="232"/>
      <c r="AB67" s="8" t="s">
        <v>1331</v>
      </c>
      <c r="AC67" s="8"/>
      <c r="AD67" s="8"/>
      <c r="AE67" s="8"/>
      <c r="AF67" s="8"/>
      <c r="AG67" s="8"/>
      <c r="AH67" s="536">
        <v>0</v>
      </c>
      <c r="AI67" s="537"/>
      <c r="AJ67" s="59" t="s">
        <v>130</v>
      </c>
      <c r="AK67" s="59"/>
      <c r="AL67" s="5"/>
      <c r="AM67" s="8" t="s">
        <v>1327</v>
      </c>
      <c r="AN67" s="8"/>
      <c r="AO67" s="533">
        <f>AO63*AH67</f>
        <v>0</v>
      </c>
      <c r="AP67" s="534"/>
      <c r="AQ67" s="535"/>
      <c r="AR67" s="88"/>
      <c r="AS67" s="109"/>
      <c r="AT67" s="5"/>
      <c r="AU67" s="1"/>
      <c r="AV67" s="106"/>
      <c r="AW67" s="62"/>
      <c r="AX67" s="232"/>
      <c r="AY67" s="8" t="s">
        <v>1331</v>
      </c>
      <c r="AZ67" s="8"/>
      <c r="BA67" s="8"/>
      <c r="BB67" s="8"/>
      <c r="BC67" s="8"/>
      <c r="BD67" s="8"/>
      <c r="BE67" s="536">
        <v>0</v>
      </c>
      <c r="BF67" s="537"/>
      <c r="BG67" s="59" t="s">
        <v>130</v>
      </c>
      <c r="BH67" s="59"/>
      <c r="BJ67" s="8" t="s">
        <v>1327</v>
      </c>
      <c r="BK67" s="8"/>
      <c r="BL67" s="533">
        <f>BL63*BE67</f>
        <v>0</v>
      </c>
      <c r="BM67" s="534"/>
      <c r="BN67" s="535"/>
      <c r="BO67" s="88"/>
      <c r="BP67" s="109"/>
    </row>
    <row r="68" spans="2:68" x14ac:dyDescent="0.25">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6" customHeight="1" x14ac:dyDescent="0.25">
      <c r="B69" s="106"/>
      <c r="C69" s="242"/>
      <c r="D69" s="242"/>
      <c r="E69" s="242"/>
      <c r="F69" s="242"/>
      <c r="G69" s="242"/>
      <c r="H69" s="242"/>
      <c r="I69" s="111"/>
      <c r="J69" s="111"/>
      <c r="K69" s="111"/>
      <c r="L69" s="111"/>
      <c r="M69" s="112"/>
      <c r="N69" s="112"/>
      <c r="O69" s="113"/>
      <c r="P69" s="113"/>
      <c r="Q69" s="113"/>
      <c r="R69" s="113"/>
      <c r="S69" s="113"/>
      <c r="T69" s="113"/>
      <c r="U69" s="113"/>
      <c r="V69" s="109"/>
      <c r="W69" s="5"/>
      <c r="X69" s="5"/>
      <c r="Y69" s="106"/>
      <c r="Z69" s="242"/>
      <c r="AA69" s="242"/>
      <c r="AB69" s="242"/>
      <c r="AC69" s="242"/>
      <c r="AD69" s="242"/>
      <c r="AE69" s="242"/>
      <c r="AF69" s="111"/>
      <c r="AG69" s="111"/>
      <c r="AH69" s="111"/>
      <c r="AI69" s="111"/>
      <c r="AJ69" s="112"/>
      <c r="AK69" s="112"/>
      <c r="AL69" s="113"/>
      <c r="AM69" s="113"/>
      <c r="AN69" s="113"/>
      <c r="AO69" s="113"/>
      <c r="AP69" s="113"/>
      <c r="AQ69" s="113"/>
      <c r="AR69" s="113"/>
      <c r="AS69" s="109"/>
      <c r="AT69" s="5"/>
      <c r="AU69" s="1"/>
      <c r="AV69" s="106"/>
      <c r="AW69" s="242"/>
      <c r="AX69" s="242"/>
      <c r="AY69" s="242"/>
      <c r="AZ69" s="242"/>
      <c r="BA69" s="242"/>
      <c r="BB69" s="242"/>
      <c r="BC69" s="111"/>
      <c r="BD69" s="111"/>
      <c r="BE69" s="111"/>
      <c r="BF69" s="111"/>
      <c r="BG69" s="112"/>
      <c r="BH69" s="112"/>
      <c r="BI69" s="113"/>
      <c r="BJ69" s="113"/>
      <c r="BK69" s="113"/>
      <c r="BL69" s="113"/>
      <c r="BM69" s="113"/>
      <c r="BN69" s="113"/>
      <c r="BO69" s="113"/>
      <c r="BP69" s="109"/>
    </row>
    <row r="70" spans="2:68" x14ac:dyDescent="0.25">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x14ac:dyDescent="0.25">
      <c r="B71" s="106"/>
      <c r="C71" s="62"/>
      <c r="D71" s="232"/>
      <c r="E71" s="48" t="s">
        <v>1333</v>
      </c>
      <c r="F71" s="232"/>
      <c r="G71" s="232"/>
      <c r="H71" s="232"/>
      <c r="I71" s="68"/>
      <c r="J71" s="538" t="s">
        <v>1362</v>
      </c>
      <c r="K71" s="539"/>
      <c r="L71" s="539"/>
      <c r="M71" s="539"/>
      <c r="N71" s="540"/>
      <c r="O71" s="5"/>
      <c r="P71" s="471" t="s">
        <v>135</v>
      </c>
      <c r="Q71" s="471"/>
      <c r="R71" s="533">
        <f>VLOOKUP(J71,tabla_Alturas,2,FALSE)*L59</f>
        <v>0</v>
      </c>
      <c r="S71" s="534"/>
      <c r="T71" s="535"/>
      <c r="U71" s="63"/>
      <c r="V71" s="109"/>
      <c r="W71" s="5"/>
      <c r="X71" s="5"/>
      <c r="Y71" s="106"/>
      <c r="Z71" s="62"/>
      <c r="AA71" s="232"/>
      <c r="AB71" s="48" t="s">
        <v>1333</v>
      </c>
      <c r="AC71" s="232"/>
      <c r="AD71" s="232"/>
      <c r="AE71" s="232"/>
      <c r="AF71" s="68"/>
      <c r="AG71" s="538" t="s">
        <v>1297</v>
      </c>
      <c r="AH71" s="539"/>
      <c r="AI71" s="539"/>
      <c r="AJ71" s="539"/>
      <c r="AK71" s="540"/>
      <c r="AL71" s="5"/>
      <c r="AM71" s="471" t="s">
        <v>135</v>
      </c>
      <c r="AN71" s="471"/>
      <c r="AO71" s="533" t="e">
        <f>VLOOKUP(AG71,tabla_Alturas,2,FALSE)*AI59</f>
        <v>#N/A</v>
      </c>
      <c r="AP71" s="534"/>
      <c r="AQ71" s="535"/>
      <c r="AR71" s="63"/>
      <c r="AS71" s="109"/>
      <c r="AT71" s="5"/>
      <c r="AU71" s="1"/>
      <c r="AV71" s="106"/>
      <c r="AW71" s="62"/>
      <c r="AX71" s="232"/>
      <c r="AY71" s="48" t="s">
        <v>1333</v>
      </c>
      <c r="AZ71" s="232"/>
      <c r="BA71" s="232"/>
      <c r="BB71" s="232"/>
      <c r="BC71" s="68"/>
      <c r="BD71" s="538" t="s">
        <v>1465</v>
      </c>
      <c r="BE71" s="539"/>
      <c r="BF71" s="539"/>
      <c r="BG71" s="539"/>
      <c r="BH71" s="540"/>
      <c r="BJ71" s="471" t="s">
        <v>135</v>
      </c>
      <c r="BK71" s="471"/>
      <c r="BL71" s="533">
        <f>VLOOKUP(BD71,tabla_Alturas,2,FALSE)*BF59</f>
        <v>0</v>
      </c>
      <c r="BM71" s="534"/>
      <c r="BN71" s="535"/>
      <c r="BO71" s="63"/>
      <c r="BP71" s="109"/>
    </row>
    <row r="72" spans="2:68" x14ac:dyDescent="0.25">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25" customHeight="1" x14ac:dyDescent="0.25">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75" x14ac:dyDescent="0.2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x14ac:dyDescent="0.25">
      <c r="B75" s="106"/>
      <c r="C75" s="83"/>
      <c r="D75" s="48"/>
      <c r="E75" s="48" t="s">
        <v>1334</v>
      </c>
      <c r="F75" s="48"/>
      <c r="G75" s="48"/>
      <c r="H75" s="48"/>
      <c r="I75" s="5"/>
      <c r="J75" s="5"/>
      <c r="K75" s="538" t="s">
        <v>1363</v>
      </c>
      <c r="L75" s="539"/>
      <c r="M75" s="539"/>
      <c r="N75" s="539"/>
      <c r="O75" s="540"/>
      <c r="P75" s="471" t="s">
        <v>1281</v>
      </c>
      <c r="Q75" s="471"/>
      <c r="R75" s="471"/>
      <c r="S75" s="541">
        <f>VLOOKUP(K75,tabla_herramientas,2,FALSE)</f>
        <v>0</v>
      </c>
      <c r="T75" s="542"/>
      <c r="U75" s="63"/>
      <c r="V75" s="109"/>
      <c r="W75" s="5"/>
      <c r="X75" s="5"/>
      <c r="Y75" s="106"/>
      <c r="Z75" s="83"/>
      <c r="AA75" s="48"/>
      <c r="AB75" s="48" t="s">
        <v>1334</v>
      </c>
      <c r="AC75" s="48"/>
      <c r="AD75" s="48"/>
      <c r="AE75" s="48"/>
      <c r="AF75" s="5"/>
      <c r="AG75" s="5"/>
      <c r="AH75" s="538" t="s">
        <v>1363</v>
      </c>
      <c r="AI75" s="539"/>
      <c r="AJ75" s="539"/>
      <c r="AK75" s="539"/>
      <c r="AL75" s="540"/>
      <c r="AM75" s="471" t="s">
        <v>1281</v>
      </c>
      <c r="AN75" s="471"/>
      <c r="AO75" s="471"/>
      <c r="AP75" s="541">
        <f>VLOOKUP(AH75,tabla_herramientas,2,FALSE)</f>
        <v>0</v>
      </c>
      <c r="AQ75" s="542"/>
      <c r="AR75" s="63"/>
      <c r="AS75" s="109"/>
      <c r="AT75" s="5"/>
      <c r="AU75" s="1"/>
      <c r="AV75" s="106"/>
      <c r="AW75" s="83"/>
      <c r="AX75" s="48"/>
      <c r="AY75" s="48" t="s">
        <v>1334</v>
      </c>
      <c r="AZ75" s="48"/>
      <c r="BA75" s="48"/>
      <c r="BB75" s="48"/>
      <c r="BE75" s="538" t="s">
        <v>1363</v>
      </c>
      <c r="BF75" s="539"/>
      <c r="BG75" s="539"/>
      <c r="BH75" s="539"/>
      <c r="BI75" s="540"/>
      <c r="BJ75" s="471" t="s">
        <v>1281</v>
      </c>
      <c r="BK75" s="471"/>
      <c r="BL75" s="471"/>
      <c r="BM75" s="541">
        <f>VLOOKUP(BE75,tabla_herramientas,2,FALSE)</f>
        <v>0</v>
      </c>
      <c r="BN75" s="542"/>
      <c r="BO75" s="63"/>
      <c r="BP75" s="109"/>
    </row>
    <row r="76" spans="2:68" x14ac:dyDescent="0.25">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6" customHeight="1" x14ac:dyDescent="0.25">
      <c r="B77" s="106"/>
      <c r="C77" s="543"/>
      <c r="D77" s="543"/>
      <c r="E77" s="543"/>
      <c r="F77" s="543"/>
      <c r="G77" s="543"/>
      <c r="H77" s="543"/>
      <c r="I77" s="113"/>
      <c r="J77" s="113"/>
      <c r="K77" s="113"/>
      <c r="L77" s="113"/>
      <c r="M77" s="113"/>
      <c r="N77" s="113"/>
      <c r="O77" s="113"/>
      <c r="P77" s="113"/>
      <c r="Q77" s="113"/>
      <c r="R77" s="113"/>
      <c r="S77" s="113"/>
      <c r="T77" s="113"/>
      <c r="U77" s="113"/>
      <c r="V77" s="109"/>
      <c r="W77" s="5"/>
      <c r="X77" s="5"/>
      <c r="Y77" s="106"/>
      <c r="Z77" s="543"/>
      <c r="AA77" s="543"/>
      <c r="AB77" s="543"/>
      <c r="AC77" s="543"/>
      <c r="AD77" s="543"/>
      <c r="AE77" s="543"/>
      <c r="AF77" s="113"/>
      <c r="AG77" s="113"/>
      <c r="AH77" s="113"/>
      <c r="AI77" s="113"/>
      <c r="AJ77" s="113"/>
      <c r="AK77" s="113"/>
      <c r="AL77" s="113"/>
      <c r="AM77" s="113"/>
      <c r="AN77" s="113"/>
      <c r="AO77" s="113"/>
      <c r="AP77" s="113"/>
      <c r="AQ77" s="113"/>
      <c r="AR77" s="113"/>
      <c r="AS77" s="109"/>
      <c r="AT77" s="5"/>
      <c r="AU77" s="1"/>
      <c r="AV77" s="106"/>
      <c r="AW77" s="543"/>
      <c r="AX77" s="543"/>
      <c r="AY77" s="543"/>
      <c r="AZ77" s="543"/>
      <c r="BA77" s="543"/>
      <c r="BB77" s="543"/>
      <c r="BC77" s="113"/>
      <c r="BD77" s="113"/>
      <c r="BE77" s="113"/>
      <c r="BF77" s="113"/>
      <c r="BG77" s="113"/>
      <c r="BH77" s="113"/>
      <c r="BI77" s="113"/>
      <c r="BJ77" s="113"/>
      <c r="BK77" s="113"/>
      <c r="BL77" s="113"/>
      <c r="BM77" s="113"/>
      <c r="BN77" s="113"/>
      <c r="BO77" s="113"/>
      <c r="BP77" s="109"/>
    </row>
    <row r="78" spans="2:68" ht="11.25" customHeight="1" x14ac:dyDescent="0.25">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x14ac:dyDescent="0.25">
      <c r="B79" s="106"/>
      <c r="C79" s="53"/>
      <c r="D79" s="8"/>
      <c r="E79" s="232"/>
      <c r="F79" s="232"/>
      <c r="G79" s="232" t="s">
        <v>134</v>
      </c>
      <c r="H79" s="538" t="s">
        <v>1364</v>
      </c>
      <c r="I79" s="539"/>
      <c r="J79" s="539"/>
      <c r="K79" s="539"/>
      <c r="L79" s="540"/>
      <c r="M79" s="5"/>
      <c r="N79" s="5"/>
      <c r="O79" s="5"/>
      <c r="P79" s="471" t="s">
        <v>135</v>
      </c>
      <c r="Q79" s="471"/>
      <c r="R79" s="533">
        <f>VLOOKUP(H79,tabla_consumibles,2,FALSE)*L59</f>
        <v>0</v>
      </c>
      <c r="S79" s="534"/>
      <c r="T79" s="535"/>
      <c r="U79" s="63"/>
      <c r="V79" s="109"/>
      <c r="W79" s="5"/>
      <c r="X79" s="5"/>
      <c r="Y79" s="106"/>
      <c r="Z79" s="53"/>
      <c r="AA79" s="8"/>
      <c r="AB79" s="232"/>
      <c r="AC79" s="232"/>
      <c r="AD79" s="232" t="s">
        <v>134</v>
      </c>
      <c r="AE79" s="538" t="s">
        <v>1364</v>
      </c>
      <c r="AF79" s="539"/>
      <c r="AG79" s="539"/>
      <c r="AH79" s="539"/>
      <c r="AI79" s="540"/>
      <c r="AJ79" s="5"/>
      <c r="AK79" s="5"/>
      <c r="AL79" s="5"/>
      <c r="AM79" s="471" t="s">
        <v>135</v>
      </c>
      <c r="AN79" s="471"/>
      <c r="AO79" s="533">
        <f>VLOOKUP(AE79,tabla_consumibles,2,FALSE)*AI59</f>
        <v>0</v>
      </c>
      <c r="AP79" s="534"/>
      <c r="AQ79" s="535"/>
      <c r="AR79" s="63"/>
      <c r="AS79" s="109"/>
      <c r="AT79" s="5"/>
      <c r="AU79" s="1"/>
      <c r="AV79" s="106"/>
      <c r="AW79" s="53"/>
      <c r="AX79" s="8"/>
      <c r="AY79" s="232"/>
      <c r="AZ79" s="232"/>
      <c r="BA79" s="232" t="s">
        <v>134</v>
      </c>
      <c r="BB79" s="538" t="s">
        <v>1364</v>
      </c>
      <c r="BC79" s="539"/>
      <c r="BD79" s="539"/>
      <c r="BE79" s="539"/>
      <c r="BF79" s="540"/>
      <c r="BJ79" s="471" t="s">
        <v>135</v>
      </c>
      <c r="BK79" s="471"/>
      <c r="BL79" s="533">
        <f>VLOOKUP(BB79,tabla_consumibles,2,FALSE)*BF59</f>
        <v>0</v>
      </c>
      <c r="BM79" s="534"/>
      <c r="BN79" s="535"/>
      <c r="BO79" s="63"/>
      <c r="BP79" s="109"/>
    </row>
    <row r="80" spans="2:68" ht="18" customHeight="1" x14ac:dyDescent="0.25">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 customHeight="1" x14ac:dyDescent="0.25">
      <c r="B81" s="106"/>
      <c r="C81" s="113"/>
      <c r="D81" s="113"/>
      <c r="E81" s="242"/>
      <c r="F81" s="113"/>
      <c r="G81" s="113"/>
      <c r="H81" s="113"/>
      <c r="I81" s="113"/>
      <c r="J81" s="113"/>
      <c r="K81" s="113"/>
      <c r="L81" s="113"/>
      <c r="M81" s="113"/>
      <c r="N81" s="113"/>
      <c r="O81" s="113"/>
      <c r="P81" s="113"/>
      <c r="Q81" s="113"/>
      <c r="R81" s="113"/>
      <c r="S81" s="113"/>
      <c r="T81" s="113"/>
      <c r="U81" s="113"/>
      <c r="V81" s="109"/>
      <c r="W81" s="5"/>
      <c r="X81" s="5"/>
      <c r="Y81" s="106"/>
      <c r="Z81" s="113"/>
      <c r="AA81" s="113"/>
      <c r="AB81" s="242"/>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
      <c r="BI81" s="113"/>
      <c r="BJ81" s="113"/>
      <c r="BK81" s="113"/>
      <c r="BL81" s="113"/>
      <c r="BM81" s="113"/>
      <c r="BN81" s="113"/>
      <c r="BO81" s="113"/>
      <c r="BP81" s="109"/>
    </row>
    <row r="82" spans="2:68" x14ac:dyDescent="0.25">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75" x14ac:dyDescent="0.25">
      <c r="B83" s="106"/>
      <c r="C83" s="53"/>
      <c r="D83" s="5"/>
      <c r="E83" s="48" t="s">
        <v>1335</v>
      </c>
      <c r="F83" s="232"/>
      <c r="G83" s="232"/>
      <c r="H83" s="232"/>
      <c r="I83" s="235"/>
      <c r="J83" s="530" t="s">
        <v>1365</v>
      </c>
      <c r="K83" s="531"/>
      <c r="L83" s="531"/>
      <c r="M83" s="531"/>
      <c r="N83" s="532"/>
      <c r="O83" s="232"/>
      <c r="P83" s="471" t="s">
        <v>135</v>
      </c>
      <c r="Q83" s="471"/>
      <c r="R83" s="533">
        <f>VLOOKUP(J83,tabla_transportes,2,FALSE)</f>
        <v>0</v>
      </c>
      <c r="S83" s="534"/>
      <c r="T83" s="535"/>
      <c r="U83" s="63"/>
      <c r="V83" s="109"/>
      <c r="W83" s="5"/>
      <c r="X83" s="5"/>
      <c r="Y83" s="106"/>
      <c r="Z83" s="53"/>
      <c r="AA83" s="5"/>
      <c r="AB83" s="48" t="s">
        <v>1335</v>
      </c>
      <c r="AC83" s="232"/>
      <c r="AD83" s="232"/>
      <c r="AE83" s="232"/>
      <c r="AF83" s="235"/>
      <c r="AG83" s="530" t="s">
        <v>1365</v>
      </c>
      <c r="AH83" s="531"/>
      <c r="AI83" s="531"/>
      <c r="AJ83" s="531"/>
      <c r="AK83" s="532"/>
      <c r="AL83" s="232"/>
      <c r="AM83" s="471" t="s">
        <v>135</v>
      </c>
      <c r="AN83" s="471"/>
      <c r="AO83" s="533">
        <f>VLOOKUP(AG83,tabla_transportes,2,FALSE)</f>
        <v>0</v>
      </c>
      <c r="AP83" s="534"/>
      <c r="AQ83" s="535"/>
      <c r="AR83" s="63"/>
      <c r="AS83" s="109"/>
      <c r="AT83" s="5"/>
      <c r="AU83" s="1"/>
      <c r="AV83" s="106"/>
      <c r="AW83" s="53"/>
      <c r="AY83" s="48" t="s">
        <v>1335</v>
      </c>
      <c r="AZ83" s="232"/>
      <c r="BA83" s="232"/>
      <c r="BB83" s="232"/>
      <c r="BC83" s="235"/>
      <c r="BD83" s="530" t="s">
        <v>1365</v>
      </c>
      <c r="BE83" s="531"/>
      <c r="BF83" s="531"/>
      <c r="BG83" s="531"/>
      <c r="BH83" s="532"/>
      <c r="BI83" s="232"/>
      <c r="BJ83" s="471" t="s">
        <v>135</v>
      </c>
      <c r="BK83" s="471"/>
      <c r="BL83" s="533">
        <f>VLOOKUP(BD83,tabla_transportes,2,FALSE)</f>
        <v>0</v>
      </c>
      <c r="BM83" s="534"/>
      <c r="BN83" s="535"/>
      <c r="BO83" s="63"/>
      <c r="BP83" s="109"/>
    </row>
    <row r="84" spans="2:68" ht="4.5" customHeight="1" x14ac:dyDescent="0.25">
      <c r="B84" s="106"/>
      <c r="C84" s="53"/>
      <c r="D84" s="5"/>
      <c r="E84" s="48"/>
      <c r="F84" s="232"/>
      <c r="G84" s="232"/>
      <c r="H84" s="232"/>
      <c r="I84" s="235"/>
      <c r="J84" s="238"/>
      <c r="K84" s="238"/>
      <c r="L84" s="238"/>
      <c r="M84" s="238"/>
      <c r="N84" s="89"/>
      <c r="O84" s="232"/>
      <c r="P84" s="232"/>
      <c r="Q84" s="232"/>
      <c r="R84" s="233"/>
      <c r="S84" s="233"/>
      <c r="T84" s="233"/>
      <c r="U84" s="63"/>
      <c r="V84" s="109"/>
      <c r="W84" s="5"/>
      <c r="X84" s="5"/>
      <c r="Y84" s="106"/>
      <c r="Z84" s="53"/>
      <c r="AA84" s="5"/>
      <c r="AB84" s="48"/>
      <c r="AC84" s="232"/>
      <c r="AD84" s="232"/>
      <c r="AE84" s="232"/>
      <c r="AF84" s="235"/>
      <c r="AG84" s="238"/>
      <c r="AH84" s="238"/>
      <c r="AI84" s="238"/>
      <c r="AJ84" s="238"/>
      <c r="AK84" s="89"/>
      <c r="AL84" s="232"/>
      <c r="AM84" s="232"/>
      <c r="AN84" s="232"/>
      <c r="AO84" s="233"/>
      <c r="AP84" s="233"/>
      <c r="AQ84" s="233"/>
      <c r="AR84" s="63"/>
      <c r="AS84" s="109"/>
      <c r="AT84" s="5"/>
      <c r="AU84" s="1"/>
      <c r="AV84" s="106"/>
      <c r="AW84" s="53"/>
      <c r="AY84" s="48"/>
      <c r="AZ84" s="232"/>
      <c r="BA84" s="232"/>
      <c r="BB84" s="232"/>
      <c r="BC84" s="235"/>
      <c r="BD84" s="238"/>
      <c r="BE84" s="238"/>
      <c r="BF84" s="238"/>
      <c r="BG84" s="238"/>
      <c r="BH84" s="89"/>
      <c r="BI84" s="232"/>
      <c r="BJ84" s="232"/>
      <c r="BK84" s="232"/>
      <c r="BL84" s="233"/>
      <c r="BM84" s="233"/>
      <c r="BN84" s="233"/>
      <c r="BO84" s="63"/>
      <c r="BP84" s="109"/>
    </row>
    <row r="85" spans="2:68" x14ac:dyDescent="0.25">
      <c r="B85" s="106"/>
      <c r="C85" s="53"/>
      <c r="D85" s="5"/>
      <c r="E85" s="471" t="s">
        <v>1310</v>
      </c>
      <c r="F85" s="471"/>
      <c r="G85" s="471"/>
      <c r="H85" s="544">
        <v>2</v>
      </c>
      <c r="I85" s="545"/>
      <c r="J85" s="5"/>
      <c r="K85" s="471" t="s">
        <v>1299</v>
      </c>
      <c r="L85" s="471"/>
      <c r="M85" s="471"/>
      <c r="N85" s="549">
        <v>1</v>
      </c>
      <c r="O85" s="540"/>
      <c r="P85" s="471" t="s">
        <v>1329</v>
      </c>
      <c r="Q85" s="471"/>
      <c r="R85" s="533">
        <f>R83*H85*N85</f>
        <v>0</v>
      </c>
      <c r="S85" s="534"/>
      <c r="T85" s="535"/>
      <c r="U85" s="63"/>
      <c r="V85" s="109"/>
      <c r="W85" s="5"/>
      <c r="X85" s="5"/>
      <c r="Y85" s="106"/>
      <c r="Z85" s="53"/>
      <c r="AA85" s="5"/>
      <c r="AB85" s="471" t="s">
        <v>1310</v>
      </c>
      <c r="AC85" s="471"/>
      <c r="AD85" s="471"/>
      <c r="AE85" s="544">
        <v>2</v>
      </c>
      <c r="AF85" s="545"/>
      <c r="AG85" s="5"/>
      <c r="AH85" s="471" t="s">
        <v>1299</v>
      </c>
      <c r="AI85" s="471"/>
      <c r="AJ85" s="471"/>
      <c r="AK85" s="549">
        <v>1</v>
      </c>
      <c r="AL85" s="540"/>
      <c r="AM85" s="471" t="s">
        <v>1329</v>
      </c>
      <c r="AN85" s="471"/>
      <c r="AO85" s="533">
        <f>AO83*AE85*AK85</f>
        <v>0</v>
      </c>
      <c r="AP85" s="534"/>
      <c r="AQ85" s="535"/>
      <c r="AR85" s="63"/>
      <c r="AS85" s="109"/>
      <c r="AT85" s="5"/>
      <c r="AU85" s="1"/>
      <c r="AV85" s="106"/>
      <c r="AW85" s="53"/>
      <c r="AY85" s="471" t="s">
        <v>1310</v>
      </c>
      <c r="AZ85" s="471"/>
      <c r="BA85" s="471"/>
      <c r="BB85" s="544">
        <v>2</v>
      </c>
      <c r="BC85" s="545"/>
      <c r="BE85" s="471" t="s">
        <v>1299</v>
      </c>
      <c r="BF85" s="471"/>
      <c r="BG85" s="471"/>
      <c r="BH85" s="549">
        <v>1</v>
      </c>
      <c r="BI85" s="540"/>
      <c r="BJ85" s="471" t="s">
        <v>1329</v>
      </c>
      <c r="BK85" s="471"/>
      <c r="BL85" s="533">
        <f>BL83*BB85*BH85</f>
        <v>0</v>
      </c>
      <c r="BM85" s="534"/>
      <c r="BN85" s="535"/>
      <c r="BO85" s="63"/>
      <c r="BP85" s="109"/>
    </row>
    <row r="86" spans="2:68" ht="8.25" customHeight="1" x14ac:dyDescent="0.25">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x14ac:dyDescent="0.25">
      <c r="B87" s="106"/>
      <c r="C87" s="113"/>
      <c r="D87" s="113"/>
      <c r="E87" s="242"/>
      <c r="F87" s="242"/>
      <c r="G87" s="242"/>
      <c r="H87" s="242"/>
      <c r="I87" s="120"/>
      <c r="J87" s="120"/>
      <c r="K87" s="120"/>
      <c r="L87" s="120"/>
      <c r="M87" s="120"/>
      <c r="N87" s="113"/>
      <c r="O87" s="242"/>
      <c r="P87" s="242"/>
      <c r="Q87" s="547" t="s">
        <v>1336</v>
      </c>
      <c r="R87" s="547"/>
      <c r="S87" s="547"/>
      <c r="T87" s="547"/>
      <c r="U87" s="113"/>
      <c r="V87" s="109"/>
      <c r="W87" s="5"/>
      <c r="X87" s="5"/>
      <c r="Y87" s="106"/>
      <c r="Z87" s="113"/>
      <c r="AA87" s="113"/>
      <c r="AB87" s="242"/>
      <c r="AC87" s="242"/>
      <c r="AD87" s="242"/>
      <c r="AE87" s="242"/>
      <c r="AF87" s="120"/>
      <c r="AG87" s="120"/>
      <c r="AH87" s="120"/>
      <c r="AI87" s="120"/>
      <c r="AJ87" s="120"/>
      <c r="AK87" s="113"/>
      <c r="AL87" s="242"/>
      <c r="AM87" s="242"/>
      <c r="AN87" s="547" t="s">
        <v>1336</v>
      </c>
      <c r="AO87" s="547"/>
      <c r="AP87" s="547"/>
      <c r="AQ87" s="547"/>
      <c r="AR87" s="113"/>
      <c r="AS87" s="109"/>
      <c r="AT87" s="5"/>
      <c r="AU87" s="1"/>
      <c r="AV87" s="106"/>
      <c r="AW87" s="113"/>
      <c r="AX87" s="113"/>
      <c r="AY87" s="242"/>
      <c r="AZ87" s="242"/>
      <c r="BA87" s="242"/>
      <c r="BB87" s="242"/>
      <c r="BC87" s="120"/>
      <c r="BD87" s="120"/>
      <c r="BE87" s="120"/>
      <c r="BF87" s="120"/>
      <c r="BG87" s="120"/>
      <c r="BH87" s="113"/>
      <c r="BI87" s="242"/>
      <c r="BJ87" s="242"/>
      <c r="BK87" s="547" t="s">
        <v>1336</v>
      </c>
      <c r="BL87" s="547"/>
      <c r="BM87" s="547"/>
      <c r="BN87" s="547"/>
      <c r="BO87" s="113"/>
      <c r="BP87" s="109"/>
    </row>
    <row r="88" spans="2:68" ht="7.5" customHeight="1" x14ac:dyDescent="0.25">
      <c r="B88" s="103"/>
      <c r="C88" s="49"/>
      <c r="D88" s="50"/>
      <c r="E88" s="51"/>
      <c r="F88" s="51"/>
      <c r="G88" s="51"/>
      <c r="H88" s="51"/>
      <c r="I88" s="84"/>
      <c r="J88" s="84"/>
      <c r="K88" s="84"/>
      <c r="L88" s="84"/>
      <c r="M88" s="84"/>
      <c r="N88" s="50"/>
      <c r="O88" s="90"/>
      <c r="P88" s="242"/>
      <c r="Q88" s="548"/>
      <c r="R88" s="548"/>
      <c r="S88" s="548"/>
      <c r="T88" s="548"/>
      <c r="U88" s="113"/>
      <c r="V88" s="109"/>
      <c r="W88" s="5"/>
      <c r="X88" s="5"/>
      <c r="Y88" s="103"/>
      <c r="Z88" s="49"/>
      <c r="AA88" s="50"/>
      <c r="AB88" s="51"/>
      <c r="AC88" s="51"/>
      <c r="AD88" s="51"/>
      <c r="AE88" s="51"/>
      <c r="AF88" s="84"/>
      <c r="AG88" s="84"/>
      <c r="AH88" s="84"/>
      <c r="AI88" s="84"/>
      <c r="AJ88" s="84"/>
      <c r="AK88" s="50"/>
      <c r="AL88" s="90"/>
      <c r="AM88" s="242"/>
      <c r="AN88" s="548"/>
      <c r="AO88" s="548"/>
      <c r="AP88" s="548"/>
      <c r="AQ88" s="548"/>
      <c r="AR88" s="113"/>
      <c r="AS88" s="109"/>
      <c r="AT88" s="5"/>
      <c r="AU88" s="1"/>
      <c r="AV88" s="103"/>
      <c r="AW88" s="49"/>
      <c r="AX88" s="50"/>
      <c r="AY88" s="51"/>
      <c r="AZ88" s="51"/>
      <c r="BA88" s="51"/>
      <c r="BB88" s="51"/>
      <c r="BC88" s="84"/>
      <c r="BD88" s="84"/>
      <c r="BE88" s="84"/>
      <c r="BF88" s="84"/>
      <c r="BG88" s="84"/>
      <c r="BH88" s="50"/>
      <c r="BI88" s="90"/>
      <c r="BJ88" s="242"/>
      <c r="BK88" s="548"/>
      <c r="BL88" s="548"/>
      <c r="BM88" s="548"/>
      <c r="BN88" s="548"/>
      <c r="BO88" s="113"/>
      <c r="BP88" s="109"/>
    </row>
    <row r="89" spans="2:68" ht="15.75" x14ac:dyDescent="0.25">
      <c r="B89" s="103"/>
      <c r="C89" s="53"/>
      <c r="D89" s="459" t="s">
        <v>1287</v>
      </c>
      <c r="E89" s="459"/>
      <c r="F89" s="459"/>
      <c r="G89" s="459"/>
      <c r="H89" s="472" t="s">
        <v>1366</v>
      </c>
      <c r="I89" s="472"/>
      <c r="J89" s="472"/>
      <c r="K89" s="6" t="s">
        <v>1325</v>
      </c>
      <c r="L89" s="6"/>
      <c r="M89" s="473">
        <f>VLOOKUP(H89,perfil,2,FALSE)</f>
        <v>0</v>
      </c>
      <c r="N89" s="473"/>
      <c r="O89" s="63"/>
      <c r="P89" s="113"/>
      <c r="Q89" s="546">
        <f>(L59+(K67*R63)+R71+R85+R79+(1+S75))*(1+M89)</f>
        <v>1</v>
      </c>
      <c r="R89" s="546"/>
      <c r="S89" s="546"/>
      <c r="T89" s="546"/>
      <c r="U89" s="113"/>
      <c r="V89" s="109"/>
      <c r="W89" s="5"/>
      <c r="X89" s="5"/>
      <c r="Y89" s="103"/>
      <c r="Z89" s="53"/>
      <c r="AA89" s="459" t="s">
        <v>1287</v>
      </c>
      <c r="AB89" s="459"/>
      <c r="AC89" s="459"/>
      <c r="AD89" s="459"/>
      <c r="AE89" s="472" t="s">
        <v>1366</v>
      </c>
      <c r="AF89" s="472"/>
      <c r="AG89" s="472"/>
      <c r="AH89" s="6" t="s">
        <v>1325</v>
      </c>
      <c r="AI89" s="6"/>
      <c r="AJ89" s="473">
        <f>VLOOKUP(AE89,perfil,2,FALSE)</f>
        <v>0</v>
      </c>
      <c r="AK89" s="473"/>
      <c r="AL89" s="63"/>
      <c r="AM89" s="113"/>
      <c r="AN89" s="546" t="e">
        <f>(AI59+(AH67*AO63)+AO71+AO85+AO79+(1+AP75))*(1+AJ89)</f>
        <v>#N/A</v>
      </c>
      <c r="AO89" s="546"/>
      <c r="AP89" s="546"/>
      <c r="AQ89" s="546"/>
      <c r="AR89" s="113"/>
      <c r="AS89" s="109"/>
      <c r="AT89" s="5"/>
      <c r="AU89" s="1"/>
      <c r="AV89" s="103"/>
      <c r="AW89" s="53"/>
      <c r="AX89" s="459" t="s">
        <v>1287</v>
      </c>
      <c r="AY89" s="459"/>
      <c r="AZ89" s="459"/>
      <c r="BA89" s="459"/>
      <c r="BB89" s="472" t="s">
        <v>1366</v>
      </c>
      <c r="BC89" s="472"/>
      <c r="BD89" s="472"/>
      <c r="BE89" s="6" t="s">
        <v>1325</v>
      </c>
      <c r="BF89" s="6"/>
      <c r="BG89" s="473">
        <f>VLOOKUP(BB89,perfil,2,FALSE)</f>
        <v>0</v>
      </c>
      <c r="BH89" s="473"/>
      <c r="BI89" s="63"/>
      <c r="BJ89" s="113"/>
      <c r="BK89" s="546">
        <f>(BF59+(BE67*BL63)+BL71+BL85+BL79+(1+BM75))*(1+BG89)</f>
        <v>1</v>
      </c>
      <c r="BL89" s="546"/>
      <c r="BM89" s="546"/>
      <c r="BN89" s="546"/>
      <c r="BO89" s="113"/>
      <c r="BP89" s="109"/>
    </row>
    <row r="90" spans="2:68" ht="6" customHeight="1" x14ac:dyDescent="0.25">
      <c r="B90" s="103"/>
      <c r="C90" s="54"/>
      <c r="D90" s="64"/>
      <c r="E90" s="73"/>
      <c r="F90" s="73"/>
      <c r="G90" s="64"/>
      <c r="H90" s="64"/>
      <c r="I90" s="64"/>
      <c r="J90" s="64"/>
      <c r="K90" s="64"/>
      <c r="L90" s="64"/>
      <c r="M90" s="64"/>
      <c r="N90" s="64"/>
      <c r="O90" s="65"/>
      <c r="P90" s="113"/>
      <c r="Q90" s="546"/>
      <c r="R90" s="546"/>
      <c r="S90" s="546"/>
      <c r="T90" s="546"/>
      <c r="U90" s="117"/>
      <c r="V90" s="109"/>
      <c r="W90" s="5"/>
      <c r="X90" s="5"/>
      <c r="Y90" s="103"/>
      <c r="Z90" s="54"/>
      <c r="AA90" s="64"/>
      <c r="AB90" s="73"/>
      <c r="AC90" s="73"/>
      <c r="AD90" s="64"/>
      <c r="AE90" s="64"/>
      <c r="AF90" s="64"/>
      <c r="AG90" s="64"/>
      <c r="AH90" s="64"/>
      <c r="AI90" s="64"/>
      <c r="AJ90" s="64"/>
      <c r="AK90" s="64"/>
      <c r="AL90" s="65"/>
      <c r="AM90" s="113"/>
      <c r="AN90" s="546"/>
      <c r="AO90" s="546"/>
      <c r="AP90" s="546"/>
      <c r="AQ90" s="546"/>
      <c r="AR90" s="117"/>
      <c r="AS90" s="109"/>
      <c r="AT90" s="5"/>
      <c r="AU90" s="1"/>
      <c r="AV90" s="103"/>
      <c r="AW90" s="54"/>
      <c r="AX90" s="64"/>
      <c r="AY90" s="73"/>
      <c r="AZ90" s="73"/>
      <c r="BA90" s="64"/>
      <c r="BB90" s="64"/>
      <c r="BC90" s="64"/>
      <c r="BD90" s="64"/>
      <c r="BE90" s="64"/>
      <c r="BF90" s="64"/>
      <c r="BG90" s="64"/>
      <c r="BH90" s="64"/>
      <c r="BI90" s="65"/>
      <c r="BJ90" s="113"/>
      <c r="BK90" s="546"/>
      <c r="BL90" s="546"/>
      <c r="BM90" s="546"/>
      <c r="BN90" s="546"/>
      <c r="BO90" s="117"/>
      <c r="BP90" s="109"/>
    </row>
    <row r="91" spans="2:68" ht="6.75" customHeight="1" thickBot="1" x14ac:dyDescent="0.3">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x14ac:dyDescent="0.25">
      <c r="C92" s="5"/>
      <c r="D92" s="5"/>
      <c r="E92" s="5"/>
      <c r="F92" s="5"/>
      <c r="G92" s="5"/>
      <c r="H92" s="5"/>
      <c r="I92" s="5"/>
      <c r="J92" s="5"/>
      <c r="K92" s="5"/>
      <c r="L92" s="5"/>
      <c r="M92" s="5"/>
      <c r="N92" s="5"/>
      <c r="O92" s="235"/>
      <c r="P92" s="235"/>
      <c r="Q92" s="5"/>
      <c r="R92" s="5"/>
      <c r="S92" s="5"/>
      <c r="T92" s="60"/>
      <c r="U92" s="60"/>
      <c r="V92" s="5"/>
      <c r="W92" s="5"/>
      <c r="X92" s="5"/>
      <c r="Y92" s="1"/>
      <c r="Z92" s="5"/>
      <c r="AA92" s="5"/>
      <c r="AB92" s="5"/>
      <c r="AC92" s="5"/>
      <c r="AD92" s="5"/>
      <c r="AE92" s="5"/>
      <c r="AF92" s="5"/>
      <c r="AG92" s="5"/>
      <c r="AH92" s="5"/>
      <c r="AI92" s="5"/>
      <c r="AJ92" s="5"/>
      <c r="AK92" s="5"/>
      <c r="AL92" s="235"/>
      <c r="AM92" s="235"/>
      <c r="AN92" s="5"/>
      <c r="AO92" s="5"/>
      <c r="AP92" s="5"/>
      <c r="AQ92" s="60"/>
      <c r="AR92" s="60"/>
      <c r="AS92" s="5"/>
      <c r="AT92" s="5"/>
      <c r="AU92" s="1"/>
    </row>
    <row r="93" spans="2:68" x14ac:dyDescent="0.25">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75" thickBot="1" x14ac:dyDescent="0.3">
      <c r="B94" s="5"/>
      <c r="C94" s="523" t="s">
        <v>1506</v>
      </c>
      <c r="D94" s="523"/>
      <c r="E94" s="523"/>
      <c r="F94" s="523"/>
      <c r="G94" s="523"/>
      <c r="H94" s="523"/>
      <c r="I94" s="126"/>
      <c r="J94" s="5"/>
      <c r="K94" s="5"/>
      <c r="L94" s="5"/>
      <c r="M94" s="5"/>
      <c r="N94" s="5"/>
      <c r="O94" s="5"/>
      <c r="P94" s="5"/>
      <c r="Q94" s="5"/>
      <c r="R94" s="5"/>
      <c r="S94" s="5"/>
      <c r="T94" s="5"/>
      <c r="U94" s="5"/>
      <c r="V94" s="5"/>
      <c r="W94" s="5"/>
      <c r="X94" s="5"/>
      <c r="Y94" s="5"/>
      <c r="Z94" s="523" t="s">
        <v>1507</v>
      </c>
      <c r="AA94" s="523"/>
      <c r="AB94" s="523"/>
      <c r="AC94" s="523"/>
      <c r="AD94" s="523"/>
      <c r="AE94" s="523"/>
      <c r="AF94" s="126"/>
      <c r="AG94" s="5"/>
      <c r="AH94" s="5"/>
      <c r="AI94" s="5"/>
      <c r="AJ94" s="5"/>
      <c r="AK94" s="5"/>
      <c r="AL94" s="5"/>
      <c r="AM94" s="5"/>
      <c r="AN94" s="5"/>
      <c r="AO94" s="5"/>
      <c r="AP94" s="5"/>
      <c r="AQ94" s="5"/>
      <c r="AR94" s="5"/>
      <c r="AS94" s="5"/>
      <c r="AT94" s="5"/>
      <c r="AU94" s="5"/>
      <c r="AW94" s="523" t="s">
        <v>1508</v>
      </c>
      <c r="AX94" s="523"/>
      <c r="AY94" s="523"/>
      <c r="AZ94" s="523"/>
      <c r="BA94" s="523"/>
      <c r="BB94" s="523"/>
      <c r="BC94" s="126"/>
    </row>
    <row r="95" spans="2:68" ht="6.75" customHeight="1" x14ac:dyDescent="0.25">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25" customHeight="1" x14ac:dyDescent="0.25">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x14ac:dyDescent="0.25">
      <c r="B97" s="106"/>
      <c r="C97" s="53"/>
      <c r="D97" s="5"/>
      <c r="E97" s="524" t="s">
        <v>1337</v>
      </c>
      <c r="F97" s="524"/>
      <c r="G97" s="524"/>
      <c r="H97" s="524"/>
      <c r="I97" s="524"/>
      <c r="J97" s="5"/>
      <c r="K97" s="527" t="s">
        <v>1512</v>
      </c>
      <c r="L97" s="528"/>
      <c r="M97" s="528"/>
      <c r="N97" s="528"/>
      <c r="O97" s="528"/>
      <c r="P97" s="528"/>
      <c r="Q97" s="528"/>
      <c r="R97" s="528"/>
      <c r="S97" s="529"/>
      <c r="T97" s="92"/>
      <c r="U97" s="94"/>
      <c r="V97" s="123"/>
      <c r="W97" s="1"/>
      <c r="X97" s="5"/>
      <c r="Y97" s="106"/>
      <c r="Z97" s="53"/>
      <c r="AA97" s="5"/>
      <c r="AB97" s="524" t="s">
        <v>1337</v>
      </c>
      <c r="AC97" s="524"/>
      <c r="AD97" s="524"/>
      <c r="AE97" s="524"/>
      <c r="AF97" s="524"/>
      <c r="AG97" s="5"/>
      <c r="AH97" s="527" t="s">
        <v>1512</v>
      </c>
      <c r="AI97" s="528"/>
      <c r="AJ97" s="528"/>
      <c r="AK97" s="528"/>
      <c r="AL97" s="528"/>
      <c r="AM97" s="528"/>
      <c r="AN97" s="528"/>
      <c r="AO97" s="528"/>
      <c r="AP97" s="529"/>
      <c r="AQ97" s="92"/>
      <c r="AR97" s="94"/>
      <c r="AS97" s="123"/>
      <c r="AT97" s="1"/>
      <c r="AU97" s="1"/>
      <c r="AV97" s="106"/>
      <c r="AW97" s="53"/>
      <c r="AY97" s="524" t="s">
        <v>1337</v>
      </c>
      <c r="AZ97" s="524"/>
      <c r="BA97" s="524"/>
      <c r="BB97" s="524"/>
      <c r="BC97" s="524"/>
      <c r="BE97" s="527" t="s">
        <v>1512</v>
      </c>
      <c r="BF97" s="528"/>
      <c r="BG97" s="528"/>
      <c r="BH97" s="528"/>
      <c r="BI97" s="528"/>
      <c r="BJ97" s="528"/>
      <c r="BK97" s="528"/>
      <c r="BL97" s="528"/>
      <c r="BM97" s="529"/>
      <c r="BN97" s="92"/>
      <c r="BO97" s="94"/>
      <c r="BP97" s="123"/>
    </row>
    <row r="98" spans="2:68" ht="4.5" customHeight="1" x14ac:dyDescent="0.25">
      <c r="B98" s="106"/>
      <c r="C98" s="53"/>
      <c r="D98" s="5"/>
      <c r="E98" s="244"/>
      <c r="F98" s="244"/>
      <c r="G98" s="244"/>
      <c r="H98" s="244"/>
      <c r="I98" s="244"/>
      <c r="J98" s="5"/>
      <c r="K98" s="93"/>
      <c r="L98" s="93"/>
      <c r="M98" s="93"/>
      <c r="N98" s="93"/>
      <c r="O98" s="93"/>
      <c r="P98" s="93"/>
      <c r="Q98" s="93"/>
      <c r="R98" s="93"/>
      <c r="S98" s="93"/>
      <c r="T98" s="92"/>
      <c r="U98" s="94"/>
      <c r="V98" s="123"/>
      <c r="W98" s="1"/>
      <c r="X98" s="5"/>
      <c r="Y98" s="106"/>
      <c r="Z98" s="53"/>
      <c r="AA98" s="5"/>
      <c r="AB98" s="244"/>
      <c r="AC98" s="244"/>
      <c r="AD98" s="244"/>
      <c r="AE98" s="244"/>
      <c r="AF98" s="244"/>
      <c r="AG98" s="5"/>
      <c r="AH98" s="93"/>
      <c r="AI98" s="93"/>
      <c r="AJ98" s="93"/>
      <c r="AK98" s="93"/>
      <c r="AL98" s="93"/>
      <c r="AM98" s="93"/>
      <c r="AN98" s="93"/>
      <c r="AO98" s="93"/>
      <c r="AP98" s="93"/>
      <c r="AQ98" s="92"/>
      <c r="AR98" s="94"/>
      <c r="AS98" s="123"/>
      <c r="AT98" s="1"/>
      <c r="AU98" s="1"/>
      <c r="AV98" s="106"/>
      <c r="AW98" s="53"/>
      <c r="AY98" s="244"/>
      <c r="AZ98" s="244"/>
      <c r="BA98" s="244"/>
      <c r="BB98" s="244"/>
      <c r="BC98" s="244"/>
      <c r="BE98" s="93"/>
      <c r="BF98" s="93"/>
      <c r="BG98" s="93"/>
      <c r="BH98" s="93"/>
      <c r="BI98" s="93"/>
      <c r="BJ98" s="93"/>
      <c r="BK98" s="93"/>
      <c r="BL98" s="93"/>
      <c r="BM98" s="93"/>
      <c r="BN98" s="92"/>
      <c r="BO98" s="94"/>
      <c r="BP98" s="123"/>
    </row>
    <row r="99" spans="2:68" x14ac:dyDescent="0.25">
      <c r="B99" s="106"/>
      <c r="C99" s="53"/>
      <c r="D99" s="5"/>
      <c r="E99" s="525" t="s">
        <v>1338</v>
      </c>
      <c r="F99" s="525"/>
      <c r="G99" s="525"/>
      <c r="H99" s="525"/>
      <c r="I99" s="525"/>
      <c r="J99" s="5"/>
      <c r="K99" s="527" t="s">
        <v>159</v>
      </c>
      <c r="L99" s="528"/>
      <c r="M99" s="528"/>
      <c r="N99" s="528"/>
      <c r="O99" s="528"/>
      <c r="P99" s="528"/>
      <c r="Q99" s="528"/>
      <c r="R99" s="528"/>
      <c r="S99" s="529"/>
      <c r="T99" s="92"/>
      <c r="U99" s="94"/>
      <c r="V99" s="123"/>
      <c r="W99" s="5"/>
      <c r="X99" s="5"/>
      <c r="Y99" s="106"/>
      <c r="Z99" s="53"/>
      <c r="AA99" s="5"/>
      <c r="AB99" s="525" t="s">
        <v>1338</v>
      </c>
      <c r="AC99" s="525"/>
      <c r="AD99" s="525"/>
      <c r="AE99" s="525"/>
      <c r="AF99" s="525"/>
      <c r="AG99" s="5"/>
      <c r="AH99" s="527" t="s">
        <v>159</v>
      </c>
      <c r="AI99" s="528"/>
      <c r="AJ99" s="528"/>
      <c r="AK99" s="528"/>
      <c r="AL99" s="528"/>
      <c r="AM99" s="528"/>
      <c r="AN99" s="528"/>
      <c r="AO99" s="528"/>
      <c r="AP99" s="529"/>
      <c r="AQ99" s="92"/>
      <c r="AR99" s="94"/>
      <c r="AS99" s="123"/>
      <c r="AT99" s="5"/>
      <c r="AU99" s="1"/>
      <c r="AV99" s="106"/>
      <c r="AW99" s="53"/>
      <c r="AY99" s="525" t="s">
        <v>1338</v>
      </c>
      <c r="AZ99" s="525"/>
      <c r="BA99" s="525"/>
      <c r="BB99" s="525"/>
      <c r="BC99" s="525"/>
      <c r="BE99" s="527" t="s">
        <v>159</v>
      </c>
      <c r="BF99" s="528"/>
      <c r="BG99" s="528"/>
      <c r="BH99" s="528"/>
      <c r="BI99" s="528"/>
      <c r="BJ99" s="528"/>
      <c r="BK99" s="528"/>
      <c r="BL99" s="528"/>
      <c r="BM99" s="529"/>
      <c r="BN99" s="92"/>
      <c r="BO99" s="94"/>
      <c r="BP99" s="123"/>
    </row>
    <row r="100" spans="2:68" ht="5.25" customHeight="1" x14ac:dyDescent="0.25">
      <c r="B100" s="106"/>
      <c r="C100" s="53"/>
      <c r="D100" s="5"/>
      <c r="E100" s="243"/>
      <c r="F100" s="243"/>
      <c r="G100" s="243"/>
      <c r="H100" s="243"/>
      <c r="I100" s="243"/>
      <c r="J100" s="5"/>
      <c r="K100" s="93"/>
      <c r="L100" s="93"/>
      <c r="M100" s="93"/>
      <c r="N100" s="93"/>
      <c r="O100" s="93"/>
      <c r="P100" s="93"/>
      <c r="Q100" s="93"/>
      <c r="R100" s="93"/>
      <c r="S100" s="93"/>
      <c r="T100" s="92"/>
      <c r="U100" s="94"/>
      <c r="V100" s="123"/>
      <c r="W100" s="5"/>
      <c r="X100" s="5"/>
      <c r="Y100" s="106"/>
      <c r="Z100" s="53"/>
      <c r="AA100" s="5"/>
      <c r="AB100" s="243"/>
      <c r="AC100" s="243"/>
      <c r="AD100" s="243"/>
      <c r="AE100" s="243"/>
      <c r="AF100" s="243"/>
      <c r="AG100" s="5"/>
      <c r="AH100" s="93"/>
      <c r="AI100" s="93"/>
      <c r="AJ100" s="93"/>
      <c r="AK100" s="93"/>
      <c r="AL100" s="93"/>
      <c r="AM100" s="93"/>
      <c r="AN100" s="93"/>
      <c r="AO100" s="93"/>
      <c r="AP100" s="93"/>
      <c r="AQ100" s="92"/>
      <c r="AR100" s="94"/>
      <c r="AS100" s="123"/>
      <c r="AT100" s="5"/>
      <c r="AU100" s="1"/>
      <c r="AV100" s="106"/>
      <c r="AW100" s="53"/>
      <c r="AY100" s="243"/>
      <c r="AZ100" s="243"/>
      <c r="BA100" s="243"/>
      <c r="BB100" s="243"/>
      <c r="BC100" s="243"/>
      <c r="BE100" s="93"/>
      <c r="BF100" s="93"/>
      <c r="BG100" s="93"/>
      <c r="BH100" s="93"/>
      <c r="BI100" s="93"/>
      <c r="BJ100" s="93"/>
      <c r="BK100" s="93"/>
      <c r="BL100" s="93"/>
      <c r="BM100" s="93"/>
      <c r="BN100" s="92"/>
      <c r="BO100" s="94"/>
      <c r="BP100" s="123"/>
    </row>
    <row r="101" spans="2:68" x14ac:dyDescent="0.25">
      <c r="B101" s="106"/>
      <c r="C101" s="53"/>
      <c r="D101" s="5"/>
      <c r="E101" s="526"/>
      <c r="F101" s="526"/>
      <c r="G101" s="526"/>
      <c r="H101" s="526"/>
      <c r="I101" s="526"/>
      <c r="J101" s="30"/>
      <c r="K101" s="550"/>
      <c r="L101" s="550"/>
      <c r="M101" s="550"/>
      <c r="N101" s="550"/>
      <c r="O101" s="550"/>
      <c r="P101" s="550"/>
      <c r="Q101" s="550"/>
      <c r="R101" s="550"/>
      <c r="S101" s="550"/>
      <c r="T101" s="92"/>
      <c r="U101" s="95"/>
      <c r="V101" s="123"/>
      <c r="W101" s="5"/>
      <c r="X101" s="5"/>
      <c r="Y101" s="106"/>
      <c r="Z101" s="53"/>
      <c r="AA101" s="5"/>
      <c r="AB101" s="526"/>
      <c r="AC101" s="526"/>
      <c r="AD101" s="526"/>
      <c r="AE101" s="526"/>
      <c r="AF101" s="526"/>
      <c r="AG101" s="30"/>
      <c r="AH101" s="550"/>
      <c r="AI101" s="550"/>
      <c r="AJ101" s="550"/>
      <c r="AK101" s="550"/>
      <c r="AL101" s="550"/>
      <c r="AM101" s="550"/>
      <c r="AN101" s="550"/>
      <c r="AO101" s="550"/>
      <c r="AP101" s="550"/>
      <c r="AQ101" s="92"/>
      <c r="AR101" s="95"/>
      <c r="AS101" s="123"/>
      <c r="AT101" s="5"/>
      <c r="AU101" s="1"/>
      <c r="AV101" s="106"/>
      <c r="AW101" s="53"/>
      <c r="AY101" s="526"/>
      <c r="AZ101" s="526"/>
      <c r="BA101" s="526"/>
      <c r="BB101" s="526"/>
      <c r="BC101" s="526"/>
      <c r="BD101" s="30"/>
      <c r="BE101" s="550"/>
      <c r="BF101" s="550"/>
      <c r="BG101" s="550"/>
      <c r="BH101" s="550"/>
      <c r="BI101" s="550"/>
      <c r="BJ101" s="550"/>
      <c r="BK101" s="550"/>
      <c r="BL101" s="550"/>
      <c r="BM101" s="550"/>
      <c r="BN101" s="92"/>
      <c r="BO101" s="95"/>
      <c r="BP101" s="123"/>
    </row>
    <row r="102" spans="2:68" ht="6.75" customHeight="1" x14ac:dyDescent="0.25">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25" customHeight="1" x14ac:dyDescent="0.25">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x14ac:dyDescent="0.25">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x14ac:dyDescent="0.25">
      <c r="B105" s="106"/>
      <c r="C105" s="76"/>
      <c r="D105" s="8"/>
      <c r="E105" s="8" t="s">
        <v>1332</v>
      </c>
      <c r="F105" s="8"/>
      <c r="G105" s="8"/>
      <c r="H105" s="8"/>
      <c r="I105" s="6"/>
      <c r="J105" s="6"/>
      <c r="K105" s="6"/>
      <c r="L105" s="481">
        <f>VLOOKUP(K99,tabla_puesta_a_punto,3,FALSE)</f>
        <v>0</v>
      </c>
      <c r="M105" s="481"/>
      <c r="N105" s="481"/>
      <c r="O105" s="481"/>
      <c r="P105" s="5"/>
      <c r="Q105" s="5"/>
      <c r="R105" s="5"/>
      <c r="S105" s="5"/>
      <c r="T105" s="5"/>
      <c r="U105" s="63"/>
      <c r="V105" s="109"/>
      <c r="W105" s="5"/>
      <c r="X105" s="5"/>
      <c r="Y105" s="106"/>
      <c r="Z105" s="76"/>
      <c r="AA105" s="8"/>
      <c r="AB105" s="8" t="s">
        <v>1332</v>
      </c>
      <c r="AC105" s="8"/>
      <c r="AD105" s="8"/>
      <c r="AE105" s="8"/>
      <c r="AF105" s="6"/>
      <c r="AG105" s="6"/>
      <c r="AH105" s="6"/>
      <c r="AI105" s="481">
        <f>VLOOKUP(AH99,tabla_puesta_a_punto,3,FALSE)</f>
        <v>0</v>
      </c>
      <c r="AJ105" s="481"/>
      <c r="AK105" s="481"/>
      <c r="AL105" s="481"/>
      <c r="AM105" s="5"/>
      <c r="AN105" s="5"/>
      <c r="AO105" s="5"/>
      <c r="AP105" s="5"/>
      <c r="AQ105" s="5"/>
      <c r="AR105" s="63"/>
      <c r="AS105" s="109"/>
      <c r="AT105" s="5"/>
      <c r="AU105" s="1"/>
      <c r="AV105" s="106"/>
      <c r="AW105" s="76"/>
      <c r="AX105" s="8"/>
      <c r="AY105" s="8" t="s">
        <v>1332</v>
      </c>
      <c r="AZ105" s="8"/>
      <c r="BA105" s="8"/>
      <c r="BB105" s="8"/>
      <c r="BC105" s="6"/>
      <c r="BD105" s="6"/>
      <c r="BE105" s="6"/>
      <c r="BF105" s="481">
        <f>VLOOKUP(BE99,tabla_puesta_a_punto,3,FALSE)</f>
        <v>0</v>
      </c>
      <c r="BG105" s="481"/>
      <c r="BH105" s="481"/>
      <c r="BI105" s="481"/>
      <c r="BO105" s="63"/>
      <c r="BP105" s="109"/>
    </row>
    <row r="106" spans="2:68" x14ac:dyDescent="0.25">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 customHeight="1" x14ac:dyDescent="0.25">
      <c r="B107" s="106"/>
      <c r="C107" s="242"/>
      <c r="D107" s="242"/>
      <c r="E107" s="242"/>
      <c r="F107" s="242"/>
      <c r="G107" s="242"/>
      <c r="H107" s="242"/>
      <c r="I107" s="111"/>
      <c r="J107" s="111"/>
      <c r="K107" s="111"/>
      <c r="L107" s="111"/>
      <c r="M107" s="112"/>
      <c r="N107" s="112"/>
      <c r="O107" s="113"/>
      <c r="P107" s="113"/>
      <c r="Q107" s="113"/>
      <c r="R107" s="113"/>
      <c r="S107" s="113"/>
      <c r="T107" s="113"/>
      <c r="U107" s="113"/>
      <c r="V107" s="109"/>
      <c r="W107" s="5"/>
      <c r="X107" s="5"/>
      <c r="Y107" s="106"/>
      <c r="Z107" s="242"/>
      <c r="AA107" s="242"/>
      <c r="AB107" s="242"/>
      <c r="AC107" s="242"/>
      <c r="AD107" s="242"/>
      <c r="AE107" s="242"/>
      <c r="AF107" s="111"/>
      <c r="AG107" s="111"/>
      <c r="AH107" s="111"/>
      <c r="AI107" s="111"/>
      <c r="AJ107" s="112"/>
      <c r="AK107" s="112"/>
      <c r="AL107" s="113"/>
      <c r="AM107" s="113"/>
      <c r="AN107" s="113"/>
      <c r="AO107" s="113"/>
      <c r="AP107" s="113"/>
      <c r="AQ107" s="113"/>
      <c r="AR107" s="113"/>
      <c r="AS107" s="109"/>
      <c r="AT107" s="5"/>
      <c r="AU107" s="1"/>
      <c r="AV107" s="106"/>
      <c r="AW107" s="242"/>
      <c r="AX107" s="242"/>
      <c r="AY107" s="242"/>
      <c r="AZ107" s="242"/>
      <c r="BA107" s="242"/>
      <c r="BB107" s="242"/>
      <c r="BC107" s="111"/>
      <c r="BD107" s="111"/>
      <c r="BE107" s="111"/>
      <c r="BF107" s="111"/>
      <c r="BG107" s="112"/>
      <c r="BH107" s="112"/>
      <c r="BI107" s="113"/>
      <c r="BJ107" s="113"/>
      <c r="BK107" s="113"/>
      <c r="BL107" s="113"/>
      <c r="BM107" s="113"/>
      <c r="BN107" s="113"/>
      <c r="BO107" s="113"/>
      <c r="BP107" s="109"/>
    </row>
    <row r="108" spans="2:68" x14ac:dyDescent="0.25">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75" x14ac:dyDescent="0.25">
      <c r="B109" s="106"/>
      <c r="C109" s="62"/>
      <c r="D109" s="232"/>
      <c r="E109" s="8" t="s">
        <v>1330</v>
      </c>
      <c r="F109" s="8"/>
      <c r="G109" s="8"/>
      <c r="H109" s="530" t="s">
        <v>132</v>
      </c>
      <c r="I109" s="531"/>
      <c r="J109" s="531"/>
      <c r="K109" s="531"/>
      <c r="L109" s="532"/>
      <c r="M109" s="5"/>
      <c r="N109" s="6"/>
      <c r="O109" s="8" t="s">
        <v>1326</v>
      </c>
      <c r="P109" s="6"/>
      <c r="Q109" s="6"/>
      <c r="R109" s="533">
        <f>VLOOKUP(H109,tabla_ejecutor,2,FALSE)</f>
        <v>11890</v>
      </c>
      <c r="S109" s="534"/>
      <c r="T109" s="535"/>
      <c r="U109" s="63"/>
      <c r="V109" s="109"/>
      <c r="W109" s="5"/>
      <c r="X109" s="5"/>
      <c r="Y109" s="106"/>
      <c r="Z109" s="62"/>
      <c r="AA109" s="232"/>
      <c r="AB109" s="8" t="s">
        <v>1330</v>
      </c>
      <c r="AC109" s="8"/>
      <c r="AD109" s="8"/>
      <c r="AE109" s="530" t="s">
        <v>131</v>
      </c>
      <c r="AF109" s="531"/>
      <c r="AG109" s="531"/>
      <c r="AH109" s="531"/>
      <c r="AI109" s="532"/>
      <c r="AJ109" s="5"/>
      <c r="AK109" s="6"/>
      <c r="AL109" s="8" t="s">
        <v>1326</v>
      </c>
      <c r="AM109" s="6"/>
      <c r="AN109" s="6"/>
      <c r="AO109" s="533">
        <f>VLOOKUP(AE109,tabla_ejecutor,2,FALSE)</f>
        <v>18415</v>
      </c>
      <c r="AP109" s="534"/>
      <c r="AQ109" s="535"/>
      <c r="AR109" s="63"/>
      <c r="AS109" s="109"/>
      <c r="AT109" s="5"/>
      <c r="AU109" s="1"/>
      <c r="AV109" s="106"/>
      <c r="AW109" s="62"/>
      <c r="AX109" s="232"/>
      <c r="AY109" s="8" t="s">
        <v>1330</v>
      </c>
      <c r="AZ109" s="8"/>
      <c r="BA109" s="8"/>
      <c r="BB109" s="530" t="s">
        <v>131</v>
      </c>
      <c r="BC109" s="531"/>
      <c r="BD109" s="531"/>
      <c r="BE109" s="531"/>
      <c r="BF109" s="532"/>
      <c r="BH109" s="6"/>
      <c r="BI109" s="8" t="s">
        <v>1326</v>
      </c>
      <c r="BJ109" s="6"/>
      <c r="BK109" s="6"/>
      <c r="BL109" s="533">
        <f>VLOOKUP(BB109,tabla_ejecutor,2,FALSE)</f>
        <v>18415</v>
      </c>
      <c r="BM109" s="534"/>
      <c r="BN109" s="535"/>
      <c r="BO109" s="63"/>
      <c r="BP109" s="109"/>
    </row>
    <row r="110" spans="2:68" x14ac:dyDescent="0.25">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 customHeight="1" x14ac:dyDescent="0.25">
      <c r="B111" s="106"/>
      <c r="C111" s="242"/>
      <c r="D111" s="242"/>
      <c r="E111" s="242"/>
      <c r="F111" s="242"/>
      <c r="G111" s="242"/>
      <c r="H111" s="242"/>
      <c r="I111" s="111"/>
      <c r="J111" s="111"/>
      <c r="K111" s="111"/>
      <c r="L111" s="111"/>
      <c r="M111" s="112"/>
      <c r="N111" s="112"/>
      <c r="O111" s="113"/>
      <c r="P111" s="113"/>
      <c r="Q111" s="113"/>
      <c r="R111" s="113"/>
      <c r="S111" s="113"/>
      <c r="T111" s="113"/>
      <c r="U111" s="113"/>
      <c r="V111" s="109"/>
      <c r="W111" s="5"/>
      <c r="X111" s="5"/>
      <c r="Y111" s="106"/>
      <c r="Z111" s="242"/>
      <c r="AA111" s="242"/>
      <c r="AB111" s="242"/>
      <c r="AC111" s="242"/>
      <c r="AD111" s="242"/>
      <c r="AE111" s="242"/>
      <c r="AF111" s="111"/>
      <c r="AG111" s="111"/>
      <c r="AH111" s="111"/>
      <c r="AI111" s="111"/>
      <c r="AJ111" s="112"/>
      <c r="AK111" s="112"/>
      <c r="AL111" s="113"/>
      <c r="AM111" s="113"/>
      <c r="AN111" s="113"/>
      <c r="AO111" s="113"/>
      <c r="AP111" s="113"/>
      <c r="AQ111" s="113"/>
      <c r="AR111" s="113"/>
      <c r="AS111" s="109"/>
      <c r="AT111" s="5"/>
      <c r="AU111" s="1"/>
      <c r="AV111" s="106"/>
      <c r="AW111" s="242"/>
      <c r="AX111" s="242"/>
      <c r="AY111" s="242"/>
      <c r="AZ111" s="242"/>
      <c r="BA111" s="242"/>
      <c r="BB111" s="242"/>
      <c r="BC111" s="111"/>
      <c r="BD111" s="111"/>
      <c r="BE111" s="111"/>
      <c r="BF111" s="111"/>
      <c r="BG111" s="112"/>
      <c r="BH111" s="112"/>
      <c r="BI111" s="113"/>
      <c r="BJ111" s="113"/>
      <c r="BK111" s="113"/>
      <c r="BL111" s="113"/>
      <c r="BM111" s="113"/>
      <c r="BN111" s="113"/>
      <c r="BO111" s="113"/>
      <c r="BP111" s="109"/>
    </row>
    <row r="112" spans="2:68" x14ac:dyDescent="0.25">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x14ac:dyDescent="0.25">
      <c r="B113" s="106"/>
      <c r="C113" s="62"/>
      <c r="D113" s="232"/>
      <c r="E113" s="8" t="s">
        <v>1331</v>
      </c>
      <c r="F113" s="8"/>
      <c r="G113" s="8"/>
      <c r="H113" s="8"/>
      <c r="I113" s="8"/>
      <c r="J113" s="8"/>
      <c r="K113" s="536">
        <v>0</v>
      </c>
      <c r="L113" s="537"/>
      <c r="M113" s="59" t="s">
        <v>130</v>
      </c>
      <c r="N113" s="59"/>
      <c r="O113" s="5"/>
      <c r="P113" s="8" t="s">
        <v>1327</v>
      </c>
      <c r="Q113" s="8"/>
      <c r="R113" s="533">
        <f>R109*K113</f>
        <v>0</v>
      </c>
      <c r="S113" s="534"/>
      <c r="T113" s="535"/>
      <c r="U113" s="88"/>
      <c r="V113" s="109"/>
      <c r="W113" s="5"/>
      <c r="X113" s="5"/>
      <c r="Y113" s="106"/>
      <c r="Z113" s="62"/>
      <c r="AA113" s="232"/>
      <c r="AB113" s="8" t="s">
        <v>1331</v>
      </c>
      <c r="AC113" s="8"/>
      <c r="AD113" s="8"/>
      <c r="AE113" s="8"/>
      <c r="AF113" s="8"/>
      <c r="AG113" s="8"/>
      <c r="AH113" s="536">
        <v>0</v>
      </c>
      <c r="AI113" s="537"/>
      <c r="AJ113" s="59" t="s">
        <v>130</v>
      </c>
      <c r="AK113" s="59"/>
      <c r="AL113" s="5"/>
      <c r="AM113" s="8" t="s">
        <v>1327</v>
      </c>
      <c r="AN113" s="8"/>
      <c r="AO113" s="533">
        <f>AO109*AH113</f>
        <v>0</v>
      </c>
      <c r="AP113" s="534"/>
      <c r="AQ113" s="535"/>
      <c r="AR113" s="88"/>
      <c r="AS113" s="109"/>
      <c r="AT113" s="5"/>
      <c r="AU113" s="1"/>
      <c r="AV113" s="106"/>
      <c r="AW113" s="62"/>
      <c r="AX113" s="232"/>
      <c r="AY113" s="8" t="s">
        <v>1331</v>
      </c>
      <c r="AZ113" s="8"/>
      <c r="BA113" s="8"/>
      <c r="BB113" s="8"/>
      <c r="BC113" s="8"/>
      <c r="BD113" s="8"/>
      <c r="BE113" s="536">
        <v>0</v>
      </c>
      <c r="BF113" s="537"/>
      <c r="BG113" s="59" t="s">
        <v>130</v>
      </c>
      <c r="BH113" s="59"/>
      <c r="BJ113" s="8" t="s">
        <v>1327</v>
      </c>
      <c r="BK113" s="8"/>
      <c r="BL113" s="533">
        <f>BL109*BE113</f>
        <v>0</v>
      </c>
      <c r="BM113" s="534"/>
      <c r="BN113" s="535"/>
      <c r="BO113" s="88"/>
      <c r="BP113" s="109"/>
    </row>
    <row r="114" spans="2:68" x14ac:dyDescent="0.25">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25" customHeight="1" x14ac:dyDescent="0.25">
      <c r="B115" s="106"/>
      <c r="C115" s="242"/>
      <c r="D115" s="242"/>
      <c r="E115" s="242"/>
      <c r="F115" s="242"/>
      <c r="G115" s="242"/>
      <c r="H115" s="242"/>
      <c r="I115" s="111"/>
      <c r="J115" s="111"/>
      <c r="K115" s="111"/>
      <c r="L115" s="111"/>
      <c r="M115" s="112"/>
      <c r="N115" s="112"/>
      <c r="O115" s="113"/>
      <c r="P115" s="113"/>
      <c r="Q115" s="113"/>
      <c r="R115" s="113"/>
      <c r="S115" s="113"/>
      <c r="T115" s="113"/>
      <c r="U115" s="113"/>
      <c r="V115" s="109"/>
      <c r="W115" s="5"/>
      <c r="X115" s="5"/>
      <c r="Y115" s="106"/>
      <c r="Z115" s="242"/>
      <c r="AA115" s="242"/>
      <c r="AB115" s="242"/>
      <c r="AC115" s="242"/>
      <c r="AD115" s="242"/>
      <c r="AE115" s="242"/>
      <c r="AF115" s="111"/>
      <c r="AG115" s="111"/>
      <c r="AH115" s="111"/>
      <c r="AI115" s="111"/>
      <c r="AJ115" s="112"/>
      <c r="AK115" s="112"/>
      <c r="AL115" s="113"/>
      <c r="AM115" s="113"/>
      <c r="AN115" s="113"/>
      <c r="AO115" s="113"/>
      <c r="AP115" s="113"/>
      <c r="AQ115" s="113"/>
      <c r="AR115" s="113"/>
      <c r="AS115" s="109"/>
      <c r="AT115" s="5"/>
      <c r="AU115" s="1"/>
      <c r="AV115" s="106"/>
      <c r="AW115" s="242"/>
      <c r="AX115" s="242"/>
      <c r="AY115" s="242"/>
      <c r="AZ115" s="242"/>
      <c r="BA115" s="242"/>
      <c r="BB115" s="242"/>
      <c r="BC115" s="111"/>
      <c r="BD115" s="111"/>
      <c r="BE115" s="111"/>
      <c r="BF115" s="111"/>
      <c r="BG115" s="112"/>
      <c r="BH115" s="112"/>
      <c r="BI115" s="113"/>
      <c r="BJ115" s="113"/>
      <c r="BK115" s="113"/>
      <c r="BL115" s="113"/>
      <c r="BM115" s="113"/>
      <c r="BN115" s="113"/>
      <c r="BO115" s="113"/>
      <c r="BP115" s="109"/>
    </row>
    <row r="116" spans="2:68" x14ac:dyDescent="0.25">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x14ac:dyDescent="0.25">
      <c r="B117" s="106"/>
      <c r="C117" s="62"/>
      <c r="D117" s="232"/>
      <c r="E117" s="48" t="s">
        <v>1333</v>
      </c>
      <c r="F117" s="232"/>
      <c r="G117" s="232"/>
      <c r="H117" s="232"/>
      <c r="I117" s="68"/>
      <c r="J117" s="538" t="s">
        <v>1362</v>
      </c>
      <c r="K117" s="539"/>
      <c r="L117" s="539"/>
      <c r="M117" s="539"/>
      <c r="N117" s="540"/>
      <c r="O117" s="5"/>
      <c r="P117" s="471" t="s">
        <v>135</v>
      </c>
      <c r="Q117" s="471"/>
      <c r="R117" s="533">
        <f>VLOOKUP(J117,tabla_Alturas,2,FALSE)*L105</f>
        <v>0</v>
      </c>
      <c r="S117" s="534"/>
      <c r="T117" s="535"/>
      <c r="U117" s="63"/>
      <c r="V117" s="109"/>
      <c r="W117" s="5"/>
      <c r="X117" s="5"/>
      <c r="Y117" s="106"/>
      <c r="Z117" s="62"/>
      <c r="AA117" s="232"/>
      <c r="AB117" s="48" t="s">
        <v>1333</v>
      </c>
      <c r="AC117" s="232"/>
      <c r="AD117" s="232"/>
      <c r="AE117" s="232"/>
      <c r="AF117" s="68"/>
      <c r="AG117" s="538" t="s">
        <v>1464</v>
      </c>
      <c r="AH117" s="539"/>
      <c r="AI117" s="539"/>
      <c r="AJ117" s="539"/>
      <c r="AK117" s="540"/>
      <c r="AL117" s="5"/>
      <c r="AM117" s="471" t="s">
        <v>135</v>
      </c>
      <c r="AN117" s="471"/>
      <c r="AO117" s="533">
        <f>VLOOKUP(AG117,tabla_Alturas,2,FALSE)*AI105</f>
        <v>0</v>
      </c>
      <c r="AP117" s="534"/>
      <c r="AQ117" s="535"/>
      <c r="AR117" s="63"/>
      <c r="AS117" s="109"/>
      <c r="AT117" s="5"/>
      <c r="AU117" s="1"/>
      <c r="AV117" s="106"/>
      <c r="AW117" s="62"/>
      <c r="AX117" s="232"/>
      <c r="AY117" s="48" t="s">
        <v>1333</v>
      </c>
      <c r="AZ117" s="232"/>
      <c r="BA117" s="232"/>
      <c r="BB117" s="232"/>
      <c r="BC117" s="68"/>
      <c r="BD117" s="538" t="s">
        <v>1297</v>
      </c>
      <c r="BE117" s="539"/>
      <c r="BF117" s="539"/>
      <c r="BG117" s="539"/>
      <c r="BH117" s="540"/>
      <c r="BJ117" s="471" t="s">
        <v>135</v>
      </c>
      <c r="BK117" s="471"/>
      <c r="BL117" s="533" t="e">
        <f>VLOOKUP(BD117,tabla_Alturas,2,FALSE)*BF105</f>
        <v>#N/A</v>
      </c>
      <c r="BM117" s="534"/>
      <c r="BN117" s="535"/>
      <c r="BO117" s="63"/>
      <c r="BP117" s="109"/>
    </row>
    <row r="118" spans="2:68" x14ac:dyDescent="0.25">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 customHeight="1" x14ac:dyDescent="0.25">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75" x14ac:dyDescent="0.2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x14ac:dyDescent="0.25">
      <c r="B121" s="106"/>
      <c r="C121" s="83"/>
      <c r="D121" s="48"/>
      <c r="E121" s="48" t="s">
        <v>1334</v>
      </c>
      <c r="F121" s="48"/>
      <c r="G121" s="48"/>
      <c r="H121" s="48"/>
      <c r="I121" s="5"/>
      <c r="J121" s="5"/>
      <c r="K121" s="538" t="s">
        <v>1363</v>
      </c>
      <c r="L121" s="539"/>
      <c r="M121" s="539"/>
      <c r="N121" s="539"/>
      <c r="O121" s="540"/>
      <c r="P121" s="471" t="s">
        <v>1281</v>
      </c>
      <c r="Q121" s="471"/>
      <c r="R121" s="471"/>
      <c r="S121" s="541">
        <f>VLOOKUP(K121,tabla_herramientas,2,FALSE)</f>
        <v>0</v>
      </c>
      <c r="T121" s="542"/>
      <c r="U121" s="63"/>
      <c r="V121" s="109"/>
      <c r="W121" s="5"/>
      <c r="X121" s="5"/>
      <c r="Y121" s="106"/>
      <c r="Z121" s="83"/>
      <c r="AA121" s="48"/>
      <c r="AB121" s="48" t="s">
        <v>1334</v>
      </c>
      <c r="AC121" s="48"/>
      <c r="AD121" s="48"/>
      <c r="AE121" s="48"/>
      <c r="AF121" s="5"/>
      <c r="AG121" s="5"/>
      <c r="AH121" s="538" t="s">
        <v>1363</v>
      </c>
      <c r="AI121" s="539"/>
      <c r="AJ121" s="539"/>
      <c r="AK121" s="539"/>
      <c r="AL121" s="540"/>
      <c r="AM121" s="471" t="s">
        <v>1281</v>
      </c>
      <c r="AN121" s="471"/>
      <c r="AO121" s="471"/>
      <c r="AP121" s="541">
        <f>VLOOKUP(AH121,tabla_herramientas,2,FALSE)</f>
        <v>0</v>
      </c>
      <c r="AQ121" s="542"/>
      <c r="AR121" s="63"/>
      <c r="AS121" s="109"/>
      <c r="AT121" s="5"/>
      <c r="AU121" s="1"/>
      <c r="AV121" s="106"/>
      <c r="AW121" s="83"/>
      <c r="AX121" s="48"/>
      <c r="AY121" s="48" t="s">
        <v>1334</v>
      </c>
      <c r="AZ121" s="48"/>
      <c r="BA121" s="48"/>
      <c r="BB121" s="48"/>
      <c r="BE121" s="538" t="s">
        <v>1363</v>
      </c>
      <c r="BF121" s="539"/>
      <c r="BG121" s="539"/>
      <c r="BH121" s="539"/>
      <c r="BI121" s="540"/>
      <c r="BJ121" s="471" t="s">
        <v>1281</v>
      </c>
      <c r="BK121" s="471"/>
      <c r="BL121" s="471"/>
      <c r="BM121" s="541">
        <f>VLOOKUP(BE121,tabla_herramientas,2,FALSE)</f>
        <v>0</v>
      </c>
      <c r="BN121" s="542"/>
      <c r="BO121" s="63"/>
      <c r="BP121" s="109"/>
    </row>
    <row r="122" spans="2:68" x14ac:dyDescent="0.25">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6" customHeight="1" x14ac:dyDescent="0.25">
      <c r="B123" s="106"/>
      <c r="C123" s="543"/>
      <c r="D123" s="543"/>
      <c r="E123" s="543"/>
      <c r="F123" s="543"/>
      <c r="G123" s="543"/>
      <c r="H123" s="543"/>
      <c r="I123" s="113"/>
      <c r="J123" s="113"/>
      <c r="K123" s="113"/>
      <c r="L123" s="113"/>
      <c r="M123" s="113"/>
      <c r="N123" s="113"/>
      <c r="O123" s="113"/>
      <c r="P123" s="113"/>
      <c r="Q123" s="113"/>
      <c r="R123" s="113"/>
      <c r="S123" s="113"/>
      <c r="T123" s="113"/>
      <c r="U123" s="113"/>
      <c r="V123" s="109"/>
      <c r="W123" s="5"/>
      <c r="X123" s="5"/>
      <c r="Y123" s="106"/>
      <c r="Z123" s="543"/>
      <c r="AA123" s="543"/>
      <c r="AB123" s="543"/>
      <c r="AC123" s="543"/>
      <c r="AD123" s="543"/>
      <c r="AE123" s="543"/>
      <c r="AF123" s="113"/>
      <c r="AG123" s="113"/>
      <c r="AH123" s="113"/>
      <c r="AI123" s="113"/>
      <c r="AJ123" s="113"/>
      <c r="AK123" s="113"/>
      <c r="AL123" s="113"/>
      <c r="AM123" s="113"/>
      <c r="AN123" s="113"/>
      <c r="AO123" s="113"/>
      <c r="AP123" s="113"/>
      <c r="AQ123" s="113"/>
      <c r="AR123" s="113"/>
      <c r="AS123" s="109"/>
      <c r="AT123" s="5"/>
      <c r="AU123" s="1"/>
      <c r="AV123" s="106"/>
      <c r="AW123" s="543"/>
      <c r="AX123" s="543"/>
      <c r="AY123" s="543"/>
      <c r="AZ123" s="543"/>
      <c r="BA123" s="543"/>
      <c r="BB123" s="543"/>
      <c r="BC123" s="113"/>
      <c r="BD123" s="113"/>
      <c r="BE123" s="113"/>
      <c r="BF123" s="113"/>
      <c r="BG123" s="113"/>
      <c r="BH123" s="113"/>
      <c r="BI123" s="113"/>
      <c r="BJ123" s="113"/>
      <c r="BK123" s="113"/>
      <c r="BL123" s="113"/>
      <c r="BM123" s="113"/>
      <c r="BN123" s="113"/>
      <c r="BO123" s="113"/>
      <c r="BP123" s="109"/>
    </row>
    <row r="124" spans="2:68" x14ac:dyDescent="0.25">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x14ac:dyDescent="0.25">
      <c r="B125" s="106"/>
      <c r="C125" s="53"/>
      <c r="D125" s="8"/>
      <c r="E125" s="232"/>
      <c r="F125" s="232"/>
      <c r="G125" s="232" t="s">
        <v>134</v>
      </c>
      <c r="H125" s="538" t="s">
        <v>1364</v>
      </c>
      <c r="I125" s="539"/>
      <c r="J125" s="539"/>
      <c r="K125" s="539"/>
      <c r="L125" s="540"/>
      <c r="M125" s="5"/>
      <c r="N125" s="5"/>
      <c r="O125" s="5"/>
      <c r="P125" s="471" t="s">
        <v>135</v>
      </c>
      <c r="Q125" s="471"/>
      <c r="R125" s="533">
        <f>VLOOKUP(H125,tabla_consumibles,2,FALSE)*L105</f>
        <v>0</v>
      </c>
      <c r="S125" s="534"/>
      <c r="T125" s="535"/>
      <c r="U125" s="63"/>
      <c r="V125" s="109"/>
      <c r="W125" s="5"/>
      <c r="X125" s="5"/>
      <c r="Y125" s="106"/>
      <c r="Z125" s="53"/>
      <c r="AA125" s="8"/>
      <c r="AB125" s="232"/>
      <c r="AC125" s="232"/>
      <c r="AD125" s="232" t="s">
        <v>134</v>
      </c>
      <c r="AE125" s="538" t="s">
        <v>1364</v>
      </c>
      <c r="AF125" s="539"/>
      <c r="AG125" s="539"/>
      <c r="AH125" s="539"/>
      <c r="AI125" s="540"/>
      <c r="AJ125" s="5"/>
      <c r="AK125" s="5"/>
      <c r="AL125" s="5"/>
      <c r="AM125" s="471" t="s">
        <v>135</v>
      </c>
      <c r="AN125" s="471"/>
      <c r="AO125" s="533">
        <f>VLOOKUP(AE125,tabla_consumibles,2,FALSE)*AI105</f>
        <v>0</v>
      </c>
      <c r="AP125" s="534"/>
      <c r="AQ125" s="535"/>
      <c r="AR125" s="63"/>
      <c r="AS125" s="109"/>
      <c r="AT125" s="5"/>
      <c r="AU125" s="1"/>
      <c r="AV125" s="106"/>
      <c r="AW125" s="53"/>
      <c r="AX125" s="8"/>
      <c r="AY125" s="232"/>
      <c r="AZ125" s="232"/>
      <c r="BA125" s="232" t="s">
        <v>134</v>
      </c>
      <c r="BB125" s="538" t="s">
        <v>1364</v>
      </c>
      <c r="BC125" s="539"/>
      <c r="BD125" s="539"/>
      <c r="BE125" s="539"/>
      <c r="BF125" s="540"/>
      <c r="BJ125" s="471" t="s">
        <v>135</v>
      </c>
      <c r="BK125" s="471"/>
      <c r="BL125" s="533">
        <f>VLOOKUP(BB125,tabla_consumibles,2,FALSE)*BF105</f>
        <v>0</v>
      </c>
      <c r="BM125" s="534"/>
      <c r="BN125" s="535"/>
      <c r="BO125" s="63"/>
      <c r="BP125" s="109"/>
    </row>
    <row r="126" spans="2:68" x14ac:dyDescent="0.25">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25" customHeight="1" x14ac:dyDescent="0.25">
      <c r="B127" s="106"/>
      <c r="C127" s="113"/>
      <c r="D127" s="113"/>
      <c r="E127" s="242"/>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242"/>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242"/>
      <c r="AZ127" s="113"/>
      <c r="BA127" s="113"/>
      <c r="BB127" s="113"/>
      <c r="BC127" s="113"/>
      <c r="BD127" s="113"/>
      <c r="BE127" s="113"/>
      <c r="BF127" s="113"/>
      <c r="BG127" s="113"/>
      <c r="BH127" s="113"/>
      <c r="BI127" s="113"/>
      <c r="BJ127" s="113"/>
      <c r="BK127" s="113"/>
      <c r="BL127" s="113"/>
      <c r="BM127" s="113"/>
      <c r="BN127" s="113"/>
      <c r="BO127" s="113"/>
      <c r="BP127" s="109"/>
    </row>
    <row r="128" spans="2:68" ht="9" customHeight="1" x14ac:dyDescent="0.25">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75" x14ac:dyDescent="0.25">
      <c r="B129" s="106"/>
      <c r="C129" s="53"/>
      <c r="D129" s="5"/>
      <c r="E129" s="48" t="s">
        <v>1335</v>
      </c>
      <c r="F129" s="232"/>
      <c r="G129" s="232"/>
      <c r="H129" s="232"/>
      <c r="I129" s="235"/>
      <c r="J129" s="530" t="s">
        <v>1365</v>
      </c>
      <c r="K129" s="531"/>
      <c r="L129" s="531"/>
      <c r="M129" s="531"/>
      <c r="N129" s="532"/>
      <c r="O129" s="232"/>
      <c r="P129" s="471" t="s">
        <v>135</v>
      </c>
      <c r="Q129" s="471"/>
      <c r="R129" s="533">
        <f>VLOOKUP(J129,tabla_transportes,2,FALSE)</f>
        <v>0</v>
      </c>
      <c r="S129" s="534"/>
      <c r="T129" s="535"/>
      <c r="U129" s="63"/>
      <c r="V129" s="109"/>
      <c r="W129" s="5"/>
      <c r="X129" s="5"/>
      <c r="Y129" s="106"/>
      <c r="Z129" s="53"/>
      <c r="AA129" s="5"/>
      <c r="AB129" s="48" t="s">
        <v>1335</v>
      </c>
      <c r="AC129" s="232"/>
      <c r="AD129" s="232"/>
      <c r="AE129" s="232"/>
      <c r="AF129" s="235"/>
      <c r="AG129" s="530" t="s">
        <v>1365</v>
      </c>
      <c r="AH129" s="531"/>
      <c r="AI129" s="531"/>
      <c r="AJ129" s="531"/>
      <c r="AK129" s="532"/>
      <c r="AL129" s="232"/>
      <c r="AM129" s="471" t="s">
        <v>135</v>
      </c>
      <c r="AN129" s="471"/>
      <c r="AO129" s="533">
        <f>VLOOKUP(AG129,tabla_transportes,2,FALSE)</f>
        <v>0</v>
      </c>
      <c r="AP129" s="534"/>
      <c r="AQ129" s="535"/>
      <c r="AR129" s="63"/>
      <c r="AS129" s="109"/>
      <c r="AT129" s="5"/>
      <c r="AU129" s="1"/>
      <c r="AV129" s="106"/>
      <c r="AW129" s="53"/>
      <c r="AY129" s="48" t="s">
        <v>1335</v>
      </c>
      <c r="AZ129" s="232"/>
      <c r="BA129" s="232"/>
      <c r="BB129" s="232"/>
      <c r="BC129" s="235"/>
      <c r="BD129" s="530" t="s">
        <v>1365</v>
      </c>
      <c r="BE129" s="531"/>
      <c r="BF129" s="531"/>
      <c r="BG129" s="531"/>
      <c r="BH129" s="532"/>
      <c r="BI129" s="232"/>
      <c r="BJ129" s="471" t="s">
        <v>135</v>
      </c>
      <c r="BK129" s="471"/>
      <c r="BL129" s="533">
        <f>VLOOKUP(BD129,tabla_transportes,2,FALSE)</f>
        <v>0</v>
      </c>
      <c r="BM129" s="534"/>
      <c r="BN129" s="535"/>
      <c r="BO129" s="63"/>
      <c r="BP129" s="109"/>
    </row>
    <row r="130" spans="2:68" ht="4.5" customHeight="1" x14ac:dyDescent="0.25">
      <c r="B130" s="106"/>
      <c r="C130" s="53"/>
      <c r="D130" s="5"/>
      <c r="E130" s="48"/>
      <c r="F130" s="232"/>
      <c r="G130" s="232"/>
      <c r="H130" s="232"/>
      <c r="I130" s="235"/>
      <c r="J130" s="238"/>
      <c r="K130" s="238"/>
      <c r="L130" s="238"/>
      <c r="M130" s="238"/>
      <c r="N130" s="89"/>
      <c r="O130" s="232"/>
      <c r="P130" s="232"/>
      <c r="Q130" s="232"/>
      <c r="R130" s="233"/>
      <c r="S130" s="233"/>
      <c r="T130" s="233"/>
      <c r="U130" s="63"/>
      <c r="V130" s="109"/>
      <c r="W130" s="5"/>
      <c r="X130" s="5"/>
      <c r="Y130" s="106"/>
      <c r="Z130" s="53"/>
      <c r="AA130" s="5"/>
      <c r="AB130" s="48"/>
      <c r="AC130" s="232"/>
      <c r="AD130" s="232"/>
      <c r="AE130" s="232"/>
      <c r="AF130" s="235"/>
      <c r="AG130" s="238"/>
      <c r="AH130" s="238"/>
      <c r="AI130" s="238"/>
      <c r="AJ130" s="238"/>
      <c r="AK130" s="89"/>
      <c r="AL130" s="232"/>
      <c r="AM130" s="232"/>
      <c r="AN130" s="232"/>
      <c r="AO130" s="233"/>
      <c r="AP130" s="233"/>
      <c r="AQ130" s="233"/>
      <c r="AR130" s="63"/>
      <c r="AS130" s="109"/>
      <c r="AT130" s="5"/>
      <c r="AU130" s="1"/>
      <c r="AV130" s="106"/>
      <c r="AW130" s="53"/>
      <c r="AY130" s="48"/>
      <c r="AZ130" s="232"/>
      <c r="BA130" s="232"/>
      <c r="BB130" s="232"/>
      <c r="BC130" s="235"/>
      <c r="BD130" s="238"/>
      <c r="BE130" s="238"/>
      <c r="BF130" s="238"/>
      <c r="BG130" s="238"/>
      <c r="BH130" s="89"/>
      <c r="BI130" s="232"/>
      <c r="BJ130" s="232"/>
      <c r="BK130" s="232"/>
      <c r="BL130" s="233"/>
      <c r="BM130" s="233"/>
      <c r="BN130" s="233"/>
      <c r="BO130" s="63"/>
      <c r="BP130" s="109"/>
    </row>
    <row r="131" spans="2:68" x14ac:dyDescent="0.25">
      <c r="B131" s="106"/>
      <c r="C131" s="53"/>
      <c r="D131" s="5"/>
      <c r="E131" s="471" t="s">
        <v>1310</v>
      </c>
      <c r="F131" s="471"/>
      <c r="G131" s="471"/>
      <c r="H131" s="544">
        <v>2</v>
      </c>
      <c r="I131" s="545"/>
      <c r="J131" s="5"/>
      <c r="K131" s="471" t="s">
        <v>1299</v>
      </c>
      <c r="L131" s="471"/>
      <c r="M131" s="471"/>
      <c r="N131" s="549">
        <v>1</v>
      </c>
      <c r="O131" s="540"/>
      <c r="P131" s="471" t="s">
        <v>1329</v>
      </c>
      <c r="Q131" s="471"/>
      <c r="R131" s="533">
        <f>R129*H131*N131</f>
        <v>0</v>
      </c>
      <c r="S131" s="534"/>
      <c r="T131" s="535"/>
      <c r="U131" s="63"/>
      <c r="V131" s="109"/>
      <c r="W131" s="5"/>
      <c r="X131" s="5"/>
      <c r="Y131" s="106"/>
      <c r="Z131" s="53"/>
      <c r="AA131" s="5"/>
      <c r="AB131" s="471" t="s">
        <v>1310</v>
      </c>
      <c r="AC131" s="471"/>
      <c r="AD131" s="471"/>
      <c r="AE131" s="544">
        <v>2</v>
      </c>
      <c r="AF131" s="545"/>
      <c r="AG131" s="5"/>
      <c r="AH131" s="471" t="s">
        <v>1299</v>
      </c>
      <c r="AI131" s="471"/>
      <c r="AJ131" s="471"/>
      <c r="AK131" s="549">
        <v>1</v>
      </c>
      <c r="AL131" s="540"/>
      <c r="AM131" s="471" t="s">
        <v>1329</v>
      </c>
      <c r="AN131" s="471"/>
      <c r="AO131" s="533">
        <f>AO129*AE131*AK131</f>
        <v>0</v>
      </c>
      <c r="AP131" s="534"/>
      <c r="AQ131" s="535"/>
      <c r="AR131" s="63"/>
      <c r="AS131" s="109"/>
      <c r="AT131" s="5"/>
      <c r="AU131" s="1"/>
      <c r="AV131" s="106"/>
      <c r="AW131" s="53"/>
      <c r="AY131" s="471" t="s">
        <v>1310</v>
      </c>
      <c r="AZ131" s="471"/>
      <c r="BA131" s="471"/>
      <c r="BB131" s="544">
        <v>2</v>
      </c>
      <c r="BC131" s="545"/>
      <c r="BE131" s="471" t="s">
        <v>1299</v>
      </c>
      <c r="BF131" s="471"/>
      <c r="BG131" s="471"/>
      <c r="BH131" s="549">
        <v>1</v>
      </c>
      <c r="BI131" s="540"/>
      <c r="BJ131" s="471" t="s">
        <v>1329</v>
      </c>
      <c r="BK131" s="471"/>
      <c r="BL131" s="533">
        <f>BL129*BB131*BH131</f>
        <v>0</v>
      </c>
      <c r="BM131" s="534"/>
      <c r="BN131" s="535"/>
      <c r="BO131" s="63"/>
      <c r="BP131" s="109"/>
    </row>
    <row r="132" spans="2:68" ht="9.75" customHeight="1" x14ac:dyDescent="0.25">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 customHeight="1" x14ac:dyDescent="0.25">
      <c r="B133" s="106"/>
      <c r="C133" s="113"/>
      <c r="D133" s="113"/>
      <c r="E133" s="242"/>
      <c r="F133" s="242"/>
      <c r="G133" s="242"/>
      <c r="H133" s="242"/>
      <c r="I133" s="120"/>
      <c r="J133" s="120"/>
      <c r="K133" s="120"/>
      <c r="L133" s="120"/>
      <c r="M133" s="120"/>
      <c r="N133" s="113"/>
      <c r="O133" s="242"/>
      <c r="P133" s="242"/>
      <c r="Q133" s="547" t="s">
        <v>1336</v>
      </c>
      <c r="R133" s="547"/>
      <c r="S133" s="547"/>
      <c r="T133" s="547"/>
      <c r="U133" s="113"/>
      <c r="V133" s="109"/>
      <c r="W133" s="5"/>
      <c r="X133" s="5"/>
      <c r="Y133" s="106"/>
      <c r="Z133" s="113"/>
      <c r="AA133" s="113"/>
      <c r="AB133" s="242"/>
      <c r="AC133" s="242"/>
      <c r="AD133" s="242"/>
      <c r="AE133" s="242"/>
      <c r="AF133" s="120"/>
      <c r="AG133" s="120"/>
      <c r="AH133" s="120"/>
      <c r="AI133" s="120"/>
      <c r="AJ133" s="120"/>
      <c r="AK133" s="113"/>
      <c r="AL133" s="242"/>
      <c r="AM133" s="242"/>
      <c r="AN133" s="547" t="s">
        <v>1336</v>
      </c>
      <c r="AO133" s="547"/>
      <c r="AP133" s="547"/>
      <c r="AQ133" s="547"/>
      <c r="AR133" s="113"/>
      <c r="AS133" s="109"/>
      <c r="AT133" s="5"/>
      <c r="AU133" s="1"/>
      <c r="AV133" s="106"/>
      <c r="AW133" s="113"/>
      <c r="AX133" s="113"/>
      <c r="AY133" s="242"/>
      <c r="AZ133" s="242"/>
      <c r="BA133" s="242"/>
      <c r="BB133" s="242"/>
      <c r="BC133" s="120"/>
      <c r="BD133" s="120"/>
      <c r="BE133" s="120"/>
      <c r="BF133" s="120"/>
      <c r="BG133" s="120"/>
      <c r="BH133" s="113"/>
      <c r="BI133" s="242"/>
      <c r="BJ133" s="242"/>
      <c r="BK133" s="547" t="s">
        <v>1336</v>
      </c>
      <c r="BL133" s="547"/>
      <c r="BM133" s="547"/>
      <c r="BN133" s="547"/>
      <c r="BO133" s="113"/>
      <c r="BP133" s="109"/>
    </row>
    <row r="134" spans="2:68" ht="6" customHeight="1" x14ac:dyDescent="0.25">
      <c r="B134" s="106"/>
      <c r="C134" s="49"/>
      <c r="D134" s="50"/>
      <c r="E134" s="51"/>
      <c r="F134" s="51"/>
      <c r="G134" s="51"/>
      <c r="H134" s="51"/>
      <c r="I134" s="84"/>
      <c r="J134" s="84"/>
      <c r="K134" s="84"/>
      <c r="L134" s="84"/>
      <c r="M134" s="84"/>
      <c r="N134" s="50"/>
      <c r="O134" s="90"/>
      <c r="P134" s="242"/>
      <c r="Q134" s="548"/>
      <c r="R134" s="548"/>
      <c r="S134" s="548"/>
      <c r="T134" s="548"/>
      <c r="U134" s="113"/>
      <c r="V134" s="109"/>
      <c r="W134" s="5"/>
      <c r="X134" s="5"/>
      <c r="Y134" s="106"/>
      <c r="Z134" s="49"/>
      <c r="AA134" s="50"/>
      <c r="AB134" s="51"/>
      <c r="AC134" s="51"/>
      <c r="AD134" s="51"/>
      <c r="AE134" s="51"/>
      <c r="AF134" s="84"/>
      <c r="AG134" s="84"/>
      <c r="AH134" s="84"/>
      <c r="AI134" s="84"/>
      <c r="AJ134" s="84"/>
      <c r="AK134" s="50"/>
      <c r="AL134" s="90"/>
      <c r="AM134" s="242"/>
      <c r="AN134" s="548"/>
      <c r="AO134" s="548"/>
      <c r="AP134" s="548"/>
      <c r="AQ134" s="548"/>
      <c r="AR134" s="113"/>
      <c r="AS134" s="109"/>
      <c r="AT134" s="5"/>
      <c r="AU134" s="1"/>
      <c r="AV134" s="106"/>
      <c r="AW134" s="49"/>
      <c r="AX134" s="50"/>
      <c r="AY134" s="51"/>
      <c r="AZ134" s="51"/>
      <c r="BA134" s="51"/>
      <c r="BB134" s="51"/>
      <c r="BC134" s="84"/>
      <c r="BD134" s="84"/>
      <c r="BE134" s="84"/>
      <c r="BF134" s="84"/>
      <c r="BG134" s="84"/>
      <c r="BH134" s="50"/>
      <c r="BI134" s="90"/>
      <c r="BJ134" s="242"/>
      <c r="BK134" s="548"/>
      <c r="BL134" s="548"/>
      <c r="BM134" s="548"/>
      <c r="BN134" s="548"/>
      <c r="BO134" s="113"/>
      <c r="BP134" s="109"/>
    </row>
    <row r="135" spans="2:68" ht="15" customHeight="1" x14ac:dyDescent="0.25">
      <c r="B135" s="106"/>
      <c r="C135" s="53"/>
      <c r="D135" s="459" t="s">
        <v>1287</v>
      </c>
      <c r="E135" s="459"/>
      <c r="F135" s="459"/>
      <c r="G135" s="459"/>
      <c r="H135" s="472" t="s">
        <v>1366</v>
      </c>
      <c r="I135" s="472"/>
      <c r="J135" s="472"/>
      <c r="K135" s="6" t="s">
        <v>1325</v>
      </c>
      <c r="L135" s="6"/>
      <c r="M135" s="473">
        <f>VLOOKUP(H135,perfil,2,FALSE)</f>
        <v>0</v>
      </c>
      <c r="N135" s="473"/>
      <c r="O135" s="63"/>
      <c r="P135" s="113"/>
      <c r="Q135" s="546">
        <f>(L105+(K113*R109)+R117+R131+R125+(1+S121))*(1+M135)</f>
        <v>1</v>
      </c>
      <c r="R135" s="546"/>
      <c r="S135" s="546"/>
      <c r="T135" s="546"/>
      <c r="U135" s="113"/>
      <c r="V135" s="109"/>
      <c r="W135" s="5"/>
      <c r="X135" s="5"/>
      <c r="Y135" s="106"/>
      <c r="Z135" s="53"/>
      <c r="AA135" s="459" t="s">
        <v>1287</v>
      </c>
      <c r="AB135" s="459"/>
      <c r="AC135" s="459"/>
      <c r="AD135" s="459"/>
      <c r="AE135" s="472" t="s">
        <v>1366</v>
      </c>
      <c r="AF135" s="472"/>
      <c r="AG135" s="472"/>
      <c r="AH135" s="6" t="s">
        <v>1325</v>
      </c>
      <c r="AI135" s="6"/>
      <c r="AJ135" s="473">
        <f>VLOOKUP(AE135,perfil,2,FALSE)</f>
        <v>0</v>
      </c>
      <c r="AK135" s="473"/>
      <c r="AL135" s="63"/>
      <c r="AM135" s="113"/>
      <c r="AN135" s="546">
        <f>(AI105+(AH113*AO109)+AO117+AO131+AO125+(1+AP121))*(1+AJ135)</f>
        <v>1</v>
      </c>
      <c r="AO135" s="546"/>
      <c r="AP135" s="546"/>
      <c r="AQ135" s="546"/>
      <c r="AR135" s="113"/>
      <c r="AS135" s="109"/>
      <c r="AT135" s="5"/>
      <c r="AU135" s="1"/>
      <c r="AV135" s="106"/>
      <c r="AW135" s="53"/>
      <c r="AX135" s="459" t="s">
        <v>1287</v>
      </c>
      <c r="AY135" s="459"/>
      <c r="AZ135" s="459"/>
      <c r="BA135" s="459"/>
      <c r="BB135" s="472" t="s">
        <v>1366</v>
      </c>
      <c r="BC135" s="472"/>
      <c r="BD135" s="472"/>
      <c r="BE135" s="6" t="s">
        <v>1325</v>
      </c>
      <c r="BF135" s="6"/>
      <c r="BG135" s="473">
        <f>VLOOKUP(BB135,perfil,2,FALSE)</f>
        <v>0</v>
      </c>
      <c r="BH135" s="473"/>
      <c r="BI135" s="63"/>
      <c r="BJ135" s="113"/>
      <c r="BK135" s="546" t="e">
        <f>(BF105+(BE113*BL109)+BL117+BL131+BL125+(1+BM121))*(1+BG135)</f>
        <v>#N/A</v>
      </c>
      <c r="BL135" s="546"/>
      <c r="BM135" s="546"/>
      <c r="BN135" s="546"/>
      <c r="BO135" s="113"/>
      <c r="BP135" s="109"/>
    </row>
    <row r="136" spans="2:68" ht="5.25" customHeight="1" x14ac:dyDescent="0.25">
      <c r="B136" s="106"/>
      <c r="C136" s="54"/>
      <c r="D136" s="64"/>
      <c r="E136" s="73"/>
      <c r="F136" s="73"/>
      <c r="G136" s="64"/>
      <c r="H136" s="64"/>
      <c r="I136" s="64"/>
      <c r="J136" s="64"/>
      <c r="K136" s="64"/>
      <c r="L136" s="64"/>
      <c r="M136" s="64"/>
      <c r="N136" s="64"/>
      <c r="O136" s="65"/>
      <c r="P136" s="113"/>
      <c r="Q136" s="546"/>
      <c r="R136" s="546"/>
      <c r="S136" s="546"/>
      <c r="T136" s="546"/>
      <c r="U136" s="117"/>
      <c r="V136" s="109"/>
      <c r="W136" s="5"/>
      <c r="X136" s="5"/>
      <c r="Y136" s="106"/>
      <c r="Z136" s="54"/>
      <c r="AA136" s="64"/>
      <c r="AB136" s="73"/>
      <c r="AC136" s="73"/>
      <c r="AD136" s="64"/>
      <c r="AE136" s="64"/>
      <c r="AF136" s="64"/>
      <c r="AG136" s="64"/>
      <c r="AH136" s="64"/>
      <c r="AI136" s="64"/>
      <c r="AJ136" s="64"/>
      <c r="AK136" s="64"/>
      <c r="AL136" s="65"/>
      <c r="AM136" s="113"/>
      <c r="AN136" s="546"/>
      <c r="AO136" s="546"/>
      <c r="AP136" s="546"/>
      <c r="AQ136" s="546"/>
      <c r="AR136" s="117"/>
      <c r="AS136" s="109"/>
      <c r="AT136" s="5"/>
      <c r="AU136" s="1"/>
      <c r="AV136" s="106"/>
      <c r="AW136" s="54"/>
      <c r="AX136" s="64"/>
      <c r="AY136" s="73"/>
      <c r="AZ136" s="73"/>
      <c r="BA136" s="64"/>
      <c r="BB136" s="64"/>
      <c r="BC136" s="64"/>
      <c r="BD136" s="64"/>
      <c r="BE136" s="64"/>
      <c r="BF136" s="64"/>
      <c r="BG136" s="64"/>
      <c r="BH136" s="64"/>
      <c r="BI136" s="65"/>
      <c r="BJ136" s="113"/>
      <c r="BK136" s="546"/>
      <c r="BL136" s="546"/>
      <c r="BM136" s="546"/>
      <c r="BN136" s="546"/>
      <c r="BO136" s="117"/>
      <c r="BP136" s="109"/>
    </row>
    <row r="137" spans="2:68" ht="6" customHeight="1" thickBot="1" x14ac:dyDescent="0.3">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x14ac:dyDescent="0.25">
      <c r="C138" s="5"/>
      <c r="D138" s="5"/>
      <c r="E138" s="5"/>
      <c r="F138" s="5"/>
      <c r="G138" s="5"/>
      <c r="H138" s="5"/>
      <c r="I138" s="5"/>
      <c r="J138" s="5"/>
      <c r="K138" s="5"/>
      <c r="L138" s="5"/>
      <c r="M138" s="5"/>
      <c r="N138" s="5"/>
      <c r="O138" s="235"/>
      <c r="P138" s="235"/>
      <c r="Q138" s="5"/>
      <c r="R138" s="5"/>
      <c r="S138" s="5"/>
      <c r="T138" s="60"/>
      <c r="U138" s="60"/>
      <c r="V138" s="5"/>
      <c r="W138" s="5"/>
      <c r="X138" s="5"/>
      <c r="Y138" s="1"/>
      <c r="Z138" s="5"/>
      <c r="AA138" s="5"/>
      <c r="AB138" s="5"/>
      <c r="AC138" s="5"/>
      <c r="AD138" s="5"/>
      <c r="AE138" s="5"/>
      <c r="AF138" s="5"/>
      <c r="AG138" s="5"/>
      <c r="AH138" s="5"/>
      <c r="AI138" s="5"/>
      <c r="AJ138" s="5"/>
      <c r="AK138" s="5"/>
      <c r="AL138" s="235"/>
      <c r="AM138" s="235"/>
      <c r="AN138" s="5"/>
      <c r="AO138" s="5"/>
      <c r="AP138" s="5"/>
      <c r="AQ138" s="60"/>
      <c r="AR138" s="60"/>
      <c r="AS138" s="5"/>
      <c r="AT138" s="5"/>
      <c r="AU138" s="1"/>
    </row>
    <row r="139" spans="2:68" x14ac:dyDescent="0.25">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75" thickBot="1" x14ac:dyDescent="0.3">
      <c r="B140" s="5"/>
      <c r="C140" s="523" t="s">
        <v>1509</v>
      </c>
      <c r="D140" s="523"/>
      <c r="E140" s="523"/>
      <c r="F140" s="523"/>
      <c r="G140" s="523"/>
      <c r="H140" s="523"/>
      <c r="I140" s="126"/>
      <c r="J140" s="5"/>
      <c r="K140" s="5"/>
      <c r="L140" s="5"/>
      <c r="M140" s="5"/>
      <c r="N140" s="5"/>
      <c r="O140" s="5"/>
      <c r="P140" s="5"/>
      <c r="Q140" s="5"/>
      <c r="R140" s="5"/>
      <c r="S140" s="5"/>
      <c r="T140" s="5"/>
      <c r="U140" s="5"/>
      <c r="V140" s="5"/>
      <c r="W140" s="5"/>
      <c r="X140" s="5"/>
      <c r="Y140" s="5"/>
      <c r="Z140" s="523" t="s">
        <v>1510</v>
      </c>
      <c r="AA140" s="523"/>
      <c r="AB140" s="523"/>
      <c r="AC140" s="523"/>
      <c r="AD140" s="523"/>
      <c r="AE140" s="523"/>
      <c r="AF140" s="126"/>
      <c r="AG140" s="5"/>
      <c r="AH140" s="5"/>
      <c r="AI140" s="5"/>
      <c r="AJ140" s="5"/>
      <c r="AK140" s="5"/>
      <c r="AL140" s="5"/>
      <c r="AM140" s="5"/>
      <c r="AN140" s="5"/>
      <c r="AO140" s="5"/>
      <c r="AP140" s="5"/>
      <c r="AQ140" s="5"/>
      <c r="AR140" s="5"/>
      <c r="AS140" s="5"/>
      <c r="AT140" s="5"/>
      <c r="AU140" s="5"/>
      <c r="AW140" s="523" t="s">
        <v>1511</v>
      </c>
      <c r="AX140" s="523"/>
      <c r="AY140" s="523"/>
      <c r="AZ140" s="523"/>
      <c r="BA140" s="523"/>
      <c r="BB140" s="523"/>
      <c r="BC140" s="126"/>
    </row>
    <row r="141" spans="2:68" ht="6" customHeight="1" x14ac:dyDescent="0.25">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25" customHeight="1" x14ac:dyDescent="0.25">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x14ac:dyDescent="0.25">
      <c r="B143" s="106"/>
      <c r="C143" s="53"/>
      <c r="D143" s="5"/>
      <c r="E143" s="524" t="s">
        <v>1337</v>
      </c>
      <c r="F143" s="524"/>
      <c r="G143" s="524"/>
      <c r="H143" s="524"/>
      <c r="I143" s="524"/>
      <c r="J143" s="5"/>
      <c r="K143" s="527" t="s">
        <v>1512</v>
      </c>
      <c r="L143" s="528"/>
      <c r="M143" s="528"/>
      <c r="N143" s="528"/>
      <c r="O143" s="528"/>
      <c r="P143" s="528"/>
      <c r="Q143" s="528"/>
      <c r="R143" s="528"/>
      <c r="S143" s="529"/>
      <c r="T143" s="92"/>
      <c r="U143" s="94"/>
      <c r="V143" s="123"/>
      <c r="W143" s="1"/>
      <c r="X143" s="5"/>
      <c r="Y143" s="106"/>
      <c r="Z143" s="53"/>
      <c r="AA143" s="5"/>
      <c r="AB143" s="524" t="s">
        <v>1337</v>
      </c>
      <c r="AC143" s="524"/>
      <c r="AD143" s="524"/>
      <c r="AE143" s="524"/>
      <c r="AF143" s="524"/>
      <c r="AG143" s="5"/>
      <c r="AH143" s="527" t="s">
        <v>1512</v>
      </c>
      <c r="AI143" s="528"/>
      <c r="AJ143" s="528"/>
      <c r="AK143" s="528"/>
      <c r="AL143" s="528"/>
      <c r="AM143" s="528"/>
      <c r="AN143" s="528"/>
      <c r="AO143" s="528"/>
      <c r="AP143" s="529"/>
      <c r="AQ143" s="92"/>
      <c r="AR143" s="94"/>
      <c r="AS143" s="123"/>
      <c r="AT143" s="1"/>
      <c r="AU143" s="1"/>
      <c r="AV143" s="106"/>
      <c r="AW143" s="53"/>
      <c r="AY143" s="524" t="s">
        <v>1337</v>
      </c>
      <c r="AZ143" s="524"/>
      <c r="BA143" s="524"/>
      <c r="BB143" s="524"/>
      <c r="BC143" s="524"/>
      <c r="BE143" s="527" t="s">
        <v>1512</v>
      </c>
      <c r="BF143" s="528"/>
      <c r="BG143" s="528"/>
      <c r="BH143" s="528"/>
      <c r="BI143" s="528"/>
      <c r="BJ143" s="528"/>
      <c r="BK143" s="528"/>
      <c r="BL143" s="528"/>
      <c r="BM143" s="529"/>
      <c r="BN143" s="92"/>
      <c r="BO143" s="94"/>
      <c r="BP143" s="123"/>
    </row>
    <row r="144" spans="2:68" ht="3.75" customHeight="1" x14ac:dyDescent="0.25">
      <c r="B144" s="106"/>
      <c r="C144" s="53"/>
      <c r="D144" s="5"/>
      <c r="E144" s="244"/>
      <c r="F144" s="244"/>
      <c r="G144" s="244"/>
      <c r="H144" s="244"/>
      <c r="I144" s="244"/>
      <c r="J144" s="5"/>
      <c r="K144" s="93"/>
      <c r="L144" s="93"/>
      <c r="M144" s="93"/>
      <c r="N144" s="93"/>
      <c r="O144" s="93"/>
      <c r="P144" s="93"/>
      <c r="Q144" s="93"/>
      <c r="R144" s="93"/>
      <c r="S144" s="93"/>
      <c r="T144" s="92"/>
      <c r="U144" s="94"/>
      <c r="V144" s="123"/>
      <c r="W144" s="1"/>
      <c r="X144" s="5"/>
      <c r="Y144" s="106"/>
      <c r="Z144" s="53"/>
      <c r="AA144" s="5"/>
      <c r="AB144" s="244"/>
      <c r="AC144" s="244"/>
      <c r="AD144" s="244"/>
      <c r="AE144" s="244"/>
      <c r="AF144" s="244"/>
      <c r="AG144" s="5"/>
      <c r="AH144" s="93"/>
      <c r="AI144" s="93"/>
      <c r="AJ144" s="93"/>
      <c r="AK144" s="93"/>
      <c r="AL144" s="93"/>
      <c r="AM144" s="93"/>
      <c r="AN144" s="93"/>
      <c r="AO144" s="93"/>
      <c r="AP144" s="93"/>
      <c r="AQ144" s="92"/>
      <c r="AR144" s="94"/>
      <c r="AS144" s="123"/>
      <c r="AT144" s="1"/>
      <c r="AU144" s="1"/>
      <c r="AV144" s="106"/>
      <c r="AW144" s="53"/>
      <c r="AY144" s="244"/>
      <c r="AZ144" s="244"/>
      <c r="BA144" s="244"/>
      <c r="BB144" s="244"/>
      <c r="BC144" s="244"/>
      <c r="BE144" s="93"/>
      <c r="BF144" s="93"/>
      <c r="BG144" s="93"/>
      <c r="BH144" s="93"/>
      <c r="BI144" s="93"/>
      <c r="BJ144" s="93"/>
      <c r="BK144" s="93"/>
      <c r="BL144" s="93"/>
      <c r="BM144" s="93"/>
      <c r="BN144" s="92"/>
      <c r="BO144" s="94"/>
      <c r="BP144" s="123"/>
    </row>
    <row r="145" spans="2:68" x14ac:dyDescent="0.25">
      <c r="B145" s="106"/>
      <c r="C145" s="53"/>
      <c r="D145" s="5"/>
      <c r="E145" s="525" t="s">
        <v>1338</v>
      </c>
      <c r="F145" s="525"/>
      <c r="G145" s="525"/>
      <c r="H145" s="525"/>
      <c r="I145" s="525"/>
      <c r="J145" s="5"/>
      <c r="K145" s="527" t="s">
        <v>159</v>
      </c>
      <c r="L145" s="528"/>
      <c r="M145" s="528"/>
      <c r="N145" s="528"/>
      <c r="O145" s="528"/>
      <c r="P145" s="528"/>
      <c r="Q145" s="528"/>
      <c r="R145" s="528"/>
      <c r="S145" s="529"/>
      <c r="T145" s="92"/>
      <c r="U145" s="94"/>
      <c r="V145" s="123"/>
      <c r="W145" s="5"/>
      <c r="X145" s="5"/>
      <c r="Y145" s="106"/>
      <c r="Z145" s="53"/>
      <c r="AA145" s="5"/>
      <c r="AB145" s="525" t="s">
        <v>1338</v>
      </c>
      <c r="AC145" s="525"/>
      <c r="AD145" s="525"/>
      <c r="AE145" s="525"/>
      <c r="AF145" s="525"/>
      <c r="AG145" s="5"/>
      <c r="AH145" s="527" t="s">
        <v>159</v>
      </c>
      <c r="AI145" s="528"/>
      <c r="AJ145" s="528"/>
      <c r="AK145" s="528"/>
      <c r="AL145" s="528"/>
      <c r="AM145" s="528"/>
      <c r="AN145" s="528"/>
      <c r="AO145" s="528"/>
      <c r="AP145" s="529"/>
      <c r="AQ145" s="92"/>
      <c r="AR145" s="94"/>
      <c r="AS145" s="123"/>
      <c r="AT145" s="5"/>
      <c r="AU145" s="1"/>
      <c r="AV145" s="106"/>
      <c r="AW145" s="53"/>
      <c r="AY145" s="525" t="s">
        <v>1338</v>
      </c>
      <c r="AZ145" s="525"/>
      <c r="BA145" s="525"/>
      <c r="BB145" s="525"/>
      <c r="BC145" s="525"/>
      <c r="BE145" s="527" t="s">
        <v>159</v>
      </c>
      <c r="BF145" s="528"/>
      <c r="BG145" s="528"/>
      <c r="BH145" s="528"/>
      <c r="BI145" s="528"/>
      <c r="BJ145" s="528"/>
      <c r="BK145" s="528"/>
      <c r="BL145" s="528"/>
      <c r="BM145" s="529"/>
      <c r="BN145" s="92"/>
      <c r="BO145" s="94"/>
      <c r="BP145" s="123"/>
    </row>
    <row r="146" spans="2:68" ht="4.5" customHeight="1" x14ac:dyDescent="0.25">
      <c r="B146" s="106"/>
      <c r="C146" s="53"/>
      <c r="D146" s="5"/>
      <c r="E146" s="243"/>
      <c r="F146" s="243"/>
      <c r="G146" s="243"/>
      <c r="H146" s="243"/>
      <c r="I146" s="243"/>
      <c r="J146" s="5"/>
      <c r="K146" s="93"/>
      <c r="L146" s="93"/>
      <c r="M146" s="93"/>
      <c r="N146" s="93"/>
      <c r="O146" s="93"/>
      <c r="P146" s="93"/>
      <c r="Q146" s="93"/>
      <c r="R146" s="93"/>
      <c r="S146" s="93"/>
      <c r="T146" s="92"/>
      <c r="U146" s="94"/>
      <c r="V146" s="123"/>
      <c r="W146" s="5"/>
      <c r="X146" s="5"/>
      <c r="Y146" s="106"/>
      <c r="Z146" s="53"/>
      <c r="AA146" s="5"/>
      <c r="AB146" s="243"/>
      <c r="AC146" s="243"/>
      <c r="AD146" s="243"/>
      <c r="AE146" s="243"/>
      <c r="AF146" s="243"/>
      <c r="AG146" s="5"/>
      <c r="AH146" s="93"/>
      <c r="AI146" s="93"/>
      <c r="AJ146" s="93"/>
      <c r="AK146" s="93"/>
      <c r="AL146" s="93"/>
      <c r="AM146" s="93"/>
      <c r="AN146" s="93"/>
      <c r="AO146" s="93"/>
      <c r="AP146" s="93"/>
      <c r="AQ146" s="92"/>
      <c r="AR146" s="94"/>
      <c r="AS146" s="123"/>
      <c r="AT146" s="5"/>
      <c r="AU146" s="1"/>
      <c r="AV146" s="106"/>
      <c r="AW146" s="53"/>
      <c r="AY146" s="243"/>
      <c r="AZ146" s="243"/>
      <c r="BA146" s="243"/>
      <c r="BB146" s="243"/>
      <c r="BC146" s="243"/>
      <c r="BE146" s="93"/>
      <c r="BF146" s="93"/>
      <c r="BG146" s="93"/>
      <c r="BH146" s="93"/>
      <c r="BI146" s="93"/>
      <c r="BJ146" s="93"/>
      <c r="BK146" s="93"/>
      <c r="BL146" s="93"/>
      <c r="BM146" s="93"/>
      <c r="BN146" s="92"/>
      <c r="BO146" s="94"/>
      <c r="BP146" s="123"/>
    </row>
    <row r="147" spans="2:68" x14ac:dyDescent="0.25">
      <c r="B147" s="106"/>
      <c r="C147" s="53"/>
      <c r="D147" s="5"/>
      <c r="E147" s="526"/>
      <c r="F147" s="526"/>
      <c r="G147" s="526"/>
      <c r="H147" s="526"/>
      <c r="I147" s="526"/>
      <c r="J147" s="30"/>
      <c r="K147" s="550"/>
      <c r="L147" s="550"/>
      <c r="M147" s="550"/>
      <c r="N147" s="550"/>
      <c r="O147" s="550"/>
      <c r="P147" s="550"/>
      <c r="Q147" s="550"/>
      <c r="R147" s="550"/>
      <c r="S147" s="550"/>
      <c r="T147" s="92"/>
      <c r="U147" s="95"/>
      <c r="V147" s="123"/>
      <c r="W147" s="5"/>
      <c r="X147" s="5"/>
      <c r="Y147" s="106"/>
      <c r="Z147" s="53"/>
      <c r="AA147" s="5"/>
      <c r="AB147" s="526"/>
      <c r="AC147" s="526"/>
      <c r="AD147" s="526"/>
      <c r="AE147" s="526"/>
      <c r="AF147" s="526"/>
      <c r="AG147" s="30"/>
      <c r="AH147" s="550"/>
      <c r="AI147" s="550"/>
      <c r="AJ147" s="550"/>
      <c r="AK147" s="550"/>
      <c r="AL147" s="550"/>
      <c r="AM147" s="550"/>
      <c r="AN147" s="550"/>
      <c r="AO147" s="550"/>
      <c r="AP147" s="550"/>
      <c r="AQ147" s="92"/>
      <c r="AR147" s="95"/>
      <c r="AS147" s="123"/>
      <c r="AT147" s="5"/>
      <c r="AU147" s="1"/>
      <c r="AV147" s="106"/>
      <c r="AW147" s="53"/>
      <c r="AY147" s="526"/>
      <c r="AZ147" s="526"/>
      <c r="BA147" s="526"/>
      <c r="BB147" s="526"/>
      <c r="BC147" s="526"/>
      <c r="BD147" s="30"/>
      <c r="BE147" s="550"/>
      <c r="BF147" s="550"/>
      <c r="BG147" s="550"/>
      <c r="BH147" s="550"/>
      <c r="BI147" s="550"/>
      <c r="BJ147" s="550"/>
      <c r="BK147" s="550"/>
      <c r="BL147" s="550"/>
      <c r="BM147" s="550"/>
      <c r="BN147" s="92"/>
      <c r="BO147" s="95"/>
      <c r="BP147" s="123"/>
    </row>
    <row r="148" spans="2:68" ht="9.75" customHeight="1" x14ac:dyDescent="0.25">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25" customHeight="1" x14ac:dyDescent="0.25">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x14ac:dyDescent="0.25">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x14ac:dyDescent="0.25">
      <c r="B151" s="106"/>
      <c r="C151" s="76"/>
      <c r="D151" s="8"/>
      <c r="E151" s="8" t="s">
        <v>1332</v>
      </c>
      <c r="F151" s="8"/>
      <c r="G151" s="8"/>
      <c r="H151" s="8"/>
      <c r="I151" s="6"/>
      <c r="J151" s="6"/>
      <c r="K151" s="6"/>
      <c r="L151" s="481">
        <f>VLOOKUP(K145,tabla_puesta_a_punto,3,FALSE)</f>
        <v>0</v>
      </c>
      <c r="M151" s="481"/>
      <c r="N151" s="481"/>
      <c r="O151" s="481"/>
      <c r="P151" s="5"/>
      <c r="Q151" s="5"/>
      <c r="R151" s="5"/>
      <c r="S151" s="5"/>
      <c r="T151" s="5"/>
      <c r="U151" s="63"/>
      <c r="V151" s="109"/>
      <c r="W151" s="5"/>
      <c r="X151" s="5"/>
      <c r="Y151" s="106"/>
      <c r="Z151" s="76"/>
      <c r="AA151" s="8"/>
      <c r="AB151" s="8" t="s">
        <v>1332</v>
      </c>
      <c r="AC151" s="8"/>
      <c r="AD151" s="8"/>
      <c r="AE151" s="8"/>
      <c r="AF151" s="6"/>
      <c r="AG151" s="6"/>
      <c r="AH151" s="6"/>
      <c r="AI151" s="481">
        <f>VLOOKUP(AH145,tabla_puesta_a_punto,3,FALSE)</f>
        <v>0</v>
      </c>
      <c r="AJ151" s="481"/>
      <c r="AK151" s="481"/>
      <c r="AL151" s="481"/>
      <c r="AM151" s="5"/>
      <c r="AN151" s="5"/>
      <c r="AO151" s="5"/>
      <c r="AP151" s="5"/>
      <c r="AQ151" s="5"/>
      <c r="AR151" s="63"/>
      <c r="AS151" s="109"/>
      <c r="AT151" s="5"/>
      <c r="AU151" s="1"/>
      <c r="AV151" s="106"/>
      <c r="AW151" s="76"/>
      <c r="AX151" s="8"/>
      <c r="AY151" s="8" t="s">
        <v>1332</v>
      </c>
      <c r="AZ151" s="8"/>
      <c r="BA151" s="8"/>
      <c r="BB151" s="8"/>
      <c r="BC151" s="6"/>
      <c r="BD151" s="6"/>
      <c r="BE151" s="6"/>
      <c r="BF151" s="481">
        <f>VLOOKUP(BE145,tabla_puesta_a_punto,3,FALSE)</f>
        <v>0</v>
      </c>
      <c r="BG151" s="481"/>
      <c r="BH151" s="481"/>
      <c r="BI151" s="481"/>
      <c r="BO151" s="63"/>
      <c r="BP151" s="109"/>
    </row>
    <row r="152" spans="2:68" x14ac:dyDescent="0.25">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6" customHeight="1" x14ac:dyDescent="0.25">
      <c r="B153" s="106"/>
      <c r="C153" s="242"/>
      <c r="D153" s="242"/>
      <c r="E153" s="242"/>
      <c r="F153" s="242"/>
      <c r="G153" s="242"/>
      <c r="H153" s="242"/>
      <c r="I153" s="111"/>
      <c r="J153" s="111"/>
      <c r="K153" s="111"/>
      <c r="L153" s="111"/>
      <c r="M153" s="112"/>
      <c r="N153" s="112"/>
      <c r="O153" s="113"/>
      <c r="P153" s="113"/>
      <c r="Q153" s="113"/>
      <c r="R153" s="113"/>
      <c r="S153" s="113"/>
      <c r="T153" s="113"/>
      <c r="U153" s="113"/>
      <c r="V153" s="109"/>
      <c r="W153" s="5"/>
      <c r="X153" s="5"/>
      <c r="Y153" s="106"/>
      <c r="Z153" s="242"/>
      <c r="AA153" s="242"/>
      <c r="AB153" s="242"/>
      <c r="AC153" s="242"/>
      <c r="AD153" s="242"/>
      <c r="AE153" s="242"/>
      <c r="AF153" s="111"/>
      <c r="AG153" s="111"/>
      <c r="AH153" s="111"/>
      <c r="AI153" s="111"/>
      <c r="AJ153" s="112"/>
      <c r="AK153" s="112"/>
      <c r="AL153" s="113"/>
      <c r="AM153" s="113"/>
      <c r="AN153" s="113"/>
      <c r="AO153" s="113"/>
      <c r="AP153" s="113"/>
      <c r="AQ153" s="113"/>
      <c r="AR153" s="113"/>
      <c r="AS153" s="109"/>
      <c r="AT153" s="5"/>
      <c r="AU153" s="1"/>
      <c r="AV153" s="106"/>
      <c r="AW153" s="242"/>
      <c r="AX153" s="242"/>
      <c r="AY153" s="242"/>
      <c r="AZ153" s="242"/>
      <c r="BA153" s="242"/>
      <c r="BB153" s="242"/>
      <c r="BC153" s="111"/>
      <c r="BD153" s="111"/>
      <c r="BE153" s="111"/>
      <c r="BF153" s="111"/>
      <c r="BG153" s="112"/>
      <c r="BH153" s="112"/>
      <c r="BI153" s="113"/>
      <c r="BJ153" s="113"/>
      <c r="BK153" s="113"/>
      <c r="BL153" s="113"/>
      <c r="BM153" s="113"/>
      <c r="BN153" s="113"/>
      <c r="BO153" s="113"/>
      <c r="BP153" s="109"/>
    </row>
    <row r="154" spans="2:68" x14ac:dyDescent="0.25">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75" x14ac:dyDescent="0.25">
      <c r="B155" s="106"/>
      <c r="C155" s="62"/>
      <c r="D155" s="232"/>
      <c r="E155" s="8" t="s">
        <v>1330</v>
      </c>
      <c r="F155" s="8"/>
      <c r="G155" s="8"/>
      <c r="H155" s="530" t="s">
        <v>132</v>
      </c>
      <c r="I155" s="531"/>
      <c r="J155" s="531"/>
      <c r="K155" s="531"/>
      <c r="L155" s="532"/>
      <c r="M155" s="5"/>
      <c r="N155" s="6"/>
      <c r="O155" s="8" t="s">
        <v>1326</v>
      </c>
      <c r="P155" s="6"/>
      <c r="Q155" s="6"/>
      <c r="R155" s="533">
        <f>VLOOKUP(H155,tabla_ejecutor,2,FALSE)</f>
        <v>11890</v>
      </c>
      <c r="S155" s="534"/>
      <c r="T155" s="535"/>
      <c r="U155" s="63"/>
      <c r="V155" s="109"/>
      <c r="W155" s="5"/>
      <c r="X155" s="5"/>
      <c r="Y155" s="106"/>
      <c r="Z155" s="62"/>
      <c r="AA155" s="232"/>
      <c r="AB155" s="8" t="s">
        <v>1330</v>
      </c>
      <c r="AC155" s="8"/>
      <c r="AD155" s="8"/>
      <c r="AE155" s="530" t="s">
        <v>131</v>
      </c>
      <c r="AF155" s="531"/>
      <c r="AG155" s="531"/>
      <c r="AH155" s="531"/>
      <c r="AI155" s="532"/>
      <c r="AJ155" s="5"/>
      <c r="AK155" s="6"/>
      <c r="AL155" s="8" t="s">
        <v>1326</v>
      </c>
      <c r="AM155" s="6"/>
      <c r="AN155" s="6"/>
      <c r="AO155" s="533">
        <f>VLOOKUP(AE155,tabla_ejecutor,2,FALSE)</f>
        <v>18415</v>
      </c>
      <c r="AP155" s="534"/>
      <c r="AQ155" s="535"/>
      <c r="AR155" s="63"/>
      <c r="AS155" s="109"/>
      <c r="AT155" s="5"/>
      <c r="AU155" s="1"/>
      <c r="AV155" s="106"/>
      <c r="AW155" s="62"/>
      <c r="AX155" s="232"/>
      <c r="AY155" s="8" t="s">
        <v>1330</v>
      </c>
      <c r="AZ155" s="8"/>
      <c r="BA155" s="8"/>
      <c r="BB155" s="530" t="s">
        <v>131</v>
      </c>
      <c r="BC155" s="531"/>
      <c r="BD155" s="531"/>
      <c r="BE155" s="531"/>
      <c r="BF155" s="532"/>
      <c r="BH155" s="6"/>
      <c r="BI155" s="8" t="s">
        <v>1326</v>
      </c>
      <c r="BJ155" s="6"/>
      <c r="BK155" s="6"/>
      <c r="BL155" s="533">
        <f>VLOOKUP(BB155,tabla_ejecutor,2,FALSE)</f>
        <v>18415</v>
      </c>
      <c r="BM155" s="534"/>
      <c r="BN155" s="535"/>
      <c r="BO155" s="63"/>
      <c r="BP155" s="109"/>
    </row>
    <row r="156" spans="2:68" x14ac:dyDescent="0.25">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6" customHeight="1" x14ac:dyDescent="0.25">
      <c r="B157" s="106"/>
      <c r="C157" s="242"/>
      <c r="D157" s="242"/>
      <c r="E157" s="242"/>
      <c r="F157" s="242"/>
      <c r="G157" s="242"/>
      <c r="H157" s="242"/>
      <c r="I157" s="111"/>
      <c r="J157" s="111"/>
      <c r="K157" s="111"/>
      <c r="L157" s="111"/>
      <c r="M157" s="112"/>
      <c r="N157" s="112"/>
      <c r="O157" s="113"/>
      <c r="P157" s="113"/>
      <c r="Q157" s="113"/>
      <c r="R157" s="113"/>
      <c r="S157" s="113"/>
      <c r="T157" s="113"/>
      <c r="U157" s="113"/>
      <c r="V157" s="109"/>
      <c r="W157" s="5"/>
      <c r="X157" s="5"/>
      <c r="Y157" s="106"/>
      <c r="Z157" s="242"/>
      <c r="AA157" s="242"/>
      <c r="AB157" s="242"/>
      <c r="AC157" s="242"/>
      <c r="AD157" s="242"/>
      <c r="AE157" s="242"/>
      <c r="AF157" s="111"/>
      <c r="AG157" s="111"/>
      <c r="AH157" s="111"/>
      <c r="AI157" s="111"/>
      <c r="AJ157" s="112"/>
      <c r="AK157" s="112"/>
      <c r="AL157" s="113"/>
      <c r="AM157" s="113"/>
      <c r="AN157" s="113"/>
      <c r="AO157" s="113"/>
      <c r="AP157" s="113"/>
      <c r="AQ157" s="113"/>
      <c r="AR157" s="113"/>
      <c r="AS157" s="109"/>
      <c r="AT157" s="5"/>
      <c r="AU157" s="1"/>
      <c r="AV157" s="106"/>
      <c r="AW157" s="242"/>
      <c r="AX157" s="242"/>
      <c r="AY157" s="242"/>
      <c r="AZ157" s="242"/>
      <c r="BA157" s="242"/>
      <c r="BB157" s="242"/>
      <c r="BC157" s="111"/>
      <c r="BD157" s="111"/>
      <c r="BE157" s="111"/>
      <c r="BF157" s="111"/>
      <c r="BG157" s="112"/>
      <c r="BH157" s="112"/>
      <c r="BI157" s="113"/>
      <c r="BJ157" s="113"/>
      <c r="BK157" s="113"/>
      <c r="BL157" s="113"/>
      <c r="BM157" s="113"/>
      <c r="BN157" s="113"/>
      <c r="BO157" s="113"/>
      <c r="BP157" s="109"/>
    </row>
    <row r="158" spans="2:68" x14ac:dyDescent="0.25">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x14ac:dyDescent="0.25">
      <c r="B159" s="106"/>
      <c r="C159" s="62"/>
      <c r="D159" s="232"/>
      <c r="E159" s="8" t="s">
        <v>1331</v>
      </c>
      <c r="F159" s="8"/>
      <c r="G159" s="8"/>
      <c r="H159" s="8"/>
      <c r="I159" s="8"/>
      <c r="J159" s="8"/>
      <c r="K159" s="536">
        <v>0</v>
      </c>
      <c r="L159" s="537"/>
      <c r="M159" s="59" t="s">
        <v>130</v>
      </c>
      <c r="N159" s="59"/>
      <c r="O159" s="5"/>
      <c r="P159" s="8" t="s">
        <v>1327</v>
      </c>
      <c r="Q159" s="8"/>
      <c r="R159" s="533">
        <f>R155*K159</f>
        <v>0</v>
      </c>
      <c r="S159" s="534"/>
      <c r="T159" s="535"/>
      <c r="U159" s="88"/>
      <c r="V159" s="109"/>
      <c r="W159" s="5"/>
      <c r="X159" s="5"/>
      <c r="Y159" s="106"/>
      <c r="Z159" s="62"/>
      <c r="AA159" s="232"/>
      <c r="AB159" s="8" t="s">
        <v>1331</v>
      </c>
      <c r="AC159" s="8"/>
      <c r="AD159" s="8"/>
      <c r="AE159" s="8"/>
      <c r="AF159" s="8"/>
      <c r="AG159" s="8"/>
      <c r="AH159" s="536">
        <v>0</v>
      </c>
      <c r="AI159" s="537"/>
      <c r="AJ159" s="59" t="s">
        <v>130</v>
      </c>
      <c r="AK159" s="59"/>
      <c r="AL159" s="5"/>
      <c r="AM159" s="8" t="s">
        <v>1327</v>
      </c>
      <c r="AN159" s="8"/>
      <c r="AO159" s="533">
        <f>AO155*AH159</f>
        <v>0</v>
      </c>
      <c r="AP159" s="534"/>
      <c r="AQ159" s="535"/>
      <c r="AR159" s="88"/>
      <c r="AS159" s="109"/>
      <c r="AT159" s="5"/>
      <c r="AU159" s="1"/>
      <c r="AV159" s="106"/>
      <c r="AW159" s="62"/>
      <c r="AX159" s="232"/>
      <c r="AY159" s="8" t="s">
        <v>1331</v>
      </c>
      <c r="AZ159" s="8"/>
      <c r="BA159" s="8"/>
      <c r="BB159" s="8"/>
      <c r="BC159" s="8"/>
      <c r="BD159" s="8"/>
      <c r="BE159" s="536">
        <v>0</v>
      </c>
      <c r="BF159" s="537"/>
      <c r="BG159" s="59" t="s">
        <v>130</v>
      </c>
      <c r="BH159" s="59"/>
      <c r="BJ159" s="8" t="s">
        <v>1327</v>
      </c>
      <c r="BK159" s="8"/>
      <c r="BL159" s="533">
        <f>BL155*BE159</f>
        <v>0</v>
      </c>
      <c r="BM159" s="534"/>
      <c r="BN159" s="535"/>
      <c r="BO159" s="88"/>
      <c r="BP159" s="109"/>
    </row>
    <row r="160" spans="2:68" x14ac:dyDescent="0.25">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6" customHeight="1" x14ac:dyDescent="0.25">
      <c r="B161" s="106"/>
      <c r="C161" s="242"/>
      <c r="D161" s="242"/>
      <c r="E161" s="242"/>
      <c r="F161" s="242"/>
      <c r="G161" s="242"/>
      <c r="H161" s="242"/>
      <c r="I161" s="111"/>
      <c r="J161" s="111"/>
      <c r="K161" s="111"/>
      <c r="L161" s="111"/>
      <c r="M161" s="112"/>
      <c r="N161" s="112"/>
      <c r="O161" s="113"/>
      <c r="P161" s="113"/>
      <c r="Q161" s="113"/>
      <c r="R161" s="113"/>
      <c r="S161" s="113"/>
      <c r="T161" s="113"/>
      <c r="U161" s="113"/>
      <c r="V161" s="109"/>
      <c r="W161" s="5"/>
      <c r="X161" s="5"/>
      <c r="Y161" s="106"/>
      <c r="Z161" s="242"/>
      <c r="AA161" s="242"/>
      <c r="AB161" s="242"/>
      <c r="AC161" s="242"/>
      <c r="AD161" s="242"/>
      <c r="AE161" s="242"/>
      <c r="AF161" s="111"/>
      <c r="AG161" s="111"/>
      <c r="AH161" s="111"/>
      <c r="AI161" s="111"/>
      <c r="AJ161" s="112"/>
      <c r="AK161" s="112"/>
      <c r="AL161" s="113"/>
      <c r="AM161" s="113"/>
      <c r="AN161" s="113"/>
      <c r="AO161" s="113"/>
      <c r="AP161" s="113"/>
      <c r="AQ161" s="113"/>
      <c r="AR161" s="113"/>
      <c r="AS161" s="109"/>
      <c r="AT161" s="5"/>
      <c r="AU161" s="1"/>
      <c r="AV161" s="106"/>
      <c r="AW161" s="242"/>
      <c r="AX161" s="242"/>
      <c r="AY161" s="242"/>
      <c r="AZ161" s="242"/>
      <c r="BA161" s="242"/>
      <c r="BB161" s="242"/>
      <c r="BC161" s="111"/>
      <c r="BD161" s="111"/>
      <c r="BE161" s="111"/>
      <c r="BF161" s="111"/>
      <c r="BG161" s="112"/>
      <c r="BH161" s="112"/>
      <c r="BI161" s="113"/>
      <c r="BJ161" s="113"/>
      <c r="BK161" s="113"/>
      <c r="BL161" s="113"/>
      <c r="BM161" s="113"/>
      <c r="BN161" s="113"/>
      <c r="BO161" s="113"/>
      <c r="BP161" s="109"/>
    </row>
    <row r="162" spans="2:68" x14ac:dyDescent="0.25">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x14ac:dyDescent="0.25">
      <c r="B163" s="106"/>
      <c r="C163" s="62"/>
      <c r="D163" s="232"/>
      <c r="E163" s="48" t="s">
        <v>1333</v>
      </c>
      <c r="F163" s="232"/>
      <c r="G163" s="232"/>
      <c r="H163" s="232"/>
      <c r="I163" s="68"/>
      <c r="J163" s="538" t="s">
        <v>1465</v>
      </c>
      <c r="K163" s="539"/>
      <c r="L163" s="539"/>
      <c r="M163" s="539"/>
      <c r="N163" s="540"/>
      <c r="O163" s="5"/>
      <c r="P163" s="471" t="s">
        <v>135</v>
      </c>
      <c r="Q163" s="471"/>
      <c r="R163" s="533">
        <f>VLOOKUP(J163,tabla_Alturas,2,FALSE)*L151</f>
        <v>0</v>
      </c>
      <c r="S163" s="534"/>
      <c r="T163" s="535"/>
      <c r="U163" s="63"/>
      <c r="V163" s="109"/>
      <c r="W163" s="5"/>
      <c r="X163" s="5"/>
      <c r="Y163" s="106"/>
      <c r="Z163" s="62"/>
      <c r="AA163" s="232"/>
      <c r="AB163" s="48" t="s">
        <v>1333</v>
      </c>
      <c r="AC163" s="232"/>
      <c r="AD163" s="232"/>
      <c r="AE163" s="232"/>
      <c r="AF163" s="68"/>
      <c r="AG163" s="538" t="s">
        <v>1362</v>
      </c>
      <c r="AH163" s="539"/>
      <c r="AI163" s="539"/>
      <c r="AJ163" s="539"/>
      <c r="AK163" s="540"/>
      <c r="AL163" s="5"/>
      <c r="AM163" s="471" t="s">
        <v>135</v>
      </c>
      <c r="AN163" s="471"/>
      <c r="AO163" s="533">
        <f>VLOOKUP(AG163,tabla_Alturas,2,FALSE)*AI151</f>
        <v>0</v>
      </c>
      <c r="AP163" s="534"/>
      <c r="AQ163" s="535"/>
      <c r="AR163" s="63"/>
      <c r="AS163" s="109"/>
      <c r="AT163" s="5"/>
      <c r="AU163" s="1"/>
      <c r="AV163" s="106"/>
      <c r="AW163" s="62"/>
      <c r="AX163" s="232"/>
      <c r="AY163" s="48" t="s">
        <v>1333</v>
      </c>
      <c r="AZ163" s="232"/>
      <c r="BA163" s="232"/>
      <c r="BB163" s="232"/>
      <c r="BC163" s="68"/>
      <c r="BD163" s="538" t="s">
        <v>1362</v>
      </c>
      <c r="BE163" s="539"/>
      <c r="BF163" s="539"/>
      <c r="BG163" s="539"/>
      <c r="BH163" s="540"/>
      <c r="BJ163" s="471" t="s">
        <v>135</v>
      </c>
      <c r="BK163" s="471"/>
      <c r="BL163" s="533">
        <f>VLOOKUP(BD163,tabla_Alturas,2,FALSE)*BF151</f>
        <v>0</v>
      </c>
      <c r="BM163" s="534"/>
      <c r="BN163" s="535"/>
      <c r="BO163" s="63"/>
      <c r="BP163" s="109"/>
    </row>
    <row r="164" spans="2:68" x14ac:dyDescent="0.25">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6" customHeight="1" x14ac:dyDescent="0.25">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75" x14ac:dyDescent="0.2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x14ac:dyDescent="0.25">
      <c r="B167" s="106"/>
      <c r="C167" s="83"/>
      <c r="D167" s="48"/>
      <c r="E167" s="48" t="s">
        <v>1334</v>
      </c>
      <c r="F167" s="48"/>
      <c r="G167" s="48"/>
      <c r="H167" s="48"/>
      <c r="I167" s="5"/>
      <c r="J167" s="5"/>
      <c r="K167" s="538" t="s">
        <v>0</v>
      </c>
      <c r="L167" s="539"/>
      <c r="M167" s="539"/>
      <c r="N167" s="539"/>
      <c r="O167" s="540"/>
      <c r="P167" s="471" t="s">
        <v>1281</v>
      </c>
      <c r="Q167" s="471"/>
      <c r="R167" s="471"/>
      <c r="S167" s="541">
        <f>VLOOKUP(K167,tabla_herramientas,2,FALSE)</f>
        <v>0.18</v>
      </c>
      <c r="T167" s="542"/>
      <c r="U167" s="63"/>
      <c r="V167" s="109"/>
      <c r="W167" s="5"/>
      <c r="X167" s="5"/>
      <c r="Y167" s="106"/>
      <c r="Z167" s="83"/>
      <c r="AA167" s="48"/>
      <c r="AB167" s="48" t="s">
        <v>1334</v>
      </c>
      <c r="AC167" s="48"/>
      <c r="AD167" s="48"/>
      <c r="AE167" s="48"/>
      <c r="AF167" s="5"/>
      <c r="AG167" s="5"/>
      <c r="AH167" s="538" t="s">
        <v>1363</v>
      </c>
      <c r="AI167" s="539"/>
      <c r="AJ167" s="539"/>
      <c r="AK167" s="539"/>
      <c r="AL167" s="540"/>
      <c r="AM167" s="471" t="s">
        <v>1281</v>
      </c>
      <c r="AN167" s="471"/>
      <c r="AO167" s="471"/>
      <c r="AP167" s="541">
        <f>VLOOKUP(AH167,tabla_herramientas,2,FALSE)</f>
        <v>0</v>
      </c>
      <c r="AQ167" s="542"/>
      <c r="AR167" s="63"/>
      <c r="AS167" s="109"/>
      <c r="AT167" s="5"/>
      <c r="AU167" s="1"/>
      <c r="AV167" s="106"/>
      <c r="AW167" s="83"/>
      <c r="AX167" s="48"/>
      <c r="AY167" s="48" t="s">
        <v>1334</v>
      </c>
      <c r="AZ167" s="48"/>
      <c r="BA167" s="48"/>
      <c r="BB167" s="48"/>
      <c r="BE167" s="538" t="s">
        <v>1363</v>
      </c>
      <c r="BF167" s="539"/>
      <c r="BG167" s="539"/>
      <c r="BH167" s="539"/>
      <c r="BI167" s="540"/>
      <c r="BJ167" s="471" t="s">
        <v>1281</v>
      </c>
      <c r="BK167" s="471"/>
      <c r="BL167" s="471"/>
      <c r="BM167" s="541">
        <f>VLOOKUP(BE167,tabla_herramientas,2,FALSE)</f>
        <v>0</v>
      </c>
      <c r="BN167" s="542"/>
      <c r="BO167" s="63"/>
      <c r="BP167" s="109"/>
    </row>
    <row r="168" spans="2:68" x14ac:dyDescent="0.25">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6" customHeight="1" x14ac:dyDescent="0.25">
      <c r="B169" s="106"/>
      <c r="C169" s="543"/>
      <c r="D169" s="543"/>
      <c r="E169" s="543"/>
      <c r="F169" s="543"/>
      <c r="G169" s="543"/>
      <c r="H169" s="543"/>
      <c r="I169" s="113"/>
      <c r="J169" s="113"/>
      <c r="K169" s="113"/>
      <c r="L169" s="113"/>
      <c r="M169" s="113"/>
      <c r="N169" s="113"/>
      <c r="O169" s="113"/>
      <c r="P169" s="113"/>
      <c r="Q169" s="113"/>
      <c r="R169" s="113"/>
      <c r="S169" s="113"/>
      <c r="T169" s="113"/>
      <c r="U169" s="113"/>
      <c r="V169" s="109"/>
      <c r="W169" s="5"/>
      <c r="X169" s="5"/>
      <c r="Y169" s="106"/>
      <c r="Z169" s="543"/>
      <c r="AA169" s="543"/>
      <c r="AB169" s="543"/>
      <c r="AC169" s="543"/>
      <c r="AD169" s="543"/>
      <c r="AE169" s="543"/>
      <c r="AF169" s="113"/>
      <c r="AG169" s="113"/>
      <c r="AH169" s="113"/>
      <c r="AI169" s="113"/>
      <c r="AJ169" s="113"/>
      <c r="AK169" s="113"/>
      <c r="AL169" s="113"/>
      <c r="AM169" s="113"/>
      <c r="AN169" s="113"/>
      <c r="AO169" s="113"/>
      <c r="AP169" s="113"/>
      <c r="AQ169" s="113"/>
      <c r="AR169" s="113"/>
      <c r="AS169" s="109"/>
      <c r="AT169" s="5"/>
      <c r="AU169" s="1"/>
      <c r="AV169" s="106"/>
      <c r="AW169" s="543"/>
      <c r="AX169" s="543"/>
      <c r="AY169" s="543"/>
      <c r="AZ169" s="543"/>
      <c r="BA169" s="543"/>
      <c r="BB169" s="543"/>
      <c r="BC169" s="113"/>
      <c r="BD169" s="113"/>
      <c r="BE169" s="113"/>
      <c r="BF169" s="113"/>
      <c r="BG169" s="113"/>
      <c r="BH169" s="113"/>
      <c r="BI169" s="113"/>
      <c r="BJ169" s="113"/>
      <c r="BK169" s="113"/>
      <c r="BL169" s="113"/>
      <c r="BM169" s="113"/>
      <c r="BN169" s="113"/>
      <c r="BO169" s="113"/>
      <c r="BP169" s="109"/>
    </row>
    <row r="170" spans="2:68" x14ac:dyDescent="0.25">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x14ac:dyDescent="0.25">
      <c r="B171" s="106"/>
      <c r="C171" s="53"/>
      <c r="D171" s="8"/>
      <c r="E171" s="232"/>
      <c r="F171" s="232"/>
      <c r="G171" s="232" t="s">
        <v>134</v>
      </c>
      <c r="H171" s="538" t="s">
        <v>1303</v>
      </c>
      <c r="I171" s="539"/>
      <c r="J171" s="539"/>
      <c r="K171" s="539"/>
      <c r="L171" s="540"/>
      <c r="M171" s="5"/>
      <c r="N171" s="5"/>
      <c r="O171" s="5"/>
      <c r="P171" s="471" t="s">
        <v>135</v>
      </c>
      <c r="Q171" s="471"/>
      <c r="R171" s="533">
        <f>VLOOKUP(H171,tabla_consumibles,2,FALSE)*L151</f>
        <v>0</v>
      </c>
      <c r="S171" s="534"/>
      <c r="T171" s="535"/>
      <c r="U171" s="63"/>
      <c r="V171" s="109"/>
      <c r="W171" s="5"/>
      <c r="X171" s="5"/>
      <c r="Y171" s="106"/>
      <c r="Z171" s="53"/>
      <c r="AA171" s="8"/>
      <c r="AB171" s="232"/>
      <c r="AC171" s="232"/>
      <c r="AD171" s="232" t="s">
        <v>134</v>
      </c>
      <c r="AE171" s="538" t="s">
        <v>1364</v>
      </c>
      <c r="AF171" s="539"/>
      <c r="AG171" s="539"/>
      <c r="AH171" s="539"/>
      <c r="AI171" s="540"/>
      <c r="AJ171" s="5"/>
      <c r="AK171" s="5"/>
      <c r="AL171" s="5"/>
      <c r="AM171" s="471" t="s">
        <v>135</v>
      </c>
      <c r="AN171" s="471"/>
      <c r="AO171" s="533">
        <f>VLOOKUP(AE171,tabla_consumibles,2,FALSE)*AI151</f>
        <v>0</v>
      </c>
      <c r="AP171" s="534"/>
      <c r="AQ171" s="535"/>
      <c r="AR171" s="63"/>
      <c r="AS171" s="109"/>
      <c r="AT171" s="5"/>
      <c r="AU171" s="1"/>
      <c r="AV171" s="106"/>
      <c r="AW171" s="53"/>
      <c r="AX171" s="8"/>
      <c r="AY171" s="232"/>
      <c r="AZ171" s="232"/>
      <c r="BA171" s="232" t="s">
        <v>134</v>
      </c>
      <c r="BB171" s="538" t="s">
        <v>1328</v>
      </c>
      <c r="BC171" s="539"/>
      <c r="BD171" s="539"/>
      <c r="BE171" s="539"/>
      <c r="BF171" s="540"/>
      <c r="BJ171" s="471" t="s">
        <v>135</v>
      </c>
      <c r="BK171" s="471"/>
      <c r="BL171" s="533">
        <f>VLOOKUP(BB171,tabla_consumibles,2,FALSE)*BF151</f>
        <v>0</v>
      </c>
      <c r="BM171" s="534"/>
      <c r="BN171" s="535"/>
      <c r="BO171" s="63"/>
      <c r="BP171" s="109"/>
    </row>
    <row r="172" spans="2:68" x14ac:dyDescent="0.25">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6" customHeight="1" x14ac:dyDescent="0.25">
      <c r="B173" s="106"/>
      <c r="C173" s="113"/>
      <c r="D173" s="113"/>
      <c r="E173" s="242"/>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242"/>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242"/>
      <c r="AZ173" s="113"/>
      <c r="BA173" s="113"/>
      <c r="BB173" s="113"/>
      <c r="BC173" s="113"/>
      <c r="BD173" s="113"/>
      <c r="BE173" s="113"/>
      <c r="BF173" s="113"/>
      <c r="BG173" s="113"/>
      <c r="BH173" s="113"/>
      <c r="BI173" s="113"/>
      <c r="BJ173" s="113"/>
      <c r="BK173" s="113"/>
      <c r="BL173" s="113"/>
      <c r="BM173" s="113"/>
      <c r="BN173" s="113"/>
      <c r="BO173" s="113"/>
      <c r="BP173" s="109"/>
    </row>
    <row r="174" spans="2:68" ht="6" customHeight="1" x14ac:dyDescent="0.25">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75" x14ac:dyDescent="0.25">
      <c r="B175" s="106"/>
      <c r="C175" s="53"/>
      <c r="D175" s="5"/>
      <c r="E175" s="48" t="s">
        <v>1335</v>
      </c>
      <c r="F175" s="232"/>
      <c r="G175" s="232"/>
      <c r="H175" s="232"/>
      <c r="I175" s="235"/>
      <c r="J175" s="530" t="s">
        <v>1365</v>
      </c>
      <c r="K175" s="531"/>
      <c r="L175" s="531"/>
      <c r="M175" s="531"/>
      <c r="N175" s="532"/>
      <c r="O175" s="232"/>
      <c r="P175" s="471" t="s">
        <v>135</v>
      </c>
      <c r="Q175" s="471"/>
      <c r="R175" s="533">
        <f>VLOOKUP(J175,tabla_transportes,2,FALSE)</f>
        <v>0</v>
      </c>
      <c r="S175" s="534"/>
      <c r="T175" s="535"/>
      <c r="U175" s="63"/>
      <c r="V175" s="109"/>
      <c r="W175" s="5"/>
      <c r="X175" s="5"/>
      <c r="Y175" s="106"/>
      <c r="Z175" s="53"/>
      <c r="AA175" s="5"/>
      <c r="AB175" s="48" t="s">
        <v>1335</v>
      </c>
      <c r="AC175" s="232"/>
      <c r="AD175" s="232"/>
      <c r="AE175" s="232"/>
      <c r="AF175" s="235"/>
      <c r="AG175" s="530" t="s">
        <v>1365</v>
      </c>
      <c r="AH175" s="531"/>
      <c r="AI175" s="531"/>
      <c r="AJ175" s="531"/>
      <c r="AK175" s="532"/>
      <c r="AL175" s="232"/>
      <c r="AM175" s="471" t="s">
        <v>135</v>
      </c>
      <c r="AN175" s="471"/>
      <c r="AO175" s="533">
        <f>VLOOKUP(AG175,tabla_transportes,2,FALSE)</f>
        <v>0</v>
      </c>
      <c r="AP175" s="534"/>
      <c r="AQ175" s="535"/>
      <c r="AR175" s="63"/>
      <c r="AS175" s="109"/>
      <c r="AT175" s="5"/>
      <c r="AU175" s="1"/>
      <c r="AV175" s="106"/>
      <c r="AW175" s="53"/>
      <c r="AY175" s="48" t="s">
        <v>1335</v>
      </c>
      <c r="AZ175" s="232"/>
      <c r="BA175" s="232"/>
      <c r="BB175" s="232"/>
      <c r="BC175" s="235"/>
      <c r="BD175" s="530" t="s">
        <v>1365</v>
      </c>
      <c r="BE175" s="531"/>
      <c r="BF175" s="531"/>
      <c r="BG175" s="531"/>
      <c r="BH175" s="532"/>
      <c r="BI175" s="232"/>
      <c r="BJ175" s="471" t="s">
        <v>135</v>
      </c>
      <c r="BK175" s="471"/>
      <c r="BL175" s="533">
        <f>VLOOKUP(BD175,tabla_transportes,2,FALSE)</f>
        <v>0</v>
      </c>
      <c r="BM175" s="534"/>
      <c r="BN175" s="535"/>
      <c r="BO175" s="63"/>
      <c r="BP175" s="109"/>
    </row>
    <row r="176" spans="2:68" ht="6" customHeight="1" x14ac:dyDescent="0.25">
      <c r="B176" s="106"/>
      <c r="C176" s="53"/>
      <c r="D176" s="5"/>
      <c r="E176" s="48"/>
      <c r="F176" s="232"/>
      <c r="G176" s="232"/>
      <c r="H176" s="232"/>
      <c r="I176" s="235"/>
      <c r="J176" s="238"/>
      <c r="K176" s="238"/>
      <c r="L176" s="238"/>
      <c r="M176" s="238"/>
      <c r="N176" s="89"/>
      <c r="O176" s="232"/>
      <c r="P176" s="232"/>
      <c r="Q176" s="232"/>
      <c r="R176" s="233"/>
      <c r="S176" s="233"/>
      <c r="T176" s="233"/>
      <c r="U176" s="63"/>
      <c r="V176" s="109"/>
      <c r="W176" s="5"/>
      <c r="X176" s="5"/>
      <c r="Y176" s="106"/>
      <c r="Z176" s="53"/>
      <c r="AA176" s="5"/>
      <c r="AB176" s="48"/>
      <c r="AC176" s="232"/>
      <c r="AD176" s="232"/>
      <c r="AE176" s="232"/>
      <c r="AF176" s="235"/>
      <c r="AG176" s="238"/>
      <c r="AH176" s="238"/>
      <c r="AI176" s="238"/>
      <c r="AJ176" s="238"/>
      <c r="AK176" s="89"/>
      <c r="AL176" s="232"/>
      <c r="AM176" s="232"/>
      <c r="AN176" s="232"/>
      <c r="AO176" s="233"/>
      <c r="AP176" s="233"/>
      <c r="AQ176" s="233"/>
      <c r="AR176" s="63"/>
      <c r="AS176" s="109"/>
      <c r="AT176" s="5"/>
      <c r="AU176" s="1"/>
      <c r="AV176" s="106"/>
      <c r="AW176" s="53"/>
      <c r="AY176" s="48"/>
      <c r="AZ176" s="232"/>
      <c r="BA176" s="232"/>
      <c r="BB176" s="232"/>
      <c r="BC176" s="235"/>
      <c r="BD176" s="238"/>
      <c r="BE176" s="238"/>
      <c r="BF176" s="238"/>
      <c r="BG176" s="238"/>
      <c r="BH176" s="89"/>
      <c r="BI176" s="232"/>
      <c r="BJ176" s="232"/>
      <c r="BK176" s="232"/>
      <c r="BL176" s="233"/>
      <c r="BM176" s="233"/>
      <c r="BN176" s="233"/>
      <c r="BO176" s="63"/>
      <c r="BP176" s="109"/>
    </row>
    <row r="177" spans="2:68" x14ac:dyDescent="0.25">
      <c r="B177" s="106"/>
      <c r="C177" s="53"/>
      <c r="D177" s="5"/>
      <c r="E177" s="471" t="s">
        <v>1310</v>
      </c>
      <c r="F177" s="471"/>
      <c r="G177" s="471"/>
      <c r="H177" s="544">
        <v>2</v>
      </c>
      <c r="I177" s="545"/>
      <c r="J177" s="5"/>
      <c r="K177" s="471" t="s">
        <v>1299</v>
      </c>
      <c r="L177" s="471"/>
      <c r="M177" s="471"/>
      <c r="N177" s="549">
        <v>1</v>
      </c>
      <c r="O177" s="540"/>
      <c r="P177" s="471" t="s">
        <v>1329</v>
      </c>
      <c r="Q177" s="471"/>
      <c r="R177" s="533">
        <f>R175*H177*N177</f>
        <v>0</v>
      </c>
      <c r="S177" s="534"/>
      <c r="T177" s="535"/>
      <c r="U177" s="63"/>
      <c r="V177" s="109"/>
      <c r="W177" s="5"/>
      <c r="X177" s="5"/>
      <c r="Y177" s="106"/>
      <c r="Z177" s="53"/>
      <c r="AA177" s="5"/>
      <c r="AB177" s="471" t="s">
        <v>1310</v>
      </c>
      <c r="AC177" s="471"/>
      <c r="AD177" s="471"/>
      <c r="AE177" s="544">
        <v>2</v>
      </c>
      <c r="AF177" s="545"/>
      <c r="AG177" s="5"/>
      <c r="AH177" s="471" t="s">
        <v>1299</v>
      </c>
      <c r="AI177" s="471"/>
      <c r="AJ177" s="471"/>
      <c r="AK177" s="549">
        <v>1</v>
      </c>
      <c r="AL177" s="540"/>
      <c r="AM177" s="471" t="s">
        <v>1329</v>
      </c>
      <c r="AN177" s="471"/>
      <c r="AO177" s="533">
        <f>AO175*AE177*AK177</f>
        <v>0</v>
      </c>
      <c r="AP177" s="534"/>
      <c r="AQ177" s="535"/>
      <c r="AR177" s="63"/>
      <c r="AS177" s="109"/>
      <c r="AT177" s="5"/>
      <c r="AU177" s="1"/>
      <c r="AV177" s="106"/>
      <c r="AW177" s="53"/>
      <c r="AY177" s="471" t="s">
        <v>1310</v>
      </c>
      <c r="AZ177" s="471"/>
      <c r="BA177" s="471"/>
      <c r="BB177" s="544">
        <v>2</v>
      </c>
      <c r="BC177" s="545"/>
      <c r="BE177" s="471" t="s">
        <v>1299</v>
      </c>
      <c r="BF177" s="471"/>
      <c r="BG177" s="471"/>
      <c r="BH177" s="549">
        <v>1</v>
      </c>
      <c r="BI177" s="540"/>
      <c r="BJ177" s="471" t="s">
        <v>1329</v>
      </c>
      <c r="BK177" s="471"/>
      <c r="BL177" s="533">
        <f>BL175*BB177*BH177</f>
        <v>0</v>
      </c>
      <c r="BM177" s="534"/>
      <c r="BN177" s="535"/>
      <c r="BO177" s="63"/>
      <c r="BP177" s="109"/>
    </row>
    <row r="178" spans="2:68" ht="6" customHeight="1" x14ac:dyDescent="0.25">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6" customHeight="1" x14ac:dyDescent="0.25">
      <c r="B179" s="106"/>
      <c r="C179" s="113"/>
      <c r="D179" s="113"/>
      <c r="E179" s="242"/>
      <c r="F179" s="242"/>
      <c r="G179" s="242"/>
      <c r="H179" s="242"/>
      <c r="I179" s="120"/>
      <c r="J179" s="120"/>
      <c r="K179" s="120"/>
      <c r="L179" s="120"/>
      <c r="M179" s="120"/>
      <c r="N179" s="113"/>
      <c r="O179" s="242"/>
      <c r="P179" s="242"/>
      <c r="Q179" s="547" t="s">
        <v>1336</v>
      </c>
      <c r="R179" s="547"/>
      <c r="S179" s="547"/>
      <c r="T179" s="547"/>
      <c r="U179" s="113"/>
      <c r="V179" s="109"/>
      <c r="W179" s="5"/>
      <c r="X179" s="5"/>
      <c r="Y179" s="106"/>
      <c r="Z179" s="113"/>
      <c r="AA179" s="113"/>
      <c r="AB179" s="242"/>
      <c r="AC179" s="242"/>
      <c r="AD179" s="242"/>
      <c r="AE179" s="242"/>
      <c r="AF179" s="120"/>
      <c r="AG179" s="120"/>
      <c r="AH179" s="120"/>
      <c r="AI179" s="120"/>
      <c r="AJ179" s="120"/>
      <c r="AK179" s="113"/>
      <c r="AL179" s="242"/>
      <c r="AM179" s="242"/>
      <c r="AN179" s="547" t="s">
        <v>1336</v>
      </c>
      <c r="AO179" s="547"/>
      <c r="AP179" s="547"/>
      <c r="AQ179" s="547"/>
      <c r="AR179" s="113"/>
      <c r="AS179" s="109"/>
      <c r="AT179" s="5"/>
      <c r="AU179" s="1"/>
      <c r="AV179" s="106"/>
      <c r="AW179" s="113"/>
      <c r="AX179" s="113"/>
      <c r="AY179" s="242"/>
      <c r="AZ179" s="242"/>
      <c r="BA179" s="242"/>
      <c r="BB179" s="242"/>
      <c r="BC179" s="120"/>
      <c r="BD179" s="120"/>
      <c r="BE179" s="120"/>
      <c r="BF179" s="120"/>
      <c r="BG179" s="120"/>
      <c r="BH179" s="113"/>
      <c r="BI179" s="242"/>
      <c r="BJ179" s="242"/>
      <c r="BK179" s="547" t="s">
        <v>1336</v>
      </c>
      <c r="BL179" s="547"/>
      <c r="BM179" s="547"/>
      <c r="BN179" s="547"/>
      <c r="BO179" s="113"/>
      <c r="BP179" s="109"/>
    </row>
    <row r="180" spans="2:68" ht="6" customHeight="1" x14ac:dyDescent="0.25">
      <c r="B180" s="106"/>
      <c r="C180" s="49"/>
      <c r="D180" s="50"/>
      <c r="E180" s="51"/>
      <c r="F180" s="51"/>
      <c r="G180" s="51"/>
      <c r="H180" s="51"/>
      <c r="I180" s="84"/>
      <c r="J180" s="84"/>
      <c r="K180" s="84"/>
      <c r="L180" s="84"/>
      <c r="M180" s="84"/>
      <c r="N180" s="50"/>
      <c r="O180" s="90"/>
      <c r="P180" s="242"/>
      <c r="Q180" s="548"/>
      <c r="R180" s="548"/>
      <c r="S180" s="548"/>
      <c r="T180" s="548"/>
      <c r="U180" s="113"/>
      <c r="V180" s="109"/>
      <c r="W180" s="5"/>
      <c r="X180" s="5"/>
      <c r="Y180" s="106"/>
      <c r="Z180" s="49"/>
      <c r="AA180" s="50"/>
      <c r="AB180" s="51"/>
      <c r="AC180" s="51"/>
      <c r="AD180" s="51"/>
      <c r="AE180" s="51"/>
      <c r="AF180" s="84"/>
      <c r="AG180" s="84"/>
      <c r="AH180" s="84"/>
      <c r="AI180" s="84"/>
      <c r="AJ180" s="84"/>
      <c r="AK180" s="50"/>
      <c r="AL180" s="90"/>
      <c r="AM180" s="242"/>
      <c r="AN180" s="548"/>
      <c r="AO180" s="548"/>
      <c r="AP180" s="548"/>
      <c r="AQ180" s="548"/>
      <c r="AR180" s="113"/>
      <c r="AS180" s="109"/>
      <c r="AT180" s="5"/>
      <c r="AU180" s="1"/>
      <c r="AV180" s="106"/>
      <c r="AW180" s="49"/>
      <c r="AX180" s="50"/>
      <c r="AY180" s="51"/>
      <c r="AZ180" s="51"/>
      <c r="BA180" s="51"/>
      <c r="BB180" s="51"/>
      <c r="BC180" s="84"/>
      <c r="BD180" s="84"/>
      <c r="BE180" s="84"/>
      <c r="BF180" s="84"/>
      <c r="BG180" s="84"/>
      <c r="BH180" s="50"/>
      <c r="BI180" s="90"/>
      <c r="BJ180" s="242"/>
      <c r="BK180" s="548"/>
      <c r="BL180" s="548"/>
      <c r="BM180" s="548"/>
      <c r="BN180" s="548"/>
      <c r="BO180" s="113"/>
      <c r="BP180" s="109"/>
    </row>
    <row r="181" spans="2:68" ht="15.75" x14ac:dyDescent="0.25">
      <c r="B181" s="106"/>
      <c r="C181" s="53"/>
      <c r="D181" s="459" t="s">
        <v>1287</v>
      </c>
      <c r="E181" s="459"/>
      <c r="F181" s="459"/>
      <c r="G181" s="459"/>
      <c r="H181" s="472" t="s">
        <v>1366</v>
      </c>
      <c r="I181" s="472"/>
      <c r="J181" s="472"/>
      <c r="K181" s="6" t="s">
        <v>1325</v>
      </c>
      <c r="L181" s="6"/>
      <c r="M181" s="473">
        <f>VLOOKUP(H181,perfil,2,FALSE)</f>
        <v>0</v>
      </c>
      <c r="N181" s="473"/>
      <c r="O181" s="63"/>
      <c r="P181" s="113"/>
      <c r="Q181" s="546">
        <f>(L151+(K159*R155)+R163+R177+R171+(1+S167))*(1+M181)</f>
        <v>1.18</v>
      </c>
      <c r="R181" s="546"/>
      <c r="S181" s="546"/>
      <c r="T181" s="546"/>
      <c r="U181" s="113"/>
      <c r="V181" s="109"/>
      <c r="W181" s="5"/>
      <c r="X181" s="5"/>
      <c r="Y181" s="106"/>
      <c r="Z181" s="53"/>
      <c r="AA181" s="459" t="s">
        <v>1287</v>
      </c>
      <c r="AB181" s="459"/>
      <c r="AC181" s="459"/>
      <c r="AD181" s="459"/>
      <c r="AE181" s="472" t="s">
        <v>1366</v>
      </c>
      <c r="AF181" s="472"/>
      <c r="AG181" s="472"/>
      <c r="AH181" s="6" t="s">
        <v>1325</v>
      </c>
      <c r="AI181" s="6"/>
      <c r="AJ181" s="473">
        <f>VLOOKUP(AE181,perfil,2,FALSE)</f>
        <v>0</v>
      </c>
      <c r="AK181" s="473"/>
      <c r="AL181" s="63"/>
      <c r="AM181" s="113"/>
      <c r="AN181" s="546">
        <f>(AI151+(AH159*AO155)+AO163+AO177+AO171+(1+AP167))*(1+AJ181)</f>
        <v>1</v>
      </c>
      <c r="AO181" s="546"/>
      <c r="AP181" s="546"/>
      <c r="AQ181" s="546"/>
      <c r="AR181" s="113"/>
      <c r="AS181" s="109"/>
      <c r="AT181" s="5"/>
      <c r="AU181" s="1"/>
      <c r="AV181" s="106"/>
      <c r="AW181" s="53"/>
      <c r="AX181" s="459" t="s">
        <v>1287</v>
      </c>
      <c r="AY181" s="459"/>
      <c r="AZ181" s="459"/>
      <c r="BA181" s="459"/>
      <c r="BB181" s="472" t="s">
        <v>1366</v>
      </c>
      <c r="BC181" s="472"/>
      <c r="BD181" s="472"/>
      <c r="BE181" s="6" t="s">
        <v>1325</v>
      </c>
      <c r="BF181" s="6"/>
      <c r="BG181" s="473">
        <f>VLOOKUP(BB181,perfil,2,FALSE)</f>
        <v>0</v>
      </c>
      <c r="BH181" s="473"/>
      <c r="BI181" s="63"/>
      <c r="BJ181" s="113"/>
      <c r="BK181" s="546">
        <f>(BF151+(BE159*BL155)+BL163+BL177+BL171+(1+BM167))*(1+BG181)</f>
        <v>1</v>
      </c>
      <c r="BL181" s="546"/>
      <c r="BM181" s="546"/>
      <c r="BN181" s="546"/>
      <c r="BO181" s="113"/>
      <c r="BP181" s="109"/>
    </row>
    <row r="182" spans="2:68" ht="6" customHeight="1" x14ac:dyDescent="0.25">
      <c r="B182" s="106"/>
      <c r="C182" s="54"/>
      <c r="D182" s="64"/>
      <c r="E182" s="73"/>
      <c r="F182" s="73"/>
      <c r="G182" s="64"/>
      <c r="H182" s="64"/>
      <c r="I182" s="64"/>
      <c r="J182" s="64"/>
      <c r="K182" s="64"/>
      <c r="L182" s="64"/>
      <c r="M182" s="64"/>
      <c r="N182" s="64"/>
      <c r="O182" s="65"/>
      <c r="P182" s="113"/>
      <c r="Q182" s="546"/>
      <c r="R182" s="546"/>
      <c r="S182" s="546"/>
      <c r="T182" s="546"/>
      <c r="U182" s="117"/>
      <c r="V182" s="109"/>
      <c r="W182" s="5"/>
      <c r="X182" s="5"/>
      <c r="Y182" s="106"/>
      <c r="Z182" s="54"/>
      <c r="AA182" s="64"/>
      <c r="AB182" s="73"/>
      <c r="AC182" s="73"/>
      <c r="AD182" s="64"/>
      <c r="AE182" s="64"/>
      <c r="AF182" s="64"/>
      <c r="AG182" s="64"/>
      <c r="AH182" s="64"/>
      <c r="AI182" s="64"/>
      <c r="AJ182" s="64"/>
      <c r="AK182" s="64"/>
      <c r="AL182" s="65"/>
      <c r="AM182" s="113"/>
      <c r="AN182" s="546"/>
      <c r="AO182" s="546"/>
      <c r="AP182" s="546"/>
      <c r="AQ182" s="546"/>
      <c r="AR182" s="117"/>
      <c r="AS182" s="109"/>
      <c r="AT182" s="5"/>
      <c r="AU182" s="1"/>
      <c r="AV182" s="106"/>
      <c r="AW182" s="54"/>
      <c r="AX182" s="64"/>
      <c r="AY182" s="73"/>
      <c r="AZ182" s="73"/>
      <c r="BA182" s="64"/>
      <c r="BB182" s="64"/>
      <c r="BC182" s="64"/>
      <c r="BD182" s="64"/>
      <c r="BE182" s="64"/>
      <c r="BF182" s="64"/>
      <c r="BG182" s="64"/>
      <c r="BH182" s="64"/>
      <c r="BI182" s="65"/>
      <c r="BJ182" s="113"/>
      <c r="BK182" s="546"/>
      <c r="BL182" s="546"/>
      <c r="BM182" s="546"/>
      <c r="BN182" s="546"/>
      <c r="BO182" s="117"/>
      <c r="BP182" s="109"/>
    </row>
    <row r="183" spans="2:68" ht="6" customHeight="1" thickBot="1" x14ac:dyDescent="0.3">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x14ac:dyDescent="0.25">
      <c r="C184" s="5"/>
      <c r="D184" s="5"/>
      <c r="E184" s="5"/>
      <c r="F184" s="5"/>
      <c r="G184" s="5"/>
      <c r="H184" s="5"/>
      <c r="I184" s="5"/>
      <c r="J184" s="5"/>
      <c r="K184" s="5"/>
      <c r="L184" s="5"/>
      <c r="M184" s="5"/>
      <c r="N184" s="5"/>
      <c r="O184" s="235"/>
      <c r="P184" s="235"/>
      <c r="Q184" s="5"/>
      <c r="R184" s="5"/>
      <c r="S184" s="5"/>
      <c r="T184" s="60"/>
      <c r="U184" s="60"/>
      <c r="V184" s="5"/>
      <c r="W184" s="5"/>
      <c r="X184" s="5"/>
      <c r="Y184" s="1"/>
      <c r="Z184" s="5"/>
      <c r="AA184" s="5"/>
      <c r="AB184" s="5"/>
      <c r="AC184" s="5"/>
      <c r="AD184" s="5"/>
      <c r="AE184" s="5"/>
      <c r="AF184" s="5"/>
      <c r="AG184" s="5"/>
      <c r="AH184" s="5"/>
      <c r="AI184" s="5"/>
      <c r="AJ184" s="5"/>
      <c r="AK184" s="5"/>
      <c r="AL184" s="235"/>
      <c r="AM184" s="235"/>
      <c r="AN184" s="5"/>
      <c r="AO184" s="5"/>
      <c r="AP184" s="5"/>
      <c r="AQ184" s="60"/>
      <c r="AR184" s="60"/>
      <c r="AS184" s="5"/>
      <c r="AT184" s="5"/>
      <c r="AU184" s="1"/>
    </row>
    <row r="185" spans="2:68" x14ac:dyDescent="0.25">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x14ac:dyDescent="0.25">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x14ac:dyDescent="0.25">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x14ac:dyDescent="0.25">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x14ac:dyDescent="0.25">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x14ac:dyDescent="0.25">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x14ac:dyDescent="0.25">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x14ac:dyDescent="0.25">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x14ac:dyDescent="0.25">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x14ac:dyDescent="0.25">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x14ac:dyDescent="0.25">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x14ac:dyDescent="0.25">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x14ac:dyDescent="0.25">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x14ac:dyDescent="0.25">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x14ac:dyDescent="0.25">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x14ac:dyDescent="0.25">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x14ac:dyDescent="0.25">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x14ac:dyDescent="0.25">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x14ac:dyDescent="0.25">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x14ac:dyDescent="0.25">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x14ac:dyDescent="0.25">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x14ac:dyDescent="0.25">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x14ac:dyDescent="0.25">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x14ac:dyDescent="0.25">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x14ac:dyDescent="0.25">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x14ac:dyDescent="0.25">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x14ac:dyDescent="0.25">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x14ac:dyDescent="0.25">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x14ac:dyDescent="0.25">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x14ac:dyDescent="0.25">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x14ac:dyDescent="0.25">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x14ac:dyDescent="0.25">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x14ac:dyDescent="0.25">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x14ac:dyDescent="0.25">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x14ac:dyDescent="0.25">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x14ac:dyDescent="0.25">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x14ac:dyDescent="0.25">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x14ac:dyDescent="0.25">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x14ac:dyDescent="0.25">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x14ac:dyDescent="0.25">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x14ac:dyDescent="0.25">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x14ac:dyDescent="0.25">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x14ac:dyDescent="0.25">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x14ac:dyDescent="0.25">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x14ac:dyDescent="0.25">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x14ac:dyDescent="0.25">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x14ac:dyDescent="0.25">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x14ac:dyDescent="0.25">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x14ac:dyDescent="0.25">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x14ac:dyDescent="0.25">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x14ac:dyDescent="0.25">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x14ac:dyDescent="0.25">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x14ac:dyDescent="0.25">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x14ac:dyDescent="0.25">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x14ac:dyDescent="0.25">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x14ac:dyDescent="0.25">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x14ac:dyDescent="0.25">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x14ac:dyDescent="0.25">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x14ac:dyDescent="0.25">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x14ac:dyDescent="0.25">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x14ac:dyDescent="0.25">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x14ac:dyDescent="0.25">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x14ac:dyDescent="0.25">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x14ac:dyDescent="0.25">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x14ac:dyDescent="0.25">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x14ac:dyDescent="0.25">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x14ac:dyDescent="0.25">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x14ac:dyDescent="0.25">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x14ac:dyDescent="0.25">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x14ac:dyDescent="0.25">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x14ac:dyDescent="0.25">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x14ac:dyDescent="0.25">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x14ac:dyDescent="0.25">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x14ac:dyDescent="0.25">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x14ac:dyDescent="0.25">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x14ac:dyDescent="0.25">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x14ac:dyDescent="0.25">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x14ac:dyDescent="0.25">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x14ac:dyDescent="0.25">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x14ac:dyDescent="0.25">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x14ac:dyDescent="0.25">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x14ac:dyDescent="0.25">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x14ac:dyDescent="0.25">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x14ac:dyDescent="0.25">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x14ac:dyDescent="0.25">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x14ac:dyDescent="0.25">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x14ac:dyDescent="0.25">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x14ac:dyDescent="0.25">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x14ac:dyDescent="0.25">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x14ac:dyDescent="0.25">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x14ac:dyDescent="0.25">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x14ac:dyDescent="0.25">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x14ac:dyDescent="0.25">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x14ac:dyDescent="0.25">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x14ac:dyDescent="0.25">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x14ac:dyDescent="0.25">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x14ac:dyDescent="0.25">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x14ac:dyDescent="0.25">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x14ac:dyDescent="0.25">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x14ac:dyDescent="0.25">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x14ac:dyDescent="0.25">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x14ac:dyDescent="0.25">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x14ac:dyDescent="0.25">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x14ac:dyDescent="0.25">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x14ac:dyDescent="0.25">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x14ac:dyDescent="0.25">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x14ac:dyDescent="0.25">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x14ac:dyDescent="0.25">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x14ac:dyDescent="0.25">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x14ac:dyDescent="0.25">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x14ac:dyDescent="0.25">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x14ac:dyDescent="0.25">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x14ac:dyDescent="0.25">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x14ac:dyDescent="0.25">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x14ac:dyDescent="0.25">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x14ac:dyDescent="0.25">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x14ac:dyDescent="0.25">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x14ac:dyDescent="0.25">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x14ac:dyDescent="0.25">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x14ac:dyDescent="0.25">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x14ac:dyDescent="0.25">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x14ac:dyDescent="0.25">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x14ac:dyDescent="0.25">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x14ac:dyDescent="0.25">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x14ac:dyDescent="0.25">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x14ac:dyDescent="0.25">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x14ac:dyDescent="0.25">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x14ac:dyDescent="0.25">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x14ac:dyDescent="0.25">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x14ac:dyDescent="0.25">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x14ac:dyDescent="0.25">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x14ac:dyDescent="0.25">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x14ac:dyDescent="0.25">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x14ac:dyDescent="0.25">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x14ac:dyDescent="0.25">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x14ac:dyDescent="0.25">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x14ac:dyDescent="0.25">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x14ac:dyDescent="0.25">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x14ac:dyDescent="0.25">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x14ac:dyDescent="0.25">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x14ac:dyDescent="0.25">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x14ac:dyDescent="0.25">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x14ac:dyDescent="0.25">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x14ac:dyDescent="0.25">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x14ac:dyDescent="0.25">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x14ac:dyDescent="0.25">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x14ac:dyDescent="0.25">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x14ac:dyDescent="0.25">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x14ac:dyDescent="0.25">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x14ac:dyDescent="0.25">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x14ac:dyDescent="0.25">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x14ac:dyDescent="0.25">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x14ac:dyDescent="0.25">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x14ac:dyDescent="0.25">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x14ac:dyDescent="0.25">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x14ac:dyDescent="0.25">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x14ac:dyDescent="0.25">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x14ac:dyDescent="0.25">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x14ac:dyDescent="0.25">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x14ac:dyDescent="0.25">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x14ac:dyDescent="0.25">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x14ac:dyDescent="0.25">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x14ac:dyDescent="0.25">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x14ac:dyDescent="0.25">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x14ac:dyDescent="0.25">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x14ac:dyDescent="0.25">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x14ac:dyDescent="0.25">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x14ac:dyDescent="0.25">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x14ac:dyDescent="0.25">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x14ac:dyDescent="0.25">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x14ac:dyDescent="0.25">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x14ac:dyDescent="0.25">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x14ac:dyDescent="0.25">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x14ac:dyDescent="0.25">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x14ac:dyDescent="0.25">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x14ac:dyDescent="0.25">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x14ac:dyDescent="0.25">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x14ac:dyDescent="0.25">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x14ac:dyDescent="0.25">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x14ac:dyDescent="0.25">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x14ac:dyDescent="0.25">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x14ac:dyDescent="0.25">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x14ac:dyDescent="0.25">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x14ac:dyDescent="0.25">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x14ac:dyDescent="0.2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x14ac:dyDescent="0.2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x14ac:dyDescent="0.2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x14ac:dyDescent="0.2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x14ac:dyDescent="0.2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x14ac:dyDescent="0.2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x14ac:dyDescent="0.2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x14ac:dyDescent="0.2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x14ac:dyDescent="0.2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x14ac:dyDescent="0.2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x14ac:dyDescent="0.2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x14ac:dyDescent="0.2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x14ac:dyDescent="0.2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x14ac:dyDescent="0.2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x14ac:dyDescent="0.2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x14ac:dyDescent="0.2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x14ac:dyDescent="0.2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x14ac:dyDescent="0.2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x14ac:dyDescent="0.2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x14ac:dyDescent="0.2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x14ac:dyDescent="0.2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x14ac:dyDescent="0.2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x14ac:dyDescent="0.2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x14ac:dyDescent="0.2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x14ac:dyDescent="0.2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x14ac:dyDescent="0.2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x14ac:dyDescent="0.2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x14ac:dyDescent="0.2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x14ac:dyDescent="0.2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x14ac:dyDescent="0.2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x14ac:dyDescent="0.2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x14ac:dyDescent="0.2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x14ac:dyDescent="0.2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x14ac:dyDescent="0.2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x14ac:dyDescent="0.2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x14ac:dyDescent="0.2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x14ac:dyDescent="0.2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x14ac:dyDescent="0.2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x14ac:dyDescent="0.2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x14ac:dyDescent="0.2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x14ac:dyDescent="0.2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x14ac:dyDescent="0.2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x14ac:dyDescent="0.2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x14ac:dyDescent="0.2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x14ac:dyDescent="0.2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x14ac:dyDescent="0.2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x14ac:dyDescent="0.2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x14ac:dyDescent="0.2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x14ac:dyDescent="0.2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x14ac:dyDescent="0.2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x14ac:dyDescent="0.2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x14ac:dyDescent="0.2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x14ac:dyDescent="0.2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x14ac:dyDescent="0.2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x14ac:dyDescent="0.2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x14ac:dyDescent="0.2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x14ac:dyDescent="0.2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x14ac:dyDescent="0.2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x14ac:dyDescent="0.2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x14ac:dyDescent="0.2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x14ac:dyDescent="0.2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x14ac:dyDescent="0.2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x14ac:dyDescent="0.2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x14ac:dyDescent="0.2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x14ac:dyDescent="0.2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x14ac:dyDescent="0.2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x14ac:dyDescent="0.2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x14ac:dyDescent="0.2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x14ac:dyDescent="0.2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x14ac:dyDescent="0.2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x14ac:dyDescent="0.2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x14ac:dyDescent="0.2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x14ac:dyDescent="0.2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x14ac:dyDescent="0.2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x14ac:dyDescent="0.2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x14ac:dyDescent="0.2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x14ac:dyDescent="0.2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x14ac:dyDescent="0.2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x14ac:dyDescent="0.2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x14ac:dyDescent="0.2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x14ac:dyDescent="0.2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x14ac:dyDescent="0.2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x14ac:dyDescent="0.2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x14ac:dyDescent="0.2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x14ac:dyDescent="0.2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x14ac:dyDescent="0.2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x14ac:dyDescent="0.2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x14ac:dyDescent="0.2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x14ac:dyDescent="0.2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x14ac:dyDescent="0.2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x14ac:dyDescent="0.2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x14ac:dyDescent="0.2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x14ac:dyDescent="0.2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x14ac:dyDescent="0.2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x14ac:dyDescent="0.2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x14ac:dyDescent="0.2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x14ac:dyDescent="0.2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x14ac:dyDescent="0.2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x14ac:dyDescent="0.2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x14ac:dyDescent="0.2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x14ac:dyDescent="0.2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x14ac:dyDescent="0.2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x14ac:dyDescent="0.2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x14ac:dyDescent="0.2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x14ac:dyDescent="0.2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x14ac:dyDescent="0.2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x14ac:dyDescent="0.2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x14ac:dyDescent="0.2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x14ac:dyDescent="0.2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x14ac:dyDescent="0.2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x14ac:dyDescent="0.2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x14ac:dyDescent="0.2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x14ac:dyDescent="0.2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x14ac:dyDescent="0.2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x14ac:dyDescent="0.2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x14ac:dyDescent="0.2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x14ac:dyDescent="0.2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x14ac:dyDescent="0.2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x14ac:dyDescent="0.2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x14ac:dyDescent="0.2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x14ac:dyDescent="0.2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x14ac:dyDescent="0.2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x14ac:dyDescent="0.2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x14ac:dyDescent="0.2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x14ac:dyDescent="0.2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x14ac:dyDescent="0.2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x14ac:dyDescent="0.2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x14ac:dyDescent="0.2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x14ac:dyDescent="0.2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x14ac:dyDescent="0.2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x14ac:dyDescent="0.2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x14ac:dyDescent="0.2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x14ac:dyDescent="0.2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x14ac:dyDescent="0.2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x14ac:dyDescent="0.2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x14ac:dyDescent="0.2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x14ac:dyDescent="0.2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x14ac:dyDescent="0.2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x14ac:dyDescent="0.2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x14ac:dyDescent="0.2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x14ac:dyDescent="0.2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x14ac:dyDescent="0.2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x14ac:dyDescent="0.2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x14ac:dyDescent="0.2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x14ac:dyDescent="0.2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x14ac:dyDescent="0.2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x14ac:dyDescent="0.2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x14ac:dyDescent="0.2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x14ac:dyDescent="0.2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x14ac:dyDescent="0.2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x14ac:dyDescent="0.2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x14ac:dyDescent="0.2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x14ac:dyDescent="0.2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x14ac:dyDescent="0.2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x14ac:dyDescent="0.2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x14ac:dyDescent="0.2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x14ac:dyDescent="0.2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x14ac:dyDescent="0.2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x14ac:dyDescent="0.2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x14ac:dyDescent="0.2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x14ac:dyDescent="0.2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x14ac:dyDescent="0.2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x14ac:dyDescent="0.2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x14ac:dyDescent="0.2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x14ac:dyDescent="0.2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x14ac:dyDescent="0.2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x14ac:dyDescent="0.2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x14ac:dyDescent="0.2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x14ac:dyDescent="0.2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x14ac:dyDescent="0.2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x14ac:dyDescent="0.2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x14ac:dyDescent="0.2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x14ac:dyDescent="0.2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x14ac:dyDescent="0.2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x14ac:dyDescent="0.2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x14ac:dyDescent="0.2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x14ac:dyDescent="0.2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x14ac:dyDescent="0.2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x14ac:dyDescent="0.2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x14ac:dyDescent="0.2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x14ac:dyDescent="0.2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x14ac:dyDescent="0.2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x14ac:dyDescent="0.2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x14ac:dyDescent="0.2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x14ac:dyDescent="0.2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x14ac:dyDescent="0.2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x14ac:dyDescent="0.2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x14ac:dyDescent="0.2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x14ac:dyDescent="0.2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x14ac:dyDescent="0.2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x14ac:dyDescent="0.2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x14ac:dyDescent="0.2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x14ac:dyDescent="0.2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x14ac:dyDescent="0.2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x14ac:dyDescent="0.2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x14ac:dyDescent="0.2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x14ac:dyDescent="0.2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x14ac:dyDescent="0.2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x14ac:dyDescent="0.2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x14ac:dyDescent="0.2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x14ac:dyDescent="0.2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x14ac:dyDescent="0.2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x14ac:dyDescent="0.2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x14ac:dyDescent="0.2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x14ac:dyDescent="0.2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x14ac:dyDescent="0.2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x14ac:dyDescent="0.2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x14ac:dyDescent="0.2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x14ac:dyDescent="0.2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x14ac:dyDescent="0.2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x14ac:dyDescent="0.2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x14ac:dyDescent="0.2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x14ac:dyDescent="0.2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x14ac:dyDescent="0.2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x14ac:dyDescent="0.2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x14ac:dyDescent="0.2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x14ac:dyDescent="0.2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x14ac:dyDescent="0.2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x14ac:dyDescent="0.2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x14ac:dyDescent="0.2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x14ac:dyDescent="0.2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x14ac:dyDescent="0.2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x14ac:dyDescent="0.2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x14ac:dyDescent="0.2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x14ac:dyDescent="0.2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x14ac:dyDescent="0.2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x14ac:dyDescent="0.2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x14ac:dyDescent="0.2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x14ac:dyDescent="0.2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x14ac:dyDescent="0.2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x14ac:dyDescent="0.2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x14ac:dyDescent="0.2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x14ac:dyDescent="0.2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x14ac:dyDescent="0.2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x14ac:dyDescent="0.2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x14ac:dyDescent="0.2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x14ac:dyDescent="0.2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x14ac:dyDescent="0.2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x14ac:dyDescent="0.2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x14ac:dyDescent="0.2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x14ac:dyDescent="0.2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x14ac:dyDescent="0.2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x14ac:dyDescent="0.2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x14ac:dyDescent="0.2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x14ac:dyDescent="0.2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x14ac:dyDescent="0.2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x14ac:dyDescent="0.2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x14ac:dyDescent="0.2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x14ac:dyDescent="0.2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x14ac:dyDescent="0.2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x14ac:dyDescent="0.2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x14ac:dyDescent="0.2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x14ac:dyDescent="0.2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x14ac:dyDescent="0.2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x14ac:dyDescent="0.2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x14ac:dyDescent="0.2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x14ac:dyDescent="0.2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x14ac:dyDescent="0.2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x14ac:dyDescent="0.2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x14ac:dyDescent="0.2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x14ac:dyDescent="0.2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x14ac:dyDescent="0.2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x14ac:dyDescent="0.2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x14ac:dyDescent="0.2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x14ac:dyDescent="0.2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x14ac:dyDescent="0.2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x14ac:dyDescent="0.2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x14ac:dyDescent="0.2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x14ac:dyDescent="0.2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x14ac:dyDescent="0.2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x14ac:dyDescent="0.2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x14ac:dyDescent="0.2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x14ac:dyDescent="0.2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x14ac:dyDescent="0.2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x14ac:dyDescent="0.2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x14ac:dyDescent="0.2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x14ac:dyDescent="0.2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x14ac:dyDescent="0.2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x14ac:dyDescent="0.2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x14ac:dyDescent="0.2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x14ac:dyDescent="0.2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x14ac:dyDescent="0.2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x14ac:dyDescent="0.2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x14ac:dyDescent="0.2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x14ac:dyDescent="0.2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x14ac:dyDescent="0.2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x14ac:dyDescent="0.2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x14ac:dyDescent="0.2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x14ac:dyDescent="0.2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x14ac:dyDescent="0.2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x14ac:dyDescent="0.2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x14ac:dyDescent="0.2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x14ac:dyDescent="0.2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x14ac:dyDescent="0.2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x14ac:dyDescent="0.2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x14ac:dyDescent="0.2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x14ac:dyDescent="0.2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x14ac:dyDescent="0.2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x14ac:dyDescent="0.2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x14ac:dyDescent="0.2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x14ac:dyDescent="0.2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x14ac:dyDescent="0.2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x14ac:dyDescent="0.2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x14ac:dyDescent="0.2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x14ac:dyDescent="0.2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x14ac:dyDescent="0.2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x14ac:dyDescent="0.2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x14ac:dyDescent="0.2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x14ac:dyDescent="0.2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x14ac:dyDescent="0.2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x14ac:dyDescent="0.2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x14ac:dyDescent="0.2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x14ac:dyDescent="0.2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x14ac:dyDescent="0.2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x14ac:dyDescent="0.2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x14ac:dyDescent="0.2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x14ac:dyDescent="0.2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x14ac:dyDescent="0.2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x14ac:dyDescent="0.2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x14ac:dyDescent="0.2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x14ac:dyDescent="0.2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x14ac:dyDescent="0.2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x14ac:dyDescent="0.2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x14ac:dyDescent="0.2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x14ac:dyDescent="0.2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x14ac:dyDescent="0.2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x14ac:dyDescent="0.2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x14ac:dyDescent="0.2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x14ac:dyDescent="0.2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x14ac:dyDescent="0.2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x14ac:dyDescent="0.2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x14ac:dyDescent="0.2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x14ac:dyDescent="0.2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x14ac:dyDescent="0.2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x14ac:dyDescent="0.2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x14ac:dyDescent="0.2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x14ac:dyDescent="0.2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x14ac:dyDescent="0.2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x14ac:dyDescent="0.2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x14ac:dyDescent="0.2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x14ac:dyDescent="0.2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x14ac:dyDescent="0.2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x14ac:dyDescent="0.2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x14ac:dyDescent="0.2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x14ac:dyDescent="0.2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x14ac:dyDescent="0.2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x14ac:dyDescent="0.2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x14ac:dyDescent="0.2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x14ac:dyDescent="0.2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x14ac:dyDescent="0.2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x14ac:dyDescent="0.2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x14ac:dyDescent="0.2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x14ac:dyDescent="0.2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x14ac:dyDescent="0.2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x14ac:dyDescent="0.2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x14ac:dyDescent="0.2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x14ac:dyDescent="0.2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x14ac:dyDescent="0.2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x14ac:dyDescent="0.2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x14ac:dyDescent="0.2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x14ac:dyDescent="0.2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x14ac:dyDescent="0.2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x14ac:dyDescent="0.2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x14ac:dyDescent="0.2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x14ac:dyDescent="0.2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x14ac:dyDescent="0.2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x14ac:dyDescent="0.2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x14ac:dyDescent="0.2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x14ac:dyDescent="0.2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x14ac:dyDescent="0.2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x14ac:dyDescent="0.2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x14ac:dyDescent="0.2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x14ac:dyDescent="0.2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x14ac:dyDescent="0.2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x14ac:dyDescent="0.2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x14ac:dyDescent="0.2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x14ac:dyDescent="0.2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x14ac:dyDescent="0.2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x14ac:dyDescent="0.2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x14ac:dyDescent="0.2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x14ac:dyDescent="0.2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x14ac:dyDescent="0.2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x14ac:dyDescent="0.2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x14ac:dyDescent="0.2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x14ac:dyDescent="0.2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x14ac:dyDescent="0.2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x14ac:dyDescent="0.2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x14ac:dyDescent="0.2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x14ac:dyDescent="0.2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x14ac:dyDescent="0.2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x14ac:dyDescent="0.2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x14ac:dyDescent="0.2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x14ac:dyDescent="0.2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x14ac:dyDescent="0.2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x14ac:dyDescent="0.2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x14ac:dyDescent="0.2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x14ac:dyDescent="0.2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x14ac:dyDescent="0.2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x14ac:dyDescent="0.2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x14ac:dyDescent="0.2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x14ac:dyDescent="0.2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x14ac:dyDescent="0.2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x14ac:dyDescent="0.2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x14ac:dyDescent="0.2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x14ac:dyDescent="0.2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x14ac:dyDescent="0.2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x14ac:dyDescent="0.2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x14ac:dyDescent="0.2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x14ac:dyDescent="0.2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x14ac:dyDescent="0.2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x14ac:dyDescent="0.2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x14ac:dyDescent="0.2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x14ac:dyDescent="0.2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x14ac:dyDescent="0.2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x14ac:dyDescent="0.2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x14ac:dyDescent="0.2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x14ac:dyDescent="0.2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x14ac:dyDescent="0.2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x14ac:dyDescent="0.2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x14ac:dyDescent="0.2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x14ac:dyDescent="0.2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x14ac:dyDescent="0.2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x14ac:dyDescent="0.2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x14ac:dyDescent="0.2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x14ac:dyDescent="0.2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x14ac:dyDescent="0.2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x14ac:dyDescent="0.2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x14ac:dyDescent="0.2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x14ac:dyDescent="0.2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x14ac:dyDescent="0.2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x14ac:dyDescent="0.2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x14ac:dyDescent="0.2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x14ac:dyDescent="0.2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x14ac:dyDescent="0.2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x14ac:dyDescent="0.2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x14ac:dyDescent="0.2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x14ac:dyDescent="0.2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x14ac:dyDescent="0.2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x14ac:dyDescent="0.2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x14ac:dyDescent="0.2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x14ac:dyDescent="0.2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x14ac:dyDescent="0.2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x14ac:dyDescent="0.2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x14ac:dyDescent="0.2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x14ac:dyDescent="0.2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x14ac:dyDescent="0.2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x14ac:dyDescent="0.2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x14ac:dyDescent="0.2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x14ac:dyDescent="0.2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x14ac:dyDescent="0.2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x14ac:dyDescent="0.2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x14ac:dyDescent="0.2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x14ac:dyDescent="0.2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x14ac:dyDescent="0.2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x14ac:dyDescent="0.2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x14ac:dyDescent="0.2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x14ac:dyDescent="0.2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x14ac:dyDescent="0.2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x14ac:dyDescent="0.2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x14ac:dyDescent="0.2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x14ac:dyDescent="0.2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x14ac:dyDescent="0.2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x14ac:dyDescent="0.2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x14ac:dyDescent="0.2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x14ac:dyDescent="0.2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x14ac:dyDescent="0.2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x14ac:dyDescent="0.2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x14ac:dyDescent="0.2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x14ac:dyDescent="0.2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x14ac:dyDescent="0.2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x14ac:dyDescent="0.2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x14ac:dyDescent="0.2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x14ac:dyDescent="0.2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x14ac:dyDescent="0.2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x14ac:dyDescent="0.2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x14ac:dyDescent="0.2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x14ac:dyDescent="0.2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x14ac:dyDescent="0.2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x14ac:dyDescent="0.2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x14ac:dyDescent="0.2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x14ac:dyDescent="0.2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x14ac:dyDescent="0.2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x14ac:dyDescent="0.2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x14ac:dyDescent="0.2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x14ac:dyDescent="0.2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x14ac:dyDescent="0.2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x14ac:dyDescent="0.2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x14ac:dyDescent="0.2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x14ac:dyDescent="0.2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x14ac:dyDescent="0.2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x14ac:dyDescent="0.2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x14ac:dyDescent="0.2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x14ac:dyDescent="0.2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x14ac:dyDescent="0.2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x14ac:dyDescent="0.2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x14ac:dyDescent="0.2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x14ac:dyDescent="0.2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x14ac:dyDescent="0.2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x14ac:dyDescent="0.2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x14ac:dyDescent="0.2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x14ac:dyDescent="0.2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x14ac:dyDescent="0.2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x14ac:dyDescent="0.2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x14ac:dyDescent="0.2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x14ac:dyDescent="0.2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x14ac:dyDescent="0.2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x14ac:dyDescent="0.2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x14ac:dyDescent="0.2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x14ac:dyDescent="0.2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x14ac:dyDescent="0.2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x14ac:dyDescent="0.2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x14ac:dyDescent="0.2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x14ac:dyDescent="0.2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x14ac:dyDescent="0.2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x14ac:dyDescent="0.2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x14ac:dyDescent="0.2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x14ac:dyDescent="0.2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x14ac:dyDescent="0.2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x14ac:dyDescent="0.2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x14ac:dyDescent="0.2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x14ac:dyDescent="0.2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x14ac:dyDescent="0.2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x14ac:dyDescent="0.2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x14ac:dyDescent="0.2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x14ac:dyDescent="0.2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x14ac:dyDescent="0.2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x14ac:dyDescent="0.2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x14ac:dyDescent="0.2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x14ac:dyDescent="0.2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x14ac:dyDescent="0.2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AJ181:AK181"/>
    <mergeCell ref="AN181:AQ182"/>
    <mergeCell ref="AX181:BA181"/>
    <mergeCell ref="BB181:BD181"/>
    <mergeCell ref="BG181:BH181"/>
    <mergeCell ref="BK181:BN182"/>
    <mergeCell ref="D181:G181"/>
    <mergeCell ref="H181:J181"/>
    <mergeCell ref="M181:N181"/>
    <mergeCell ref="Q181:T182"/>
    <mergeCell ref="AA181:AD181"/>
    <mergeCell ref="AE181:AG181"/>
    <mergeCell ref="BH177:BI177"/>
    <mergeCell ref="BJ177:BK177"/>
    <mergeCell ref="BL177:BN177"/>
    <mergeCell ref="Q179:T180"/>
    <mergeCell ref="AN179:AQ180"/>
    <mergeCell ref="BK179:BN180"/>
    <mergeCell ref="AE177:AF177"/>
    <mergeCell ref="AH177:AJ177"/>
    <mergeCell ref="AK177:AL177"/>
    <mergeCell ref="AM177:AN177"/>
    <mergeCell ref="AO177:AQ177"/>
    <mergeCell ref="AY177:BA177"/>
    <mergeCell ref="E177:G177"/>
    <mergeCell ref="H177:I177"/>
    <mergeCell ref="K177:M177"/>
    <mergeCell ref="N177:O177"/>
    <mergeCell ref="P177:Q177"/>
    <mergeCell ref="R177:T177"/>
    <mergeCell ref="AB177:AD177"/>
    <mergeCell ref="BB177:BC177"/>
    <mergeCell ref="BE177:BG177"/>
    <mergeCell ref="BJ171:BK171"/>
    <mergeCell ref="BL171:BN171"/>
    <mergeCell ref="J175:N175"/>
    <mergeCell ref="P175:Q175"/>
    <mergeCell ref="R175:T175"/>
    <mergeCell ref="AG175:AK175"/>
    <mergeCell ref="AM175:AN175"/>
    <mergeCell ref="AO175:AQ175"/>
    <mergeCell ref="BD175:BH175"/>
    <mergeCell ref="BJ175:BK175"/>
    <mergeCell ref="BL175:BN175"/>
    <mergeCell ref="C169:H169"/>
    <mergeCell ref="Z169:AE169"/>
    <mergeCell ref="AW169:BB169"/>
    <mergeCell ref="H171:L171"/>
    <mergeCell ref="P171:Q171"/>
    <mergeCell ref="R171:T171"/>
    <mergeCell ref="AE171:AI171"/>
    <mergeCell ref="AM171:AN171"/>
    <mergeCell ref="AO171:AQ171"/>
    <mergeCell ref="BB171:BF171"/>
    <mergeCell ref="BD163:BH163"/>
    <mergeCell ref="BJ163:BK163"/>
    <mergeCell ref="BL163:BN163"/>
    <mergeCell ref="K167:O167"/>
    <mergeCell ref="P167:R167"/>
    <mergeCell ref="S167:T167"/>
    <mergeCell ref="AH167:AL167"/>
    <mergeCell ref="AM167:AO167"/>
    <mergeCell ref="AP167:AQ167"/>
    <mergeCell ref="BE167:BI167"/>
    <mergeCell ref="J163:N163"/>
    <mergeCell ref="P163:Q163"/>
    <mergeCell ref="R163:T163"/>
    <mergeCell ref="AG163:AK163"/>
    <mergeCell ref="AM163:AN163"/>
    <mergeCell ref="AO163:AQ163"/>
    <mergeCell ref="BJ167:BL167"/>
    <mergeCell ref="BM167:BN167"/>
    <mergeCell ref="BL155:BN155"/>
    <mergeCell ref="K159:L159"/>
    <mergeCell ref="R159:T159"/>
    <mergeCell ref="AH159:AI159"/>
    <mergeCell ref="AO159:AQ159"/>
    <mergeCell ref="BE159:BF159"/>
    <mergeCell ref="BL159:BN159"/>
    <mergeCell ref="L151:O151"/>
    <mergeCell ref="AI151:AL151"/>
    <mergeCell ref="BF151:BI151"/>
    <mergeCell ref="H155:L155"/>
    <mergeCell ref="R155:T155"/>
    <mergeCell ref="AE155:AI155"/>
    <mergeCell ref="AO155:AQ155"/>
    <mergeCell ref="BB155:BF155"/>
    <mergeCell ref="AY147:BC147"/>
    <mergeCell ref="BE147:BM147"/>
    <mergeCell ref="BE143:BM143"/>
    <mergeCell ref="E145:I145"/>
    <mergeCell ref="K145:S145"/>
    <mergeCell ref="AB145:AF145"/>
    <mergeCell ref="AH145:AP145"/>
    <mergeCell ref="AY145:BC145"/>
    <mergeCell ref="BE145:BM145"/>
    <mergeCell ref="K131:M131"/>
    <mergeCell ref="N131:O131"/>
    <mergeCell ref="P131:Q131"/>
    <mergeCell ref="R131:T131"/>
    <mergeCell ref="AB131:AD131"/>
    <mergeCell ref="E147:I147"/>
    <mergeCell ref="K147:S147"/>
    <mergeCell ref="AB147:AF147"/>
    <mergeCell ref="AH147:AP147"/>
    <mergeCell ref="C140:H140"/>
    <mergeCell ref="Z140:AE140"/>
    <mergeCell ref="AW140:BB140"/>
    <mergeCell ref="E143:I143"/>
    <mergeCell ref="K143:S143"/>
    <mergeCell ref="AB143:AF143"/>
    <mergeCell ref="AH143:AP143"/>
    <mergeCell ref="AY143:BC143"/>
    <mergeCell ref="AJ135:AK135"/>
    <mergeCell ref="AN135:AQ136"/>
    <mergeCell ref="AX135:BA135"/>
    <mergeCell ref="BB135:BD135"/>
    <mergeCell ref="BG135:BH135"/>
    <mergeCell ref="BK135:BN136"/>
    <mergeCell ref="D135:G135"/>
    <mergeCell ref="H135:J135"/>
    <mergeCell ref="M135:N135"/>
    <mergeCell ref="Q135:T136"/>
    <mergeCell ref="AA135:AD135"/>
    <mergeCell ref="AE135:AG135"/>
    <mergeCell ref="BB131:BC131"/>
    <mergeCell ref="BE131:BG131"/>
    <mergeCell ref="BH131:BI131"/>
    <mergeCell ref="BJ131:BK131"/>
    <mergeCell ref="BL131:BN131"/>
    <mergeCell ref="Q133:T134"/>
    <mergeCell ref="AN133:AQ134"/>
    <mergeCell ref="BK133:BN134"/>
    <mergeCell ref="AE131:AF131"/>
    <mergeCell ref="AH131:AJ131"/>
    <mergeCell ref="AK131:AL131"/>
    <mergeCell ref="AM131:AN131"/>
    <mergeCell ref="AO131:AQ131"/>
    <mergeCell ref="AY131:BA131"/>
    <mergeCell ref="E131:G131"/>
    <mergeCell ref="H131:I131"/>
    <mergeCell ref="BJ125:BK125"/>
    <mergeCell ref="BL125:BN125"/>
    <mergeCell ref="J129:N129"/>
    <mergeCell ref="P129:Q129"/>
    <mergeCell ref="R129:T129"/>
    <mergeCell ref="AG129:AK129"/>
    <mergeCell ref="AM129:AN129"/>
    <mergeCell ref="AO129:AQ129"/>
    <mergeCell ref="BD129:BH129"/>
    <mergeCell ref="BJ129:BK129"/>
    <mergeCell ref="BL129:BN129"/>
    <mergeCell ref="C123:H123"/>
    <mergeCell ref="Z123:AE123"/>
    <mergeCell ref="AW123:BB123"/>
    <mergeCell ref="H125:L125"/>
    <mergeCell ref="P125:Q125"/>
    <mergeCell ref="R125:T125"/>
    <mergeCell ref="AE125:AI125"/>
    <mergeCell ref="AM125:AN125"/>
    <mergeCell ref="AO125:AQ125"/>
    <mergeCell ref="BB125:BF125"/>
    <mergeCell ref="BD117:BH117"/>
    <mergeCell ref="BJ117:BK117"/>
    <mergeCell ref="BL117:BN117"/>
    <mergeCell ref="K121:O121"/>
    <mergeCell ref="P121:R121"/>
    <mergeCell ref="S121:T121"/>
    <mergeCell ref="AH121:AL121"/>
    <mergeCell ref="AM121:AO121"/>
    <mergeCell ref="AP121:AQ121"/>
    <mergeCell ref="BE121:BI121"/>
    <mergeCell ref="J117:N117"/>
    <mergeCell ref="P117:Q117"/>
    <mergeCell ref="R117:T117"/>
    <mergeCell ref="AG117:AK117"/>
    <mergeCell ref="AM117:AN117"/>
    <mergeCell ref="AO117:AQ117"/>
    <mergeCell ref="BJ121:BL121"/>
    <mergeCell ref="BM121:BN121"/>
    <mergeCell ref="BL109:BN109"/>
    <mergeCell ref="K113:L113"/>
    <mergeCell ref="R113:T113"/>
    <mergeCell ref="AH113:AI113"/>
    <mergeCell ref="AO113:AQ113"/>
    <mergeCell ref="BE113:BF113"/>
    <mergeCell ref="BL113:BN113"/>
    <mergeCell ref="L105:O105"/>
    <mergeCell ref="AI105:AL105"/>
    <mergeCell ref="BF105:BI105"/>
    <mergeCell ref="H109:L109"/>
    <mergeCell ref="R109:T109"/>
    <mergeCell ref="AE109:AI109"/>
    <mergeCell ref="AO109:AQ109"/>
    <mergeCell ref="BB109:BF109"/>
    <mergeCell ref="AY101:BC101"/>
    <mergeCell ref="BE101:BM101"/>
    <mergeCell ref="BE97:BM97"/>
    <mergeCell ref="E99:I99"/>
    <mergeCell ref="K99:S99"/>
    <mergeCell ref="AB99:AF99"/>
    <mergeCell ref="AH99:AP99"/>
    <mergeCell ref="AY99:BC99"/>
    <mergeCell ref="BE99:BM99"/>
    <mergeCell ref="K85:M85"/>
    <mergeCell ref="N85:O85"/>
    <mergeCell ref="P85:Q85"/>
    <mergeCell ref="R85:T85"/>
    <mergeCell ref="AB85:AD85"/>
    <mergeCell ref="E101:I101"/>
    <mergeCell ref="K101:S101"/>
    <mergeCell ref="AB101:AF101"/>
    <mergeCell ref="AH101:AP101"/>
    <mergeCell ref="C94:H94"/>
    <mergeCell ref="Z94:AE94"/>
    <mergeCell ref="AW94:BB94"/>
    <mergeCell ref="E97:I97"/>
    <mergeCell ref="K97:S97"/>
    <mergeCell ref="AB97:AF97"/>
    <mergeCell ref="AH97:AP97"/>
    <mergeCell ref="AY97:BC97"/>
    <mergeCell ref="AJ89:AK89"/>
    <mergeCell ref="AN89:AQ90"/>
    <mergeCell ref="AX89:BA89"/>
    <mergeCell ref="BB89:BD89"/>
    <mergeCell ref="BG89:BH89"/>
    <mergeCell ref="BK89:BN90"/>
    <mergeCell ref="D89:G89"/>
    <mergeCell ref="H89:J89"/>
    <mergeCell ref="M89:N89"/>
    <mergeCell ref="Q89:T90"/>
    <mergeCell ref="AA89:AD89"/>
    <mergeCell ref="AE89:AG89"/>
    <mergeCell ref="BB85:BC85"/>
    <mergeCell ref="BE85:BG85"/>
    <mergeCell ref="BH85:BI85"/>
    <mergeCell ref="BJ85:BK85"/>
    <mergeCell ref="BL85:BN85"/>
    <mergeCell ref="Q87:T88"/>
    <mergeCell ref="AN87:AQ88"/>
    <mergeCell ref="BK87:BN88"/>
    <mergeCell ref="AE85:AF85"/>
    <mergeCell ref="AH85:AJ85"/>
    <mergeCell ref="AK85:AL85"/>
    <mergeCell ref="AM85:AN85"/>
    <mergeCell ref="AO85:AQ85"/>
    <mergeCell ref="AY85:BA85"/>
    <mergeCell ref="E85:G85"/>
    <mergeCell ref="H85:I85"/>
    <mergeCell ref="BJ79:BK79"/>
    <mergeCell ref="BL79:BN79"/>
    <mergeCell ref="J83:N83"/>
    <mergeCell ref="P83:Q83"/>
    <mergeCell ref="R83:T83"/>
    <mergeCell ref="AG83:AK83"/>
    <mergeCell ref="AM83:AN83"/>
    <mergeCell ref="AO83:AQ83"/>
    <mergeCell ref="BD83:BH83"/>
    <mergeCell ref="BJ83:BK83"/>
    <mergeCell ref="BL83:BN83"/>
    <mergeCell ref="C77:H77"/>
    <mergeCell ref="Z77:AE77"/>
    <mergeCell ref="AW77:BB77"/>
    <mergeCell ref="H79:L79"/>
    <mergeCell ref="P79:Q79"/>
    <mergeCell ref="R79:T79"/>
    <mergeCell ref="AE79:AI79"/>
    <mergeCell ref="AM79:AN79"/>
    <mergeCell ref="AO79:AQ79"/>
    <mergeCell ref="BB79:BF79"/>
    <mergeCell ref="BD71:BH71"/>
    <mergeCell ref="BJ71:BK71"/>
    <mergeCell ref="BL71:BN71"/>
    <mergeCell ref="K75:O75"/>
    <mergeCell ref="P75:R75"/>
    <mergeCell ref="S75:T75"/>
    <mergeCell ref="AH75:AL75"/>
    <mergeCell ref="AM75:AO75"/>
    <mergeCell ref="AP75:AQ75"/>
    <mergeCell ref="BE75:BI75"/>
    <mergeCell ref="J71:N71"/>
    <mergeCell ref="P71:Q71"/>
    <mergeCell ref="R71:T71"/>
    <mergeCell ref="AG71:AK71"/>
    <mergeCell ref="AM71:AN71"/>
    <mergeCell ref="AO71:AQ71"/>
    <mergeCell ref="BJ75:BL75"/>
    <mergeCell ref="BM75:BN75"/>
    <mergeCell ref="BL63:BN63"/>
    <mergeCell ref="K67:L67"/>
    <mergeCell ref="R67:T67"/>
    <mergeCell ref="AH67:AI67"/>
    <mergeCell ref="AO67:AQ67"/>
    <mergeCell ref="BE67:BF67"/>
    <mergeCell ref="BL67:BN67"/>
    <mergeCell ref="L59:O59"/>
    <mergeCell ref="AI59:AL59"/>
    <mergeCell ref="BF59:BI59"/>
    <mergeCell ref="H63:L63"/>
    <mergeCell ref="R63:T63"/>
    <mergeCell ref="AE63:AI63"/>
    <mergeCell ref="AO63:AQ63"/>
    <mergeCell ref="BB63:BF63"/>
    <mergeCell ref="AY55:BC55"/>
    <mergeCell ref="BE55:BM55"/>
    <mergeCell ref="BE51:BM51"/>
    <mergeCell ref="E53:I53"/>
    <mergeCell ref="K53:S53"/>
    <mergeCell ref="AB53:AF53"/>
    <mergeCell ref="AH53:AP53"/>
    <mergeCell ref="AY53:BC53"/>
    <mergeCell ref="BE53:BM53"/>
    <mergeCell ref="K39:M39"/>
    <mergeCell ref="N39:O39"/>
    <mergeCell ref="P39:Q39"/>
    <mergeCell ref="R39:T39"/>
    <mergeCell ref="AB39:AD39"/>
    <mergeCell ref="E55:I55"/>
    <mergeCell ref="K55:S55"/>
    <mergeCell ref="AB55:AF55"/>
    <mergeCell ref="AH55:AP55"/>
    <mergeCell ref="C48:H48"/>
    <mergeCell ref="Z48:AE48"/>
    <mergeCell ref="AW48:BB48"/>
    <mergeCell ref="E51:I51"/>
    <mergeCell ref="K51:S51"/>
    <mergeCell ref="AB51:AF51"/>
    <mergeCell ref="AH51:AP51"/>
    <mergeCell ref="AY51:BC51"/>
    <mergeCell ref="AJ43:AK43"/>
    <mergeCell ref="AN43:AQ44"/>
    <mergeCell ref="AX43:BA43"/>
    <mergeCell ref="BB43:BD43"/>
    <mergeCell ref="BG43:BH43"/>
    <mergeCell ref="BK43:BN44"/>
    <mergeCell ref="D43:G43"/>
    <mergeCell ref="H43:J43"/>
    <mergeCell ref="M43:N43"/>
    <mergeCell ref="Q43:T44"/>
    <mergeCell ref="AA43:AD43"/>
    <mergeCell ref="AE43:AG43"/>
    <mergeCell ref="BB39:BC39"/>
    <mergeCell ref="BE39:BG39"/>
    <mergeCell ref="BH39:BI39"/>
    <mergeCell ref="BJ39:BK39"/>
    <mergeCell ref="BL39:BN39"/>
    <mergeCell ref="Q41:T42"/>
    <mergeCell ref="AN41:AQ42"/>
    <mergeCell ref="BK41:BN42"/>
    <mergeCell ref="AE39:AF39"/>
    <mergeCell ref="AH39:AJ39"/>
    <mergeCell ref="AK39:AL39"/>
    <mergeCell ref="AM39:AN39"/>
    <mergeCell ref="AO39:AQ39"/>
    <mergeCell ref="AY39:BA39"/>
    <mergeCell ref="E39:G39"/>
    <mergeCell ref="H39:I39"/>
    <mergeCell ref="BJ33:BK33"/>
    <mergeCell ref="BL33:BN33"/>
    <mergeCell ref="J37:N37"/>
    <mergeCell ref="P37:Q37"/>
    <mergeCell ref="R37:T37"/>
    <mergeCell ref="AG37:AK37"/>
    <mergeCell ref="AM37:AN37"/>
    <mergeCell ref="AO37:AQ37"/>
    <mergeCell ref="BD37:BH37"/>
    <mergeCell ref="BJ37:BK37"/>
    <mergeCell ref="BL37:BN37"/>
    <mergeCell ref="C31:H31"/>
    <mergeCell ref="Z31:AE31"/>
    <mergeCell ref="AW31:BB31"/>
    <mergeCell ref="H33:L33"/>
    <mergeCell ref="P33:Q33"/>
    <mergeCell ref="R33:T33"/>
    <mergeCell ref="AE33:AI33"/>
    <mergeCell ref="AM33:AN33"/>
    <mergeCell ref="AO33:AQ33"/>
    <mergeCell ref="BB33:BF33"/>
    <mergeCell ref="BD25:BH25"/>
    <mergeCell ref="BJ25:BK25"/>
    <mergeCell ref="BL25:BN25"/>
    <mergeCell ref="K29:O29"/>
    <mergeCell ref="P29:R29"/>
    <mergeCell ref="S29:T29"/>
    <mergeCell ref="AH29:AL29"/>
    <mergeCell ref="AM29:AO29"/>
    <mergeCell ref="AP29:AQ29"/>
    <mergeCell ref="BE29:BI29"/>
    <mergeCell ref="J25:N25"/>
    <mergeCell ref="P25:Q25"/>
    <mergeCell ref="R25:T25"/>
    <mergeCell ref="AG25:AK25"/>
    <mergeCell ref="AM25:AN25"/>
    <mergeCell ref="AO25:AQ25"/>
    <mergeCell ref="BJ29:BL29"/>
    <mergeCell ref="BM29:BN29"/>
    <mergeCell ref="K21:L21"/>
    <mergeCell ref="R21:T21"/>
    <mergeCell ref="AH21:AI21"/>
    <mergeCell ref="AO21:AQ21"/>
    <mergeCell ref="BE21:BF21"/>
    <mergeCell ref="BL21:BN21"/>
    <mergeCell ref="L13:O13"/>
    <mergeCell ref="AI13:AL13"/>
    <mergeCell ref="BF13:BI13"/>
    <mergeCell ref="H17:L17"/>
    <mergeCell ref="R17:T17"/>
    <mergeCell ref="AE17:AI17"/>
    <mergeCell ref="AO17:AQ17"/>
    <mergeCell ref="BB17:BF17"/>
    <mergeCell ref="BE9:BM9"/>
    <mergeCell ref="BE5:BM5"/>
    <mergeCell ref="E7:I7"/>
    <mergeCell ref="K7:S7"/>
    <mergeCell ref="AB7:AF7"/>
    <mergeCell ref="AH7:AP7"/>
    <mergeCell ref="AY7:BC7"/>
    <mergeCell ref="BE7:BM7"/>
    <mergeCell ref="BL17:BN17"/>
    <mergeCell ref="C2:H2"/>
    <mergeCell ref="Z2:AE2"/>
    <mergeCell ref="AW2:BB2"/>
    <mergeCell ref="E5:I5"/>
    <mergeCell ref="K5:S5"/>
    <mergeCell ref="AB5:AF5"/>
    <mergeCell ref="AH5:AP5"/>
    <mergeCell ref="AY5:BC5"/>
    <mergeCell ref="E9:I9"/>
    <mergeCell ref="K9:S9"/>
    <mergeCell ref="AB9:AF9"/>
    <mergeCell ref="AH9:AP9"/>
    <mergeCell ref="AY9:BC9"/>
  </mergeCells>
  <dataValidations count="20">
    <dataValidation type="list" allowBlank="1" showInputMessage="1" showErrorMessage="1" sqref="BE145:BM145">
      <formula1>INDIRECT($BE$143)</formula1>
    </dataValidation>
    <dataValidation type="list" allowBlank="1" showInputMessage="1" showErrorMessage="1" sqref="AH145:AP145">
      <formula1>INDIRECT($AH$143)</formula1>
    </dataValidation>
    <dataValidation type="list" allowBlank="1" showInputMessage="1" showErrorMessage="1" sqref="K145:S145">
      <formula1>INDIRECT($K$143)</formula1>
    </dataValidation>
    <dataValidation type="list" allowBlank="1" showInputMessage="1" showErrorMessage="1" sqref="BE99:BM99">
      <formula1>INDIRECT($BE$97)</formula1>
    </dataValidation>
    <dataValidation type="list" allowBlank="1" showInputMessage="1" showErrorMessage="1" sqref="AH99:AP99">
      <formula1>INDIRECT($AH$97)</formula1>
    </dataValidation>
    <dataValidation type="list" allowBlank="1" showInputMessage="1" showErrorMessage="1" sqref="K99:S99">
      <formula1>INDIRECT($K$97)</formula1>
    </dataValidation>
    <dataValidation type="list" allowBlank="1" showInputMessage="1" showErrorMessage="1" sqref="BE53:BM53">
      <formula1>INDIRECT($BE$51)</formula1>
    </dataValidation>
    <dataValidation type="list" allowBlank="1" showInputMessage="1" showErrorMessage="1" sqref="AH53:AP53">
      <formula1>INDIRECT($AH$51)</formula1>
    </dataValidation>
    <dataValidation type="list" allowBlank="1" showInputMessage="1" showErrorMessage="1" sqref="K53:S53">
      <formula1>INDIRECT($K$51)</formula1>
    </dataValidation>
    <dataValidation type="list" allowBlank="1" showInputMessage="1" showErrorMessage="1" sqref="AH7:AP7">
      <formula1>INDIRECT($AH$5)</formula1>
    </dataValidation>
    <dataValidation type="list" allowBlank="1" showInputMessage="1" showErrorMessage="1" sqref="K148 BE148 U9:U11 AR9:AR11 AH10 BO9:BO11 BE10 K10 U55:U57 AR55:AR57 AH56 BO55:BO57 BE56 K56 U101:U103 AR101:AR103 AH102 BO101:BO103 BE102 K102 U147:U149 AR147:AR149 AH148 BO147:BO149">
      <formula1>INDIRECT($K$7)</formula1>
    </dataValidation>
    <dataValidation type="list" allowBlank="1" showInputMessage="1" showErrorMessage="1" sqref="K7:S7 BE7:BM7">
      <formula1>INDIRECT(K5)</formula1>
    </dataValidation>
    <dataValidation type="list" allowBlank="1" showInputMessage="1" showErrorMessage="1" sqref="BE146 AH8 BE8 K8 AH54 BE54 K54 AH100 BE100 K100 AH146 K146">
      <formula1>INDIRECT($K$5)</formula1>
    </dataValidation>
    <dataValidation type="list" allowBlank="1" showInputMessage="1" showErrorMessage="1" sqref="K52 K6 AH6 AH52 K98 BE6 AH98 BE98 K144 AH144 BE144 BE52">
      <formula1>servicios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formula1>consumibles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formula1>herramientas</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formula1>alturas</formula1>
    </dataValidation>
    <dataValidation type="list" allowBlank="1" showInputMessage="1" showErrorMessage="1" sqref="I28 H17 AF28 AE17 BC28 BB17 I74 H63 AF74 AE63 BC74 BB63 I120 H109 AF120 AE109 BC120 BB109 I166 H155 AF166 AE155 BC166 BB155">
      <formula1>ejecutor</formula1>
    </dataValidation>
    <dataValidation type="list" allowBlank="1" showInputMessage="1" showErrorMessage="1" sqref="J37:N38 AG37:AK38 BD37:BH38 J83:N84 AG83:AK84 BD83:BH84 J129:N130 AG129:AK130 BD129:BH130 J175:N176 AG175:AK176 BD175:BH176">
      <formula1>transportes</formula1>
    </dataValidation>
    <dataValidation type="list" allowBlank="1" showInputMessage="1" showErrorMessage="1" sqref="H43 AE43 BB43 H89 AE89 BB89 H135 AE135 BB135 H181 AE181 BB181">
      <formula1>perfiles</formula1>
    </dataValidation>
  </dataValidation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CT898"/>
  <sheetViews>
    <sheetView zoomScaleNormal="100" workbookViewId="0">
      <selection activeCell="AE37" sqref="AE37"/>
    </sheetView>
    <sheetView workbookViewId="1"/>
  </sheetViews>
  <sheetFormatPr baseColWidth="10" defaultRowHeight="15" x14ac:dyDescent="0.25"/>
  <cols>
    <col min="1" max="1" width="2.42578125" style="5" customWidth="1"/>
    <col min="2" max="2" width="1.140625" style="1" customWidth="1"/>
    <col min="3" max="20" width="4" customWidth="1"/>
    <col min="21" max="21" width="2" customWidth="1"/>
    <col min="22" max="22" width="1.140625" customWidth="1"/>
    <col min="23" max="24" width="4" customWidth="1"/>
    <col min="25" max="25" width="1.140625" customWidth="1"/>
    <col min="26" max="35" width="4" customWidth="1"/>
    <col min="36" max="36" width="7.140625" customWidth="1"/>
    <col min="37" max="44" width="3.7109375" customWidth="1"/>
    <col min="45" max="45" width="1.140625" customWidth="1"/>
    <col min="46" max="47" width="3.7109375" customWidth="1"/>
    <col min="48" max="48" width="1.140625" style="5" customWidth="1"/>
    <col min="49" max="67" width="4" style="5" customWidth="1"/>
    <col min="68" max="68" width="1.140625" style="5" customWidth="1"/>
    <col min="69" max="98" width="4" style="5" customWidth="1"/>
    <col min="99" max="166" width="3.28515625" customWidth="1"/>
  </cols>
  <sheetData>
    <row r="1" spans="2:68" s="5" customFormat="1" ht="12" customHeight="1" x14ac:dyDescent="0.25"/>
    <row r="2" spans="2:68" s="5" customFormat="1" ht="15" customHeight="1" thickBot="1" x14ac:dyDescent="0.3">
      <c r="C2" s="523" t="s">
        <v>1369</v>
      </c>
      <c r="D2" s="523"/>
      <c r="E2" s="523"/>
      <c r="F2" s="523"/>
      <c r="G2" s="523"/>
      <c r="H2" s="523"/>
      <c r="I2" s="306"/>
      <c r="Z2" s="523" t="s">
        <v>1490</v>
      </c>
      <c r="AA2" s="523"/>
      <c r="AB2" s="523"/>
      <c r="AC2" s="523"/>
      <c r="AD2" s="523"/>
      <c r="AE2" s="523"/>
      <c r="AF2" s="126"/>
      <c r="AW2" s="523" t="s">
        <v>1491</v>
      </c>
      <c r="AX2" s="523"/>
      <c r="AY2" s="523"/>
      <c r="AZ2" s="523"/>
      <c r="BA2" s="523"/>
      <c r="BB2" s="523"/>
      <c r="BC2" s="126"/>
    </row>
    <row r="3" spans="2:68" s="5" customFormat="1" ht="8.25" customHeight="1" x14ac:dyDescent="0.25">
      <c r="B3" s="124"/>
      <c r="C3" s="125"/>
      <c r="D3" s="125"/>
      <c r="E3" s="125"/>
      <c r="F3" s="125"/>
      <c r="G3" s="125"/>
      <c r="H3" s="125"/>
      <c r="I3" s="125"/>
      <c r="J3" s="125"/>
      <c r="K3" s="125"/>
      <c r="L3" s="125"/>
      <c r="M3" s="125"/>
      <c r="N3" s="125"/>
      <c r="O3" s="125"/>
      <c r="P3" s="125"/>
      <c r="Q3" s="125"/>
      <c r="R3" s="125"/>
      <c r="S3" s="125"/>
      <c r="T3" s="125"/>
      <c r="U3" s="125"/>
      <c r="V3" s="122"/>
      <c r="Y3" s="124"/>
      <c r="Z3" s="125"/>
      <c r="AA3" s="125"/>
      <c r="AB3" s="125"/>
      <c r="AC3" s="125"/>
      <c r="AD3" s="125"/>
      <c r="AE3" s="125"/>
      <c r="AF3" s="125"/>
      <c r="AG3" s="125"/>
      <c r="AH3" s="125"/>
      <c r="AI3" s="125"/>
      <c r="AJ3" s="125"/>
      <c r="AK3" s="125"/>
      <c r="AL3" s="125"/>
      <c r="AM3" s="125"/>
      <c r="AN3" s="125"/>
      <c r="AO3" s="125"/>
      <c r="AP3" s="125"/>
      <c r="AQ3" s="125"/>
      <c r="AR3" s="125"/>
      <c r="AS3" s="122"/>
      <c r="AV3" s="124"/>
      <c r="AW3" s="125"/>
      <c r="AX3" s="125"/>
      <c r="AY3" s="125"/>
      <c r="AZ3" s="125"/>
      <c r="BA3" s="125"/>
      <c r="BB3" s="125"/>
      <c r="BC3" s="125"/>
      <c r="BD3" s="125"/>
      <c r="BE3" s="125"/>
      <c r="BF3" s="125"/>
      <c r="BG3" s="125"/>
      <c r="BH3" s="125"/>
      <c r="BI3" s="125"/>
      <c r="BJ3" s="125"/>
      <c r="BK3" s="125"/>
      <c r="BL3" s="125"/>
      <c r="BM3" s="125"/>
      <c r="BN3" s="125"/>
      <c r="BO3" s="125"/>
      <c r="BP3" s="122"/>
    </row>
    <row r="4" spans="2:68" ht="5.25" customHeight="1" x14ac:dyDescent="0.25">
      <c r="B4" s="106"/>
      <c r="C4" s="49"/>
      <c r="D4" s="50"/>
      <c r="E4" s="50"/>
      <c r="F4" s="50"/>
      <c r="G4" s="50"/>
      <c r="H4" s="50"/>
      <c r="I4" s="50"/>
      <c r="J4" s="50"/>
      <c r="K4" s="50"/>
      <c r="L4" s="50"/>
      <c r="M4" s="50"/>
      <c r="N4" s="50"/>
      <c r="O4" s="50"/>
      <c r="P4" s="50"/>
      <c r="Q4" s="50"/>
      <c r="R4" s="50"/>
      <c r="S4" s="50"/>
      <c r="T4" s="50"/>
      <c r="U4" s="66"/>
      <c r="V4" s="109"/>
      <c r="W4" s="1"/>
      <c r="X4" s="5"/>
      <c r="Y4" s="106"/>
      <c r="Z4" s="49"/>
      <c r="AA4" s="50"/>
      <c r="AB4" s="50"/>
      <c r="AC4" s="50"/>
      <c r="AD4" s="50"/>
      <c r="AE4" s="50"/>
      <c r="AF4" s="50"/>
      <c r="AG4" s="50"/>
      <c r="AH4" s="50"/>
      <c r="AI4" s="50"/>
      <c r="AJ4" s="50"/>
      <c r="AK4" s="50"/>
      <c r="AL4" s="50"/>
      <c r="AM4" s="50"/>
      <c r="AN4" s="50"/>
      <c r="AO4" s="50"/>
      <c r="AP4" s="50"/>
      <c r="AQ4" s="50"/>
      <c r="AR4" s="66"/>
      <c r="AS4" s="109"/>
      <c r="AT4" s="1"/>
      <c r="AU4" s="1"/>
      <c r="AV4" s="106"/>
      <c r="AW4" s="49"/>
      <c r="AX4" s="50"/>
      <c r="AY4" s="50"/>
      <c r="AZ4" s="50"/>
      <c r="BA4" s="50"/>
      <c r="BB4" s="50"/>
      <c r="BC4" s="50"/>
      <c r="BD4" s="50"/>
      <c r="BE4" s="50"/>
      <c r="BF4" s="50"/>
      <c r="BG4" s="50"/>
      <c r="BH4" s="50"/>
      <c r="BI4" s="50"/>
      <c r="BJ4" s="50"/>
      <c r="BK4" s="50"/>
      <c r="BL4" s="50"/>
      <c r="BM4" s="50"/>
      <c r="BN4" s="50"/>
      <c r="BO4" s="66"/>
      <c r="BP4" s="109"/>
    </row>
    <row r="5" spans="2:68" x14ac:dyDescent="0.25">
      <c r="B5" s="106"/>
      <c r="C5" s="53"/>
      <c r="D5" s="5"/>
      <c r="E5" s="524" t="s">
        <v>1337</v>
      </c>
      <c r="F5" s="524"/>
      <c r="G5" s="524"/>
      <c r="H5" s="524"/>
      <c r="I5" s="524"/>
      <c r="J5" s="5"/>
      <c r="K5" s="527" t="s">
        <v>122</v>
      </c>
      <c r="L5" s="528"/>
      <c r="M5" s="528"/>
      <c r="N5" s="528"/>
      <c r="O5" s="528"/>
      <c r="P5" s="528"/>
      <c r="Q5" s="528"/>
      <c r="R5" s="528"/>
      <c r="S5" s="529"/>
      <c r="T5" s="92"/>
      <c r="U5" s="94"/>
      <c r="V5" s="123"/>
      <c r="W5" s="1"/>
      <c r="X5" s="5"/>
      <c r="Y5" s="106"/>
      <c r="Z5" s="53"/>
      <c r="AA5" s="5"/>
      <c r="AB5" s="524" t="s">
        <v>1337</v>
      </c>
      <c r="AC5" s="524"/>
      <c r="AD5" s="524"/>
      <c r="AE5" s="524"/>
      <c r="AF5" s="524"/>
      <c r="AG5" s="5"/>
      <c r="AH5" s="527" t="s">
        <v>122</v>
      </c>
      <c r="AI5" s="528"/>
      <c r="AJ5" s="528"/>
      <c r="AK5" s="528"/>
      <c r="AL5" s="528"/>
      <c r="AM5" s="528"/>
      <c r="AN5" s="528"/>
      <c r="AO5" s="528"/>
      <c r="AP5" s="529"/>
      <c r="AQ5" s="92"/>
      <c r="AR5" s="94"/>
      <c r="AS5" s="123"/>
      <c r="AT5" s="1"/>
      <c r="AU5" s="1"/>
      <c r="AV5" s="106"/>
      <c r="AW5" s="53"/>
      <c r="AY5" s="524" t="s">
        <v>1337</v>
      </c>
      <c r="AZ5" s="524"/>
      <c r="BA5" s="524"/>
      <c r="BB5" s="524"/>
      <c r="BC5" s="524"/>
      <c r="BE5" s="527" t="s">
        <v>122</v>
      </c>
      <c r="BF5" s="528"/>
      <c r="BG5" s="528"/>
      <c r="BH5" s="528"/>
      <c r="BI5" s="528"/>
      <c r="BJ5" s="528"/>
      <c r="BK5" s="528"/>
      <c r="BL5" s="528"/>
      <c r="BM5" s="529"/>
      <c r="BN5" s="92"/>
      <c r="BO5" s="94"/>
      <c r="BP5" s="123"/>
    </row>
    <row r="6" spans="2:68" ht="3" customHeight="1" x14ac:dyDescent="0.25">
      <c r="B6" s="106"/>
      <c r="C6" s="53"/>
      <c r="D6" s="5"/>
      <c r="E6" s="244"/>
      <c r="F6" s="244"/>
      <c r="G6" s="244"/>
      <c r="H6" s="244"/>
      <c r="I6" s="244"/>
      <c r="J6" s="5"/>
      <c r="K6" s="93"/>
      <c r="L6" s="93"/>
      <c r="M6" s="93"/>
      <c r="N6" s="93"/>
      <c r="O6" s="93"/>
      <c r="P6" s="93"/>
      <c r="Q6" s="93"/>
      <c r="R6" s="93"/>
      <c r="S6" s="93"/>
      <c r="T6" s="92"/>
      <c r="U6" s="94"/>
      <c r="V6" s="123"/>
      <c r="W6" s="1"/>
      <c r="X6" s="5"/>
      <c r="Y6" s="106"/>
      <c r="Z6" s="53"/>
      <c r="AA6" s="5"/>
      <c r="AB6" s="244"/>
      <c r="AC6" s="244"/>
      <c r="AD6" s="244"/>
      <c r="AE6" s="244"/>
      <c r="AF6" s="244"/>
      <c r="AG6" s="5"/>
      <c r="AH6" s="93"/>
      <c r="AI6" s="93"/>
      <c r="AJ6" s="93"/>
      <c r="AK6" s="93"/>
      <c r="AL6" s="93"/>
      <c r="AM6" s="93"/>
      <c r="AN6" s="93"/>
      <c r="AO6" s="93"/>
      <c r="AP6" s="93"/>
      <c r="AQ6" s="92"/>
      <c r="AR6" s="94"/>
      <c r="AS6" s="123"/>
      <c r="AT6" s="1"/>
      <c r="AU6" s="1"/>
      <c r="AV6" s="106"/>
      <c r="AW6" s="53"/>
      <c r="AY6" s="244"/>
      <c r="AZ6" s="244"/>
      <c r="BA6" s="244"/>
      <c r="BB6" s="244"/>
      <c r="BC6" s="244"/>
      <c r="BE6" s="93"/>
      <c r="BF6" s="93"/>
      <c r="BG6" s="93"/>
      <c r="BH6" s="93"/>
      <c r="BI6" s="93"/>
      <c r="BJ6" s="93"/>
      <c r="BK6" s="93"/>
      <c r="BL6" s="93"/>
      <c r="BM6" s="93"/>
      <c r="BN6" s="92"/>
      <c r="BO6" s="94"/>
      <c r="BP6" s="123"/>
    </row>
    <row r="7" spans="2:68" x14ac:dyDescent="0.25">
      <c r="B7" s="106"/>
      <c r="C7" s="53"/>
      <c r="D7" s="5"/>
      <c r="E7" s="525" t="s">
        <v>1338</v>
      </c>
      <c r="F7" s="525"/>
      <c r="G7" s="525"/>
      <c r="H7" s="525"/>
      <c r="I7" s="525"/>
      <c r="J7" s="5"/>
      <c r="K7" s="527" t="s">
        <v>104</v>
      </c>
      <c r="L7" s="528"/>
      <c r="M7" s="528"/>
      <c r="N7" s="528"/>
      <c r="O7" s="528"/>
      <c r="P7" s="528"/>
      <c r="Q7" s="528"/>
      <c r="R7" s="528"/>
      <c r="S7" s="529"/>
      <c r="T7" s="92"/>
      <c r="U7" s="94"/>
      <c r="V7" s="123"/>
      <c r="W7" s="5"/>
      <c r="X7" s="5"/>
      <c r="Y7" s="106"/>
      <c r="Z7" s="53"/>
      <c r="AA7" s="5"/>
      <c r="AB7" s="525" t="s">
        <v>1338</v>
      </c>
      <c r="AC7" s="525"/>
      <c r="AD7" s="525"/>
      <c r="AE7" s="525"/>
      <c r="AF7" s="525"/>
      <c r="AG7" s="5"/>
      <c r="AH7" s="527" t="s">
        <v>94</v>
      </c>
      <c r="AI7" s="528"/>
      <c r="AJ7" s="528"/>
      <c r="AK7" s="528"/>
      <c r="AL7" s="528"/>
      <c r="AM7" s="528"/>
      <c r="AN7" s="528"/>
      <c r="AO7" s="528"/>
      <c r="AP7" s="529"/>
      <c r="AQ7" s="92"/>
      <c r="AR7" s="94"/>
      <c r="AS7" s="123"/>
      <c r="AT7" s="5"/>
      <c r="AU7" s="1"/>
      <c r="AV7" s="106"/>
      <c r="AW7" s="53"/>
      <c r="AY7" s="525" t="s">
        <v>1338</v>
      </c>
      <c r="AZ7" s="525"/>
      <c r="BA7" s="525"/>
      <c r="BB7" s="525"/>
      <c r="BC7" s="525"/>
      <c r="BE7" s="527" t="s">
        <v>95</v>
      </c>
      <c r="BF7" s="528"/>
      <c r="BG7" s="528"/>
      <c r="BH7" s="528"/>
      <c r="BI7" s="528"/>
      <c r="BJ7" s="528"/>
      <c r="BK7" s="528"/>
      <c r="BL7" s="528"/>
      <c r="BM7" s="529"/>
      <c r="BN7" s="92"/>
      <c r="BO7" s="94"/>
      <c r="BP7" s="123"/>
    </row>
    <row r="8" spans="2:68" ht="3.75" customHeight="1" x14ac:dyDescent="0.25">
      <c r="B8" s="106"/>
      <c r="C8" s="53"/>
      <c r="D8" s="5"/>
      <c r="E8" s="243"/>
      <c r="F8" s="243"/>
      <c r="G8" s="243"/>
      <c r="H8" s="243"/>
      <c r="I8" s="243"/>
      <c r="J8" s="5"/>
      <c r="K8" s="93"/>
      <c r="L8" s="93"/>
      <c r="M8" s="93"/>
      <c r="N8" s="93"/>
      <c r="O8" s="93"/>
      <c r="P8" s="93"/>
      <c r="Q8" s="93"/>
      <c r="R8" s="93"/>
      <c r="S8" s="93"/>
      <c r="T8" s="92"/>
      <c r="U8" s="94"/>
      <c r="V8" s="123"/>
      <c r="W8" s="5"/>
      <c r="X8" s="5"/>
      <c r="Y8" s="106"/>
      <c r="Z8" s="53"/>
      <c r="AA8" s="5"/>
      <c r="AB8" s="243"/>
      <c r="AC8" s="243"/>
      <c r="AD8" s="243"/>
      <c r="AE8" s="243"/>
      <c r="AF8" s="243"/>
      <c r="AG8" s="5"/>
      <c r="AH8" s="93"/>
      <c r="AI8" s="93"/>
      <c r="AJ8" s="93"/>
      <c r="AK8" s="93"/>
      <c r="AL8" s="93"/>
      <c r="AM8" s="93"/>
      <c r="AN8" s="93"/>
      <c r="AO8" s="93"/>
      <c r="AP8" s="93"/>
      <c r="AQ8" s="92"/>
      <c r="AR8" s="94"/>
      <c r="AS8" s="123"/>
      <c r="AT8" s="5"/>
      <c r="AU8" s="1"/>
      <c r="AV8" s="106"/>
      <c r="AW8" s="53"/>
      <c r="AY8" s="243"/>
      <c r="AZ8" s="243"/>
      <c r="BA8" s="243"/>
      <c r="BB8" s="243"/>
      <c r="BC8" s="243"/>
      <c r="BE8" s="93"/>
      <c r="BF8" s="93"/>
      <c r="BG8" s="93"/>
      <c r="BH8" s="93"/>
      <c r="BI8" s="93"/>
      <c r="BJ8" s="93"/>
      <c r="BK8" s="93"/>
      <c r="BL8" s="93"/>
      <c r="BM8" s="93"/>
      <c r="BN8" s="92"/>
      <c r="BO8" s="94"/>
      <c r="BP8" s="123"/>
    </row>
    <row r="9" spans="2:68" x14ac:dyDescent="0.25">
      <c r="B9" s="106"/>
      <c r="C9" s="53"/>
      <c r="D9" s="5"/>
      <c r="E9" s="526"/>
      <c r="F9" s="526"/>
      <c r="G9" s="526"/>
      <c r="H9" s="526"/>
      <c r="I9" s="526"/>
      <c r="J9" s="30"/>
      <c r="K9" s="550"/>
      <c r="L9" s="550"/>
      <c r="M9" s="550"/>
      <c r="N9" s="550"/>
      <c r="O9" s="550"/>
      <c r="P9" s="550"/>
      <c r="Q9" s="550"/>
      <c r="R9" s="550"/>
      <c r="S9" s="550"/>
      <c r="T9" s="92"/>
      <c r="U9" s="95"/>
      <c r="V9" s="123"/>
      <c r="W9" s="5"/>
      <c r="X9" s="5"/>
      <c r="Y9" s="106"/>
      <c r="Z9" s="53"/>
      <c r="AA9" s="5"/>
      <c r="AB9" s="526"/>
      <c r="AC9" s="526"/>
      <c r="AD9" s="526"/>
      <c r="AE9" s="526"/>
      <c r="AF9" s="526"/>
      <c r="AG9" s="30"/>
      <c r="AH9" s="550"/>
      <c r="AI9" s="550"/>
      <c r="AJ9" s="550"/>
      <c r="AK9" s="550"/>
      <c r="AL9" s="550"/>
      <c r="AM9" s="550"/>
      <c r="AN9" s="550"/>
      <c r="AO9" s="550"/>
      <c r="AP9" s="550"/>
      <c r="AQ9" s="92"/>
      <c r="AR9" s="95"/>
      <c r="AS9" s="123"/>
      <c r="AT9" s="5"/>
      <c r="AU9" s="1"/>
      <c r="AV9" s="106"/>
      <c r="AW9" s="53"/>
      <c r="AY9" s="526"/>
      <c r="AZ9" s="526"/>
      <c r="BA9" s="526"/>
      <c r="BB9" s="526"/>
      <c r="BC9" s="526"/>
      <c r="BD9" s="30"/>
      <c r="BE9" s="550"/>
      <c r="BF9" s="550"/>
      <c r="BG9" s="550"/>
      <c r="BH9" s="550"/>
      <c r="BI9" s="550"/>
      <c r="BJ9" s="550"/>
      <c r="BK9" s="550"/>
      <c r="BL9" s="550"/>
      <c r="BM9" s="550"/>
      <c r="BN9" s="92"/>
      <c r="BO9" s="95"/>
      <c r="BP9" s="123"/>
    </row>
    <row r="10" spans="2:68" ht="8.25" customHeight="1" x14ac:dyDescent="0.25">
      <c r="B10" s="106"/>
      <c r="C10" s="54"/>
      <c r="D10" s="64"/>
      <c r="E10" s="96"/>
      <c r="F10" s="97"/>
      <c r="G10" s="97"/>
      <c r="H10" s="98"/>
      <c r="I10" s="98"/>
      <c r="J10" s="98"/>
      <c r="K10" s="96"/>
      <c r="L10" s="96"/>
      <c r="M10" s="96"/>
      <c r="N10" s="96"/>
      <c r="O10" s="96"/>
      <c r="P10" s="96"/>
      <c r="Q10" s="96"/>
      <c r="R10" s="96"/>
      <c r="S10" s="96"/>
      <c r="T10" s="96"/>
      <c r="U10" s="99"/>
      <c r="V10" s="123"/>
      <c r="W10" s="5"/>
      <c r="X10" s="5"/>
      <c r="Y10" s="106"/>
      <c r="Z10" s="54"/>
      <c r="AA10" s="64"/>
      <c r="AB10" s="96"/>
      <c r="AC10" s="97"/>
      <c r="AD10" s="97"/>
      <c r="AE10" s="98"/>
      <c r="AF10" s="98"/>
      <c r="AG10" s="98"/>
      <c r="AH10" s="96"/>
      <c r="AI10" s="96"/>
      <c r="AJ10" s="96"/>
      <c r="AK10" s="96"/>
      <c r="AL10" s="96"/>
      <c r="AM10" s="96"/>
      <c r="AN10" s="96"/>
      <c r="AO10" s="96"/>
      <c r="AP10" s="96"/>
      <c r="AQ10" s="96"/>
      <c r="AR10" s="99"/>
      <c r="AS10" s="123"/>
      <c r="AT10" s="5"/>
      <c r="AU10" s="1"/>
      <c r="AV10" s="106"/>
      <c r="AW10" s="54"/>
      <c r="AX10" s="64"/>
      <c r="AY10" s="96"/>
      <c r="AZ10" s="97"/>
      <c r="BA10" s="97"/>
      <c r="BB10" s="98"/>
      <c r="BC10" s="98"/>
      <c r="BD10" s="98"/>
      <c r="BE10" s="96"/>
      <c r="BF10" s="96"/>
      <c r="BG10" s="96"/>
      <c r="BH10" s="96"/>
      <c r="BI10" s="96"/>
      <c r="BJ10" s="96"/>
      <c r="BK10" s="96"/>
      <c r="BL10" s="96"/>
      <c r="BM10" s="96"/>
      <c r="BN10" s="96"/>
      <c r="BO10" s="99"/>
      <c r="BP10" s="123"/>
    </row>
    <row r="11" spans="2:68" ht="6.75" customHeight="1" x14ac:dyDescent="0.25">
      <c r="B11" s="106"/>
      <c r="C11" s="107"/>
      <c r="D11" s="107"/>
      <c r="E11" s="107"/>
      <c r="F11" s="108"/>
      <c r="G11" s="108"/>
      <c r="H11" s="108"/>
      <c r="I11" s="108"/>
      <c r="J11" s="108"/>
      <c r="K11" s="108"/>
      <c r="L11" s="108"/>
      <c r="M11" s="108"/>
      <c r="N11" s="108"/>
      <c r="O11" s="108"/>
      <c r="P11" s="108"/>
      <c r="Q11" s="108"/>
      <c r="R11" s="108"/>
      <c r="S11" s="108"/>
      <c r="T11" s="108"/>
      <c r="U11" s="108"/>
      <c r="V11" s="109"/>
      <c r="W11" s="5"/>
      <c r="X11" s="5"/>
      <c r="Y11" s="106"/>
      <c r="Z11" s="107"/>
      <c r="AA11" s="107"/>
      <c r="AB11" s="107"/>
      <c r="AC11" s="108"/>
      <c r="AD11" s="108"/>
      <c r="AE11" s="108"/>
      <c r="AF11" s="108"/>
      <c r="AG11" s="108"/>
      <c r="AH11" s="108"/>
      <c r="AI11" s="108"/>
      <c r="AJ11" s="108"/>
      <c r="AK11" s="108"/>
      <c r="AL11" s="108"/>
      <c r="AM11" s="108"/>
      <c r="AN11" s="108"/>
      <c r="AO11" s="108"/>
      <c r="AP11" s="108"/>
      <c r="AQ11" s="108"/>
      <c r="AR11" s="108"/>
      <c r="AS11" s="109"/>
      <c r="AT11" s="5"/>
      <c r="AU11" s="1"/>
      <c r="AV11" s="106"/>
      <c r="AW11" s="107"/>
      <c r="AX11" s="107"/>
      <c r="AY11" s="107"/>
      <c r="AZ11" s="108"/>
      <c r="BA11" s="108"/>
      <c r="BB11" s="108"/>
      <c r="BC11" s="108"/>
      <c r="BD11" s="108"/>
      <c r="BE11" s="108"/>
      <c r="BF11" s="108"/>
      <c r="BG11" s="108"/>
      <c r="BH11" s="108"/>
      <c r="BI11" s="108"/>
      <c r="BJ11" s="108"/>
      <c r="BK11" s="108"/>
      <c r="BL11" s="108"/>
      <c r="BM11" s="108"/>
      <c r="BN11" s="108"/>
      <c r="BO11" s="108"/>
      <c r="BP11" s="109"/>
    </row>
    <row r="12" spans="2:68" ht="9.75" customHeight="1" x14ac:dyDescent="0.25">
      <c r="B12" s="106"/>
      <c r="C12" s="49"/>
      <c r="D12" s="50"/>
      <c r="E12" s="50"/>
      <c r="F12" s="50"/>
      <c r="G12" s="50"/>
      <c r="H12" s="50"/>
      <c r="I12" s="50"/>
      <c r="J12" s="50"/>
      <c r="K12" s="50"/>
      <c r="L12" s="50"/>
      <c r="M12" s="50"/>
      <c r="N12" s="50"/>
      <c r="O12" s="50"/>
      <c r="P12" s="50"/>
      <c r="Q12" s="50"/>
      <c r="R12" s="50"/>
      <c r="S12" s="50"/>
      <c r="T12" s="50"/>
      <c r="U12" s="66"/>
      <c r="V12" s="109"/>
      <c r="W12" s="5"/>
      <c r="X12" s="5"/>
      <c r="Y12" s="106"/>
      <c r="Z12" s="49"/>
      <c r="AA12" s="50"/>
      <c r="AB12" s="50"/>
      <c r="AC12" s="50"/>
      <c r="AD12" s="50"/>
      <c r="AE12" s="50"/>
      <c r="AF12" s="50"/>
      <c r="AG12" s="50"/>
      <c r="AH12" s="50"/>
      <c r="AI12" s="50"/>
      <c r="AJ12" s="50"/>
      <c r="AK12" s="50"/>
      <c r="AL12" s="50"/>
      <c r="AM12" s="50"/>
      <c r="AN12" s="50"/>
      <c r="AO12" s="50"/>
      <c r="AP12" s="50"/>
      <c r="AQ12" s="50"/>
      <c r="AR12" s="66"/>
      <c r="AS12" s="109"/>
      <c r="AT12" s="5"/>
      <c r="AU12" s="1"/>
      <c r="AV12" s="106"/>
      <c r="AW12" s="49"/>
      <c r="AX12" s="50"/>
      <c r="AY12" s="50"/>
      <c r="AZ12" s="50"/>
      <c r="BA12" s="50"/>
      <c r="BB12" s="50"/>
      <c r="BC12" s="50"/>
      <c r="BD12" s="50"/>
      <c r="BE12" s="50"/>
      <c r="BF12" s="50"/>
      <c r="BG12" s="50"/>
      <c r="BH12" s="50"/>
      <c r="BI12" s="50"/>
      <c r="BJ12" s="50"/>
      <c r="BK12" s="50"/>
      <c r="BL12" s="50"/>
      <c r="BM12" s="50"/>
      <c r="BN12" s="50"/>
      <c r="BO12" s="66"/>
      <c r="BP12" s="109"/>
    </row>
    <row r="13" spans="2:68" x14ac:dyDescent="0.25">
      <c r="B13" s="106"/>
      <c r="C13" s="76"/>
      <c r="D13" s="8"/>
      <c r="E13" s="8" t="s">
        <v>1332</v>
      </c>
      <c r="F13" s="8"/>
      <c r="G13" s="8"/>
      <c r="H13" s="8"/>
      <c r="I13" s="6"/>
      <c r="J13" s="6"/>
      <c r="K13" s="6"/>
      <c r="L13" s="481">
        <f>VLOOKUP(K7,TABLA_LOGISTICA,3,FALSE)</f>
        <v>119310.83333333334</v>
      </c>
      <c r="M13" s="481"/>
      <c r="N13" s="481"/>
      <c r="O13" s="481"/>
      <c r="P13" s="5"/>
      <c r="Q13" s="5"/>
      <c r="R13" s="5"/>
      <c r="S13" s="5"/>
      <c r="T13" s="5"/>
      <c r="U13" s="63"/>
      <c r="V13" s="109"/>
      <c r="W13" s="5"/>
      <c r="X13" s="5"/>
      <c r="Y13" s="106"/>
      <c r="Z13" s="76"/>
      <c r="AA13" s="8"/>
      <c r="AB13" s="8" t="s">
        <v>1332</v>
      </c>
      <c r="AC13" s="8"/>
      <c r="AD13" s="8"/>
      <c r="AE13" s="8"/>
      <c r="AF13" s="6"/>
      <c r="AG13" s="6"/>
      <c r="AH13" s="6"/>
      <c r="AI13" s="481">
        <f>VLOOKUP(AH7,TABLA_LOGISTICA,3,FALSE)</f>
        <v>196040</v>
      </c>
      <c r="AJ13" s="481"/>
      <c r="AK13" s="481"/>
      <c r="AL13" s="481"/>
      <c r="AM13" s="5"/>
      <c r="AN13" s="5"/>
      <c r="AO13" s="5"/>
      <c r="AP13" s="5"/>
      <c r="AQ13" s="5"/>
      <c r="AR13" s="63"/>
      <c r="AS13" s="109"/>
      <c r="AT13" s="5"/>
      <c r="AU13" s="1"/>
      <c r="AV13" s="106"/>
      <c r="AW13" s="76"/>
      <c r="AX13" s="8"/>
      <c r="AY13" s="8" t="s">
        <v>1332</v>
      </c>
      <c r="AZ13" s="8"/>
      <c r="BA13" s="8"/>
      <c r="BB13" s="8"/>
      <c r="BC13" s="6"/>
      <c r="BD13" s="6"/>
      <c r="BE13" s="6"/>
      <c r="BF13" s="481">
        <f>VLOOKUP(BE7,TABLA_LOGISTICA,3,FALSE)</f>
        <v>380190</v>
      </c>
      <c r="BG13" s="481"/>
      <c r="BH13" s="481"/>
      <c r="BI13" s="481"/>
      <c r="BO13" s="63"/>
      <c r="BP13" s="109"/>
    </row>
    <row r="14" spans="2:68" ht="10.5" customHeight="1" x14ac:dyDescent="0.25">
      <c r="B14" s="106"/>
      <c r="C14" s="72"/>
      <c r="D14" s="73"/>
      <c r="E14" s="73"/>
      <c r="F14" s="73"/>
      <c r="G14" s="73"/>
      <c r="H14" s="73"/>
      <c r="I14" s="74"/>
      <c r="J14" s="74"/>
      <c r="K14" s="74"/>
      <c r="L14" s="74"/>
      <c r="M14" s="75"/>
      <c r="N14" s="75"/>
      <c r="O14" s="64"/>
      <c r="P14" s="64"/>
      <c r="Q14" s="64"/>
      <c r="R14" s="64"/>
      <c r="S14" s="64"/>
      <c r="T14" s="64"/>
      <c r="U14" s="65"/>
      <c r="V14" s="109"/>
      <c r="W14" s="5"/>
      <c r="X14" s="5"/>
      <c r="Y14" s="106"/>
      <c r="Z14" s="72"/>
      <c r="AA14" s="73"/>
      <c r="AB14" s="73"/>
      <c r="AC14" s="73"/>
      <c r="AD14" s="73"/>
      <c r="AE14" s="73"/>
      <c r="AF14" s="74"/>
      <c r="AG14" s="74"/>
      <c r="AH14" s="74"/>
      <c r="AI14" s="74"/>
      <c r="AJ14" s="75"/>
      <c r="AK14" s="75"/>
      <c r="AL14" s="64"/>
      <c r="AM14" s="64"/>
      <c r="AN14" s="64"/>
      <c r="AO14" s="64"/>
      <c r="AP14" s="64"/>
      <c r="AQ14" s="64"/>
      <c r="AR14" s="65"/>
      <c r="AS14" s="109"/>
      <c r="AT14" s="5"/>
      <c r="AU14" s="1"/>
      <c r="AV14" s="106"/>
      <c r="AW14" s="72"/>
      <c r="AX14" s="73"/>
      <c r="AY14" s="73"/>
      <c r="AZ14" s="73"/>
      <c r="BA14" s="73"/>
      <c r="BB14" s="73"/>
      <c r="BC14" s="74"/>
      <c r="BD14" s="74"/>
      <c r="BE14" s="74"/>
      <c r="BF14" s="74"/>
      <c r="BG14" s="75"/>
      <c r="BH14" s="75"/>
      <c r="BI14" s="64"/>
      <c r="BJ14" s="64"/>
      <c r="BK14" s="64"/>
      <c r="BL14" s="64"/>
      <c r="BM14" s="64"/>
      <c r="BN14" s="64"/>
      <c r="BO14" s="65"/>
      <c r="BP14" s="109"/>
    </row>
    <row r="15" spans="2:68" ht="4.5" customHeight="1" x14ac:dyDescent="0.25">
      <c r="B15" s="106"/>
      <c r="C15" s="242"/>
      <c r="D15" s="242"/>
      <c r="E15" s="242"/>
      <c r="F15" s="242"/>
      <c r="G15" s="242"/>
      <c r="H15" s="242"/>
      <c r="I15" s="111"/>
      <c r="J15" s="111"/>
      <c r="K15" s="111"/>
      <c r="L15" s="111"/>
      <c r="M15" s="112"/>
      <c r="N15" s="112"/>
      <c r="O15" s="113"/>
      <c r="P15" s="113"/>
      <c r="Q15" s="113"/>
      <c r="R15" s="113"/>
      <c r="S15" s="113"/>
      <c r="T15" s="113"/>
      <c r="U15" s="113"/>
      <c r="V15" s="109"/>
      <c r="W15" s="5"/>
      <c r="X15" s="5"/>
      <c r="Y15" s="106"/>
      <c r="Z15" s="242"/>
      <c r="AA15" s="242"/>
      <c r="AB15" s="242"/>
      <c r="AC15" s="242"/>
      <c r="AD15" s="242"/>
      <c r="AE15" s="242"/>
      <c r="AF15" s="111"/>
      <c r="AG15" s="111"/>
      <c r="AH15" s="111"/>
      <c r="AI15" s="111"/>
      <c r="AJ15" s="112"/>
      <c r="AK15" s="112"/>
      <c r="AL15" s="113"/>
      <c r="AM15" s="113"/>
      <c r="AN15" s="113"/>
      <c r="AO15" s="113"/>
      <c r="AP15" s="113"/>
      <c r="AQ15" s="113"/>
      <c r="AR15" s="113"/>
      <c r="AS15" s="109"/>
      <c r="AT15" s="5"/>
      <c r="AU15" s="1"/>
      <c r="AV15" s="106"/>
      <c r="AW15" s="242"/>
      <c r="AX15" s="242"/>
      <c r="AY15" s="242"/>
      <c r="AZ15" s="242"/>
      <c r="BA15" s="242"/>
      <c r="BB15" s="242"/>
      <c r="BC15" s="111"/>
      <c r="BD15" s="111"/>
      <c r="BE15" s="111"/>
      <c r="BF15" s="111"/>
      <c r="BG15" s="112"/>
      <c r="BH15" s="112"/>
      <c r="BI15" s="113"/>
      <c r="BJ15" s="113"/>
      <c r="BK15" s="113"/>
      <c r="BL15" s="113"/>
      <c r="BM15" s="113"/>
      <c r="BN15" s="113"/>
      <c r="BO15" s="113"/>
      <c r="BP15" s="109"/>
    </row>
    <row r="16" spans="2:68" ht="9.75" customHeight="1" x14ac:dyDescent="0.25">
      <c r="B16" s="106"/>
      <c r="C16" s="77"/>
      <c r="D16" s="51"/>
      <c r="E16" s="51"/>
      <c r="F16" s="51"/>
      <c r="G16" s="51"/>
      <c r="H16" s="51"/>
      <c r="I16" s="78"/>
      <c r="J16" s="78"/>
      <c r="K16" s="78"/>
      <c r="L16" s="78"/>
      <c r="M16" s="55"/>
      <c r="N16" s="55"/>
      <c r="O16" s="50"/>
      <c r="P16" s="50"/>
      <c r="Q16" s="50"/>
      <c r="R16" s="50"/>
      <c r="S16" s="50"/>
      <c r="T16" s="50"/>
      <c r="U16" s="66"/>
      <c r="V16" s="109"/>
      <c r="W16" s="5"/>
      <c r="X16" s="5"/>
      <c r="Y16" s="106"/>
      <c r="Z16" s="77"/>
      <c r="AA16" s="51"/>
      <c r="AB16" s="51"/>
      <c r="AC16" s="51"/>
      <c r="AD16" s="51"/>
      <c r="AE16" s="51"/>
      <c r="AF16" s="78"/>
      <c r="AG16" s="78"/>
      <c r="AH16" s="78"/>
      <c r="AI16" s="78"/>
      <c r="AJ16" s="55"/>
      <c r="AK16" s="55"/>
      <c r="AL16" s="50"/>
      <c r="AM16" s="50"/>
      <c r="AN16" s="50"/>
      <c r="AO16" s="50"/>
      <c r="AP16" s="50"/>
      <c r="AQ16" s="50"/>
      <c r="AR16" s="66"/>
      <c r="AS16" s="109"/>
      <c r="AT16" s="5"/>
      <c r="AU16" s="1"/>
      <c r="AV16" s="106"/>
      <c r="AW16" s="77"/>
      <c r="AX16" s="51"/>
      <c r="AY16" s="51"/>
      <c r="AZ16" s="51"/>
      <c r="BA16" s="51"/>
      <c r="BB16" s="51"/>
      <c r="BC16" s="78"/>
      <c r="BD16" s="78"/>
      <c r="BE16" s="78"/>
      <c r="BF16" s="78"/>
      <c r="BG16" s="55"/>
      <c r="BH16" s="55"/>
      <c r="BI16" s="50"/>
      <c r="BJ16" s="50"/>
      <c r="BK16" s="50"/>
      <c r="BL16" s="50"/>
      <c r="BM16" s="50"/>
      <c r="BN16" s="50"/>
      <c r="BO16" s="66"/>
      <c r="BP16" s="109"/>
    </row>
    <row r="17" spans="2:68" ht="15.75" x14ac:dyDescent="0.25">
      <c r="B17" s="106"/>
      <c r="C17" s="62"/>
      <c r="D17" s="232"/>
      <c r="E17" s="8" t="s">
        <v>1330</v>
      </c>
      <c r="F17" s="8"/>
      <c r="G17" s="8"/>
      <c r="H17" s="530" t="s">
        <v>132</v>
      </c>
      <c r="I17" s="531"/>
      <c r="J17" s="531"/>
      <c r="K17" s="531"/>
      <c r="L17" s="532"/>
      <c r="M17" s="5"/>
      <c r="N17" s="6"/>
      <c r="O17" s="8" t="s">
        <v>1326</v>
      </c>
      <c r="P17" s="6"/>
      <c r="Q17" s="6"/>
      <c r="R17" s="533">
        <f>VLOOKUP(H17,tabla_ejecutor,2,FALSE)</f>
        <v>11890</v>
      </c>
      <c r="S17" s="534"/>
      <c r="T17" s="535"/>
      <c r="U17" s="63"/>
      <c r="V17" s="109"/>
      <c r="W17" s="5"/>
      <c r="X17" s="5"/>
      <c r="Y17" s="106"/>
      <c r="Z17" s="62"/>
      <c r="AA17" s="232"/>
      <c r="AB17" s="8" t="s">
        <v>1330</v>
      </c>
      <c r="AC17" s="8"/>
      <c r="AD17" s="8"/>
      <c r="AE17" s="530" t="s">
        <v>131</v>
      </c>
      <c r="AF17" s="531"/>
      <c r="AG17" s="531"/>
      <c r="AH17" s="531"/>
      <c r="AI17" s="532"/>
      <c r="AJ17" s="5"/>
      <c r="AK17" s="6"/>
      <c r="AL17" s="8" t="s">
        <v>1326</v>
      </c>
      <c r="AM17" s="6"/>
      <c r="AN17" s="6"/>
      <c r="AO17" s="533">
        <f>VLOOKUP(AE17,tabla_ejecutor,2,FALSE)</f>
        <v>18415</v>
      </c>
      <c r="AP17" s="534"/>
      <c r="AQ17" s="535"/>
      <c r="AR17" s="63"/>
      <c r="AS17" s="109"/>
      <c r="AT17" s="5"/>
      <c r="AU17" s="1"/>
      <c r="AV17" s="106"/>
      <c r="AW17" s="62"/>
      <c r="AX17" s="232"/>
      <c r="AY17" s="8" t="s">
        <v>1330</v>
      </c>
      <c r="AZ17" s="8"/>
      <c r="BA17" s="8"/>
      <c r="BB17" s="530" t="s">
        <v>131</v>
      </c>
      <c r="BC17" s="531"/>
      <c r="BD17" s="531"/>
      <c r="BE17" s="531"/>
      <c r="BF17" s="532"/>
      <c r="BH17" s="6"/>
      <c r="BI17" s="8" t="s">
        <v>1326</v>
      </c>
      <c r="BJ17" s="6"/>
      <c r="BK17" s="6"/>
      <c r="BL17" s="533">
        <f>VLOOKUP(BB17,tabla_ejecutor,2,FALSE)</f>
        <v>18415</v>
      </c>
      <c r="BM17" s="534"/>
      <c r="BN17" s="535"/>
      <c r="BO17" s="63"/>
      <c r="BP17" s="109"/>
    </row>
    <row r="18" spans="2:68" ht="12.75" customHeight="1" x14ac:dyDescent="0.25">
      <c r="B18" s="106"/>
      <c r="C18" s="72"/>
      <c r="D18" s="73"/>
      <c r="E18" s="73"/>
      <c r="F18" s="73"/>
      <c r="G18" s="73"/>
      <c r="H18" s="73"/>
      <c r="I18" s="74"/>
      <c r="J18" s="74"/>
      <c r="K18" s="74"/>
      <c r="L18" s="74"/>
      <c r="M18" s="75"/>
      <c r="N18" s="75"/>
      <c r="O18" s="64"/>
      <c r="P18" s="64"/>
      <c r="Q18" s="64"/>
      <c r="R18" s="64"/>
      <c r="S18" s="64"/>
      <c r="T18" s="64"/>
      <c r="U18" s="65"/>
      <c r="V18" s="109"/>
      <c r="W18" s="5"/>
      <c r="X18" s="5"/>
      <c r="Y18" s="106"/>
      <c r="Z18" s="72"/>
      <c r="AA18" s="73"/>
      <c r="AB18" s="73"/>
      <c r="AC18" s="73"/>
      <c r="AD18" s="73"/>
      <c r="AE18" s="73"/>
      <c r="AF18" s="74"/>
      <c r="AG18" s="74"/>
      <c r="AH18" s="74"/>
      <c r="AI18" s="74"/>
      <c r="AJ18" s="75"/>
      <c r="AK18" s="75"/>
      <c r="AL18" s="64"/>
      <c r="AM18" s="64"/>
      <c r="AN18" s="64"/>
      <c r="AO18" s="64"/>
      <c r="AP18" s="64"/>
      <c r="AQ18" s="64"/>
      <c r="AR18" s="65"/>
      <c r="AS18" s="109"/>
      <c r="AT18" s="5"/>
      <c r="AU18" s="1"/>
      <c r="AV18" s="106"/>
      <c r="AW18" s="72"/>
      <c r="AX18" s="73"/>
      <c r="AY18" s="73"/>
      <c r="AZ18" s="73"/>
      <c r="BA18" s="73"/>
      <c r="BB18" s="73"/>
      <c r="BC18" s="74"/>
      <c r="BD18" s="74"/>
      <c r="BE18" s="74"/>
      <c r="BF18" s="74"/>
      <c r="BG18" s="75"/>
      <c r="BH18" s="75"/>
      <c r="BI18" s="64"/>
      <c r="BJ18" s="64"/>
      <c r="BK18" s="64"/>
      <c r="BL18" s="64"/>
      <c r="BM18" s="64"/>
      <c r="BN18" s="64"/>
      <c r="BO18" s="65"/>
      <c r="BP18" s="109"/>
    </row>
    <row r="19" spans="2:68" ht="6" customHeight="1" x14ac:dyDescent="0.25">
      <c r="B19" s="106"/>
      <c r="C19" s="242"/>
      <c r="D19" s="242"/>
      <c r="E19" s="242"/>
      <c r="F19" s="242"/>
      <c r="G19" s="242"/>
      <c r="H19" s="242"/>
      <c r="I19" s="111"/>
      <c r="J19" s="111"/>
      <c r="K19" s="111"/>
      <c r="L19" s="111"/>
      <c r="M19" s="112"/>
      <c r="N19" s="112"/>
      <c r="O19" s="113"/>
      <c r="P19" s="113"/>
      <c r="Q19" s="113"/>
      <c r="R19" s="113"/>
      <c r="S19" s="113"/>
      <c r="T19" s="113"/>
      <c r="U19" s="113"/>
      <c r="V19" s="109"/>
      <c r="W19" s="5"/>
      <c r="X19" s="5"/>
      <c r="Y19" s="106"/>
      <c r="Z19" s="242"/>
      <c r="AA19" s="242"/>
      <c r="AB19" s="242"/>
      <c r="AC19" s="242"/>
      <c r="AD19" s="242"/>
      <c r="AE19" s="242"/>
      <c r="AF19" s="111"/>
      <c r="AG19" s="111"/>
      <c r="AH19" s="111"/>
      <c r="AI19" s="111"/>
      <c r="AJ19" s="112"/>
      <c r="AK19" s="112"/>
      <c r="AL19" s="113"/>
      <c r="AM19" s="113"/>
      <c r="AN19" s="113"/>
      <c r="AO19" s="113"/>
      <c r="AP19" s="113"/>
      <c r="AQ19" s="113"/>
      <c r="AR19" s="113"/>
      <c r="AS19" s="109"/>
      <c r="AT19" s="5"/>
      <c r="AU19" s="1"/>
      <c r="AV19" s="106"/>
      <c r="AW19" s="242"/>
      <c r="AX19" s="242"/>
      <c r="AY19" s="242"/>
      <c r="AZ19" s="242"/>
      <c r="BA19" s="242"/>
      <c r="BB19" s="242"/>
      <c r="BC19" s="111"/>
      <c r="BD19" s="111"/>
      <c r="BE19" s="111"/>
      <c r="BF19" s="111"/>
      <c r="BG19" s="112"/>
      <c r="BH19" s="112"/>
      <c r="BI19" s="113"/>
      <c r="BJ19" s="113"/>
      <c r="BK19" s="113"/>
      <c r="BL19" s="113"/>
      <c r="BM19" s="113"/>
      <c r="BN19" s="113"/>
      <c r="BO19" s="113"/>
      <c r="BP19" s="109"/>
    </row>
    <row r="20" spans="2:68" x14ac:dyDescent="0.25">
      <c r="B20" s="106"/>
      <c r="C20" s="77"/>
      <c r="D20" s="51"/>
      <c r="E20" s="51"/>
      <c r="F20" s="51"/>
      <c r="G20" s="51"/>
      <c r="H20" s="51"/>
      <c r="I20" s="78"/>
      <c r="J20" s="78"/>
      <c r="K20" s="78"/>
      <c r="L20" s="78"/>
      <c r="M20" s="55"/>
      <c r="N20" s="55"/>
      <c r="O20" s="50"/>
      <c r="P20" s="50"/>
      <c r="Q20" s="50"/>
      <c r="R20" s="50"/>
      <c r="S20" s="50"/>
      <c r="T20" s="50"/>
      <c r="U20" s="66"/>
      <c r="V20" s="109"/>
      <c r="W20" s="5"/>
      <c r="X20" s="5"/>
      <c r="Y20" s="106"/>
      <c r="Z20" s="77"/>
      <c r="AA20" s="51"/>
      <c r="AB20" s="51"/>
      <c r="AC20" s="51"/>
      <c r="AD20" s="51"/>
      <c r="AE20" s="51"/>
      <c r="AF20" s="78"/>
      <c r="AG20" s="78"/>
      <c r="AH20" s="78"/>
      <c r="AI20" s="78"/>
      <c r="AJ20" s="55"/>
      <c r="AK20" s="55"/>
      <c r="AL20" s="50"/>
      <c r="AM20" s="50"/>
      <c r="AN20" s="50"/>
      <c r="AO20" s="50"/>
      <c r="AP20" s="50"/>
      <c r="AQ20" s="50"/>
      <c r="AR20" s="66"/>
      <c r="AS20" s="109"/>
      <c r="AT20" s="5"/>
      <c r="AU20" s="1"/>
      <c r="AV20" s="106"/>
      <c r="AW20" s="77"/>
      <c r="AX20" s="51"/>
      <c r="AY20" s="51"/>
      <c r="AZ20" s="51"/>
      <c r="BA20" s="51"/>
      <c r="BB20" s="51"/>
      <c r="BC20" s="78"/>
      <c r="BD20" s="78"/>
      <c r="BE20" s="78"/>
      <c r="BF20" s="78"/>
      <c r="BG20" s="55"/>
      <c r="BH20" s="55"/>
      <c r="BI20" s="50"/>
      <c r="BJ20" s="50"/>
      <c r="BK20" s="50"/>
      <c r="BL20" s="50"/>
      <c r="BM20" s="50"/>
      <c r="BN20" s="50"/>
      <c r="BO20" s="66"/>
      <c r="BP20" s="109"/>
    </row>
    <row r="21" spans="2:68" x14ac:dyDescent="0.25">
      <c r="B21" s="106"/>
      <c r="C21" s="62"/>
      <c r="D21" s="232"/>
      <c r="E21" s="8" t="s">
        <v>1331</v>
      </c>
      <c r="F21" s="8"/>
      <c r="G21" s="8"/>
      <c r="H21" s="8"/>
      <c r="I21" s="8"/>
      <c r="J21" s="8"/>
      <c r="K21" s="536">
        <v>2</v>
      </c>
      <c r="L21" s="537"/>
      <c r="M21" s="59" t="s">
        <v>130</v>
      </c>
      <c r="N21" s="59"/>
      <c r="O21" s="5"/>
      <c r="P21" s="8" t="s">
        <v>1327</v>
      </c>
      <c r="Q21" s="8"/>
      <c r="R21" s="533">
        <f>R17*K21</f>
        <v>23780</v>
      </c>
      <c r="S21" s="534"/>
      <c r="T21" s="535"/>
      <c r="U21" s="88"/>
      <c r="V21" s="109"/>
      <c r="W21" s="5"/>
      <c r="X21" s="5"/>
      <c r="Y21" s="106"/>
      <c r="Z21" s="62"/>
      <c r="AA21" s="232"/>
      <c r="AB21" s="8" t="s">
        <v>1331</v>
      </c>
      <c r="AC21" s="8"/>
      <c r="AD21" s="8"/>
      <c r="AE21" s="8"/>
      <c r="AF21" s="8"/>
      <c r="AG21" s="8"/>
      <c r="AH21" s="536">
        <v>0</v>
      </c>
      <c r="AI21" s="537"/>
      <c r="AJ21" s="59" t="s">
        <v>130</v>
      </c>
      <c r="AK21" s="59"/>
      <c r="AL21" s="5"/>
      <c r="AM21" s="8" t="s">
        <v>1327</v>
      </c>
      <c r="AN21" s="8"/>
      <c r="AO21" s="533">
        <f>AO17*AH21</f>
        <v>0</v>
      </c>
      <c r="AP21" s="534"/>
      <c r="AQ21" s="535"/>
      <c r="AR21" s="88"/>
      <c r="AS21" s="109"/>
      <c r="AT21" s="5"/>
      <c r="AU21" s="1"/>
      <c r="AV21" s="106"/>
      <c r="AW21" s="62"/>
      <c r="AX21" s="232"/>
      <c r="AY21" s="8" t="s">
        <v>1331</v>
      </c>
      <c r="AZ21" s="8"/>
      <c r="BA21" s="8"/>
      <c r="BB21" s="8"/>
      <c r="BC21" s="8"/>
      <c r="BD21" s="8"/>
      <c r="BE21" s="536">
        <v>0</v>
      </c>
      <c r="BF21" s="537"/>
      <c r="BG21" s="59" t="s">
        <v>130</v>
      </c>
      <c r="BH21" s="59"/>
      <c r="BJ21" s="8" t="s">
        <v>1327</v>
      </c>
      <c r="BK21" s="8"/>
      <c r="BL21" s="533">
        <f>BL17*BE21</f>
        <v>0</v>
      </c>
      <c r="BM21" s="534"/>
      <c r="BN21" s="535"/>
      <c r="BO21" s="88"/>
      <c r="BP21" s="109"/>
    </row>
    <row r="22" spans="2:68" x14ac:dyDescent="0.25">
      <c r="B22" s="106"/>
      <c r="C22" s="72"/>
      <c r="D22" s="73"/>
      <c r="E22" s="73"/>
      <c r="F22" s="73"/>
      <c r="G22" s="73"/>
      <c r="H22" s="73"/>
      <c r="I22" s="74"/>
      <c r="J22" s="74"/>
      <c r="K22" s="74"/>
      <c r="L22" s="74"/>
      <c r="M22" s="75"/>
      <c r="N22" s="75"/>
      <c r="O22" s="64"/>
      <c r="P22" s="64"/>
      <c r="Q22" s="64"/>
      <c r="R22" s="64"/>
      <c r="S22" s="64"/>
      <c r="T22" s="64"/>
      <c r="U22" s="65"/>
      <c r="V22" s="109"/>
      <c r="W22" s="5"/>
      <c r="X22" s="5"/>
      <c r="Y22" s="106"/>
      <c r="Z22" s="72"/>
      <c r="AA22" s="73"/>
      <c r="AB22" s="73"/>
      <c r="AC22" s="73"/>
      <c r="AD22" s="73"/>
      <c r="AE22" s="73"/>
      <c r="AF22" s="74"/>
      <c r="AG22" s="74"/>
      <c r="AH22" s="74"/>
      <c r="AI22" s="74"/>
      <c r="AJ22" s="75"/>
      <c r="AK22" s="75"/>
      <c r="AL22" s="64"/>
      <c r="AM22" s="64"/>
      <c r="AN22" s="64"/>
      <c r="AO22" s="64"/>
      <c r="AP22" s="64"/>
      <c r="AQ22" s="64"/>
      <c r="AR22" s="65"/>
      <c r="AS22" s="109"/>
      <c r="AT22" s="5"/>
      <c r="AU22" s="1"/>
      <c r="AV22" s="106"/>
      <c r="AW22" s="72"/>
      <c r="AX22" s="73"/>
      <c r="AY22" s="73"/>
      <c r="AZ22" s="73"/>
      <c r="BA22" s="73"/>
      <c r="BB22" s="73"/>
      <c r="BC22" s="74"/>
      <c r="BD22" s="74"/>
      <c r="BE22" s="74"/>
      <c r="BF22" s="74"/>
      <c r="BG22" s="75"/>
      <c r="BH22" s="75"/>
      <c r="BI22" s="64"/>
      <c r="BJ22" s="64"/>
      <c r="BK22" s="64"/>
      <c r="BL22" s="64"/>
      <c r="BM22" s="64"/>
      <c r="BN22" s="64"/>
      <c r="BO22" s="65"/>
      <c r="BP22" s="109"/>
    </row>
    <row r="23" spans="2:68" ht="4.5" customHeight="1" x14ac:dyDescent="0.25">
      <c r="B23" s="106"/>
      <c r="C23" s="242"/>
      <c r="D23" s="242"/>
      <c r="E23" s="242"/>
      <c r="F23" s="242"/>
      <c r="G23" s="242"/>
      <c r="H23" s="242"/>
      <c r="I23" s="111"/>
      <c r="J23" s="111"/>
      <c r="K23" s="111"/>
      <c r="L23" s="111"/>
      <c r="M23" s="112"/>
      <c r="N23" s="112"/>
      <c r="O23" s="113"/>
      <c r="P23" s="113"/>
      <c r="Q23" s="113"/>
      <c r="R23" s="113"/>
      <c r="S23" s="113"/>
      <c r="T23" s="113"/>
      <c r="U23" s="113"/>
      <c r="V23" s="109"/>
      <c r="W23" s="5"/>
      <c r="X23" s="5"/>
      <c r="Y23" s="106"/>
      <c r="Z23" s="242"/>
      <c r="AA23" s="242"/>
      <c r="AB23" s="242"/>
      <c r="AC23" s="242"/>
      <c r="AD23" s="242"/>
      <c r="AE23" s="242"/>
      <c r="AF23" s="111"/>
      <c r="AG23" s="111"/>
      <c r="AH23" s="111"/>
      <c r="AI23" s="111"/>
      <c r="AJ23" s="112"/>
      <c r="AK23" s="112"/>
      <c r="AL23" s="113"/>
      <c r="AM23" s="113"/>
      <c r="AN23" s="113"/>
      <c r="AO23" s="113"/>
      <c r="AP23" s="113"/>
      <c r="AQ23" s="113"/>
      <c r="AR23" s="113"/>
      <c r="AS23" s="109"/>
      <c r="AT23" s="5"/>
      <c r="AU23" s="1"/>
      <c r="AV23" s="106"/>
      <c r="AW23" s="242"/>
      <c r="AX23" s="242"/>
      <c r="AY23" s="242"/>
      <c r="AZ23" s="242"/>
      <c r="BA23" s="242"/>
      <c r="BB23" s="242"/>
      <c r="BC23" s="111"/>
      <c r="BD23" s="111"/>
      <c r="BE23" s="111"/>
      <c r="BF23" s="111"/>
      <c r="BG23" s="112"/>
      <c r="BH23" s="112"/>
      <c r="BI23" s="113"/>
      <c r="BJ23" s="113"/>
      <c r="BK23" s="113"/>
      <c r="BL23" s="113"/>
      <c r="BM23" s="113"/>
      <c r="BN23" s="113"/>
      <c r="BO23" s="113"/>
      <c r="BP23" s="109"/>
    </row>
    <row r="24" spans="2:68" x14ac:dyDescent="0.25">
      <c r="B24" s="106"/>
      <c r="C24" s="77"/>
      <c r="D24" s="51"/>
      <c r="E24" s="51"/>
      <c r="F24" s="51"/>
      <c r="G24" s="51"/>
      <c r="H24" s="51"/>
      <c r="I24" s="78"/>
      <c r="J24" s="78"/>
      <c r="K24" s="78"/>
      <c r="L24" s="78"/>
      <c r="M24" s="55"/>
      <c r="N24" s="55"/>
      <c r="O24" s="50"/>
      <c r="P24" s="50"/>
      <c r="Q24" s="50"/>
      <c r="R24" s="50"/>
      <c r="S24" s="50"/>
      <c r="T24" s="50"/>
      <c r="U24" s="66"/>
      <c r="V24" s="109"/>
      <c r="W24" s="5"/>
      <c r="X24" s="5"/>
      <c r="Y24" s="106"/>
      <c r="Z24" s="77"/>
      <c r="AA24" s="51"/>
      <c r="AB24" s="51"/>
      <c r="AC24" s="51"/>
      <c r="AD24" s="51"/>
      <c r="AE24" s="51"/>
      <c r="AF24" s="78"/>
      <c r="AG24" s="78"/>
      <c r="AH24" s="78"/>
      <c r="AI24" s="78"/>
      <c r="AJ24" s="55"/>
      <c r="AK24" s="55"/>
      <c r="AL24" s="50"/>
      <c r="AM24" s="50"/>
      <c r="AN24" s="50"/>
      <c r="AO24" s="50"/>
      <c r="AP24" s="50"/>
      <c r="AQ24" s="50"/>
      <c r="AR24" s="66"/>
      <c r="AS24" s="109"/>
      <c r="AT24" s="5"/>
      <c r="AU24" s="1"/>
      <c r="AV24" s="106"/>
      <c r="AW24" s="77"/>
      <c r="AX24" s="51"/>
      <c r="AY24" s="51"/>
      <c r="AZ24" s="51"/>
      <c r="BA24" s="51"/>
      <c r="BB24" s="51"/>
      <c r="BC24" s="78"/>
      <c r="BD24" s="78"/>
      <c r="BE24" s="78"/>
      <c r="BF24" s="78"/>
      <c r="BG24" s="55"/>
      <c r="BH24" s="55"/>
      <c r="BI24" s="50"/>
      <c r="BJ24" s="50"/>
      <c r="BK24" s="50"/>
      <c r="BL24" s="50"/>
      <c r="BM24" s="50"/>
      <c r="BN24" s="50"/>
      <c r="BO24" s="66"/>
      <c r="BP24" s="109"/>
    </row>
    <row r="25" spans="2:68" x14ac:dyDescent="0.25">
      <c r="B25" s="106"/>
      <c r="C25" s="62"/>
      <c r="D25" s="232"/>
      <c r="E25" s="48" t="s">
        <v>1333</v>
      </c>
      <c r="F25" s="232"/>
      <c r="G25" s="232"/>
      <c r="H25" s="232"/>
      <c r="I25" s="68"/>
      <c r="J25" s="538" t="s">
        <v>1298</v>
      </c>
      <c r="K25" s="539"/>
      <c r="L25" s="539"/>
      <c r="M25" s="539"/>
      <c r="N25" s="540"/>
      <c r="O25" s="5"/>
      <c r="P25" s="471" t="s">
        <v>135</v>
      </c>
      <c r="Q25" s="471"/>
      <c r="R25" s="533">
        <f>VLOOKUP(J25,tabla_Alturas,2,FALSE)*L13</f>
        <v>5965.5416666666679</v>
      </c>
      <c r="S25" s="534"/>
      <c r="T25" s="535"/>
      <c r="U25" s="63"/>
      <c r="V25" s="109"/>
      <c r="W25" s="5"/>
      <c r="X25" s="5"/>
      <c r="Y25" s="106"/>
      <c r="Z25" s="62"/>
      <c r="AA25" s="232"/>
      <c r="AB25" s="48" t="s">
        <v>1333</v>
      </c>
      <c r="AC25" s="232"/>
      <c r="AD25" s="232"/>
      <c r="AE25" s="232"/>
      <c r="AF25" s="68"/>
      <c r="AG25" s="538" t="s">
        <v>1362</v>
      </c>
      <c r="AH25" s="539"/>
      <c r="AI25" s="539"/>
      <c r="AJ25" s="539"/>
      <c r="AK25" s="540"/>
      <c r="AL25" s="5"/>
      <c r="AM25" s="471" t="s">
        <v>135</v>
      </c>
      <c r="AN25" s="471"/>
      <c r="AO25" s="533">
        <f>VLOOKUP(AG25,tabla_Alturas,2,FALSE)*AI13</f>
        <v>0</v>
      </c>
      <c r="AP25" s="534"/>
      <c r="AQ25" s="535"/>
      <c r="AR25" s="63"/>
      <c r="AS25" s="109"/>
      <c r="AT25" s="5"/>
      <c r="AU25" s="1"/>
      <c r="AV25" s="106"/>
      <c r="AW25" s="62"/>
      <c r="AX25" s="232"/>
      <c r="AY25" s="48" t="s">
        <v>1333</v>
      </c>
      <c r="AZ25" s="232"/>
      <c r="BA25" s="232"/>
      <c r="BB25" s="232"/>
      <c r="BC25" s="68"/>
      <c r="BD25" s="538" t="s">
        <v>1297</v>
      </c>
      <c r="BE25" s="539"/>
      <c r="BF25" s="539"/>
      <c r="BG25" s="539"/>
      <c r="BH25" s="540"/>
      <c r="BJ25" s="471" t="s">
        <v>135</v>
      </c>
      <c r="BK25" s="471"/>
      <c r="BL25" s="533" t="e">
        <f>VLOOKUP(BD25,tabla_Alturas,2,FALSE)*BF13</f>
        <v>#N/A</v>
      </c>
      <c r="BM25" s="534"/>
      <c r="BN25" s="535"/>
      <c r="BO25" s="63"/>
      <c r="BP25" s="109"/>
    </row>
    <row r="26" spans="2:68" x14ac:dyDescent="0.25">
      <c r="B26" s="106"/>
      <c r="C26" s="72"/>
      <c r="D26" s="73"/>
      <c r="E26" s="73"/>
      <c r="F26" s="73"/>
      <c r="G26" s="73"/>
      <c r="H26" s="73"/>
      <c r="I26" s="74"/>
      <c r="J26" s="74"/>
      <c r="K26" s="74"/>
      <c r="L26" s="74"/>
      <c r="M26" s="75"/>
      <c r="N26" s="75"/>
      <c r="O26" s="64"/>
      <c r="P26" s="64"/>
      <c r="Q26" s="64"/>
      <c r="R26" s="64"/>
      <c r="S26" s="64"/>
      <c r="T26" s="64"/>
      <c r="U26" s="65"/>
      <c r="V26" s="109"/>
      <c r="W26" s="5"/>
      <c r="X26" s="5"/>
      <c r="Y26" s="106"/>
      <c r="Z26" s="72"/>
      <c r="AA26" s="73"/>
      <c r="AB26" s="73"/>
      <c r="AC26" s="73"/>
      <c r="AD26" s="73"/>
      <c r="AE26" s="73"/>
      <c r="AF26" s="74"/>
      <c r="AG26" s="74"/>
      <c r="AH26" s="74"/>
      <c r="AI26" s="74"/>
      <c r="AJ26" s="75"/>
      <c r="AK26" s="75"/>
      <c r="AL26" s="64"/>
      <c r="AM26" s="64"/>
      <c r="AN26" s="64"/>
      <c r="AO26" s="64"/>
      <c r="AP26" s="64"/>
      <c r="AQ26" s="64"/>
      <c r="AR26" s="65"/>
      <c r="AS26" s="109"/>
      <c r="AT26" s="5"/>
      <c r="AU26" s="1"/>
      <c r="AV26" s="106"/>
      <c r="AW26" s="72"/>
      <c r="AX26" s="73"/>
      <c r="AY26" s="73"/>
      <c r="AZ26" s="73"/>
      <c r="BA26" s="73"/>
      <c r="BB26" s="73"/>
      <c r="BC26" s="74"/>
      <c r="BD26" s="74"/>
      <c r="BE26" s="74"/>
      <c r="BF26" s="74"/>
      <c r="BG26" s="75"/>
      <c r="BH26" s="75"/>
      <c r="BI26" s="64"/>
      <c r="BJ26" s="64"/>
      <c r="BK26" s="64"/>
      <c r="BL26" s="64"/>
      <c r="BM26" s="64"/>
      <c r="BN26" s="64"/>
      <c r="BO26" s="65"/>
      <c r="BP26" s="109"/>
    </row>
    <row r="27" spans="2:68" ht="4.5" customHeight="1" x14ac:dyDescent="0.25">
      <c r="B27" s="106"/>
      <c r="C27" s="113"/>
      <c r="D27" s="114"/>
      <c r="E27" s="113"/>
      <c r="F27" s="113"/>
      <c r="G27" s="113"/>
      <c r="H27" s="113"/>
      <c r="I27" s="113"/>
      <c r="J27" s="113"/>
      <c r="K27" s="113"/>
      <c r="L27" s="113"/>
      <c r="M27" s="113"/>
      <c r="N27" s="113"/>
      <c r="O27" s="113"/>
      <c r="P27" s="113"/>
      <c r="Q27" s="113"/>
      <c r="R27" s="113"/>
      <c r="S27" s="113"/>
      <c r="T27" s="113"/>
      <c r="U27" s="113"/>
      <c r="V27" s="109"/>
      <c r="W27" s="5"/>
      <c r="X27" s="5"/>
      <c r="Y27" s="106"/>
      <c r="Z27" s="113"/>
      <c r="AA27" s="114"/>
      <c r="AB27" s="113"/>
      <c r="AC27" s="113"/>
      <c r="AD27" s="113"/>
      <c r="AE27" s="113"/>
      <c r="AF27" s="113"/>
      <c r="AG27" s="113"/>
      <c r="AH27" s="113"/>
      <c r="AI27" s="113"/>
      <c r="AJ27" s="113"/>
      <c r="AK27" s="113"/>
      <c r="AL27" s="113"/>
      <c r="AM27" s="113"/>
      <c r="AN27" s="113"/>
      <c r="AO27" s="113"/>
      <c r="AP27" s="113"/>
      <c r="AQ27" s="113"/>
      <c r="AR27" s="113"/>
      <c r="AS27" s="109"/>
      <c r="AT27" s="5"/>
      <c r="AU27" s="1"/>
      <c r="AV27" s="106"/>
      <c r="AW27" s="113"/>
      <c r="AX27" s="114"/>
      <c r="AY27" s="113"/>
      <c r="AZ27" s="113"/>
      <c r="BA27" s="113"/>
      <c r="BB27" s="113"/>
      <c r="BC27" s="113"/>
      <c r="BD27" s="113"/>
      <c r="BE27" s="113"/>
      <c r="BF27" s="113"/>
      <c r="BG27" s="113"/>
      <c r="BH27" s="113"/>
      <c r="BI27" s="113"/>
      <c r="BJ27" s="113"/>
      <c r="BK27" s="113"/>
      <c r="BL27" s="113"/>
      <c r="BM27" s="113"/>
      <c r="BN27" s="113"/>
      <c r="BO27" s="113"/>
      <c r="BP27" s="109"/>
    </row>
    <row r="28" spans="2:68" ht="16.5" customHeight="1" x14ac:dyDescent="0.25">
      <c r="B28" s="106"/>
      <c r="C28" s="77"/>
      <c r="D28" s="51"/>
      <c r="E28" s="51"/>
      <c r="F28" s="51"/>
      <c r="G28" s="51"/>
      <c r="H28" s="51"/>
      <c r="I28" s="79"/>
      <c r="J28" s="79"/>
      <c r="K28" s="79"/>
      <c r="L28" s="79"/>
      <c r="M28" s="50"/>
      <c r="N28" s="51"/>
      <c r="O28" s="51"/>
      <c r="P28" s="51"/>
      <c r="Q28" s="80"/>
      <c r="R28" s="80"/>
      <c r="S28" s="80"/>
      <c r="T28" s="50"/>
      <c r="U28" s="66"/>
      <c r="V28" s="109"/>
      <c r="W28" s="5"/>
      <c r="X28" s="5"/>
      <c r="Y28" s="106"/>
      <c r="Z28" s="77"/>
      <c r="AA28" s="51"/>
      <c r="AB28" s="51"/>
      <c r="AC28" s="51"/>
      <c r="AD28" s="51"/>
      <c r="AE28" s="51"/>
      <c r="AF28" s="79"/>
      <c r="AG28" s="79"/>
      <c r="AH28" s="79"/>
      <c r="AI28" s="79"/>
      <c r="AJ28" s="50"/>
      <c r="AK28" s="51"/>
      <c r="AL28" s="51"/>
      <c r="AM28" s="51"/>
      <c r="AN28" s="80"/>
      <c r="AO28" s="80"/>
      <c r="AP28" s="80"/>
      <c r="AQ28" s="50"/>
      <c r="AR28" s="66"/>
      <c r="AS28" s="109"/>
      <c r="AT28" s="5"/>
      <c r="AU28" s="1"/>
      <c r="AV28" s="106"/>
      <c r="AW28" s="77"/>
      <c r="AX28" s="51"/>
      <c r="AY28" s="51"/>
      <c r="AZ28" s="51"/>
      <c r="BA28" s="51"/>
      <c r="BB28" s="51"/>
      <c r="BC28" s="79"/>
      <c r="BD28" s="79"/>
      <c r="BE28" s="79"/>
      <c r="BF28" s="79"/>
      <c r="BG28" s="50"/>
      <c r="BH28" s="51"/>
      <c r="BI28" s="51"/>
      <c r="BJ28" s="51"/>
      <c r="BK28" s="80"/>
      <c r="BL28" s="80"/>
      <c r="BM28" s="80"/>
      <c r="BN28" s="50"/>
      <c r="BO28" s="66"/>
      <c r="BP28" s="109"/>
    </row>
    <row r="29" spans="2:68" ht="15.75" customHeight="1" x14ac:dyDescent="0.25">
      <c r="B29" s="106"/>
      <c r="C29" s="83"/>
      <c r="D29" s="48"/>
      <c r="E29" s="48" t="s">
        <v>1334</v>
      </c>
      <c r="F29" s="48"/>
      <c r="G29" s="48"/>
      <c r="H29" s="48"/>
      <c r="I29" s="5"/>
      <c r="J29" s="5"/>
      <c r="K29" s="538" t="s">
        <v>1300</v>
      </c>
      <c r="L29" s="539"/>
      <c r="M29" s="539"/>
      <c r="N29" s="539"/>
      <c r="O29" s="540"/>
      <c r="P29" s="471" t="s">
        <v>1281</v>
      </c>
      <c r="Q29" s="471"/>
      <c r="R29" s="471"/>
      <c r="S29" s="541">
        <f>VLOOKUP(K29,tabla_herramientas,2,FALSE)</f>
        <v>0.22</v>
      </c>
      <c r="T29" s="542"/>
      <c r="U29" s="63"/>
      <c r="V29" s="109"/>
      <c r="W29" s="5"/>
      <c r="X29" s="5"/>
      <c r="Y29" s="106"/>
      <c r="Z29" s="83"/>
      <c r="AA29" s="48"/>
      <c r="AB29" s="48" t="s">
        <v>1334</v>
      </c>
      <c r="AC29" s="48"/>
      <c r="AD29" s="48"/>
      <c r="AE29" s="48"/>
      <c r="AF29" s="5"/>
      <c r="AG29" s="5"/>
      <c r="AH29" s="538" t="s">
        <v>1363</v>
      </c>
      <c r="AI29" s="539"/>
      <c r="AJ29" s="539"/>
      <c r="AK29" s="539"/>
      <c r="AL29" s="540"/>
      <c r="AM29" s="471" t="s">
        <v>1281</v>
      </c>
      <c r="AN29" s="471"/>
      <c r="AO29" s="471"/>
      <c r="AP29" s="541">
        <f>VLOOKUP(AH29,tabla_herramientas,2,FALSE)</f>
        <v>0</v>
      </c>
      <c r="AQ29" s="542"/>
      <c r="AR29" s="63"/>
      <c r="AS29" s="109"/>
      <c r="AT29" s="5"/>
      <c r="AU29" s="1"/>
      <c r="AV29" s="106"/>
      <c r="AW29" s="83"/>
      <c r="AX29" s="48"/>
      <c r="AY29" s="48" t="s">
        <v>1334</v>
      </c>
      <c r="AZ29" s="48"/>
      <c r="BA29" s="48"/>
      <c r="BB29" s="48"/>
      <c r="BE29" s="538" t="s">
        <v>1363</v>
      </c>
      <c r="BF29" s="539"/>
      <c r="BG29" s="539"/>
      <c r="BH29" s="539"/>
      <c r="BI29" s="540"/>
      <c r="BJ29" s="471" t="s">
        <v>1281</v>
      </c>
      <c r="BK29" s="471"/>
      <c r="BL29" s="471"/>
      <c r="BM29" s="541">
        <f>VLOOKUP(BE29,tabla_herramientas,2,FALSE)</f>
        <v>0</v>
      </c>
      <c r="BN29" s="542"/>
      <c r="BO29" s="63"/>
      <c r="BP29" s="109"/>
    </row>
    <row r="30" spans="2:68" ht="15.75" customHeight="1" x14ac:dyDescent="0.25">
      <c r="B30" s="106"/>
      <c r="C30" s="72"/>
      <c r="D30" s="73"/>
      <c r="E30" s="73"/>
      <c r="F30" s="73"/>
      <c r="G30" s="73"/>
      <c r="H30" s="73"/>
      <c r="I30" s="81"/>
      <c r="J30" s="81"/>
      <c r="K30" s="75"/>
      <c r="L30" s="75"/>
      <c r="M30" s="64"/>
      <c r="N30" s="73"/>
      <c r="O30" s="73"/>
      <c r="P30" s="73"/>
      <c r="Q30" s="82"/>
      <c r="R30" s="82"/>
      <c r="S30" s="82"/>
      <c r="T30" s="64"/>
      <c r="U30" s="65"/>
      <c r="V30" s="109"/>
      <c r="W30" s="5"/>
      <c r="X30" s="5"/>
      <c r="Y30" s="106"/>
      <c r="Z30" s="72"/>
      <c r="AA30" s="73"/>
      <c r="AB30" s="73"/>
      <c r="AC30" s="73"/>
      <c r="AD30" s="73"/>
      <c r="AE30" s="73"/>
      <c r="AF30" s="81"/>
      <c r="AG30" s="81"/>
      <c r="AH30" s="75"/>
      <c r="AI30" s="75"/>
      <c r="AJ30" s="64"/>
      <c r="AK30" s="73"/>
      <c r="AL30" s="73"/>
      <c r="AM30" s="73"/>
      <c r="AN30" s="82"/>
      <c r="AO30" s="82"/>
      <c r="AP30" s="82"/>
      <c r="AQ30" s="64"/>
      <c r="AR30" s="65"/>
      <c r="AS30" s="109"/>
      <c r="AT30" s="5"/>
      <c r="AU30" s="1"/>
      <c r="AV30" s="106"/>
      <c r="AW30" s="72"/>
      <c r="AX30" s="73"/>
      <c r="AY30" s="73"/>
      <c r="AZ30" s="73"/>
      <c r="BA30" s="73"/>
      <c r="BB30" s="73"/>
      <c r="BC30" s="81"/>
      <c r="BD30" s="81"/>
      <c r="BE30" s="75"/>
      <c r="BF30" s="75"/>
      <c r="BG30" s="64"/>
      <c r="BH30" s="73"/>
      <c r="BI30" s="73"/>
      <c r="BJ30" s="73"/>
      <c r="BK30" s="82"/>
      <c r="BL30" s="82"/>
      <c r="BM30" s="82"/>
      <c r="BN30" s="64"/>
      <c r="BO30" s="65"/>
      <c r="BP30" s="109"/>
    </row>
    <row r="31" spans="2:68" ht="5.25" customHeight="1" x14ac:dyDescent="0.25">
      <c r="B31" s="106"/>
      <c r="C31" s="543"/>
      <c r="D31" s="543"/>
      <c r="E31" s="543"/>
      <c r="F31" s="543"/>
      <c r="G31" s="543"/>
      <c r="H31" s="543"/>
      <c r="I31" s="113"/>
      <c r="J31" s="113"/>
      <c r="K31" s="113"/>
      <c r="L31" s="113"/>
      <c r="M31" s="113"/>
      <c r="N31" s="113"/>
      <c r="O31" s="113"/>
      <c r="P31" s="113"/>
      <c r="Q31" s="113"/>
      <c r="R31" s="113"/>
      <c r="S31" s="113"/>
      <c r="T31" s="113"/>
      <c r="U31" s="113"/>
      <c r="V31" s="109"/>
      <c r="W31" s="5"/>
      <c r="X31" s="5"/>
      <c r="Y31" s="106"/>
      <c r="Z31" s="543"/>
      <c r="AA31" s="543"/>
      <c r="AB31" s="543"/>
      <c r="AC31" s="543"/>
      <c r="AD31" s="543"/>
      <c r="AE31" s="543"/>
      <c r="AF31" s="113"/>
      <c r="AG31" s="113"/>
      <c r="AH31" s="113"/>
      <c r="AI31" s="113"/>
      <c r="AJ31" s="113"/>
      <c r="AK31" s="113"/>
      <c r="AL31" s="113"/>
      <c r="AM31" s="113"/>
      <c r="AN31" s="113"/>
      <c r="AO31" s="113"/>
      <c r="AP31" s="113"/>
      <c r="AQ31" s="113"/>
      <c r="AR31" s="113"/>
      <c r="AS31" s="109"/>
      <c r="AT31" s="5"/>
      <c r="AU31" s="1"/>
      <c r="AV31" s="106"/>
      <c r="AW31" s="543"/>
      <c r="AX31" s="543"/>
      <c r="AY31" s="543"/>
      <c r="AZ31" s="543"/>
      <c r="BA31" s="543"/>
      <c r="BB31" s="543"/>
      <c r="BC31" s="113"/>
      <c r="BD31" s="113"/>
      <c r="BE31" s="113"/>
      <c r="BF31" s="113"/>
      <c r="BG31" s="113"/>
      <c r="BH31" s="113"/>
      <c r="BI31" s="113"/>
      <c r="BJ31" s="113"/>
      <c r="BK31" s="113"/>
      <c r="BL31" s="113"/>
      <c r="BM31" s="113"/>
      <c r="BN31" s="113"/>
      <c r="BO31" s="113"/>
      <c r="BP31" s="109"/>
    </row>
    <row r="32" spans="2:68" x14ac:dyDescent="0.25">
      <c r="B32" s="106"/>
      <c r="C32" s="77"/>
      <c r="D32" s="51"/>
      <c r="E32" s="51"/>
      <c r="F32" s="51"/>
      <c r="G32" s="51"/>
      <c r="H32" s="51"/>
      <c r="I32" s="84"/>
      <c r="J32" s="84"/>
      <c r="K32" s="84"/>
      <c r="L32" s="84"/>
      <c r="M32" s="84"/>
      <c r="N32" s="50"/>
      <c r="O32" s="51"/>
      <c r="P32" s="51"/>
      <c r="Q32" s="80"/>
      <c r="R32" s="80"/>
      <c r="S32" s="80"/>
      <c r="T32" s="50"/>
      <c r="U32" s="66"/>
      <c r="V32" s="109"/>
      <c r="W32" s="5"/>
      <c r="X32" s="5"/>
      <c r="Y32" s="106"/>
      <c r="Z32" s="77"/>
      <c r="AA32" s="51"/>
      <c r="AB32" s="51"/>
      <c r="AC32" s="51"/>
      <c r="AD32" s="51"/>
      <c r="AE32" s="51"/>
      <c r="AF32" s="84"/>
      <c r="AG32" s="84"/>
      <c r="AH32" s="84"/>
      <c r="AI32" s="84"/>
      <c r="AJ32" s="84"/>
      <c r="AK32" s="50"/>
      <c r="AL32" s="51"/>
      <c r="AM32" s="51"/>
      <c r="AN32" s="80"/>
      <c r="AO32" s="80"/>
      <c r="AP32" s="80"/>
      <c r="AQ32" s="50"/>
      <c r="AR32" s="66"/>
      <c r="AS32" s="109"/>
      <c r="AT32" s="5"/>
      <c r="AU32" s="1"/>
      <c r="AV32" s="106"/>
      <c r="AW32" s="77"/>
      <c r="AX32" s="51"/>
      <c r="AY32" s="51"/>
      <c r="AZ32" s="51"/>
      <c r="BA32" s="51"/>
      <c r="BB32" s="51"/>
      <c r="BC32" s="84"/>
      <c r="BD32" s="84"/>
      <c r="BE32" s="84"/>
      <c r="BF32" s="84"/>
      <c r="BG32" s="84"/>
      <c r="BH32" s="50"/>
      <c r="BI32" s="51"/>
      <c r="BJ32" s="51"/>
      <c r="BK32" s="80"/>
      <c r="BL32" s="80"/>
      <c r="BM32" s="80"/>
      <c r="BN32" s="50"/>
      <c r="BO32" s="66"/>
      <c r="BP32" s="109"/>
    </row>
    <row r="33" spans="2:68" x14ac:dyDescent="0.25">
      <c r="B33" s="106"/>
      <c r="C33" s="53"/>
      <c r="D33" s="8"/>
      <c r="E33" s="232"/>
      <c r="F33" s="232"/>
      <c r="G33" s="232" t="s">
        <v>134</v>
      </c>
      <c r="H33" s="538" t="s">
        <v>101</v>
      </c>
      <c r="I33" s="539"/>
      <c r="J33" s="539"/>
      <c r="K33" s="539"/>
      <c r="L33" s="540"/>
      <c r="M33" s="5"/>
      <c r="N33" s="5"/>
      <c r="O33" s="5"/>
      <c r="P33" s="471" t="s">
        <v>135</v>
      </c>
      <c r="Q33" s="471"/>
      <c r="R33" s="533">
        <f>VLOOKUP(H33,tabla_consumibles,2,FALSE)*L13</f>
        <v>14317.300000000001</v>
      </c>
      <c r="S33" s="534"/>
      <c r="T33" s="535"/>
      <c r="U33" s="63"/>
      <c r="V33" s="109"/>
      <c r="W33" s="5"/>
      <c r="X33" s="5"/>
      <c r="Y33" s="106"/>
      <c r="Z33" s="53"/>
      <c r="AA33" s="8"/>
      <c r="AB33" s="232"/>
      <c r="AC33" s="232"/>
      <c r="AD33" s="232" t="s">
        <v>134</v>
      </c>
      <c r="AE33" s="538" t="s">
        <v>1364</v>
      </c>
      <c r="AF33" s="539"/>
      <c r="AG33" s="539"/>
      <c r="AH33" s="539"/>
      <c r="AI33" s="540"/>
      <c r="AJ33" s="5"/>
      <c r="AK33" s="5"/>
      <c r="AL33" s="5"/>
      <c r="AM33" s="471" t="s">
        <v>135</v>
      </c>
      <c r="AN33" s="471"/>
      <c r="AO33" s="533">
        <f>VLOOKUP(AE33,tabla_consumibles,2,FALSE)*AI13</f>
        <v>0</v>
      </c>
      <c r="AP33" s="534"/>
      <c r="AQ33" s="535"/>
      <c r="AR33" s="63"/>
      <c r="AS33" s="109"/>
      <c r="AT33" s="5"/>
      <c r="AU33" s="1"/>
      <c r="AV33" s="106"/>
      <c r="AW33" s="53"/>
      <c r="AX33" s="8"/>
      <c r="AY33" s="232"/>
      <c r="AZ33" s="232"/>
      <c r="BA33" s="232" t="s">
        <v>134</v>
      </c>
      <c r="BB33" s="538" t="s">
        <v>1302</v>
      </c>
      <c r="BC33" s="539"/>
      <c r="BD33" s="539"/>
      <c r="BE33" s="539"/>
      <c r="BF33" s="540"/>
      <c r="BJ33" s="471" t="s">
        <v>135</v>
      </c>
      <c r="BK33" s="471"/>
      <c r="BL33" s="533">
        <f>VLOOKUP(BB33,tabla_consumibles,2,FALSE)*BF13</f>
        <v>95047.5</v>
      </c>
      <c r="BM33" s="534"/>
      <c r="BN33" s="535"/>
      <c r="BO33" s="63"/>
      <c r="BP33" s="109"/>
    </row>
    <row r="34" spans="2:68" x14ac:dyDescent="0.25">
      <c r="B34" s="106"/>
      <c r="C34" s="54"/>
      <c r="D34" s="85"/>
      <c r="E34" s="85"/>
      <c r="F34" s="85"/>
      <c r="G34" s="85"/>
      <c r="H34" s="85"/>
      <c r="I34" s="86"/>
      <c r="J34" s="86"/>
      <c r="K34" s="86"/>
      <c r="L34" s="86"/>
      <c r="M34" s="86"/>
      <c r="N34" s="73"/>
      <c r="O34" s="73"/>
      <c r="P34" s="73"/>
      <c r="Q34" s="87"/>
      <c r="R34" s="87"/>
      <c r="S34" s="87"/>
      <c r="T34" s="64"/>
      <c r="U34" s="65"/>
      <c r="V34" s="109"/>
      <c r="W34" s="5"/>
      <c r="X34" s="5"/>
      <c r="Y34" s="106"/>
      <c r="Z34" s="54"/>
      <c r="AA34" s="85"/>
      <c r="AB34" s="85"/>
      <c r="AC34" s="85"/>
      <c r="AD34" s="85"/>
      <c r="AE34" s="85"/>
      <c r="AF34" s="86"/>
      <c r="AG34" s="86"/>
      <c r="AH34" s="86"/>
      <c r="AI34" s="86"/>
      <c r="AJ34" s="86"/>
      <c r="AK34" s="73"/>
      <c r="AL34" s="73"/>
      <c r="AM34" s="73"/>
      <c r="AN34" s="87"/>
      <c r="AO34" s="87"/>
      <c r="AP34" s="87"/>
      <c r="AQ34" s="64"/>
      <c r="AR34" s="65"/>
      <c r="AS34" s="109"/>
      <c r="AT34" s="5"/>
      <c r="AU34" s="1"/>
      <c r="AV34" s="106"/>
      <c r="AW34" s="54"/>
      <c r="AX34" s="85"/>
      <c r="AY34" s="85"/>
      <c r="AZ34" s="85"/>
      <c r="BA34" s="85"/>
      <c r="BB34" s="85"/>
      <c r="BC34" s="86"/>
      <c r="BD34" s="86"/>
      <c r="BE34" s="86"/>
      <c r="BF34" s="86"/>
      <c r="BG34" s="86"/>
      <c r="BH34" s="73"/>
      <c r="BI34" s="73"/>
      <c r="BJ34" s="73"/>
      <c r="BK34" s="87"/>
      <c r="BL34" s="87"/>
      <c r="BM34" s="87"/>
      <c r="BN34" s="64"/>
      <c r="BO34" s="65"/>
      <c r="BP34" s="109"/>
    </row>
    <row r="35" spans="2:68" ht="6" customHeight="1" x14ac:dyDescent="0.25">
      <c r="B35" s="106"/>
      <c r="C35" s="113"/>
      <c r="D35" s="113"/>
      <c r="E35" s="242"/>
      <c r="F35" s="113"/>
      <c r="G35" s="113"/>
      <c r="H35" s="113"/>
      <c r="I35" s="113"/>
      <c r="J35" s="113"/>
      <c r="K35" s="113"/>
      <c r="L35" s="113"/>
      <c r="M35" s="113"/>
      <c r="N35" s="113"/>
      <c r="O35" s="113"/>
      <c r="P35" s="113"/>
      <c r="Q35" s="113"/>
      <c r="R35" s="113"/>
      <c r="S35" s="113"/>
      <c r="T35" s="113"/>
      <c r="U35" s="113"/>
      <c r="V35" s="109"/>
      <c r="W35" s="5"/>
      <c r="X35" s="5"/>
      <c r="Y35" s="106"/>
      <c r="Z35" s="113"/>
      <c r="AA35" s="113"/>
      <c r="AB35" s="242"/>
      <c r="AC35" s="113"/>
      <c r="AD35" s="113"/>
      <c r="AE35" s="113"/>
      <c r="AF35" s="113"/>
      <c r="AG35" s="113"/>
      <c r="AH35" s="113"/>
      <c r="AI35" s="113"/>
      <c r="AJ35" s="113"/>
      <c r="AK35" s="113"/>
      <c r="AL35" s="113"/>
      <c r="AM35" s="113"/>
      <c r="AN35" s="113"/>
      <c r="AO35" s="113"/>
      <c r="AP35" s="113"/>
      <c r="AQ35" s="113"/>
      <c r="AR35" s="113"/>
      <c r="AS35" s="109"/>
      <c r="AT35" s="5"/>
      <c r="AU35" s="1"/>
      <c r="AV35" s="106"/>
      <c r="AW35" s="113"/>
      <c r="AX35" s="113"/>
      <c r="AY35" s="242"/>
      <c r="AZ35" s="113"/>
      <c r="BA35" s="113"/>
      <c r="BB35" s="113"/>
      <c r="BC35" s="113"/>
      <c r="BD35" s="113"/>
      <c r="BE35" s="113"/>
      <c r="BF35" s="113"/>
      <c r="BG35" s="113"/>
      <c r="BH35" s="113"/>
      <c r="BI35" s="113"/>
      <c r="BJ35" s="113"/>
      <c r="BK35" s="113"/>
      <c r="BL35" s="113"/>
      <c r="BM35" s="113"/>
      <c r="BN35" s="113"/>
      <c r="BO35" s="113"/>
      <c r="BP35" s="109"/>
    </row>
    <row r="36" spans="2:68" ht="9" customHeight="1" x14ac:dyDescent="0.25">
      <c r="B36" s="106"/>
      <c r="C36" s="49"/>
      <c r="D36" s="50"/>
      <c r="E36" s="51"/>
      <c r="F36" s="51"/>
      <c r="G36" s="51"/>
      <c r="H36" s="51"/>
      <c r="I36" s="84"/>
      <c r="J36" s="84"/>
      <c r="K36" s="84"/>
      <c r="L36" s="84"/>
      <c r="M36" s="84"/>
      <c r="N36" s="50"/>
      <c r="O36" s="51"/>
      <c r="P36" s="51"/>
      <c r="Q36" s="80"/>
      <c r="R36" s="80"/>
      <c r="S36" s="80"/>
      <c r="T36" s="50"/>
      <c r="U36" s="66"/>
      <c r="V36" s="109"/>
      <c r="W36" s="5"/>
      <c r="X36" s="5"/>
      <c r="Y36" s="106"/>
      <c r="Z36" s="49"/>
      <c r="AA36" s="50"/>
      <c r="AB36" s="51"/>
      <c r="AC36" s="51"/>
      <c r="AD36" s="51"/>
      <c r="AE36" s="51"/>
      <c r="AF36" s="84"/>
      <c r="AG36" s="84"/>
      <c r="AH36" s="84"/>
      <c r="AI36" s="84"/>
      <c r="AJ36" s="84"/>
      <c r="AK36" s="50"/>
      <c r="AL36" s="51"/>
      <c r="AM36" s="51"/>
      <c r="AN36" s="80"/>
      <c r="AO36" s="80"/>
      <c r="AP36" s="80"/>
      <c r="AQ36" s="50"/>
      <c r="AR36" s="66"/>
      <c r="AS36" s="109"/>
      <c r="AT36" s="5"/>
      <c r="AU36" s="1"/>
      <c r="AV36" s="106"/>
      <c r="AW36" s="49"/>
      <c r="AX36" s="50"/>
      <c r="AY36" s="51"/>
      <c r="AZ36" s="51"/>
      <c r="BA36" s="51"/>
      <c r="BB36" s="51"/>
      <c r="BC36" s="84"/>
      <c r="BD36" s="84"/>
      <c r="BE36" s="84"/>
      <c r="BF36" s="84"/>
      <c r="BG36" s="84"/>
      <c r="BH36" s="50"/>
      <c r="BI36" s="51"/>
      <c r="BJ36" s="51"/>
      <c r="BK36" s="80"/>
      <c r="BL36" s="80"/>
      <c r="BM36" s="80"/>
      <c r="BN36" s="50"/>
      <c r="BO36" s="66"/>
      <c r="BP36" s="109"/>
    </row>
    <row r="37" spans="2:68" ht="15.75" customHeight="1" x14ac:dyDescent="0.25">
      <c r="B37" s="106"/>
      <c r="C37" s="53"/>
      <c r="D37" s="5"/>
      <c r="E37" s="48" t="s">
        <v>1335</v>
      </c>
      <c r="F37" s="232"/>
      <c r="G37" s="232"/>
      <c r="H37" s="232"/>
      <c r="I37" s="235"/>
      <c r="J37" s="530" t="s">
        <v>1306</v>
      </c>
      <c r="K37" s="531"/>
      <c r="L37" s="531"/>
      <c r="M37" s="531"/>
      <c r="N37" s="532"/>
      <c r="O37" s="232"/>
      <c r="P37" s="471" t="s">
        <v>135</v>
      </c>
      <c r="Q37" s="471"/>
      <c r="R37" s="533">
        <f>VLOOKUP(J37,tabla_transportes,2,FALSE)</f>
        <v>2450</v>
      </c>
      <c r="S37" s="534"/>
      <c r="T37" s="535"/>
      <c r="U37" s="63"/>
      <c r="V37" s="109"/>
      <c r="W37" s="5"/>
      <c r="X37" s="5"/>
      <c r="Y37" s="106"/>
      <c r="Z37" s="53"/>
      <c r="AA37" s="5"/>
      <c r="AB37" s="48" t="s">
        <v>1335</v>
      </c>
      <c r="AC37" s="232"/>
      <c r="AD37" s="232"/>
      <c r="AE37" s="232"/>
      <c r="AF37" s="235"/>
      <c r="AG37" s="530" t="s">
        <v>1365</v>
      </c>
      <c r="AH37" s="531"/>
      <c r="AI37" s="531"/>
      <c r="AJ37" s="531"/>
      <c r="AK37" s="532"/>
      <c r="AL37" s="232"/>
      <c r="AM37" s="471" t="s">
        <v>135</v>
      </c>
      <c r="AN37" s="471"/>
      <c r="AO37" s="533">
        <f>VLOOKUP(AG37,tabla_transportes,2,FALSE)</f>
        <v>0</v>
      </c>
      <c r="AP37" s="534"/>
      <c r="AQ37" s="535"/>
      <c r="AR37" s="63"/>
      <c r="AS37" s="109"/>
      <c r="AT37" s="5"/>
      <c r="AU37" s="1"/>
      <c r="AV37" s="106"/>
      <c r="AW37" s="53"/>
      <c r="AY37" s="48" t="s">
        <v>1335</v>
      </c>
      <c r="AZ37" s="232"/>
      <c r="BA37" s="232"/>
      <c r="BB37" s="232"/>
      <c r="BC37" s="235"/>
      <c r="BD37" s="530" t="s">
        <v>1365</v>
      </c>
      <c r="BE37" s="531"/>
      <c r="BF37" s="531"/>
      <c r="BG37" s="531"/>
      <c r="BH37" s="532"/>
      <c r="BI37" s="232"/>
      <c r="BJ37" s="471" t="s">
        <v>135</v>
      </c>
      <c r="BK37" s="471"/>
      <c r="BL37" s="533">
        <f>VLOOKUP(BD37,tabla_transportes,2,FALSE)</f>
        <v>0</v>
      </c>
      <c r="BM37" s="534"/>
      <c r="BN37" s="535"/>
      <c r="BO37" s="63"/>
      <c r="BP37" s="109"/>
    </row>
    <row r="38" spans="2:68" ht="4.5" customHeight="1" x14ac:dyDescent="0.25">
      <c r="B38" s="106"/>
      <c r="C38" s="53"/>
      <c r="D38" s="5"/>
      <c r="E38" s="48"/>
      <c r="F38" s="232"/>
      <c r="G38" s="232"/>
      <c r="H38" s="232"/>
      <c r="I38" s="235"/>
      <c r="J38" s="238"/>
      <c r="K38" s="238"/>
      <c r="L38" s="238"/>
      <c r="M38" s="238"/>
      <c r="N38" s="89"/>
      <c r="O38" s="232"/>
      <c r="P38" s="232"/>
      <c r="Q38" s="232"/>
      <c r="R38" s="233"/>
      <c r="S38" s="233"/>
      <c r="T38" s="233"/>
      <c r="U38" s="63"/>
      <c r="V38" s="109"/>
      <c r="W38" s="5"/>
      <c r="X38" s="5"/>
      <c r="Y38" s="106"/>
      <c r="Z38" s="53"/>
      <c r="AA38" s="5"/>
      <c r="AB38" s="48"/>
      <c r="AC38" s="232"/>
      <c r="AD38" s="232"/>
      <c r="AE38" s="232"/>
      <c r="AF38" s="235"/>
      <c r="AG38" s="238"/>
      <c r="AH38" s="238"/>
      <c r="AI38" s="238"/>
      <c r="AJ38" s="238"/>
      <c r="AK38" s="89"/>
      <c r="AL38" s="232"/>
      <c r="AM38" s="232"/>
      <c r="AN38" s="232"/>
      <c r="AO38" s="233"/>
      <c r="AP38" s="233"/>
      <c r="AQ38" s="233"/>
      <c r="AR38" s="63"/>
      <c r="AS38" s="109"/>
      <c r="AT38" s="5"/>
      <c r="AU38" s="1"/>
      <c r="AV38" s="106"/>
      <c r="AW38" s="53"/>
      <c r="AY38" s="48"/>
      <c r="AZ38" s="232"/>
      <c r="BA38" s="232"/>
      <c r="BB38" s="232"/>
      <c r="BC38" s="235"/>
      <c r="BD38" s="238"/>
      <c r="BE38" s="238"/>
      <c r="BF38" s="238"/>
      <c r="BG38" s="238"/>
      <c r="BH38" s="89"/>
      <c r="BI38" s="232"/>
      <c r="BJ38" s="232"/>
      <c r="BK38" s="232"/>
      <c r="BL38" s="233"/>
      <c r="BM38" s="233"/>
      <c r="BN38" s="233"/>
      <c r="BO38" s="63"/>
      <c r="BP38" s="109"/>
    </row>
    <row r="39" spans="2:68" ht="15.75" customHeight="1" x14ac:dyDescent="0.25">
      <c r="B39" s="106"/>
      <c r="C39" s="53"/>
      <c r="D39" s="5"/>
      <c r="E39" s="471" t="s">
        <v>1310</v>
      </c>
      <c r="F39" s="471"/>
      <c r="G39" s="471"/>
      <c r="H39" s="544">
        <v>2</v>
      </c>
      <c r="I39" s="545"/>
      <c r="J39" s="5"/>
      <c r="K39" s="471" t="s">
        <v>1299</v>
      </c>
      <c r="L39" s="471"/>
      <c r="M39" s="471"/>
      <c r="N39" s="549">
        <v>1</v>
      </c>
      <c r="O39" s="540"/>
      <c r="P39" s="471" t="s">
        <v>1329</v>
      </c>
      <c r="Q39" s="471"/>
      <c r="R39" s="533">
        <f>R37*H39*N39</f>
        <v>4900</v>
      </c>
      <c r="S39" s="534"/>
      <c r="T39" s="535"/>
      <c r="U39" s="63"/>
      <c r="V39" s="109"/>
      <c r="W39" s="5"/>
      <c r="X39" s="5"/>
      <c r="Y39" s="106"/>
      <c r="Z39" s="53"/>
      <c r="AA39" s="5"/>
      <c r="AB39" s="471" t="s">
        <v>1310</v>
      </c>
      <c r="AC39" s="471"/>
      <c r="AD39" s="471"/>
      <c r="AE39" s="544">
        <v>2</v>
      </c>
      <c r="AF39" s="545"/>
      <c r="AG39" s="5"/>
      <c r="AH39" s="471" t="s">
        <v>1299</v>
      </c>
      <c r="AI39" s="471"/>
      <c r="AJ39" s="471"/>
      <c r="AK39" s="549">
        <v>1</v>
      </c>
      <c r="AL39" s="540"/>
      <c r="AM39" s="471" t="s">
        <v>1329</v>
      </c>
      <c r="AN39" s="471"/>
      <c r="AO39" s="533">
        <f>AO37*AE39*AK39</f>
        <v>0</v>
      </c>
      <c r="AP39" s="534"/>
      <c r="AQ39" s="535"/>
      <c r="AR39" s="63"/>
      <c r="AS39" s="109"/>
      <c r="AT39" s="5"/>
      <c r="AU39" s="1"/>
      <c r="AV39" s="106"/>
      <c r="AW39" s="53"/>
      <c r="AY39" s="471" t="s">
        <v>1310</v>
      </c>
      <c r="AZ39" s="471"/>
      <c r="BA39" s="471"/>
      <c r="BB39" s="544">
        <v>2</v>
      </c>
      <c r="BC39" s="545"/>
      <c r="BE39" s="471" t="s">
        <v>1299</v>
      </c>
      <c r="BF39" s="471"/>
      <c r="BG39" s="471"/>
      <c r="BH39" s="549">
        <v>1</v>
      </c>
      <c r="BI39" s="540"/>
      <c r="BJ39" s="471" t="s">
        <v>1329</v>
      </c>
      <c r="BK39" s="471"/>
      <c r="BL39" s="533">
        <f>BL37*BB39*BH39</f>
        <v>0</v>
      </c>
      <c r="BM39" s="534"/>
      <c r="BN39" s="535"/>
      <c r="BO39" s="63"/>
      <c r="BP39" s="109"/>
    </row>
    <row r="40" spans="2:68" ht="8.25" customHeight="1" x14ac:dyDescent="0.25">
      <c r="B40" s="106"/>
      <c r="C40" s="54"/>
      <c r="D40" s="64"/>
      <c r="E40" s="73"/>
      <c r="F40" s="73"/>
      <c r="G40" s="73"/>
      <c r="H40" s="73"/>
      <c r="I40" s="86"/>
      <c r="J40" s="86"/>
      <c r="K40" s="86"/>
      <c r="L40" s="86"/>
      <c r="M40" s="86"/>
      <c r="N40" s="64"/>
      <c r="O40" s="73"/>
      <c r="P40" s="73"/>
      <c r="Q40" s="82"/>
      <c r="R40" s="82"/>
      <c r="S40" s="82"/>
      <c r="T40" s="64"/>
      <c r="U40" s="65"/>
      <c r="V40" s="109"/>
      <c r="W40" s="5"/>
      <c r="X40" s="5"/>
      <c r="Y40" s="106"/>
      <c r="Z40" s="54"/>
      <c r="AA40" s="64"/>
      <c r="AB40" s="73"/>
      <c r="AC40" s="73"/>
      <c r="AD40" s="73"/>
      <c r="AE40" s="73"/>
      <c r="AF40" s="86"/>
      <c r="AG40" s="86"/>
      <c r="AH40" s="86"/>
      <c r="AI40" s="86"/>
      <c r="AJ40" s="86"/>
      <c r="AK40" s="64"/>
      <c r="AL40" s="73"/>
      <c r="AM40" s="73"/>
      <c r="AN40" s="82"/>
      <c r="AO40" s="82"/>
      <c r="AP40" s="82"/>
      <c r="AQ40" s="64"/>
      <c r="AR40" s="65"/>
      <c r="AS40" s="109"/>
      <c r="AT40" s="5"/>
      <c r="AU40" s="1"/>
      <c r="AV40" s="106"/>
      <c r="AW40" s="54"/>
      <c r="AX40" s="64"/>
      <c r="AY40" s="73"/>
      <c r="AZ40" s="73"/>
      <c r="BA40" s="73"/>
      <c r="BB40" s="73"/>
      <c r="BC40" s="86"/>
      <c r="BD40" s="86"/>
      <c r="BE40" s="86"/>
      <c r="BF40" s="86"/>
      <c r="BG40" s="86"/>
      <c r="BH40" s="64"/>
      <c r="BI40" s="73"/>
      <c r="BJ40" s="73"/>
      <c r="BK40" s="82"/>
      <c r="BL40" s="82"/>
      <c r="BM40" s="82"/>
      <c r="BN40" s="64"/>
      <c r="BO40" s="65"/>
      <c r="BP40" s="109"/>
    </row>
    <row r="41" spans="2:68" ht="7.5" customHeight="1" x14ac:dyDescent="0.25">
      <c r="B41" s="106"/>
      <c r="C41" s="113"/>
      <c r="D41" s="113"/>
      <c r="E41" s="242"/>
      <c r="F41" s="242"/>
      <c r="G41" s="242"/>
      <c r="H41" s="242"/>
      <c r="I41" s="120"/>
      <c r="J41" s="120"/>
      <c r="K41" s="120"/>
      <c r="L41" s="120"/>
      <c r="M41" s="120"/>
      <c r="N41" s="113"/>
      <c r="O41" s="242"/>
      <c r="P41" s="242"/>
      <c r="Q41" s="547" t="s">
        <v>1336</v>
      </c>
      <c r="R41" s="547"/>
      <c r="S41" s="547"/>
      <c r="T41" s="547"/>
      <c r="U41" s="113"/>
      <c r="V41" s="109"/>
      <c r="W41" s="5"/>
      <c r="X41" s="5"/>
      <c r="Y41" s="106"/>
      <c r="Z41" s="113"/>
      <c r="AA41" s="113"/>
      <c r="AB41" s="242"/>
      <c r="AC41" s="242"/>
      <c r="AD41" s="242"/>
      <c r="AE41" s="242"/>
      <c r="AF41" s="120"/>
      <c r="AG41" s="120"/>
      <c r="AH41" s="120"/>
      <c r="AI41" s="120"/>
      <c r="AJ41" s="120"/>
      <c r="AK41" s="113"/>
      <c r="AL41" s="242"/>
      <c r="AM41" s="242"/>
      <c r="AN41" s="547" t="s">
        <v>1336</v>
      </c>
      <c r="AO41" s="547"/>
      <c r="AP41" s="547"/>
      <c r="AQ41" s="547"/>
      <c r="AR41" s="113"/>
      <c r="AS41" s="109"/>
      <c r="AT41" s="5"/>
      <c r="AU41" s="1"/>
      <c r="AV41" s="106"/>
      <c r="AW41" s="113"/>
      <c r="AX41" s="113"/>
      <c r="AY41" s="242"/>
      <c r="AZ41" s="242"/>
      <c r="BA41" s="242"/>
      <c r="BB41" s="242"/>
      <c r="BC41" s="120"/>
      <c r="BD41" s="120"/>
      <c r="BE41" s="120"/>
      <c r="BF41" s="120"/>
      <c r="BG41" s="120"/>
      <c r="BH41" s="113"/>
      <c r="BI41" s="242"/>
      <c r="BJ41" s="242"/>
      <c r="BK41" s="547" t="s">
        <v>1336</v>
      </c>
      <c r="BL41" s="547"/>
      <c r="BM41" s="547"/>
      <c r="BN41" s="547"/>
      <c r="BO41" s="113"/>
      <c r="BP41" s="109"/>
    </row>
    <row r="42" spans="2:68" ht="6.75" customHeight="1" x14ac:dyDescent="0.25">
      <c r="B42" s="106"/>
      <c r="C42" s="49"/>
      <c r="D42" s="50"/>
      <c r="E42" s="51"/>
      <c r="F42" s="51"/>
      <c r="G42" s="51"/>
      <c r="H42" s="51"/>
      <c r="I42" s="84"/>
      <c r="J42" s="84"/>
      <c r="K42" s="84"/>
      <c r="L42" s="84"/>
      <c r="M42" s="84"/>
      <c r="N42" s="50"/>
      <c r="O42" s="90"/>
      <c r="P42" s="242"/>
      <c r="Q42" s="548"/>
      <c r="R42" s="548"/>
      <c r="S42" s="548"/>
      <c r="T42" s="548"/>
      <c r="U42" s="113"/>
      <c r="V42" s="109"/>
      <c r="W42" s="5"/>
      <c r="X42" s="5"/>
      <c r="Y42" s="106"/>
      <c r="Z42" s="49"/>
      <c r="AA42" s="50"/>
      <c r="AB42" s="51"/>
      <c r="AC42" s="51"/>
      <c r="AD42" s="51"/>
      <c r="AE42" s="51"/>
      <c r="AF42" s="84"/>
      <c r="AG42" s="84"/>
      <c r="AH42" s="84"/>
      <c r="AI42" s="84"/>
      <c r="AJ42" s="84"/>
      <c r="AK42" s="50"/>
      <c r="AL42" s="90"/>
      <c r="AM42" s="242"/>
      <c r="AN42" s="548"/>
      <c r="AO42" s="548"/>
      <c r="AP42" s="548"/>
      <c r="AQ42" s="548"/>
      <c r="AR42" s="113"/>
      <c r="AS42" s="109"/>
      <c r="AT42" s="5"/>
      <c r="AU42" s="1"/>
      <c r="AV42" s="106"/>
      <c r="AW42" s="49"/>
      <c r="AX42" s="50"/>
      <c r="AY42" s="51"/>
      <c r="AZ42" s="51"/>
      <c r="BA42" s="51"/>
      <c r="BB42" s="51"/>
      <c r="BC42" s="84"/>
      <c r="BD42" s="84"/>
      <c r="BE42" s="84"/>
      <c r="BF42" s="84"/>
      <c r="BG42" s="84"/>
      <c r="BH42" s="50"/>
      <c r="BI42" s="90"/>
      <c r="BJ42" s="242"/>
      <c r="BK42" s="548"/>
      <c r="BL42" s="548"/>
      <c r="BM42" s="548"/>
      <c r="BN42" s="548"/>
      <c r="BO42" s="113"/>
      <c r="BP42" s="109"/>
    </row>
    <row r="43" spans="2:68" ht="15.75" x14ac:dyDescent="0.25">
      <c r="B43" s="106"/>
      <c r="C43" s="53"/>
      <c r="D43" s="459" t="s">
        <v>1287</v>
      </c>
      <c r="E43" s="459"/>
      <c r="F43" s="459"/>
      <c r="G43" s="459"/>
      <c r="H43" s="472" t="s">
        <v>1366</v>
      </c>
      <c r="I43" s="472"/>
      <c r="J43" s="472"/>
      <c r="K43" s="6" t="s">
        <v>1325</v>
      </c>
      <c r="L43" s="6"/>
      <c r="M43" s="473">
        <f>VLOOKUP(H43,perfil,2,FALSE)</f>
        <v>0</v>
      </c>
      <c r="N43" s="473"/>
      <c r="O43" s="63"/>
      <c r="P43" s="113"/>
      <c r="Q43" s="546">
        <f>(L13+(K21*R17)+R25+R39+R33+(1+S29))*(1+M43)</f>
        <v>168274.89499999999</v>
      </c>
      <c r="R43" s="546"/>
      <c r="S43" s="546"/>
      <c r="T43" s="546"/>
      <c r="U43" s="113"/>
      <c r="V43" s="109"/>
      <c r="W43" s="5"/>
      <c r="X43" s="5"/>
      <c r="Y43" s="106"/>
      <c r="Z43" s="53"/>
      <c r="AA43" s="459" t="s">
        <v>1287</v>
      </c>
      <c r="AB43" s="459"/>
      <c r="AC43" s="459"/>
      <c r="AD43" s="459"/>
      <c r="AE43" s="472" t="s">
        <v>1366</v>
      </c>
      <c r="AF43" s="472"/>
      <c r="AG43" s="472"/>
      <c r="AH43" s="6" t="s">
        <v>1325</v>
      </c>
      <c r="AI43" s="6"/>
      <c r="AJ43" s="473">
        <f>VLOOKUP(AE43,perfil,2,FALSE)</f>
        <v>0</v>
      </c>
      <c r="AK43" s="473"/>
      <c r="AL43" s="63"/>
      <c r="AM43" s="113"/>
      <c r="AN43" s="546">
        <f>(AI13+(AH21*AO17)+AO25+AO39+AO33+(1+AP29))*(1+AJ43)</f>
        <v>196041</v>
      </c>
      <c r="AO43" s="546"/>
      <c r="AP43" s="546"/>
      <c r="AQ43" s="546"/>
      <c r="AR43" s="113"/>
      <c r="AS43" s="109"/>
      <c r="AT43" s="5"/>
      <c r="AU43" s="1"/>
      <c r="AV43" s="106"/>
      <c r="AW43" s="53"/>
      <c r="AX43" s="459" t="s">
        <v>1287</v>
      </c>
      <c r="AY43" s="459"/>
      <c r="AZ43" s="459"/>
      <c r="BA43" s="459"/>
      <c r="BB43" s="472" t="s">
        <v>1366</v>
      </c>
      <c r="BC43" s="472"/>
      <c r="BD43" s="472"/>
      <c r="BE43" s="6" t="s">
        <v>1325</v>
      </c>
      <c r="BF43" s="6"/>
      <c r="BG43" s="473">
        <f>VLOOKUP(BB43,perfil,2,FALSE)</f>
        <v>0</v>
      </c>
      <c r="BH43" s="473"/>
      <c r="BI43" s="63"/>
      <c r="BJ43" s="113"/>
      <c r="BK43" s="546" t="e">
        <f>(BF13+(BE21*BL17)+BL25+BL39+BL33+(1+BM29))*(1+BG43)</f>
        <v>#N/A</v>
      </c>
      <c r="BL43" s="546"/>
      <c r="BM43" s="546"/>
      <c r="BN43" s="546"/>
      <c r="BO43" s="113"/>
      <c r="BP43" s="109"/>
    </row>
    <row r="44" spans="2:68" ht="7.5" customHeight="1" x14ac:dyDescent="0.25">
      <c r="B44" s="106"/>
      <c r="C44" s="54"/>
      <c r="D44" s="64"/>
      <c r="E44" s="73"/>
      <c r="F44" s="73"/>
      <c r="G44" s="64"/>
      <c r="H44" s="64"/>
      <c r="I44" s="64"/>
      <c r="J44" s="64"/>
      <c r="K44" s="64"/>
      <c r="L44" s="64"/>
      <c r="M44" s="64"/>
      <c r="N44" s="64"/>
      <c r="O44" s="65"/>
      <c r="P44" s="113"/>
      <c r="Q44" s="546"/>
      <c r="R44" s="546"/>
      <c r="S44" s="546"/>
      <c r="T44" s="546"/>
      <c r="U44" s="117"/>
      <c r="V44" s="109"/>
      <c r="W44" s="5"/>
      <c r="X44" s="5"/>
      <c r="Y44" s="106"/>
      <c r="Z44" s="54"/>
      <c r="AA44" s="64"/>
      <c r="AB44" s="73"/>
      <c r="AC44" s="73"/>
      <c r="AD44" s="64"/>
      <c r="AE44" s="64"/>
      <c r="AF44" s="64"/>
      <c r="AG44" s="64"/>
      <c r="AH44" s="64"/>
      <c r="AI44" s="64"/>
      <c r="AJ44" s="64"/>
      <c r="AK44" s="64"/>
      <c r="AL44" s="65"/>
      <c r="AM44" s="113"/>
      <c r="AN44" s="546"/>
      <c r="AO44" s="546"/>
      <c r="AP44" s="546"/>
      <c r="AQ44" s="546"/>
      <c r="AR44" s="117"/>
      <c r="AS44" s="109"/>
      <c r="AT44" s="5"/>
      <c r="AU44" s="1"/>
      <c r="AV44" s="106"/>
      <c r="AW44" s="54"/>
      <c r="AX44" s="64"/>
      <c r="AY44" s="73"/>
      <c r="AZ44" s="73"/>
      <c r="BA44" s="64"/>
      <c r="BB44" s="64"/>
      <c r="BC44" s="64"/>
      <c r="BD44" s="64"/>
      <c r="BE44" s="64"/>
      <c r="BF44" s="64"/>
      <c r="BG44" s="64"/>
      <c r="BH44" s="64"/>
      <c r="BI44" s="65"/>
      <c r="BJ44" s="113"/>
      <c r="BK44" s="546"/>
      <c r="BL44" s="546"/>
      <c r="BM44" s="546"/>
      <c r="BN44" s="546"/>
      <c r="BO44" s="117"/>
      <c r="BP44" s="109"/>
    </row>
    <row r="45" spans="2:68" ht="6.75" customHeight="1" thickBot="1" x14ac:dyDescent="0.3">
      <c r="B45" s="121"/>
      <c r="C45" s="116"/>
      <c r="D45" s="116"/>
      <c r="E45" s="116"/>
      <c r="F45" s="116"/>
      <c r="G45" s="116"/>
      <c r="H45" s="116"/>
      <c r="I45" s="116"/>
      <c r="J45" s="116"/>
      <c r="K45" s="116"/>
      <c r="L45" s="116"/>
      <c r="M45" s="116"/>
      <c r="N45" s="116"/>
      <c r="O45" s="116"/>
      <c r="P45" s="116"/>
      <c r="Q45" s="116"/>
      <c r="R45" s="116"/>
      <c r="S45" s="116"/>
      <c r="T45" s="118"/>
      <c r="U45" s="118"/>
      <c r="V45" s="119"/>
      <c r="W45" s="5"/>
      <c r="X45" s="5"/>
      <c r="Y45" s="121"/>
      <c r="Z45" s="116"/>
      <c r="AA45" s="116"/>
      <c r="AB45" s="116"/>
      <c r="AC45" s="116"/>
      <c r="AD45" s="116"/>
      <c r="AE45" s="116"/>
      <c r="AF45" s="116"/>
      <c r="AG45" s="116"/>
      <c r="AH45" s="116"/>
      <c r="AI45" s="116"/>
      <c r="AJ45" s="116"/>
      <c r="AK45" s="116"/>
      <c r="AL45" s="116"/>
      <c r="AM45" s="116"/>
      <c r="AN45" s="116"/>
      <c r="AO45" s="116"/>
      <c r="AP45" s="116"/>
      <c r="AQ45" s="118"/>
      <c r="AR45" s="118"/>
      <c r="AS45" s="119"/>
      <c r="AT45" s="5"/>
      <c r="AU45" s="1"/>
      <c r="AV45" s="121"/>
      <c r="AW45" s="116"/>
      <c r="AX45" s="116"/>
      <c r="AY45" s="116"/>
      <c r="AZ45" s="116"/>
      <c r="BA45" s="116"/>
      <c r="BB45" s="116"/>
      <c r="BC45" s="116"/>
      <c r="BD45" s="116"/>
      <c r="BE45" s="116"/>
      <c r="BF45" s="116"/>
      <c r="BG45" s="116"/>
      <c r="BH45" s="116"/>
      <c r="BI45" s="116"/>
      <c r="BJ45" s="116"/>
      <c r="BK45" s="104"/>
      <c r="BL45" s="104"/>
      <c r="BM45" s="104"/>
      <c r="BN45" s="105"/>
      <c r="BO45" s="118"/>
      <c r="BP45" s="119"/>
    </row>
    <row r="46" spans="2:68" x14ac:dyDescent="0.25">
      <c r="C46" s="5"/>
      <c r="D46" s="5"/>
      <c r="E46" s="5"/>
      <c r="F46" s="5"/>
      <c r="G46" s="5"/>
      <c r="H46" s="5"/>
      <c r="I46" s="5"/>
      <c r="J46" s="5"/>
      <c r="K46" s="5"/>
      <c r="L46" s="5"/>
      <c r="M46" s="5"/>
      <c r="N46" s="5"/>
      <c r="O46" s="235"/>
      <c r="P46" s="235"/>
      <c r="Q46" s="5"/>
      <c r="R46" s="5"/>
      <c r="S46" s="5"/>
      <c r="T46" s="60"/>
      <c r="U46" s="60"/>
      <c r="V46" s="5"/>
      <c r="W46" s="5"/>
      <c r="X46" s="5"/>
      <c r="Y46" s="1"/>
      <c r="Z46" s="5"/>
      <c r="AA46" s="5"/>
      <c r="AB46" s="5"/>
      <c r="AC46" s="5"/>
      <c r="AD46" s="5"/>
      <c r="AE46" s="5"/>
      <c r="AF46" s="5"/>
      <c r="AG46" s="5"/>
      <c r="AH46" s="5"/>
      <c r="AI46" s="5"/>
      <c r="AJ46" s="5"/>
      <c r="AK46" s="5"/>
      <c r="AL46" s="235"/>
      <c r="AM46" s="235"/>
      <c r="AN46" s="5"/>
      <c r="AO46" s="5"/>
      <c r="AP46" s="5"/>
      <c r="AQ46" s="60"/>
      <c r="AR46" s="60"/>
      <c r="AS46" s="5"/>
      <c r="AT46" s="5"/>
      <c r="AU46" s="1"/>
    </row>
    <row r="47" spans="2:68" ht="13.5" customHeight="1" x14ac:dyDescent="0.25">
      <c r="C47" s="5"/>
      <c r="D47" s="5"/>
      <c r="E47" s="5"/>
      <c r="F47" s="5"/>
      <c r="G47" s="5"/>
      <c r="H47" s="5"/>
      <c r="I47" s="5"/>
      <c r="J47" s="5"/>
      <c r="K47" s="5"/>
      <c r="L47" s="5"/>
      <c r="M47" s="5"/>
      <c r="N47" s="5"/>
      <c r="O47" s="5"/>
      <c r="P47" s="5"/>
      <c r="Q47" s="5"/>
      <c r="R47" s="5"/>
      <c r="S47" s="5"/>
      <c r="T47" s="5"/>
      <c r="U47" s="5"/>
      <c r="V47" s="5"/>
      <c r="W47" s="5"/>
      <c r="X47" s="5"/>
      <c r="Y47" s="1"/>
      <c r="Z47" s="5"/>
      <c r="AA47" s="5"/>
      <c r="AB47" s="5"/>
      <c r="AC47" s="5"/>
      <c r="AD47" s="5"/>
      <c r="AE47" s="5"/>
      <c r="AF47" s="5"/>
      <c r="AG47" s="5"/>
      <c r="AH47" s="5"/>
      <c r="AI47" s="5"/>
      <c r="AJ47" s="5"/>
      <c r="AK47" s="5"/>
      <c r="AL47" s="5"/>
      <c r="AM47" s="5"/>
      <c r="AN47" s="5"/>
      <c r="AO47" s="5"/>
      <c r="AP47" s="5"/>
      <c r="AQ47" s="5"/>
      <c r="AR47" s="5"/>
      <c r="AS47" s="5"/>
      <c r="AT47" s="5"/>
      <c r="AU47" s="1"/>
    </row>
    <row r="48" spans="2:68" ht="15.75" thickBot="1" x14ac:dyDescent="0.3">
      <c r="B48" s="5"/>
      <c r="C48" s="523" t="s">
        <v>1492</v>
      </c>
      <c r="D48" s="523"/>
      <c r="E48" s="523"/>
      <c r="F48" s="523"/>
      <c r="G48" s="523"/>
      <c r="H48" s="523"/>
      <c r="I48" s="126"/>
      <c r="J48" s="5"/>
      <c r="K48" s="5"/>
      <c r="L48" s="5"/>
      <c r="M48" s="5"/>
      <c r="N48" s="5"/>
      <c r="O48" s="5"/>
      <c r="P48" s="5"/>
      <c r="Q48" s="5"/>
      <c r="R48" s="5"/>
      <c r="S48" s="5"/>
      <c r="T48" s="5"/>
      <c r="U48" s="5"/>
      <c r="V48" s="5"/>
      <c r="W48" s="5"/>
      <c r="X48" s="5"/>
      <c r="Y48" s="5"/>
      <c r="Z48" s="523" t="s">
        <v>1493</v>
      </c>
      <c r="AA48" s="523"/>
      <c r="AB48" s="523"/>
      <c r="AC48" s="523"/>
      <c r="AD48" s="523"/>
      <c r="AE48" s="523"/>
      <c r="AF48" s="126"/>
      <c r="AG48" s="5"/>
      <c r="AH48" s="5"/>
      <c r="AI48" s="5"/>
      <c r="AJ48" s="5"/>
      <c r="AK48" s="5"/>
      <c r="AL48" s="5"/>
      <c r="AM48" s="5"/>
      <c r="AN48" s="5"/>
      <c r="AO48" s="5"/>
      <c r="AP48" s="5"/>
      <c r="AQ48" s="5"/>
      <c r="AR48" s="5"/>
      <c r="AS48" s="5"/>
      <c r="AT48" s="5"/>
      <c r="AU48" s="5"/>
      <c r="AW48" s="523" t="s">
        <v>1494</v>
      </c>
      <c r="AX48" s="523"/>
      <c r="AY48" s="523"/>
      <c r="AZ48" s="523"/>
      <c r="BA48" s="523"/>
      <c r="BB48" s="523"/>
      <c r="BC48" s="126"/>
    </row>
    <row r="49" spans="2:68" ht="6.75" customHeight="1" x14ac:dyDescent="0.25">
      <c r="B49" s="124"/>
      <c r="C49" s="125"/>
      <c r="D49" s="125"/>
      <c r="E49" s="125"/>
      <c r="F49" s="125"/>
      <c r="G49" s="125"/>
      <c r="H49" s="125"/>
      <c r="I49" s="125"/>
      <c r="J49" s="125"/>
      <c r="K49" s="125"/>
      <c r="L49" s="125"/>
      <c r="M49" s="125"/>
      <c r="N49" s="125"/>
      <c r="O49" s="125"/>
      <c r="P49" s="125"/>
      <c r="Q49" s="125"/>
      <c r="R49" s="125"/>
      <c r="S49" s="125"/>
      <c r="T49" s="125"/>
      <c r="U49" s="125"/>
      <c r="V49" s="122"/>
      <c r="W49" s="5"/>
      <c r="X49" s="5"/>
      <c r="Y49" s="124"/>
      <c r="Z49" s="125"/>
      <c r="AA49" s="125"/>
      <c r="AB49" s="125"/>
      <c r="AC49" s="125"/>
      <c r="AD49" s="125"/>
      <c r="AE49" s="125"/>
      <c r="AF49" s="125"/>
      <c r="AG49" s="125"/>
      <c r="AH49" s="125"/>
      <c r="AI49" s="125"/>
      <c r="AJ49" s="125"/>
      <c r="AK49" s="125"/>
      <c r="AL49" s="125"/>
      <c r="AM49" s="125"/>
      <c r="AN49" s="125"/>
      <c r="AO49" s="125"/>
      <c r="AP49" s="125"/>
      <c r="AQ49" s="125"/>
      <c r="AR49" s="125"/>
      <c r="AS49" s="122"/>
      <c r="AT49" s="5"/>
      <c r="AU49" s="5"/>
      <c r="AV49" s="124"/>
      <c r="AW49" s="125"/>
      <c r="AX49" s="125"/>
      <c r="AY49" s="125"/>
      <c r="AZ49" s="125"/>
      <c r="BA49" s="125"/>
      <c r="BB49" s="125"/>
      <c r="BC49" s="125"/>
      <c r="BD49" s="125"/>
      <c r="BE49" s="125"/>
      <c r="BF49" s="125"/>
      <c r="BG49" s="125"/>
      <c r="BH49" s="125"/>
      <c r="BI49" s="125"/>
      <c r="BJ49" s="125"/>
      <c r="BK49" s="125"/>
      <c r="BL49" s="125"/>
      <c r="BM49" s="125"/>
      <c r="BN49" s="125"/>
      <c r="BO49" s="125"/>
      <c r="BP49" s="122"/>
    </row>
    <row r="50" spans="2:68" ht="6" customHeight="1" x14ac:dyDescent="0.25">
      <c r="B50" s="106"/>
      <c r="C50" s="49"/>
      <c r="D50" s="50"/>
      <c r="E50" s="50"/>
      <c r="F50" s="50"/>
      <c r="G50" s="50"/>
      <c r="H50" s="50"/>
      <c r="I50" s="50"/>
      <c r="J50" s="50"/>
      <c r="K50" s="50"/>
      <c r="L50" s="50"/>
      <c r="M50" s="50"/>
      <c r="N50" s="50"/>
      <c r="O50" s="50"/>
      <c r="P50" s="50"/>
      <c r="Q50" s="50"/>
      <c r="R50" s="50"/>
      <c r="S50" s="50"/>
      <c r="T50" s="50"/>
      <c r="U50" s="66"/>
      <c r="V50" s="109"/>
      <c r="W50" s="1"/>
      <c r="X50" s="5"/>
      <c r="Y50" s="106"/>
      <c r="Z50" s="49"/>
      <c r="AA50" s="50"/>
      <c r="AB50" s="50"/>
      <c r="AC50" s="50"/>
      <c r="AD50" s="50"/>
      <c r="AE50" s="50"/>
      <c r="AF50" s="50"/>
      <c r="AG50" s="50"/>
      <c r="AH50" s="50"/>
      <c r="AI50" s="50"/>
      <c r="AJ50" s="50"/>
      <c r="AK50" s="50"/>
      <c r="AL50" s="50"/>
      <c r="AM50" s="50"/>
      <c r="AN50" s="50"/>
      <c r="AO50" s="50"/>
      <c r="AP50" s="50"/>
      <c r="AQ50" s="50"/>
      <c r="AR50" s="66"/>
      <c r="AS50" s="109"/>
      <c r="AT50" s="1"/>
      <c r="AU50" s="1"/>
      <c r="AV50" s="106"/>
      <c r="AW50" s="49"/>
      <c r="AX50" s="50"/>
      <c r="AY50" s="50"/>
      <c r="AZ50" s="50"/>
      <c r="BA50" s="50"/>
      <c r="BB50" s="50"/>
      <c r="BC50" s="50"/>
      <c r="BD50" s="50"/>
      <c r="BE50" s="50"/>
      <c r="BF50" s="50"/>
      <c r="BG50" s="50"/>
      <c r="BH50" s="50"/>
      <c r="BI50" s="50"/>
      <c r="BJ50" s="50"/>
      <c r="BK50" s="50"/>
      <c r="BL50" s="50"/>
      <c r="BM50" s="50"/>
      <c r="BN50" s="50"/>
      <c r="BO50" s="66"/>
      <c r="BP50" s="109"/>
    </row>
    <row r="51" spans="2:68" x14ac:dyDescent="0.25">
      <c r="B51" s="106"/>
      <c r="C51" s="53"/>
      <c r="D51" s="5"/>
      <c r="E51" s="524" t="s">
        <v>1337</v>
      </c>
      <c r="F51" s="524"/>
      <c r="G51" s="524"/>
      <c r="H51" s="524"/>
      <c r="I51" s="524"/>
      <c r="J51" s="5"/>
      <c r="K51" s="527" t="s">
        <v>122</v>
      </c>
      <c r="L51" s="528"/>
      <c r="M51" s="528"/>
      <c r="N51" s="528"/>
      <c r="O51" s="528"/>
      <c r="P51" s="528"/>
      <c r="Q51" s="528"/>
      <c r="R51" s="528"/>
      <c r="S51" s="529"/>
      <c r="T51" s="92"/>
      <c r="U51" s="94"/>
      <c r="V51" s="123"/>
      <c r="W51" s="1"/>
      <c r="X51" s="5"/>
      <c r="Y51" s="106"/>
      <c r="Z51" s="53"/>
      <c r="AA51" s="5"/>
      <c r="AB51" s="524" t="s">
        <v>1337</v>
      </c>
      <c r="AC51" s="524"/>
      <c r="AD51" s="524"/>
      <c r="AE51" s="524"/>
      <c r="AF51" s="524"/>
      <c r="AG51" s="5"/>
      <c r="AH51" s="527" t="s">
        <v>122</v>
      </c>
      <c r="AI51" s="528"/>
      <c r="AJ51" s="528"/>
      <c r="AK51" s="528"/>
      <c r="AL51" s="528"/>
      <c r="AM51" s="528"/>
      <c r="AN51" s="528"/>
      <c r="AO51" s="528"/>
      <c r="AP51" s="529"/>
      <c r="AQ51" s="92"/>
      <c r="AR51" s="94"/>
      <c r="AS51" s="123"/>
      <c r="AT51" s="1"/>
      <c r="AU51" s="1"/>
      <c r="AV51" s="106"/>
      <c r="AW51" s="53"/>
      <c r="AY51" s="524" t="s">
        <v>1337</v>
      </c>
      <c r="AZ51" s="524"/>
      <c r="BA51" s="524"/>
      <c r="BB51" s="524"/>
      <c r="BC51" s="524"/>
      <c r="BE51" s="527" t="s">
        <v>122</v>
      </c>
      <c r="BF51" s="528"/>
      <c r="BG51" s="528"/>
      <c r="BH51" s="528"/>
      <c r="BI51" s="528"/>
      <c r="BJ51" s="528"/>
      <c r="BK51" s="528"/>
      <c r="BL51" s="528"/>
      <c r="BM51" s="529"/>
      <c r="BN51" s="92"/>
      <c r="BO51" s="94"/>
      <c r="BP51" s="123"/>
    </row>
    <row r="52" spans="2:68" ht="6" customHeight="1" x14ac:dyDescent="0.25">
      <c r="B52" s="106"/>
      <c r="C52" s="53"/>
      <c r="D52" s="5"/>
      <c r="E52" s="244"/>
      <c r="F52" s="244"/>
      <c r="G52" s="244"/>
      <c r="H52" s="244"/>
      <c r="I52" s="244"/>
      <c r="J52" s="5"/>
      <c r="K52" s="93"/>
      <c r="L52" s="93"/>
      <c r="M52" s="93"/>
      <c r="N52" s="93"/>
      <c r="O52" s="93"/>
      <c r="P52" s="93"/>
      <c r="Q52" s="93"/>
      <c r="R52" s="93"/>
      <c r="S52" s="93"/>
      <c r="T52" s="92"/>
      <c r="U52" s="94"/>
      <c r="V52" s="123"/>
      <c r="W52" s="1"/>
      <c r="X52" s="5"/>
      <c r="Y52" s="106"/>
      <c r="Z52" s="53"/>
      <c r="AA52" s="5"/>
      <c r="AB52" s="244"/>
      <c r="AC52" s="244"/>
      <c r="AD52" s="244"/>
      <c r="AE52" s="244"/>
      <c r="AF52" s="244"/>
      <c r="AG52" s="5"/>
      <c r="AH52" s="93"/>
      <c r="AI52" s="93"/>
      <c r="AJ52" s="93"/>
      <c r="AK52" s="93"/>
      <c r="AL52" s="93"/>
      <c r="AM52" s="93"/>
      <c r="AN52" s="93"/>
      <c r="AO52" s="93"/>
      <c r="AP52" s="93"/>
      <c r="AQ52" s="92"/>
      <c r="AR52" s="94"/>
      <c r="AS52" s="123"/>
      <c r="AT52" s="1"/>
      <c r="AU52" s="1"/>
      <c r="AV52" s="106"/>
      <c r="AW52" s="53"/>
      <c r="AY52" s="244"/>
      <c r="AZ52" s="244"/>
      <c r="BA52" s="244"/>
      <c r="BB52" s="244"/>
      <c r="BC52" s="244"/>
      <c r="BE52" s="93"/>
      <c r="BF52" s="93"/>
      <c r="BG52" s="93"/>
      <c r="BH52" s="93"/>
      <c r="BI52" s="93"/>
      <c r="BJ52" s="93"/>
      <c r="BK52" s="93"/>
      <c r="BL52" s="93"/>
      <c r="BM52" s="93"/>
      <c r="BN52" s="92"/>
      <c r="BO52" s="94"/>
      <c r="BP52" s="123"/>
    </row>
    <row r="53" spans="2:68" x14ac:dyDescent="0.25">
      <c r="B53" s="106"/>
      <c r="C53" s="53"/>
      <c r="D53" s="5"/>
      <c r="E53" s="525" t="s">
        <v>1338</v>
      </c>
      <c r="F53" s="525"/>
      <c r="G53" s="525"/>
      <c r="H53" s="525"/>
      <c r="I53" s="525"/>
      <c r="J53" s="5"/>
      <c r="K53" s="527" t="s">
        <v>105</v>
      </c>
      <c r="L53" s="528"/>
      <c r="M53" s="528"/>
      <c r="N53" s="528"/>
      <c r="O53" s="528"/>
      <c r="P53" s="528"/>
      <c r="Q53" s="528"/>
      <c r="R53" s="528"/>
      <c r="S53" s="529"/>
      <c r="T53" s="92"/>
      <c r="U53" s="94"/>
      <c r="V53" s="123"/>
      <c r="W53" s="5"/>
      <c r="X53" s="5"/>
      <c r="Y53" s="106"/>
      <c r="Z53" s="53"/>
      <c r="AA53" s="5"/>
      <c r="AB53" s="525" t="s">
        <v>1338</v>
      </c>
      <c r="AC53" s="525"/>
      <c r="AD53" s="525"/>
      <c r="AE53" s="525"/>
      <c r="AF53" s="525"/>
      <c r="AG53" s="5"/>
      <c r="AH53" s="527" t="s">
        <v>103</v>
      </c>
      <c r="AI53" s="528"/>
      <c r="AJ53" s="528"/>
      <c r="AK53" s="528"/>
      <c r="AL53" s="528"/>
      <c r="AM53" s="528"/>
      <c r="AN53" s="528"/>
      <c r="AO53" s="528"/>
      <c r="AP53" s="529"/>
      <c r="AQ53" s="92"/>
      <c r="AR53" s="94"/>
      <c r="AS53" s="123"/>
      <c r="AT53" s="5"/>
      <c r="AU53" s="1"/>
      <c r="AV53" s="106"/>
      <c r="AW53" s="53"/>
      <c r="AY53" s="525" t="s">
        <v>1338</v>
      </c>
      <c r="AZ53" s="525"/>
      <c r="BA53" s="525"/>
      <c r="BB53" s="525"/>
      <c r="BC53" s="525"/>
      <c r="BE53" s="527" t="s">
        <v>94</v>
      </c>
      <c r="BF53" s="528"/>
      <c r="BG53" s="528"/>
      <c r="BH53" s="528"/>
      <c r="BI53" s="528"/>
      <c r="BJ53" s="528"/>
      <c r="BK53" s="528"/>
      <c r="BL53" s="528"/>
      <c r="BM53" s="529"/>
      <c r="BN53" s="92"/>
      <c r="BO53" s="94"/>
      <c r="BP53" s="123"/>
    </row>
    <row r="54" spans="2:68" ht="4.5" customHeight="1" x14ac:dyDescent="0.25">
      <c r="B54" s="106"/>
      <c r="C54" s="53"/>
      <c r="D54" s="5"/>
      <c r="E54" s="243"/>
      <c r="F54" s="243"/>
      <c r="G54" s="243"/>
      <c r="H54" s="243"/>
      <c r="I54" s="243"/>
      <c r="J54" s="5"/>
      <c r="K54" s="93"/>
      <c r="L54" s="93"/>
      <c r="M54" s="93"/>
      <c r="N54" s="93"/>
      <c r="O54" s="93"/>
      <c r="P54" s="93"/>
      <c r="Q54" s="93"/>
      <c r="R54" s="93"/>
      <c r="S54" s="93"/>
      <c r="T54" s="92"/>
      <c r="U54" s="94"/>
      <c r="V54" s="123"/>
      <c r="W54" s="5"/>
      <c r="X54" s="5"/>
      <c r="Y54" s="106"/>
      <c r="Z54" s="53"/>
      <c r="AA54" s="5"/>
      <c r="AB54" s="243"/>
      <c r="AC54" s="243"/>
      <c r="AD54" s="243"/>
      <c r="AE54" s="243"/>
      <c r="AF54" s="243"/>
      <c r="AG54" s="5"/>
      <c r="AH54" s="93"/>
      <c r="AI54" s="93"/>
      <c r="AJ54" s="93"/>
      <c r="AK54" s="93"/>
      <c r="AL54" s="93"/>
      <c r="AM54" s="93"/>
      <c r="AN54" s="93"/>
      <c r="AO54" s="93"/>
      <c r="AP54" s="93"/>
      <c r="AQ54" s="92"/>
      <c r="AR54" s="94"/>
      <c r="AS54" s="123"/>
      <c r="AT54" s="5"/>
      <c r="AU54" s="1"/>
      <c r="AV54" s="106"/>
      <c r="AW54" s="53"/>
      <c r="AY54" s="243"/>
      <c r="AZ54" s="243"/>
      <c r="BA54" s="243"/>
      <c r="BB54" s="243"/>
      <c r="BC54" s="243"/>
      <c r="BE54" s="93"/>
      <c r="BF54" s="93"/>
      <c r="BG54" s="93"/>
      <c r="BH54" s="93"/>
      <c r="BI54" s="93"/>
      <c r="BJ54" s="93"/>
      <c r="BK54" s="93"/>
      <c r="BL54" s="93"/>
      <c r="BM54" s="93"/>
      <c r="BN54" s="92"/>
      <c r="BO54" s="94"/>
      <c r="BP54" s="123"/>
    </row>
    <row r="55" spans="2:68" x14ac:dyDescent="0.25">
      <c r="B55" s="106"/>
      <c r="C55" s="53"/>
      <c r="D55" s="5"/>
      <c r="E55" s="526"/>
      <c r="F55" s="526"/>
      <c r="G55" s="526"/>
      <c r="H55" s="526"/>
      <c r="I55" s="526"/>
      <c r="J55" s="30"/>
      <c r="K55" s="550"/>
      <c r="L55" s="550"/>
      <c r="M55" s="550"/>
      <c r="N55" s="550"/>
      <c r="O55" s="550"/>
      <c r="P55" s="550"/>
      <c r="Q55" s="550"/>
      <c r="R55" s="550"/>
      <c r="S55" s="550"/>
      <c r="T55" s="92"/>
      <c r="U55" s="95"/>
      <c r="V55" s="123"/>
      <c r="W55" s="5"/>
      <c r="X55" s="5"/>
      <c r="Y55" s="106"/>
      <c r="Z55" s="53"/>
      <c r="AA55" s="5"/>
      <c r="AB55" s="526"/>
      <c r="AC55" s="526"/>
      <c r="AD55" s="526"/>
      <c r="AE55" s="526"/>
      <c r="AF55" s="526"/>
      <c r="AG55" s="30"/>
      <c r="AH55" s="550"/>
      <c r="AI55" s="550"/>
      <c r="AJ55" s="550"/>
      <c r="AK55" s="550"/>
      <c r="AL55" s="550"/>
      <c r="AM55" s="550"/>
      <c r="AN55" s="550"/>
      <c r="AO55" s="550"/>
      <c r="AP55" s="550"/>
      <c r="AQ55" s="92"/>
      <c r="AR55" s="95"/>
      <c r="AS55" s="123"/>
      <c r="AT55" s="5"/>
      <c r="AU55" s="1"/>
      <c r="AV55" s="106"/>
      <c r="AW55" s="53"/>
      <c r="AY55" s="526"/>
      <c r="AZ55" s="526"/>
      <c r="BA55" s="526"/>
      <c r="BB55" s="526"/>
      <c r="BC55" s="526"/>
      <c r="BD55" s="30"/>
      <c r="BE55" s="550"/>
      <c r="BF55" s="550"/>
      <c r="BG55" s="550"/>
      <c r="BH55" s="550"/>
      <c r="BI55" s="550"/>
      <c r="BJ55" s="550"/>
      <c r="BK55" s="550"/>
      <c r="BL55" s="550"/>
      <c r="BM55" s="550"/>
      <c r="BN55" s="92"/>
      <c r="BO55" s="95"/>
      <c r="BP55" s="123"/>
    </row>
    <row r="56" spans="2:68" ht="5.25" customHeight="1" x14ac:dyDescent="0.25">
      <c r="B56" s="106"/>
      <c r="C56" s="54"/>
      <c r="D56" s="64"/>
      <c r="E56" s="96"/>
      <c r="F56" s="97"/>
      <c r="G56" s="97"/>
      <c r="H56" s="98"/>
      <c r="I56" s="98"/>
      <c r="J56" s="98"/>
      <c r="K56" s="96"/>
      <c r="L56" s="96"/>
      <c r="M56" s="96"/>
      <c r="N56" s="96"/>
      <c r="O56" s="96"/>
      <c r="P56" s="96"/>
      <c r="Q56" s="96"/>
      <c r="R56" s="96"/>
      <c r="S56" s="96"/>
      <c r="T56" s="96"/>
      <c r="U56" s="99"/>
      <c r="V56" s="123"/>
      <c r="W56" s="5"/>
      <c r="X56" s="5"/>
      <c r="Y56" s="106"/>
      <c r="Z56" s="54"/>
      <c r="AA56" s="64"/>
      <c r="AB56" s="96"/>
      <c r="AC56" s="97"/>
      <c r="AD56" s="97"/>
      <c r="AE56" s="98"/>
      <c r="AF56" s="98"/>
      <c r="AG56" s="98"/>
      <c r="AH56" s="96"/>
      <c r="AI56" s="96"/>
      <c r="AJ56" s="96"/>
      <c r="AK56" s="96"/>
      <c r="AL56" s="96"/>
      <c r="AM56" s="96"/>
      <c r="AN56" s="96"/>
      <c r="AO56" s="96"/>
      <c r="AP56" s="96"/>
      <c r="AQ56" s="96"/>
      <c r="AR56" s="99"/>
      <c r="AS56" s="123"/>
      <c r="AT56" s="5"/>
      <c r="AU56" s="1"/>
      <c r="AV56" s="106"/>
      <c r="AW56" s="54"/>
      <c r="AX56" s="64"/>
      <c r="AY56" s="96"/>
      <c r="AZ56" s="97"/>
      <c r="BA56" s="97"/>
      <c r="BB56" s="98"/>
      <c r="BC56" s="98"/>
      <c r="BD56" s="98"/>
      <c r="BE56" s="96"/>
      <c r="BF56" s="96"/>
      <c r="BG56" s="96"/>
      <c r="BH56" s="96"/>
      <c r="BI56" s="96"/>
      <c r="BJ56" s="96"/>
      <c r="BK56" s="96"/>
      <c r="BL56" s="96"/>
      <c r="BM56" s="96"/>
      <c r="BN56" s="96"/>
      <c r="BO56" s="99"/>
      <c r="BP56" s="123"/>
    </row>
    <row r="57" spans="2:68" ht="6.75" customHeight="1" x14ac:dyDescent="0.25">
      <c r="B57" s="106"/>
      <c r="C57" s="107"/>
      <c r="D57" s="107"/>
      <c r="E57" s="107"/>
      <c r="F57" s="108"/>
      <c r="G57" s="108"/>
      <c r="H57" s="108"/>
      <c r="I57" s="108"/>
      <c r="J57" s="108"/>
      <c r="K57" s="108"/>
      <c r="L57" s="108"/>
      <c r="M57" s="108"/>
      <c r="N57" s="108"/>
      <c r="O57" s="108"/>
      <c r="P57" s="108"/>
      <c r="Q57" s="108"/>
      <c r="R57" s="108"/>
      <c r="S57" s="108"/>
      <c r="T57" s="108"/>
      <c r="U57" s="108"/>
      <c r="V57" s="109"/>
      <c r="W57" s="5"/>
      <c r="X57" s="5"/>
      <c r="Y57" s="106"/>
      <c r="Z57" s="107"/>
      <c r="AA57" s="107"/>
      <c r="AB57" s="107"/>
      <c r="AC57" s="108"/>
      <c r="AD57" s="108"/>
      <c r="AE57" s="108"/>
      <c r="AF57" s="108"/>
      <c r="AG57" s="108"/>
      <c r="AH57" s="108"/>
      <c r="AI57" s="108"/>
      <c r="AJ57" s="108"/>
      <c r="AK57" s="108"/>
      <c r="AL57" s="108"/>
      <c r="AM57" s="108"/>
      <c r="AN57" s="108"/>
      <c r="AO57" s="108"/>
      <c r="AP57" s="108"/>
      <c r="AQ57" s="108"/>
      <c r="AR57" s="108"/>
      <c r="AS57" s="109"/>
      <c r="AT57" s="5"/>
      <c r="AU57" s="1"/>
      <c r="AV57" s="106"/>
      <c r="AW57" s="107"/>
      <c r="AX57" s="107"/>
      <c r="AY57" s="107"/>
      <c r="AZ57" s="108"/>
      <c r="BA57" s="108"/>
      <c r="BB57" s="108"/>
      <c r="BC57" s="108"/>
      <c r="BD57" s="108"/>
      <c r="BE57" s="108"/>
      <c r="BF57" s="108"/>
      <c r="BG57" s="108"/>
      <c r="BH57" s="108"/>
      <c r="BI57" s="108"/>
      <c r="BJ57" s="108"/>
      <c r="BK57" s="108"/>
      <c r="BL57" s="108"/>
      <c r="BM57" s="108"/>
      <c r="BN57" s="108"/>
      <c r="BO57" s="108"/>
      <c r="BP57" s="109"/>
    </row>
    <row r="58" spans="2:68" x14ac:dyDescent="0.25">
      <c r="B58" s="106"/>
      <c r="C58" s="49"/>
      <c r="D58" s="50"/>
      <c r="E58" s="50"/>
      <c r="F58" s="50"/>
      <c r="G58" s="50"/>
      <c r="H58" s="50"/>
      <c r="I58" s="50"/>
      <c r="J58" s="50"/>
      <c r="K58" s="50"/>
      <c r="L58" s="50"/>
      <c r="M58" s="50"/>
      <c r="N58" s="50"/>
      <c r="O58" s="50"/>
      <c r="P58" s="50"/>
      <c r="Q58" s="50"/>
      <c r="R58" s="50"/>
      <c r="S58" s="50"/>
      <c r="T58" s="50"/>
      <c r="U58" s="66"/>
      <c r="V58" s="109"/>
      <c r="W58" s="5"/>
      <c r="X58" s="5"/>
      <c r="Y58" s="106"/>
      <c r="Z58" s="49"/>
      <c r="AA58" s="50"/>
      <c r="AB58" s="50"/>
      <c r="AC58" s="50"/>
      <c r="AD58" s="50"/>
      <c r="AE58" s="50"/>
      <c r="AF58" s="50"/>
      <c r="AG58" s="50"/>
      <c r="AH58" s="50"/>
      <c r="AI58" s="50"/>
      <c r="AJ58" s="50"/>
      <c r="AK58" s="50"/>
      <c r="AL58" s="50"/>
      <c r="AM58" s="50"/>
      <c r="AN58" s="50"/>
      <c r="AO58" s="50"/>
      <c r="AP58" s="50"/>
      <c r="AQ58" s="50"/>
      <c r="AR58" s="66"/>
      <c r="AS58" s="109"/>
      <c r="AT58" s="5"/>
      <c r="AU58" s="1"/>
      <c r="AV58" s="106"/>
      <c r="AW58" s="49"/>
      <c r="AX58" s="50"/>
      <c r="AY58" s="50"/>
      <c r="AZ58" s="50"/>
      <c r="BA58" s="50"/>
      <c r="BB58" s="50"/>
      <c r="BC58" s="50"/>
      <c r="BD58" s="50"/>
      <c r="BE58" s="50"/>
      <c r="BF58" s="50"/>
      <c r="BG58" s="50"/>
      <c r="BH58" s="50"/>
      <c r="BI58" s="50"/>
      <c r="BJ58" s="50"/>
      <c r="BK58" s="50"/>
      <c r="BL58" s="50"/>
      <c r="BM58" s="50"/>
      <c r="BN58" s="50"/>
      <c r="BO58" s="66"/>
      <c r="BP58" s="109"/>
    </row>
    <row r="59" spans="2:68" x14ac:dyDescent="0.25">
      <c r="B59" s="106"/>
      <c r="C59" s="76"/>
      <c r="D59" s="8"/>
      <c r="E59" s="8" t="s">
        <v>1332</v>
      </c>
      <c r="F59" s="8"/>
      <c r="G59" s="8"/>
      <c r="H59" s="8"/>
      <c r="I59" s="6"/>
      <c r="J59" s="6"/>
      <c r="K59" s="6"/>
      <c r="L59" s="481">
        <f>VLOOKUP(K53,TABLA_LOGISTICA,3,FALSE)</f>
        <v>150002.5</v>
      </c>
      <c r="M59" s="481"/>
      <c r="N59" s="481"/>
      <c r="O59" s="481"/>
      <c r="P59" s="5"/>
      <c r="Q59" s="5"/>
      <c r="R59" s="5"/>
      <c r="S59" s="5"/>
      <c r="T59" s="5"/>
      <c r="U59" s="63"/>
      <c r="V59" s="109"/>
      <c r="W59" s="5"/>
      <c r="X59" s="5"/>
      <c r="Y59" s="106"/>
      <c r="Z59" s="76"/>
      <c r="AA59" s="8"/>
      <c r="AB59" s="8" t="s">
        <v>1332</v>
      </c>
      <c r="AC59" s="8"/>
      <c r="AD59" s="8"/>
      <c r="AE59" s="8"/>
      <c r="AF59" s="6"/>
      <c r="AG59" s="6"/>
      <c r="AH59" s="6"/>
      <c r="AI59" s="481">
        <f>VLOOKUP(AH53,TABLA_LOGISTICA,3,FALSE)</f>
        <v>131587.5</v>
      </c>
      <c r="AJ59" s="481"/>
      <c r="AK59" s="481"/>
      <c r="AL59" s="481"/>
      <c r="AM59" s="5"/>
      <c r="AN59" s="5"/>
      <c r="AO59" s="5"/>
      <c r="AP59" s="5"/>
      <c r="AQ59" s="5"/>
      <c r="AR59" s="63"/>
      <c r="AS59" s="109"/>
      <c r="AT59" s="5"/>
      <c r="AU59" s="1"/>
      <c r="AV59" s="106"/>
      <c r="AW59" s="76"/>
      <c r="AX59" s="8"/>
      <c r="AY59" s="8" t="s">
        <v>1332</v>
      </c>
      <c r="AZ59" s="8"/>
      <c r="BA59" s="8"/>
      <c r="BB59" s="8"/>
      <c r="BC59" s="6"/>
      <c r="BD59" s="6"/>
      <c r="BE59" s="6"/>
      <c r="BF59" s="481">
        <f>VLOOKUP(BE53,TABLA_LOGISTICA,3,FALSE)</f>
        <v>196040</v>
      </c>
      <c r="BG59" s="481"/>
      <c r="BH59" s="481"/>
      <c r="BI59" s="481"/>
      <c r="BO59" s="63"/>
      <c r="BP59" s="109"/>
    </row>
    <row r="60" spans="2:68" x14ac:dyDescent="0.25">
      <c r="B60" s="106"/>
      <c r="C60" s="72"/>
      <c r="D60" s="73"/>
      <c r="E60" s="73"/>
      <c r="F60" s="73"/>
      <c r="G60" s="73"/>
      <c r="H60" s="73"/>
      <c r="I60" s="74"/>
      <c r="J60" s="74"/>
      <c r="K60" s="74"/>
      <c r="L60" s="74"/>
      <c r="M60" s="75"/>
      <c r="N60" s="75"/>
      <c r="O60" s="64"/>
      <c r="P60" s="64"/>
      <c r="Q60" s="64"/>
      <c r="R60" s="64"/>
      <c r="S60" s="64"/>
      <c r="T60" s="64"/>
      <c r="U60" s="65"/>
      <c r="V60" s="109"/>
      <c r="W60" s="5"/>
      <c r="X60" s="5"/>
      <c r="Y60" s="106"/>
      <c r="Z60" s="72"/>
      <c r="AA60" s="73"/>
      <c r="AB60" s="73"/>
      <c r="AC60" s="73"/>
      <c r="AD60" s="73"/>
      <c r="AE60" s="73"/>
      <c r="AF60" s="74"/>
      <c r="AG60" s="74"/>
      <c r="AH60" s="74"/>
      <c r="AI60" s="74"/>
      <c r="AJ60" s="75"/>
      <c r="AK60" s="75"/>
      <c r="AL60" s="64"/>
      <c r="AM60" s="64"/>
      <c r="AN60" s="64"/>
      <c r="AO60" s="64"/>
      <c r="AP60" s="64"/>
      <c r="AQ60" s="64"/>
      <c r="AR60" s="65"/>
      <c r="AS60" s="109"/>
      <c r="AT60" s="5"/>
      <c r="AU60" s="1"/>
      <c r="AV60" s="106"/>
      <c r="AW60" s="72"/>
      <c r="AX60" s="73"/>
      <c r="AY60" s="73"/>
      <c r="AZ60" s="73"/>
      <c r="BA60" s="73"/>
      <c r="BB60" s="73"/>
      <c r="BC60" s="74"/>
      <c r="BD60" s="74"/>
      <c r="BE60" s="74"/>
      <c r="BF60" s="74"/>
      <c r="BG60" s="75"/>
      <c r="BH60" s="75"/>
      <c r="BI60" s="64"/>
      <c r="BJ60" s="64"/>
      <c r="BK60" s="64"/>
      <c r="BL60" s="64"/>
      <c r="BM60" s="64"/>
      <c r="BN60" s="64"/>
      <c r="BO60" s="65"/>
      <c r="BP60" s="109"/>
    </row>
    <row r="61" spans="2:68" ht="5.25" customHeight="1" x14ac:dyDescent="0.25">
      <c r="B61" s="106"/>
      <c r="C61" s="242"/>
      <c r="D61" s="242"/>
      <c r="E61" s="242"/>
      <c r="F61" s="242"/>
      <c r="G61" s="242"/>
      <c r="H61" s="242"/>
      <c r="I61" s="111"/>
      <c r="J61" s="111"/>
      <c r="K61" s="111"/>
      <c r="L61" s="111"/>
      <c r="M61" s="112"/>
      <c r="N61" s="112"/>
      <c r="O61" s="113"/>
      <c r="P61" s="113"/>
      <c r="Q61" s="113"/>
      <c r="R61" s="113"/>
      <c r="S61" s="113"/>
      <c r="T61" s="113"/>
      <c r="U61" s="113"/>
      <c r="V61" s="109"/>
      <c r="W61" s="5"/>
      <c r="X61" s="5"/>
      <c r="Y61" s="106"/>
      <c r="Z61" s="242"/>
      <c r="AA61" s="242"/>
      <c r="AB61" s="242"/>
      <c r="AC61" s="242"/>
      <c r="AD61" s="242"/>
      <c r="AE61" s="242"/>
      <c r="AF61" s="111"/>
      <c r="AG61" s="111"/>
      <c r="AH61" s="111"/>
      <c r="AI61" s="111"/>
      <c r="AJ61" s="112"/>
      <c r="AK61" s="112"/>
      <c r="AL61" s="113"/>
      <c r="AM61" s="113"/>
      <c r="AN61" s="113"/>
      <c r="AO61" s="113"/>
      <c r="AP61" s="113"/>
      <c r="AQ61" s="113"/>
      <c r="AR61" s="113"/>
      <c r="AS61" s="109"/>
      <c r="AT61" s="5"/>
      <c r="AU61" s="1"/>
      <c r="AV61" s="106"/>
      <c r="AW61" s="242"/>
      <c r="AX61" s="242"/>
      <c r="AY61" s="242"/>
      <c r="AZ61" s="242"/>
      <c r="BA61" s="242"/>
      <c r="BB61" s="242"/>
      <c r="BC61" s="111"/>
      <c r="BD61" s="111"/>
      <c r="BE61" s="111"/>
      <c r="BF61" s="111"/>
      <c r="BG61" s="112"/>
      <c r="BH61" s="112"/>
      <c r="BI61" s="113"/>
      <c r="BJ61" s="113"/>
      <c r="BK61" s="113"/>
      <c r="BL61" s="113"/>
      <c r="BM61" s="113"/>
      <c r="BN61" s="113"/>
      <c r="BO61" s="113"/>
      <c r="BP61" s="109"/>
    </row>
    <row r="62" spans="2:68" x14ac:dyDescent="0.25">
      <c r="B62" s="106"/>
      <c r="C62" s="77"/>
      <c r="D62" s="51"/>
      <c r="E62" s="51"/>
      <c r="F62" s="51"/>
      <c r="G62" s="51"/>
      <c r="H62" s="51"/>
      <c r="I62" s="78"/>
      <c r="J62" s="78"/>
      <c r="K62" s="78"/>
      <c r="L62" s="78"/>
      <c r="M62" s="55"/>
      <c r="N62" s="55"/>
      <c r="O62" s="50"/>
      <c r="P62" s="50"/>
      <c r="Q62" s="50"/>
      <c r="R62" s="50"/>
      <c r="S62" s="50"/>
      <c r="T62" s="50"/>
      <c r="U62" s="66"/>
      <c r="V62" s="109"/>
      <c r="W62" s="5"/>
      <c r="X62" s="5"/>
      <c r="Y62" s="106"/>
      <c r="Z62" s="77"/>
      <c r="AA62" s="51"/>
      <c r="AB62" s="51"/>
      <c r="AC62" s="51"/>
      <c r="AD62" s="51"/>
      <c r="AE62" s="51"/>
      <c r="AF62" s="78"/>
      <c r="AG62" s="78"/>
      <c r="AH62" s="78"/>
      <c r="AI62" s="78"/>
      <c r="AJ62" s="55"/>
      <c r="AK62" s="55"/>
      <c r="AL62" s="50"/>
      <c r="AM62" s="50"/>
      <c r="AN62" s="50"/>
      <c r="AO62" s="50"/>
      <c r="AP62" s="50"/>
      <c r="AQ62" s="50"/>
      <c r="AR62" s="66"/>
      <c r="AS62" s="109"/>
      <c r="AT62" s="5"/>
      <c r="AU62" s="1"/>
      <c r="AV62" s="106"/>
      <c r="AW62" s="77"/>
      <c r="AX62" s="51"/>
      <c r="AY62" s="51"/>
      <c r="AZ62" s="51"/>
      <c r="BA62" s="51"/>
      <c r="BB62" s="51"/>
      <c r="BC62" s="78"/>
      <c r="BD62" s="78"/>
      <c r="BE62" s="78"/>
      <c r="BF62" s="78"/>
      <c r="BG62" s="55"/>
      <c r="BH62" s="55"/>
      <c r="BI62" s="50"/>
      <c r="BJ62" s="50"/>
      <c r="BK62" s="50"/>
      <c r="BL62" s="50"/>
      <c r="BM62" s="50"/>
      <c r="BN62" s="50"/>
      <c r="BO62" s="66"/>
      <c r="BP62" s="109"/>
    </row>
    <row r="63" spans="2:68" ht="15.75" x14ac:dyDescent="0.25">
      <c r="B63" s="106"/>
      <c r="C63" s="62"/>
      <c r="D63" s="232"/>
      <c r="E63" s="8" t="s">
        <v>1330</v>
      </c>
      <c r="F63" s="8"/>
      <c r="G63" s="8"/>
      <c r="H63" s="530" t="s">
        <v>132</v>
      </c>
      <c r="I63" s="531"/>
      <c r="J63" s="531"/>
      <c r="K63" s="531"/>
      <c r="L63" s="532"/>
      <c r="M63" s="5"/>
      <c r="N63" s="6"/>
      <c r="O63" s="8" t="s">
        <v>1326</v>
      </c>
      <c r="P63" s="6"/>
      <c r="Q63" s="6"/>
      <c r="R63" s="533">
        <f>VLOOKUP(H63,tabla_ejecutor,2,FALSE)</f>
        <v>11890</v>
      </c>
      <c r="S63" s="534"/>
      <c r="T63" s="535"/>
      <c r="U63" s="63"/>
      <c r="V63" s="109"/>
      <c r="W63" s="5"/>
      <c r="X63" s="5"/>
      <c r="Y63" s="106"/>
      <c r="Z63" s="62"/>
      <c r="AA63" s="232"/>
      <c r="AB63" s="8" t="s">
        <v>1330</v>
      </c>
      <c r="AC63" s="8"/>
      <c r="AD63" s="8"/>
      <c r="AE63" s="530" t="s">
        <v>131</v>
      </c>
      <c r="AF63" s="531"/>
      <c r="AG63" s="531"/>
      <c r="AH63" s="531"/>
      <c r="AI63" s="532"/>
      <c r="AJ63" s="5"/>
      <c r="AK63" s="6"/>
      <c r="AL63" s="8" t="s">
        <v>1326</v>
      </c>
      <c r="AM63" s="6"/>
      <c r="AN63" s="6"/>
      <c r="AO63" s="533">
        <f>VLOOKUP(AE63,tabla_ejecutor,2,FALSE)</f>
        <v>18415</v>
      </c>
      <c r="AP63" s="534"/>
      <c r="AQ63" s="535"/>
      <c r="AR63" s="63"/>
      <c r="AS63" s="109"/>
      <c r="AT63" s="5"/>
      <c r="AU63" s="1"/>
      <c r="AV63" s="106"/>
      <c r="AW63" s="62"/>
      <c r="AX63" s="232"/>
      <c r="AY63" s="8" t="s">
        <v>1330</v>
      </c>
      <c r="AZ63" s="8"/>
      <c r="BA63" s="8"/>
      <c r="BB63" s="530" t="s">
        <v>131</v>
      </c>
      <c r="BC63" s="531"/>
      <c r="BD63" s="531"/>
      <c r="BE63" s="531"/>
      <c r="BF63" s="532"/>
      <c r="BH63" s="6"/>
      <c r="BI63" s="8" t="s">
        <v>1326</v>
      </c>
      <c r="BJ63" s="6"/>
      <c r="BK63" s="6"/>
      <c r="BL63" s="533">
        <f>VLOOKUP(BB63,tabla_ejecutor,2,FALSE)</f>
        <v>18415</v>
      </c>
      <c r="BM63" s="534"/>
      <c r="BN63" s="535"/>
      <c r="BO63" s="63"/>
      <c r="BP63" s="109"/>
    </row>
    <row r="64" spans="2:68" x14ac:dyDescent="0.25">
      <c r="B64" s="106"/>
      <c r="C64" s="72"/>
      <c r="D64" s="73"/>
      <c r="E64" s="73"/>
      <c r="F64" s="73"/>
      <c r="G64" s="73"/>
      <c r="H64" s="73"/>
      <c r="I64" s="74"/>
      <c r="J64" s="74"/>
      <c r="K64" s="74"/>
      <c r="L64" s="74"/>
      <c r="M64" s="75"/>
      <c r="N64" s="75"/>
      <c r="O64" s="64"/>
      <c r="P64" s="64"/>
      <c r="Q64" s="64"/>
      <c r="R64" s="64"/>
      <c r="S64" s="64"/>
      <c r="T64" s="64"/>
      <c r="U64" s="65"/>
      <c r="V64" s="109"/>
      <c r="W64" s="5"/>
      <c r="X64" s="5"/>
      <c r="Y64" s="106"/>
      <c r="Z64" s="72"/>
      <c r="AA64" s="73"/>
      <c r="AB64" s="73"/>
      <c r="AC64" s="73"/>
      <c r="AD64" s="73"/>
      <c r="AE64" s="73"/>
      <c r="AF64" s="74"/>
      <c r="AG64" s="74"/>
      <c r="AH64" s="74"/>
      <c r="AI64" s="74"/>
      <c r="AJ64" s="75"/>
      <c r="AK64" s="75"/>
      <c r="AL64" s="64"/>
      <c r="AM64" s="64"/>
      <c r="AN64" s="64"/>
      <c r="AO64" s="64"/>
      <c r="AP64" s="64"/>
      <c r="AQ64" s="64"/>
      <c r="AR64" s="65"/>
      <c r="AS64" s="109"/>
      <c r="AT64" s="5"/>
      <c r="AU64" s="1"/>
      <c r="AV64" s="106"/>
      <c r="AW64" s="72"/>
      <c r="AX64" s="73"/>
      <c r="AY64" s="73"/>
      <c r="AZ64" s="73"/>
      <c r="BA64" s="73"/>
      <c r="BB64" s="73"/>
      <c r="BC64" s="74"/>
      <c r="BD64" s="74"/>
      <c r="BE64" s="74"/>
      <c r="BF64" s="74"/>
      <c r="BG64" s="75"/>
      <c r="BH64" s="75"/>
      <c r="BI64" s="64"/>
      <c r="BJ64" s="64"/>
      <c r="BK64" s="64"/>
      <c r="BL64" s="64"/>
      <c r="BM64" s="64"/>
      <c r="BN64" s="64"/>
      <c r="BO64" s="65"/>
      <c r="BP64" s="109"/>
    </row>
    <row r="65" spans="2:68" ht="6" customHeight="1" x14ac:dyDescent="0.25">
      <c r="B65" s="106"/>
      <c r="C65" s="242"/>
      <c r="D65" s="242"/>
      <c r="E65" s="242"/>
      <c r="F65" s="242"/>
      <c r="G65" s="242"/>
      <c r="H65" s="242"/>
      <c r="I65" s="111"/>
      <c r="J65" s="111"/>
      <c r="K65" s="111"/>
      <c r="L65" s="111"/>
      <c r="M65" s="112"/>
      <c r="N65" s="112"/>
      <c r="O65" s="113"/>
      <c r="P65" s="113"/>
      <c r="Q65" s="113"/>
      <c r="R65" s="113"/>
      <c r="S65" s="113"/>
      <c r="T65" s="113"/>
      <c r="U65" s="113"/>
      <c r="V65" s="109"/>
      <c r="W65" s="5"/>
      <c r="X65" s="5"/>
      <c r="Y65" s="106"/>
      <c r="Z65" s="242"/>
      <c r="AA65" s="242"/>
      <c r="AB65" s="242"/>
      <c r="AC65" s="242"/>
      <c r="AD65" s="242"/>
      <c r="AE65" s="242"/>
      <c r="AF65" s="111"/>
      <c r="AG65" s="111"/>
      <c r="AH65" s="111"/>
      <c r="AI65" s="111"/>
      <c r="AJ65" s="112"/>
      <c r="AK65" s="112"/>
      <c r="AL65" s="113"/>
      <c r="AM65" s="113"/>
      <c r="AN65" s="113"/>
      <c r="AO65" s="113"/>
      <c r="AP65" s="113"/>
      <c r="AQ65" s="113"/>
      <c r="AR65" s="113"/>
      <c r="AS65" s="109"/>
      <c r="AT65" s="5"/>
      <c r="AU65" s="1"/>
      <c r="AV65" s="106"/>
      <c r="AW65" s="242"/>
      <c r="AX65" s="242"/>
      <c r="AY65" s="242"/>
      <c r="AZ65" s="242"/>
      <c r="BA65" s="242"/>
      <c r="BB65" s="242"/>
      <c r="BC65" s="111"/>
      <c r="BD65" s="111"/>
      <c r="BE65" s="111"/>
      <c r="BF65" s="111"/>
      <c r="BG65" s="112"/>
      <c r="BH65" s="112"/>
      <c r="BI65" s="113"/>
      <c r="BJ65" s="113"/>
      <c r="BK65" s="113"/>
      <c r="BL65" s="113"/>
      <c r="BM65" s="113"/>
      <c r="BN65" s="113"/>
      <c r="BO65" s="113"/>
      <c r="BP65" s="109"/>
    </row>
    <row r="66" spans="2:68" x14ac:dyDescent="0.25">
      <c r="B66" s="106"/>
      <c r="C66" s="77"/>
      <c r="D66" s="51"/>
      <c r="E66" s="51"/>
      <c r="F66" s="51"/>
      <c r="G66" s="51"/>
      <c r="H66" s="51"/>
      <c r="I66" s="78"/>
      <c r="J66" s="78"/>
      <c r="K66" s="78"/>
      <c r="L66" s="78"/>
      <c r="M66" s="55"/>
      <c r="N66" s="55"/>
      <c r="O66" s="50"/>
      <c r="P66" s="50"/>
      <c r="Q66" s="50"/>
      <c r="R66" s="50"/>
      <c r="S66" s="50"/>
      <c r="T66" s="50"/>
      <c r="U66" s="66"/>
      <c r="V66" s="109"/>
      <c r="W66" s="5"/>
      <c r="X66" s="5"/>
      <c r="Y66" s="106"/>
      <c r="Z66" s="77"/>
      <c r="AA66" s="51"/>
      <c r="AB66" s="51"/>
      <c r="AC66" s="51"/>
      <c r="AD66" s="51"/>
      <c r="AE66" s="51"/>
      <c r="AF66" s="78"/>
      <c r="AG66" s="78"/>
      <c r="AH66" s="78"/>
      <c r="AI66" s="78"/>
      <c r="AJ66" s="55"/>
      <c r="AK66" s="55"/>
      <c r="AL66" s="50"/>
      <c r="AM66" s="50"/>
      <c r="AN66" s="50"/>
      <c r="AO66" s="50"/>
      <c r="AP66" s="50"/>
      <c r="AQ66" s="50"/>
      <c r="AR66" s="66"/>
      <c r="AS66" s="109"/>
      <c r="AT66" s="5"/>
      <c r="AU66" s="1"/>
      <c r="AV66" s="106"/>
      <c r="AW66" s="77"/>
      <c r="AX66" s="51"/>
      <c r="AY66" s="51"/>
      <c r="AZ66" s="51"/>
      <c r="BA66" s="51"/>
      <c r="BB66" s="51"/>
      <c r="BC66" s="78"/>
      <c r="BD66" s="78"/>
      <c r="BE66" s="78"/>
      <c r="BF66" s="78"/>
      <c r="BG66" s="55"/>
      <c r="BH66" s="55"/>
      <c r="BI66" s="50"/>
      <c r="BJ66" s="50"/>
      <c r="BK66" s="50"/>
      <c r="BL66" s="50"/>
      <c r="BM66" s="50"/>
      <c r="BN66" s="50"/>
      <c r="BO66" s="66"/>
      <c r="BP66" s="109"/>
    </row>
    <row r="67" spans="2:68" x14ac:dyDescent="0.25">
      <c r="B67" s="106"/>
      <c r="C67" s="62"/>
      <c r="D67" s="232"/>
      <c r="E67" s="8" t="s">
        <v>1331</v>
      </c>
      <c r="F67" s="8"/>
      <c r="G67" s="8"/>
      <c r="H67" s="8"/>
      <c r="I67" s="8"/>
      <c r="J67" s="8"/>
      <c r="K67" s="536">
        <v>0</v>
      </c>
      <c r="L67" s="537"/>
      <c r="M67" s="59" t="s">
        <v>130</v>
      </c>
      <c r="N67" s="59"/>
      <c r="O67" s="5"/>
      <c r="P67" s="8" t="s">
        <v>1327</v>
      </c>
      <c r="Q67" s="8"/>
      <c r="R67" s="533">
        <f>R63*K67</f>
        <v>0</v>
      </c>
      <c r="S67" s="534"/>
      <c r="T67" s="535"/>
      <c r="U67" s="88"/>
      <c r="V67" s="109"/>
      <c r="W67" s="5"/>
      <c r="X67" s="5"/>
      <c r="Y67" s="106"/>
      <c r="Z67" s="62"/>
      <c r="AA67" s="232"/>
      <c r="AB67" s="8" t="s">
        <v>1331</v>
      </c>
      <c r="AC67" s="8"/>
      <c r="AD67" s="8"/>
      <c r="AE67" s="8"/>
      <c r="AF67" s="8"/>
      <c r="AG67" s="8"/>
      <c r="AH67" s="536">
        <v>0</v>
      </c>
      <c r="AI67" s="537"/>
      <c r="AJ67" s="59" t="s">
        <v>130</v>
      </c>
      <c r="AK67" s="59"/>
      <c r="AL67" s="5"/>
      <c r="AM67" s="8" t="s">
        <v>1327</v>
      </c>
      <c r="AN67" s="8"/>
      <c r="AO67" s="533">
        <f>AO63*AH67</f>
        <v>0</v>
      </c>
      <c r="AP67" s="534"/>
      <c r="AQ67" s="535"/>
      <c r="AR67" s="88"/>
      <c r="AS67" s="109"/>
      <c r="AT67" s="5"/>
      <c r="AU67" s="1"/>
      <c r="AV67" s="106"/>
      <c r="AW67" s="62"/>
      <c r="AX67" s="232"/>
      <c r="AY67" s="8" t="s">
        <v>1331</v>
      </c>
      <c r="AZ67" s="8"/>
      <c r="BA67" s="8"/>
      <c r="BB67" s="8"/>
      <c r="BC67" s="8"/>
      <c r="BD67" s="8"/>
      <c r="BE67" s="536">
        <v>0</v>
      </c>
      <c r="BF67" s="537"/>
      <c r="BG67" s="59" t="s">
        <v>130</v>
      </c>
      <c r="BH67" s="59"/>
      <c r="BJ67" s="8" t="s">
        <v>1327</v>
      </c>
      <c r="BK67" s="8"/>
      <c r="BL67" s="533">
        <f>BL63*BE67</f>
        <v>0</v>
      </c>
      <c r="BM67" s="534"/>
      <c r="BN67" s="535"/>
      <c r="BO67" s="88"/>
      <c r="BP67" s="109"/>
    </row>
    <row r="68" spans="2:68" x14ac:dyDescent="0.25">
      <c r="B68" s="106"/>
      <c r="C68" s="72"/>
      <c r="D68" s="73"/>
      <c r="E68" s="73"/>
      <c r="F68" s="73"/>
      <c r="G68" s="73"/>
      <c r="H68" s="73"/>
      <c r="I68" s="74"/>
      <c r="J68" s="74"/>
      <c r="K68" s="74"/>
      <c r="L68" s="74"/>
      <c r="M68" s="75"/>
      <c r="N68" s="75"/>
      <c r="O68" s="64"/>
      <c r="P68" s="64"/>
      <c r="Q68" s="64"/>
      <c r="R68" s="64"/>
      <c r="S68" s="64"/>
      <c r="T68" s="64"/>
      <c r="U68" s="65"/>
      <c r="V68" s="109"/>
      <c r="W68" s="5"/>
      <c r="X68" s="5"/>
      <c r="Y68" s="106"/>
      <c r="Z68" s="72"/>
      <c r="AA68" s="73"/>
      <c r="AB68" s="73"/>
      <c r="AC68" s="73"/>
      <c r="AD68" s="73"/>
      <c r="AE68" s="73"/>
      <c r="AF68" s="74"/>
      <c r="AG68" s="74"/>
      <c r="AH68" s="74"/>
      <c r="AI68" s="74"/>
      <c r="AJ68" s="75"/>
      <c r="AK68" s="75"/>
      <c r="AL68" s="64"/>
      <c r="AM68" s="64"/>
      <c r="AN68" s="64"/>
      <c r="AO68" s="64"/>
      <c r="AP68" s="64"/>
      <c r="AQ68" s="64"/>
      <c r="AR68" s="65"/>
      <c r="AS68" s="109"/>
      <c r="AT68" s="5"/>
      <c r="AU68" s="1"/>
      <c r="AV68" s="106"/>
      <c r="AW68" s="72"/>
      <c r="AX68" s="73"/>
      <c r="AY68" s="73"/>
      <c r="AZ68" s="73"/>
      <c r="BA68" s="73"/>
      <c r="BB68" s="73"/>
      <c r="BC68" s="74"/>
      <c r="BD68" s="74"/>
      <c r="BE68" s="74"/>
      <c r="BF68" s="74"/>
      <c r="BG68" s="75"/>
      <c r="BH68" s="75"/>
      <c r="BI68" s="64"/>
      <c r="BJ68" s="64"/>
      <c r="BK68" s="64"/>
      <c r="BL68" s="64"/>
      <c r="BM68" s="64"/>
      <c r="BN68" s="64"/>
      <c r="BO68" s="65"/>
      <c r="BP68" s="109"/>
    </row>
    <row r="69" spans="2:68" ht="6" customHeight="1" x14ac:dyDescent="0.25">
      <c r="B69" s="106"/>
      <c r="C69" s="242"/>
      <c r="D69" s="242"/>
      <c r="E69" s="242"/>
      <c r="F69" s="242"/>
      <c r="G69" s="242"/>
      <c r="H69" s="242"/>
      <c r="I69" s="111"/>
      <c r="J69" s="111"/>
      <c r="K69" s="111"/>
      <c r="L69" s="111"/>
      <c r="M69" s="112"/>
      <c r="N69" s="112"/>
      <c r="O69" s="113"/>
      <c r="P69" s="113"/>
      <c r="Q69" s="113"/>
      <c r="R69" s="113"/>
      <c r="S69" s="113"/>
      <c r="T69" s="113"/>
      <c r="U69" s="113"/>
      <c r="V69" s="109"/>
      <c r="W69" s="5"/>
      <c r="X69" s="5"/>
      <c r="Y69" s="106"/>
      <c r="Z69" s="242"/>
      <c r="AA69" s="242"/>
      <c r="AB69" s="242"/>
      <c r="AC69" s="242"/>
      <c r="AD69" s="242"/>
      <c r="AE69" s="242"/>
      <c r="AF69" s="111"/>
      <c r="AG69" s="111"/>
      <c r="AH69" s="111"/>
      <c r="AI69" s="111"/>
      <c r="AJ69" s="112"/>
      <c r="AK69" s="112"/>
      <c r="AL69" s="113"/>
      <c r="AM69" s="113"/>
      <c r="AN69" s="113"/>
      <c r="AO69" s="113"/>
      <c r="AP69" s="113"/>
      <c r="AQ69" s="113"/>
      <c r="AR69" s="113"/>
      <c r="AS69" s="109"/>
      <c r="AT69" s="5"/>
      <c r="AU69" s="1"/>
      <c r="AV69" s="106"/>
      <c r="AW69" s="242"/>
      <c r="AX69" s="242"/>
      <c r="AY69" s="242"/>
      <c r="AZ69" s="242"/>
      <c r="BA69" s="242"/>
      <c r="BB69" s="242"/>
      <c r="BC69" s="111"/>
      <c r="BD69" s="111"/>
      <c r="BE69" s="111"/>
      <c r="BF69" s="111"/>
      <c r="BG69" s="112"/>
      <c r="BH69" s="112"/>
      <c r="BI69" s="113"/>
      <c r="BJ69" s="113"/>
      <c r="BK69" s="113"/>
      <c r="BL69" s="113"/>
      <c r="BM69" s="113"/>
      <c r="BN69" s="113"/>
      <c r="BO69" s="113"/>
      <c r="BP69" s="109"/>
    </row>
    <row r="70" spans="2:68" x14ac:dyDescent="0.25">
      <c r="B70" s="106"/>
      <c r="C70" s="77"/>
      <c r="D70" s="51"/>
      <c r="E70" s="51"/>
      <c r="F70" s="51"/>
      <c r="G70" s="51"/>
      <c r="H70" s="51"/>
      <c r="I70" s="78"/>
      <c r="J70" s="78"/>
      <c r="K70" s="78"/>
      <c r="L70" s="78"/>
      <c r="M70" s="55"/>
      <c r="N70" s="55"/>
      <c r="O70" s="50"/>
      <c r="P70" s="50"/>
      <c r="Q70" s="50"/>
      <c r="R70" s="50"/>
      <c r="S70" s="50"/>
      <c r="T70" s="50"/>
      <c r="U70" s="66"/>
      <c r="V70" s="109"/>
      <c r="W70" s="5"/>
      <c r="X70" s="5"/>
      <c r="Y70" s="106"/>
      <c r="Z70" s="77"/>
      <c r="AA70" s="51"/>
      <c r="AB70" s="51"/>
      <c r="AC70" s="51"/>
      <c r="AD70" s="51"/>
      <c r="AE70" s="51"/>
      <c r="AF70" s="78"/>
      <c r="AG70" s="78"/>
      <c r="AH70" s="78"/>
      <c r="AI70" s="78"/>
      <c r="AJ70" s="55"/>
      <c r="AK70" s="55"/>
      <c r="AL70" s="50"/>
      <c r="AM70" s="50"/>
      <c r="AN70" s="50"/>
      <c r="AO70" s="50"/>
      <c r="AP70" s="50"/>
      <c r="AQ70" s="50"/>
      <c r="AR70" s="66"/>
      <c r="AS70" s="109"/>
      <c r="AT70" s="5"/>
      <c r="AU70" s="1"/>
      <c r="AV70" s="106"/>
      <c r="AW70" s="77"/>
      <c r="AX70" s="51"/>
      <c r="AY70" s="51"/>
      <c r="AZ70" s="51"/>
      <c r="BA70" s="51"/>
      <c r="BB70" s="51"/>
      <c r="BC70" s="78"/>
      <c r="BD70" s="78"/>
      <c r="BE70" s="78"/>
      <c r="BF70" s="78"/>
      <c r="BG70" s="55"/>
      <c r="BH70" s="55"/>
      <c r="BI70" s="50"/>
      <c r="BJ70" s="50"/>
      <c r="BK70" s="50"/>
      <c r="BL70" s="50"/>
      <c r="BM70" s="50"/>
      <c r="BN70" s="50"/>
      <c r="BO70" s="66"/>
      <c r="BP70" s="109"/>
    </row>
    <row r="71" spans="2:68" x14ac:dyDescent="0.25">
      <c r="B71" s="106"/>
      <c r="C71" s="62"/>
      <c r="D71" s="232"/>
      <c r="E71" s="48" t="s">
        <v>1333</v>
      </c>
      <c r="F71" s="232"/>
      <c r="G71" s="232"/>
      <c r="H71" s="232"/>
      <c r="I71" s="68"/>
      <c r="J71" s="538" t="s">
        <v>1362</v>
      </c>
      <c r="K71" s="539"/>
      <c r="L71" s="539"/>
      <c r="M71" s="539"/>
      <c r="N71" s="540"/>
      <c r="O71" s="5"/>
      <c r="P71" s="471" t="s">
        <v>135</v>
      </c>
      <c r="Q71" s="471"/>
      <c r="R71" s="533">
        <f>VLOOKUP(J71,tabla_Alturas,2,FALSE)*L59</f>
        <v>0</v>
      </c>
      <c r="S71" s="534"/>
      <c r="T71" s="535"/>
      <c r="U71" s="63"/>
      <c r="V71" s="109"/>
      <c r="W71" s="5"/>
      <c r="X71" s="5"/>
      <c r="Y71" s="106"/>
      <c r="Z71" s="62"/>
      <c r="AA71" s="232"/>
      <c r="AB71" s="48" t="s">
        <v>1333</v>
      </c>
      <c r="AC71" s="232"/>
      <c r="AD71" s="232"/>
      <c r="AE71" s="232"/>
      <c r="AF71" s="68"/>
      <c r="AG71" s="538" t="s">
        <v>1297</v>
      </c>
      <c r="AH71" s="539"/>
      <c r="AI71" s="539"/>
      <c r="AJ71" s="539"/>
      <c r="AK71" s="540"/>
      <c r="AL71" s="5"/>
      <c r="AM71" s="471" t="s">
        <v>135</v>
      </c>
      <c r="AN71" s="471"/>
      <c r="AO71" s="533" t="e">
        <f>VLOOKUP(AG71,tabla_Alturas,2,FALSE)*AI59</f>
        <v>#N/A</v>
      </c>
      <c r="AP71" s="534"/>
      <c r="AQ71" s="535"/>
      <c r="AR71" s="63"/>
      <c r="AS71" s="109"/>
      <c r="AT71" s="5"/>
      <c r="AU71" s="1"/>
      <c r="AV71" s="106"/>
      <c r="AW71" s="62"/>
      <c r="AX71" s="232"/>
      <c r="AY71" s="48" t="s">
        <v>1333</v>
      </c>
      <c r="AZ71" s="232"/>
      <c r="BA71" s="232"/>
      <c r="BB71" s="232"/>
      <c r="BC71" s="68"/>
      <c r="BD71" s="538" t="s">
        <v>1465</v>
      </c>
      <c r="BE71" s="539"/>
      <c r="BF71" s="539"/>
      <c r="BG71" s="539"/>
      <c r="BH71" s="540"/>
      <c r="BJ71" s="471" t="s">
        <v>135</v>
      </c>
      <c r="BK71" s="471"/>
      <c r="BL71" s="533">
        <f>VLOOKUP(BD71,tabla_Alturas,2,FALSE)*BF59</f>
        <v>39208</v>
      </c>
      <c r="BM71" s="534"/>
      <c r="BN71" s="535"/>
      <c r="BO71" s="63"/>
      <c r="BP71" s="109"/>
    </row>
    <row r="72" spans="2:68" x14ac:dyDescent="0.25">
      <c r="B72" s="106"/>
      <c r="C72" s="72"/>
      <c r="D72" s="73"/>
      <c r="E72" s="73"/>
      <c r="F72" s="73"/>
      <c r="G72" s="73"/>
      <c r="H72" s="73"/>
      <c r="I72" s="74"/>
      <c r="J72" s="74"/>
      <c r="K72" s="74"/>
      <c r="L72" s="74"/>
      <c r="M72" s="75"/>
      <c r="N72" s="75"/>
      <c r="O72" s="64"/>
      <c r="P72" s="64"/>
      <c r="Q72" s="64"/>
      <c r="R72" s="64"/>
      <c r="S72" s="64"/>
      <c r="T72" s="64"/>
      <c r="U72" s="65"/>
      <c r="V72" s="109"/>
      <c r="W72" s="5"/>
      <c r="X72" s="5"/>
      <c r="Y72" s="106"/>
      <c r="Z72" s="72"/>
      <c r="AA72" s="73"/>
      <c r="AB72" s="73"/>
      <c r="AC72" s="73"/>
      <c r="AD72" s="73"/>
      <c r="AE72" s="73"/>
      <c r="AF72" s="74"/>
      <c r="AG72" s="74"/>
      <c r="AH72" s="74"/>
      <c r="AI72" s="74"/>
      <c r="AJ72" s="75"/>
      <c r="AK72" s="75"/>
      <c r="AL72" s="64"/>
      <c r="AM72" s="64"/>
      <c r="AN72" s="64"/>
      <c r="AO72" s="64"/>
      <c r="AP72" s="64"/>
      <c r="AQ72" s="64"/>
      <c r="AR72" s="65"/>
      <c r="AS72" s="109"/>
      <c r="AT72" s="5"/>
      <c r="AU72" s="1"/>
      <c r="AV72" s="106"/>
      <c r="AW72" s="72"/>
      <c r="AX72" s="73"/>
      <c r="AY72" s="73"/>
      <c r="AZ72" s="73"/>
      <c r="BA72" s="73"/>
      <c r="BB72" s="73"/>
      <c r="BC72" s="74"/>
      <c r="BD72" s="74"/>
      <c r="BE72" s="74"/>
      <c r="BF72" s="74"/>
      <c r="BG72" s="75"/>
      <c r="BH72" s="75"/>
      <c r="BI72" s="64"/>
      <c r="BJ72" s="64"/>
      <c r="BK72" s="64"/>
      <c r="BL72" s="64"/>
      <c r="BM72" s="64"/>
      <c r="BN72" s="64"/>
      <c r="BO72" s="65"/>
      <c r="BP72" s="109"/>
    </row>
    <row r="73" spans="2:68" ht="5.25" customHeight="1" x14ac:dyDescent="0.25">
      <c r="B73" s="106"/>
      <c r="C73" s="113"/>
      <c r="D73" s="114"/>
      <c r="E73" s="113"/>
      <c r="F73" s="113"/>
      <c r="G73" s="113"/>
      <c r="H73" s="113"/>
      <c r="I73" s="113"/>
      <c r="J73" s="113"/>
      <c r="K73" s="113"/>
      <c r="L73" s="113"/>
      <c r="M73" s="113"/>
      <c r="N73" s="113"/>
      <c r="O73" s="113"/>
      <c r="P73" s="113"/>
      <c r="Q73" s="113"/>
      <c r="R73" s="113"/>
      <c r="S73" s="113"/>
      <c r="T73" s="113"/>
      <c r="U73" s="113"/>
      <c r="V73" s="109"/>
      <c r="W73" s="5"/>
      <c r="X73" s="5"/>
      <c r="Y73" s="106"/>
      <c r="Z73" s="113"/>
      <c r="AA73" s="114"/>
      <c r="AB73" s="113"/>
      <c r="AC73" s="113"/>
      <c r="AD73" s="113"/>
      <c r="AE73" s="113"/>
      <c r="AF73" s="113"/>
      <c r="AG73" s="113"/>
      <c r="AH73" s="113"/>
      <c r="AI73" s="113"/>
      <c r="AJ73" s="113"/>
      <c r="AK73" s="113"/>
      <c r="AL73" s="113"/>
      <c r="AM73" s="113"/>
      <c r="AN73" s="113"/>
      <c r="AO73" s="113"/>
      <c r="AP73" s="113"/>
      <c r="AQ73" s="113"/>
      <c r="AR73" s="113"/>
      <c r="AS73" s="109"/>
      <c r="AT73" s="5"/>
      <c r="AU73" s="1"/>
      <c r="AV73" s="106"/>
      <c r="AW73" s="113"/>
      <c r="AX73" s="114"/>
      <c r="AY73" s="113"/>
      <c r="AZ73" s="113"/>
      <c r="BA73" s="113"/>
      <c r="BB73" s="113"/>
      <c r="BC73" s="113"/>
      <c r="BD73" s="113"/>
      <c r="BE73" s="113"/>
      <c r="BF73" s="113"/>
      <c r="BG73" s="113"/>
      <c r="BH73" s="113"/>
      <c r="BI73" s="113"/>
      <c r="BJ73" s="113"/>
      <c r="BK73" s="113"/>
      <c r="BL73" s="113"/>
      <c r="BM73" s="113"/>
      <c r="BN73" s="113"/>
      <c r="BO73" s="113"/>
      <c r="BP73" s="109"/>
    </row>
    <row r="74" spans="2:68" ht="15.75" x14ac:dyDescent="0.25">
      <c r="B74" s="106"/>
      <c r="C74" s="77"/>
      <c r="D74" s="51"/>
      <c r="E74" s="51"/>
      <c r="F74" s="51"/>
      <c r="G74" s="51"/>
      <c r="H74" s="51"/>
      <c r="I74" s="79"/>
      <c r="J74" s="79"/>
      <c r="K74" s="79"/>
      <c r="L74" s="79"/>
      <c r="M74" s="50"/>
      <c r="N74" s="51"/>
      <c r="O74" s="51"/>
      <c r="P74" s="51"/>
      <c r="Q74" s="80"/>
      <c r="R74" s="80"/>
      <c r="S74" s="80"/>
      <c r="T74" s="50"/>
      <c r="U74" s="66"/>
      <c r="V74" s="109"/>
      <c r="W74" s="5"/>
      <c r="X74" s="5"/>
      <c r="Y74" s="106"/>
      <c r="Z74" s="77"/>
      <c r="AA74" s="51"/>
      <c r="AB74" s="51"/>
      <c r="AC74" s="51"/>
      <c r="AD74" s="51"/>
      <c r="AE74" s="51"/>
      <c r="AF74" s="79"/>
      <c r="AG74" s="79"/>
      <c r="AH74" s="79"/>
      <c r="AI74" s="79"/>
      <c r="AJ74" s="50"/>
      <c r="AK74" s="51"/>
      <c r="AL74" s="51"/>
      <c r="AM74" s="51"/>
      <c r="AN74" s="80"/>
      <c r="AO74" s="80"/>
      <c r="AP74" s="80"/>
      <c r="AQ74" s="50"/>
      <c r="AR74" s="66"/>
      <c r="AS74" s="109"/>
      <c r="AT74" s="5"/>
      <c r="AU74" s="1"/>
      <c r="AV74" s="106"/>
      <c r="AW74" s="77"/>
      <c r="AX74" s="51"/>
      <c r="AY74" s="51"/>
      <c r="AZ74" s="51"/>
      <c r="BA74" s="51"/>
      <c r="BB74" s="51"/>
      <c r="BC74" s="79"/>
      <c r="BD74" s="79"/>
      <c r="BE74" s="79"/>
      <c r="BF74" s="79"/>
      <c r="BG74" s="50"/>
      <c r="BH74" s="51"/>
      <c r="BI74" s="51"/>
      <c r="BJ74" s="51"/>
      <c r="BK74" s="80"/>
      <c r="BL74" s="80"/>
      <c r="BM74" s="80"/>
      <c r="BN74" s="50"/>
      <c r="BO74" s="66"/>
      <c r="BP74" s="109"/>
    </row>
    <row r="75" spans="2:68" x14ac:dyDescent="0.25">
      <c r="B75" s="106"/>
      <c r="C75" s="83"/>
      <c r="D75" s="48"/>
      <c r="E75" s="48" t="s">
        <v>1334</v>
      </c>
      <c r="F75" s="48"/>
      <c r="G75" s="48"/>
      <c r="H75" s="48"/>
      <c r="I75" s="5"/>
      <c r="J75" s="5"/>
      <c r="K75" s="538" t="s">
        <v>1363</v>
      </c>
      <c r="L75" s="539"/>
      <c r="M75" s="539"/>
      <c r="N75" s="539"/>
      <c r="O75" s="540"/>
      <c r="P75" s="471" t="s">
        <v>1281</v>
      </c>
      <c r="Q75" s="471"/>
      <c r="R75" s="471"/>
      <c r="S75" s="541">
        <f>VLOOKUP(K75,tabla_herramientas,2,FALSE)</f>
        <v>0</v>
      </c>
      <c r="T75" s="542"/>
      <c r="U75" s="63"/>
      <c r="V75" s="109"/>
      <c r="W75" s="5"/>
      <c r="X75" s="5"/>
      <c r="Y75" s="106"/>
      <c r="Z75" s="83"/>
      <c r="AA75" s="48"/>
      <c r="AB75" s="48" t="s">
        <v>1334</v>
      </c>
      <c r="AC75" s="48"/>
      <c r="AD75" s="48"/>
      <c r="AE75" s="48"/>
      <c r="AF75" s="5"/>
      <c r="AG75" s="5"/>
      <c r="AH75" s="538" t="s">
        <v>1363</v>
      </c>
      <c r="AI75" s="539"/>
      <c r="AJ75" s="539"/>
      <c r="AK75" s="539"/>
      <c r="AL75" s="540"/>
      <c r="AM75" s="471" t="s">
        <v>1281</v>
      </c>
      <c r="AN75" s="471"/>
      <c r="AO75" s="471"/>
      <c r="AP75" s="541">
        <f>VLOOKUP(AH75,tabla_herramientas,2,FALSE)</f>
        <v>0</v>
      </c>
      <c r="AQ75" s="542"/>
      <c r="AR75" s="63"/>
      <c r="AS75" s="109"/>
      <c r="AT75" s="5"/>
      <c r="AU75" s="1"/>
      <c r="AV75" s="106"/>
      <c r="AW75" s="83"/>
      <c r="AX75" s="48"/>
      <c r="AY75" s="48" t="s">
        <v>1334</v>
      </c>
      <c r="AZ75" s="48"/>
      <c r="BA75" s="48"/>
      <c r="BB75" s="48"/>
      <c r="BE75" s="538" t="s">
        <v>1363</v>
      </c>
      <c r="BF75" s="539"/>
      <c r="BG75" s="539"/>
      <c r="BH75" s="539"/>
      <c r="BI75" s="540"/>
      <c r="BJ75" s="471" t="s">
        <v>1281</v>
      </c>
      <c r="BK75" s="471"/>
      <c r="BL75" s="471"/>
      <c r="BM75" s="541">
        <f>VLOOKUP(BE75,tabla_herramientas,2,FALSE)</f>
        <v>0</v>
      </c>
      <c r="BN75" s="542"/>
      <c r="BO75" s="63"/>
      <c r="BP75" s="109"/>
    </row>
    <row r="76" spans="2:68" x14ac:dyDescent="0.25">
      <c r="B76" s="106"/>
      <c r="C76" s="72"/>
      <c r="D76" s="73"/>
      <c r="E76" s="73"/>
      <c r="F76" s="73"/>
      <c r="G76" s="73"/>
      <c r="H76" s="73"/>
      <c r="I76" s="81"/>
      <c r="J76" s="81"/>
      <c r="K76" s="75"/>
      <c r="L76" s="75"/>
      <c r="M76" s="64"/>
      <c r="N76" s="73"/>
      <c r="O76" s="73"/>
      <c r="P76" s="73"/>
      <c r="Q76" s="82"/>
      <c r="R76" s="82"/>
      <c r="S76" s="82"/>
      <c r="T76" s="64"/>
      <c r="U76" s="65"/>
      <c r="V76" s="109"/>
      <c r="W76" s="5"/>
      <c r="X76" s="5"/>
      <c r="Y76" s="106"/>
      <c r="Z76" s="72"/>
      <c r="AA76" s="73"/>
      <c r="AB76" s="73"/>
      <c r="AC76" s="73"/>
      <c r="AD76" s="73"/>
      <c r="AE76" s="73"/>
      <c r="AF76" s="81"/>
      <c r="AG76" s="81"/>
      <c r="AH76" s="75"/>
      <c r="AI76" s="75"/>
      <c r="AJ76" s="64"/>
      <c r="AK76" s="73"/>
      <c r="AL76" s="73"/>
      <c r="AM76" s="73"/>
      <c r="AN76" s="82"/>
      <c r="AO76" s="82"/>
      <c r="AP76" s="82"/>
      <c r="AQ76" s="64"/>
      <c r="AR76" s="65"/>
      <c r="AS76" s="109"/>
      <c r="AT76" s="5"/>
      <c r="AU76" s="1"/>
      <c r="AV76" s="106"/>
      <c r="AW76" s="72"/>
      <c r="AX76" s="73"/>
      <c r="AY76" s="73"/>
      <c r="AZ76" s="73"/>
      <c r="BA76" s="73"/>
      <c r="BB76" s="73"/>
      <c r="BC76" s="81"/>
      <c r="BD76" s="81"/>
      <c r="BE76" s="75"/>
      <c r="BF76" s="75"/>
      <c r="BG76" s="64"/>
      <c r="BH76" s="73"/>
      <c r="BI76" s="73"/>
      <c r="BJ76" s="73"/>
      <c r="BK76" s="82"/>
      <c r="BL76" s="82"/>
      <c r="BM76" s="82"/>
      <c r="BN76" s="64"/>
      <c r="BO76" s="65"/>
      <c r="BP76" s="109"/>
    </row>
    <row r="77" spans="2:68" ht="6" customHeight="1" x14ac:dyDescent="0.25">
      <c r="B77" s="106"/>
      <c r="C77" s="543"/>
      <c r="D77" s="543"/>
      <c r="E77" s="543"/>
      <c r="F77" s="543"/>
      <c r="G77" s="543"/>
      <c r="H77" s="543"/>
      <c r="I77" s="113"/>
      <c r="J77" s="113"/>
      <c r="K77" s="113"/>
      <c r="L77" s="113"/>
      <c r="M77" s="113"/>
      <c r="N77" s="113"/>
      <c r="O77" s="113"/>
      <c r="P77" s="113"/>
      <c r="Q77" s="113"/>
      <c r="R77" s="113"/>
      <c r="S77" s="113"/>
      <c r="T77" s="113"/>
      <c r="U77" s="113"/>
      <c r="V77" s="109"/>
      <c r="W77" s="5"/>
      <c r="X77" s="5"/>
      <c r="Y77" s="106"/>
      <c r="Z77" s="543"/>
      <c r="AA77" s="543"/>
      <c r="AB77" s="543"/>
      <c r="AC77" s="543"/>
      <c r="AD77" s="543"/>
      <c r="AE77" s="543"/>
      <c r="AF77" s="113"/>
      <c r="AG77" s="113"/>
      <c r="AH77" s="113"/>
      <c r="AI77" s="113"/>
      <c r="AJ77" s="113"/>
      <c r="AK77" s="113"/>
      <c r="AL77" s="113"/>
      <c r="AM77" s="113"/>
      <c r="AN77" s="113"/>
      <c r="AO77" s="113"/>
      <c r="AP77" s="113"/>
      <c r="AQ77" s="113"/>
      <c r="AR77" s="113"/>
      <c r="AS77" s="109"/>
      <c r="AT77" s="5"/>
      <c r="AU77" s="1"/>
      <c r="AV77" s="106"/>
      <c r="AW77" s="543"/>
      <c r="AX77" s="543"/>
      <c r="AY77" s="543"/>
      <c r="AZ77" s="543"/>
      <c r="BA77" s="543"/>
      <c r="BB77" s="543"/>
      <c r="BC77" s="113"/>
      <c r="BD77" s="113"/>
      <c r="BE77" s="113"/>
      <c r="BF77" s="113"/>
      <c r="BG77" s="113"/>
      <c r="BH77" s="113"/>
      <c r="BI77" s="113"/>
      <c r="BJ77" s="113"/>
      <c r="BK77" s="113"/>
      <c r="BL77" s="113"/>
      <c r="BM77" s="113"/>
      <c r="BN77" s="113"/>
      <c r="BO77" s="113"/>
      <c r="BP77" s="109"/>
    </row>
    <row r="78" spans="2:68" ht="11.25" customHeight="1" x14ac:dyDescent="0.25">
      <c r="B78" s="106"/>
      <c r="C78" s="77"/>
      <c r="D78" s="51"/>
      <c r="E78" s="51"/>
      <c r="F78" s="51"/>
      <c r="G78" s="51"/>
      <c r="H78" s="51"/>
      <c r="I78" s="84"/>
      <c r="J78" s="84"/>
      <c r="K78" s="84"/>
      <c r="L78" s="84"/>
      <c r="M78" s="84"/>
      <c r="N78" s="50"/>
      <c r="O78" s="51"/>
      <c r="P78" s="51"/>
      <c r="Q78" s="80"/>
      <c r="R78" s="80"/>
      <c r="S78" s="80"/>
      <c r="T78" s="50"/>
      <c r="U78" s="66"/>
      <c r="V78" s="109"/>
      <c r="W78" s="5"/>
      <c r="X78" s="5"/>
      <c r="Y78" s="106"/>
      <c r="Z78" s="77"/>
      <c r="AA78" s="51"/>
      <c r="AB78" s="51"/>
      <c r="AC78" s="51"/>
      <c r="AD78" s="51"/>
      <c r="AE78" s="51"/>
      <c r="AF78" s="84"/>
      <c r="AG78" s="84"/>
      <c r="AH78" s="84"/>
      <c r="AI78" s="84"/>
      <c r="AJ78" s="84"/>
      <c r="AK78" s="50"/>
      <c r="AL78" s="51"/>
      <c r="AM78" s="51"/>
      <c r="AN78" s="80"/>
      <c r="AO78" s="80"/>
      <c r="AP78" s="80"/>
      <c r="AQ78" s="50"/>
      <c r="AR78" s="66"/>
      <c r="AS78" s="109"/>
      <c r="AT78" s="5"/>
      <c r="AU78" s="1"/>
      <c r="AV78" s="106"/>
      <c r="AW78" s="77"/>
      <c r="AX78" s="51"/>
      <c r="AY78" s="51"/>
      <c r="AZ78" s="51"/>
      <c r="BA78" s="51"/>
      <c r="BB78" s="51"/>
      <c r="BC78" s="84"/>
      <c r="BD78" s="84"/>
      <c r="BE78" s="84"/>
      <c r="BF78" s="84"/>
      <c r="BG78" s="84"/>
      <c r="BH78" s="50"/>
      <c r="BI78" s="51"/>
      <c r="BJ78" s="51"/>
      <c r="BK78" s="80"/>
      <c r="BL78" s="80"/>
      <c r="BM78" s="80"/>
      <c r="BN78" s="50"/>
      <c r="BO78" s="66"/>
      <c r="BP78" s="109"/>
    </row>
    <row r="79" spans="2:68" x14ac:dyDescent="0.25">
      <c r="B79" s="106"/>
      <c r="C79" s="53"/>
      <c r="D79" s="8"/>
      <c r="E79" s="232"/>
      <c r="F79" s="232"/>
      <c r="G79" s="232" t="s">
        <v>134</v>
      </c>
      <c r="H79" s="538" t="s">
        <v>1364</v>
      </c>
      <c r="I79" s="539"/>
      <c r="J79" s="539"/>
      <c r="K79" s="539"/>
      <c r="L79" s="540"/>
      <c r="M79" s="5"/>
      <c r="N79" s="5"/>
      <c r="O79" s="5"/>
      <c r="P79" s="471" t="s">
        <v>135</v>
      </c>
      <c r="Q79" s="471"/>
      <c r="R79" s="533">
        <f>VLOOKUP(H79,tabla_consumibles,2,FALSE)*L59</f>
        <v>0</v>
      </c>
      <c r="S79" s="534"/>
      <c r="T79" s="535"/>
      <c r="U79" s="63"/>
      <c r="V79" s="109"/>
      <c r="W79" s="5"/>
      <c r="X79" s="5"/>
      <c r="Y79" s="106"/>
      <c r="Z79" s="53"/>
      <c r="AA79" s="8"/>
      <c r="AB79" s="232"/>
      <c r="AC79" s="232"/>
      <c r="AD79" s="232" t="s">
        <v>134</v>
      </c>
      <c r="AE79" s="538" t="s">
        <v>1364</v>
      </c>
      <c r="AF79" s="539"/>
      <c r="AG79" s="539"/>
      <c r="AH79" s="539"/>
      <c r="AI79" s="540"/>
      <c r="AJ79" s="5"/>
      <c r="AK79" s="5"/>
      <c r="AL79" s="5"/>
      <c r="AM79" s="471" t="s">
        <v>135</v>
      </c>
      <c r="AN79" s="471"/>
      <c r="AO79" s="533">
        <f>VLOOKUP(AE79,tabla_consumibles,2,FALSE)*AI59</f>
        <v>0</v>
      </c>
      <c r="AP79" s="534"/>
      <c r="AQ79" s="535"/>
      <c r="AR79" s="63"/>
      <c r="AS79" s="109"/>
      <c r="AT79" s="5"/>
      <c r="AU79" s="1"/>
      <c r="AV79" s="106"/>
      <c r="AW79" s="53"/>
      <c r="AX79" s="8"/>
      <c r="AY79" s="232"/>
      <c r="AZ79" s="232"/>
      <c r="BA79" s="232" t="s">
        <v>134</v>
      </c>
      <c r="BB79" s="538" t="s">
        <v>1364</v>
      </c>
      <c r="BC79" s="539"/>
      <c r="BD79" s="539"/>
      <c r="BE79" s="539"/>
      <c r="BF79" s="540"/>
      <c r="BJ79" s="471" t="s">
        <v>135</v>
      </c>
      <c r="BK79" s="471"/>
      <c r="BL79" s="533">
        <f>VLOOKUP(BB79,tabla_consumibles,2,FALSE)*BF59</f>
        <v>0</v>
      </c>
      <c r="BM79" s="534"/>
      <c r="BN79" s="535"/>
      <c r="BO79" s="63"/>
      <c r="BP79" s="109"/>
    </row>
    <row r="80" spans="2:68" ht="18" customHeight="1" x14ac:dyDescent="0.25">
      <c r="B80" s="106"/>
      <c r="C80" s="54"/>
      <c r="D80" s="85"/>
      <c r="E80" s="85"/>
      <c r="F80" s="85"/>
      <c r="G80" s="85"/>
      <c r="H80" s="85"/>
      <c r="I80" s="86"/>
      <c r="J80" s="86"/>
      <c r="K80" s="86"/>
      <c r="L80" s="86"/>
      <c r="M80" s="86"/>
      <c r="N80" s="73"/>
      <c r="O80" s="73"/>
      <c r="P80" s="73"/>
      <c r="Q80" s="87"/>
      <c r="R80" s="87"/>
      <c r="S80" s="87"/>
      <c r="T80" s="64"/>
      <c r="U80" s="65"/>
      <c r="V80" s="109"/>
      <c r="W80" s="5"/>
      <c r="X80" s="5"/>
      <c r="Y80" s="106"/>
      <c r="Z80" s="54"/>
      <c r="AA80" s="85"/>
      <c r="AB80" s="85"/>
      <c r="AC80" s="85"/>
      <c r="AD80" s="85"/>
      <c r="AE80" s="85"/>
      <c r="AF80" s="86"/>
      <c r="AG80" s="86"/>
      <c r="AH80" s="86"/>
      <c r="AI80" s="86"/>
      <c r="AJ80" s="86"/>
      <c r="AK80" s="73"/>
      <c r="AL80" s="73"/>
      <c r="AM80" s="73"/>
      <c r="AN80" s="87"/>
      <c r="AO80" s="87"/>
      <c r="AP80" s="87"/>
      <c r="AQ80" s="64"/>
      <c r="AR80" s="65"/>
      <c r="AS80" s="109"/>
      <c r="AT80" s="5"/>
      <c r="AU80" s="1"/>
      <c r="AV80" s="106"/>
      <c r="AW80" s="54"/>
      <c r="AX80" s="85"/>
      <c r="AY80" s="85"/>
      <c r="AZ80" s="85"/>
      <c r="BA80" s="85"/>
      <c r="BB80" s="85"/>
      <c r="BC80" s="86"/>
      <c r="BD80" s="86"/>
      <c r="BE80" s="86"/>
      <c r="BF80" s="86"/>
      <c r="BG80" s="86"/>
      <c r="BH80" s="73"/>
      <c r="BI80" s="73"/>
      <c r="BJ80" s="73"/>
      <c r="BK80" s="87"/>
      <c r="BL80" s="87"/>
      <c r="BM80" s="87"/>
      <c r="BN80" s="64"/>
      <c r="BO80" s="65"/>
      <c r="BP80" s="109"/>
    </row>
    <row r="81" spans="2:68" ht="4.5" customHeight="1" x14ac:dyDescent="0.25">
      <c r="B81" s="106"/>
      <c r="C81" s="113"/>
      <c r="D81" s="113"/>
      <c r="E81" s="242"/>
      <c r="F81" s="113"/>
      <c r="G81" s="113"/>
      <c r="H81" s="113"/>
      <c r="I81" s="113"/>
      <c r="J81" s="113"/>
      <c r="K81" s="113"/>
      <c r="L81" s="113"/>
      <c r="M81" s="113"/>
      <c r="N81" s="113"/>
      <c r="O81" s="113"/>
      <c r="P81" s="113"/>
      <c r="Q81" s="113"/>
      <c r="R81" s="113"/>
      <c r="S81" s="113"/>
      <c r="T81" s="113"/>
      <c r="U81" s="113"/>
      <c r="V81" s="109"/>
      <c r="W81" s="5"/>
      <c r="X81" s="5"/>
      <c r="Y81" s="106"/>
      <c r="Z81" s="113"/>
      <c r="AA81" s="113"/>
      <c r="AB81" s="242"/>
      <c r="AC81" s="113"/>
      <c r="AD81" s="113"/>
      <c r="AE81" s="113"/>
      <c r="AF81" s="113"/>
      <c r="AG81" s="113"/>
      <c r="AH81" s="113"/>
      <c r="AI81" s="113"/>
      <c r="AJ81" s="113"/>
      <c r="AK81" s="113"/>
      <c r="AL81" s="113"/>
      <c r="AM81" s="113"/>
      <c r="AN81" s="113"/>
      <c r="AO81" s="113"/>
      <c r="AP81" s="113"/>
      <c r="AQ81" s="113"/>
      <c r="AR81" s="113"/>
      <c r="AS81" s="109"/>
      <c r="AT81" s="5"/>
      <c r="AU81" s="1"/>
      <c r="AV81" s="106"/>
      <c r="AW81" s="113"/>
      <c r="AX81" s="113"/>
      <c r="AY81" s="242"/>
      <c r="AZ81" s="113"/>
      <c r="BA81" s="113"/>
      <c r="BB81" s="113"/>
      <c r="BC81" s="113"/>
      <c r="BD81" s="113"/>
      <c r="BE81" s="113"/>
      <c r="BF81" s="113"/>
      <c r="BG81" s="113"/>
      <c r="BH81" s="113"/>
      <c r="BI81" s="113"/>
      <c r="BJ81" s="113"/>
      <c r="BK81" s="113"/>
      <c r="BL81" s="113"/>
      <c r="BM81" s="113"/>
      <c r="BN81" s="113"/>
      <c r="BO81" s="113"/>
      <c r="BP81" s="109"/>
    </row>
    <row r="82" spans="2:68" x14ac:dyDescent="0.25">
      <c r="B82" s="106"/>
      <c r="C82" s="49"/>
      <c r="D82" s="50"/>
      <c r="E82" s="51"/>
      <c r="F82" s="51"/>
      <c r="G82" s="51"/>
      <c r="H82" s="51"/>
      <c r="I82" s="84"/>
      <c r="J82" s="84"/>
      <c r="K82" s="84"/>
      <c r="L82" s="84"/>
      <c r="M82" s="84"/>
      <c r="N82" s="50"/>
      <c r="O82" s="51"/>
      <c r="P82" s="51"/>
      <c r="Q82" s="80"/>
      <c r="R82" s="80"/>
      <c r="S82" s="80"/>
      <c r="T82" s="50"/>
      <c r="U82" s="66"/>
      <c r="V82" s="109"/>
      <c r="W82" s="5"/>
      <c r="X82" s="5"/>
      <c r="Y82" s="106"/>
      <c r="Z82" s="49"/>
      <c r="AA82" s="50"/>
      <c r="AB82" s="51"/>
      <c r="AC82" s="51"/>
      <c r="AD82" s="51"/>
      <c r="AE82" s="51"/>
      <c r="AF82" s="84"/>
      <c r="AG82" s="84"/>
      <c r="AH82" s="84"/>
      <c r="AI82" s="84"/>
      <c r="AJ82" s="84"/>
      <c r="AK82" s="50"/>
      <c r="AL82" s="51"/>
      <c r="AM82" s="51"/>
      <c r="AN82" s="80"/>
      <c r="AO82" s="80"/>
      <c r="AP82" s="80"/>
      <c r="AQ82" s="50"/>
      <c r="AR82" s="66"/>
      <c r="AS82" s="109"/>
      <c r="AT82" s="5"/>
      <c r="AU82" s="1"/>
      <c r="AV82" s="106"/>
      <c r="AW82" s="49"/>
      <c r="AX82" s="50"/>
      <c r="AY82" s="51"/>
      <c r="AZ82" s="51"/>
      <c r="BA82" s="51"/>
      <c r="BB82" s="51"/>
      <c r="BC82" s="84"/>
      <c r="BD82" s="84"/>
      <c r="BE82" s="84"/>
      <c r="BF82" s="84"/>
      <c r="BG82" s="84"/>
      <c r="BH82" s="50"/>
      <c r="BI82" s="51"/>
      <c r="BJ82" s="51"/>
      <c r="BK82" s="80"/>
      <c r="BL82" s="80"/>
      <c r="BM82" s="80"/>
      <c r="BN82" s="50"/>
      <c r="BO82" s="66"/>
      <c r="BP82" s="109"/>
    </row>
    <row r="83" spans="2:68" ht="15.75" x14ac:dyDescent="0.25">
      <c r="B83" s="106"/>
      <c r="C83" s="53"/>
      <c r="D83" s="5"/>
      <c r="E83" s="48" t="s">
        <v>1335</v>
      </c>
      <c r="F83" s="232"/>
      <c r="G83" s="232"/>
      <c r="H83" s="232"/>
      <c r="I83" s="235"/>
      <c r="J83" s="530" t="s">
        <v>1365</v>
      </c>
      <c r="K83" s="531"/>
      <c r="L83" s="531"/>
      <c r="M83" s="531"/>
      <c r="N83" s="532"/>
      <c r="O83" s="232"/>
      <c r="P83" s="471" t="s">
        <v>135</v>
      </c>
      <c r="Q83" s="471"/>
      <c r="R83" s="533">
        <f>VLOOKUP(J83,tabla_transportes,2,FALSE)</f>
        <v>0</v>
      </c>
      <c r="S83" s="534"/>
      <c r="T83" s="535"/>
      <c r="U83" s="63"/>
      <c r="V83" s="109"/>
      <c r="W83" s="5"/>
      <c r="X83" s="5"/>
      <c r="Y83" s="106"/>
      <c r="Z83" s="53"/>
      <c r="AA83" s="5"/>
      <c r="AB83" s="48" t="s">
        <v>1335</v>
      </c>
      <c r="AC83" s="232"/>
      <c r="AD83" s="232"/>
      <c r="AE83" s="232"/>
      <c r="AF83" s="235"/>
      <c r="AG83" s="530" t="s">
        <v>1365</v>
      </c>
      <c r="AH83" s="531"/>
      <c r="AI83" s="531"/>
      <c r="AJ83" s="531"/>
      <c r="AK83" s="532"/>
      <c r="AL83" s="232"/>
      <c r="AM83" s="471" t="s">
        <v>135</v>
      </c>
      <c r="AN83" s="471"/>
      <c r="AO83" s="533">
        <f>VLOOKUP(AG83,tabla_transportes,2,FALSE)</f>
        <v>0</v>
      </c>
      <c r="AP83" s="534"/>
      <c r="AQ83" s="535"/>
      <c r="AR83" s="63"/>
      <c r="AS83" s="109"/>
      <c r="AT83" s="5"/>
      <c r="AU83" s="1"/>
      <c r="AV83" s="106"/>
      <c r="AW83" s="53"/>
      <c r="AY83" s="48" t="s">
        <v>1335</v>
      </c>
      <c r="AZ83" s="232"/>
      <c r="BA83" s="232"/>
      <c r="BB83" s="232"/>
      <c r="BC83" s="235"/>
      <c r="BD83" s="530" t="s">
        <v>1365</v>
      </c>
      <c r="BE83" s="531"/>
      <c r="BF83" s="531"/>
      <c r="BG83" s="531"/>
      <c r="BH83" s="532"/>
      <c r="BI83" s="232"/>
      <c r="BJ83" s="471" t="s">
        <v>135</v>
      </c>
      <c r="BK83" s="471"/>
      <c r="BL83" s="533">
        <f>VLOOKUP(BD83,tabla_transportes,2,FALSE)</f>
        <v>0</v>
      </c>
      <c r="BM83" s="534"/>
      <c r="BN83" s="535"/>
      <c r="BO83" s="63"/>
      <c r="BP83" s="109"/>
    </row>
    <row r="84" spans="2:68" ht="4.5" customHeight="1" x14ac:dyDescent="0.25">
      <c r="B84" s="106"/>
      <c r="C84" s="53"/>
      <c r="D84" s="5"/>
      <c r="E84" s="48"/>
      <c r="F84" s="232"/>
      <c r="G84" s="232"/>
      <c r="H84" s="232"/>
      <c r="I84" s="235"/>
      <c r="J84" s="238"/>
      <c r="K84" s="238"/>
      <c r="L84" s="238"/>
      <c r="M84" s="238"/>
      <c r="N84" s="89"/>
      <c r="O84" s="232"/>
      <c r="P84" s="232"/>
      <c r="Q84" s="232"/>
      <c r="R84" s="233"/>
      <c r="S84" s="233"/>
      <c r="T84" s="233"/>
      <c r="U84" s="63"/>
      <c r="V84" s="109"/>
      <c r="W84" s="5"/>
      <c r="X84" s="5"/>
      <c r="Y84" s="106"/>
      <c r="Z84" s="53"/>
      <c r="AA84" s="5"/>
      <c r="AB84" s="48"/>
      <c r="AC84" s="232"/>
      <c r="AD84" s="232"/>
      <c r="AE84" s="232"/>
      <c r="AF84" s="235"/>
      <c r="AG84" s="238"/>
      <c r="AH84" s="238"/>
      <c r="AI84" s="238"/>
      <c r="AJ84" s="238"/>
      <c r="AK84" s="89"/>
      <c r="AL84" s="232"/>
      <c r="AM84" s="232"/>
      <c r="AN84" s="232"/>
      <c r="AO84" s="233"/>
      <c r="AP84" s="233"/>
      <c r="AQ84" s="233"/>
      <c r="AR84" s="63"/>
      <c r="AS84" s="109"/>
      <c r="AT84" s="5"/>
      <c r="AU84" s="1"/>
      <c r="AV84" s="106"/>
      <c r="AW84" s="53"/>
      <c r="AY84" s="48"/>
      <c r="AZ84" s="232"/>
      <c r="BA84" s="232"/>
      <c r="BB84" s="232"/>
      <c r="BC84" s="235"/>
      <c r="BD84" s="238"/>
      <c r="BE84" s="238"/>
      <c r="BF84" s="238"/>
      <c r="BG84" s="238"/>
      <c r="BH84" s="89"/>
      <c r="BI84" s="232"/>
      <c r="BJ84" s="232"/>
      <c r="BK84" s="232"/>
      <c r="BL84" s="233"/>
      <c r="BM84" s="233"/>
      <c r="BN84" s="233"/>
      <c r="BO84" s="63"/>
      <c r="BP84" s="109"/>
    </row>
    <row r="85" spans="2:68" x14ac:dyDescent="0.25">
      <c r="B85" s="106"/>
      <c r="C85" s="53"/>
      <c r="D85" s="5"/>
      <c r="E85" s="471" t="s">
        <v>1310</v>
      </c>
      <c r="F85" s="471"/>
      <c r="G85" s="471"/>
      <c r="H85" s="544">
        <v>2</v>
      </c>
      <c r="I85" s="545"/>
      <c r="J85" s="5"/>
      <c r="K85" s="471" t="s">
        <v>1299</v>
      </c>
      <c r="L85" s="471"/>
      <c r="M85" s="471"/>
      <c r="N85" s="549">
        <v>1</v>
      </c>
      <c r="O85" s="540"/>
      <c r="P85" s="471" t="s">
        <v>1329</v>
      </c>
      <c r="Q85" s="471"/>
      <c r="R85" s="533">
        <f>R83*H85*N85</f>
        <v>0</v>
      </c>
      <c r="S85" s="534"/>
      <c r="T85" s="535"/>
      <c r="U85" s="63"/>
      <c r="V85" s="109"/>
      <c r="W85" s="5"/>
      <c r="X85" s="5"/>
      <c r="Y85" s="106"/>
      <c r="Z85" s="53"/>
      <c r="AA85" s="5"/>
      <c r="AB85" s="471" t="s">
        <v>1310</v>
      </c>
      <c r="AC85" s="471"/>
      <c r="AD85" s="471"/>
      <c r="AE85" s="544">
        <v>2</v>
      </c>
      <c r="AF85" s="545"/>
      <c r="AG85" s="5"/>
      <c r="AH85" s="471" t="s">
        <v>1299</v>
      </c>
      <c r="AI85" s="471"/>
      <c r="AJ85" s="471"/>
      <c r="AK85" s="549">
        <v>1</v>
      </c>
      <c r="AL85" s="540"/>
      <c r="AM85" s="471" t="s">
        <v>1329</v>
      </c>
      <c r="AN85" s="471"/>
      <c r="AO85" s="533">
        <f>AO83*AE85*AK85</f>
        <v>0</v>
      </c>
      <c r="AP85" s="534"/>
      <c r="AQ85" s="535"/>
      <c r="AR85" s="63"/>
      <c r="AS85" s="109"/>
      <c r="AT85" s="5"/>
      <c r="AU85" s="1"/>
      <c r="AV85" s="106"/>
      <c r="AW85" s="53"/>
      <c r="AY85" s="471" t="s">
        <v>1310</v>
      </c>
      <c r="AZ85" s="471"/>
      <c r="BA85" s="471"/>
      <c r="BB85" s="544">
        <v>2</v>
      </c>
      <c r="BC85" s="545"/>
      <c r="BE85" s="471" t="s">
        <v>1299</v>
      </c>
      <c r="BF85" s="471"/>
      <c r="BG85" s="471"/>
      <c r="BH85" s="549">
        <v>1</v>
      </c>
      <c r="BI85" s="540"/>
      <c r="BJ85" s="471" t="s">
        <v>1329</v>
      </c>
      <c r="BK85" s="471"/>
      <c r="BL85" s="533">
        <f>BL83*BB85*BH85</f>
        <v>0</v>
      </c>
      <c r="BM85" s="534"/>
      <c r="BN85" s="535"/>
      <c r="BO85" s="63"/>
      <c r="BP85" s="109"/>
    </row>
    <row r="86" spans="2:68" ht="8.25" customHeight="1" x14ac:dyDescent="0.25">
      <c r="B86" s="106"/>
      <c r="C86" s="54"/>
      <c r="D86" s="64"/>
      <c r="E86" s="73"/>
      <c r="F86" s="73"/>
      <c r="G86" s="73"/>
      <c r="H86" s="73"/>
      <c r="I86" s="86"/>
      <c r="J86" s="86"/>
      <c r="K86" s="86"/>
      <c r="L86" s="86"/>
      <c r="M86" s="86"/>
      <c r="N86" s="64"/>
      <c r="O86" s="73"/>
      <c r="P86" s="73"/>
      <c r="Q86" s="82"/>
      <c r="R86" s="82"/>
      <c r="S86" s="82"/>
      <c r="T86" s="64"/>
      <c r="U86" s="65"/>
      <c r="V86" s="109"/>
      <c r="W86" s="5"/>
      <c r="X86" s="5"/>
      <c r="Y86" s="106"/>
      <c r="Z86" s="54"/>
      <c r="AA86" s="64"/>
      <c r="AB86" s="73"/>
      <c r="AC86" s="73"/>
      <c r="AD86" s="73"/>
      <c r="AE86" s="73"/>
      <c r="AF86" s="86"/>
      <c r="AG86" s="86"/>
      <c r="AH86" s="86"/>
      <c r="AI86" s="86"/>
      <c r="AJ86" s="86"/>
      <c r="AK86" s="64"/>
      <c r="AL86" s="73"/>
      <c r="AM86" s="73"/>
      <c r="AN86" s="82"/>
      <c r="AO86" s="82"/>
      <c r="AP86" s="82"/>
      <c r="AQ86" s="64"/>
      <c r="AR86" s="65"/>
      <c r="AS86" s="109"/>
      <c r="AT86" s="5"/>
      <c r="AU86" s="1"/>
      <c r="AV86" s="106"/>
      <c r="AW86" s="54"/>
      <c r="AX86" s="64"/>
      <c r="AY86" s="73"/>
      <c r="AZ86" s="73"/>
      <c r="BA86" s="73"/>
      <c r="BB86" s="73"/>
      <c r="BC86" s="86"/>
      <c r="BD86" s="86"/>
      <c r="BE86" s="86"/>
      <c r="BF86" s="86"/>
      <c r="BG86" s="86"/>
      <c r="BH86" s="64"/>
      <c r="BI86" s="73"/>
      <c r="BJ86" s="73"/>
      <c r="BK86" s="82"/>
      <c r="BL86" s="82"/>
      <c r="BM86" s="82"/>
      <c r="BN86" s="64"/>
      <c r="BO86" s="65"/>
      <c r="BP86" s="109"/>
    </row>
    <row r="87" spans="2:68" ht="6.75" customHeight="1" x14ac:dyDescent="0.25">
      <c r="B87" s="106"/>
      <c r="C87" s="113"/>
      <c r="D87" s="113"/>
      <c r="E87" s="242"/>
      <c r="F87" s="242"/>
      <c r="G87" s="242"/>
      <c r="H87" s="242"/>
      <c r="I87" s="120"/>
      <c r="J87" s="120"/>
      <c r="K87" s="120"/>
      <c r="L87" s="120"/>
      <c r="M87" s="120"/>
      <c r="N87" s="113"/>
      <c r="O87" s="242"/>
      <c r="P87" s="242"/>
      <c r="Q87" s="547" t="s">
        <v>1336</v>
      </c>
      <c r="R87" s="547"/>
      <c r="S87" s="547"/>
      <c r="T87" s="547"/>
      <c r="U87" s="113"/>
      <c r="V87" s="109"/>
      <c r="W87" s="5"/>
      <c r="X87" s="5"/>
      <c r="Y87" s="106"/>
      <c r="Z87" s="113"/>
      <c r="AA87" s="113"/>
      <c r="AB87" s="242"/>
      <c r="AC87" s="242"/>
      <c r="AD87" s="242"/>
      <c r="AE87" s="242"/>
      <c r="AF87" s="120"/>
      <c r="AG87" s="120"/>
      <c r="AH87" s="120"/>
      <c r="AI87" s="120"/>
      <c r="AJ87" s="120"/>
      <c r="AK87" s="113"/>
      <c r="AL87" s="242"/>
      <c r="AM87" s="242"/>
      <c r="AN87" s="547" t="s">
        <v>1336</v>
      </c>
      <c r="AO87" s="547"/>
      <c r="AP87" s="547"/>
      <c r="AQ87" s="547"/>
      <c r="AR87" s="113"/>
      <c r="AS87" s="109"/>
      <c r="AT87" s="5"/>
      <c r="AU87" s="1"/>
      <c r="AV87" s="106"/>
      <c r="AW87" s="113"/>
      <c r="AX87" s="113"/>
      <c r="AY87" s="242"/>
      <c r="AZ87" s="242"/>
      <c r="BA87" s="242"/>
      <c r="BB87" s="242"/>
      <c r="BC87" s="120"/>
      <c r="BD87" s="120"/>
      <c r="BE87" s="120"/>
      <c r="BF87" s="120"/>
      <c r="BG87" s="120"/>
      <c r="BH87" s="113"/>
      <c r="BI87" s="242"/>
      <c r="BJ87" s="242"/>
      <c r="BK87" s="547" t="s">
        <v>1336</v>
      </c>
      <c r="BL87" s="547"/>
      <c r="BM87" s="547"/>
      <c r="BN87" s="547"/>
      <c r="BO87" s="113"/>
      <c r="BP87" s="109"/>
    </row>
    <row r="88" spans="2:68" ht="7.5" customHeight="1" x14ac:dyDescent="0.25">
      <c r="B88" s="103"/>
      <c r="C88" s="49"/>
      <c r="D88" s="50"/>
      <c r="E88" s="51"/>
      <c r="F88" s="51"/>
      <c r="G88" s="51"/>
      <c r="H88" s="51"/>
      <c r="I88" s="84"/>
      <c r="J88" s="84"/>
      <c r="K88" s="84"/>
      <c r="L88" s="84"/>
      <c r="M88" s="84"/>
      <c r="N88" s="50"/>
      <c r="O88" s="90"/>
      <c r="P88" s="242"/>
      <c r="Q88" s="548"/>
      <c r="R88" s="548"/>
      <c r="S88" s="548"/>
      <c r="T88" s="548"/>
      <c r="U88" s="113"/>
      <c r="V88" s="109"/>
      <c r="W88" s="5"/>
      <c r="X88" s="5"/>
      <c r="Y88" s="103"/>
      <c r="Z88" s="49"/>
      <c r="AA88" s="50"/>
      <c r="AB88" s="51"/>
      <c r="AC88" s="51"/>
      <c r="AD88" s="51"/>
      <c r="AE88" s="51"/>
      <c r="AF88" s="84"/>
      <c r="AG88" s="84"/>
      <c r="AH88" s="84"/>
      <c r="AI88" s="84"/>
      <c r="AJ88" s="84"/>
      <c r="AK88" s="50"/>
      <c r="AL88" s="90"/>
      <c r="AM88" s="242"/>
      <c r="AN88" s="548"/>
      <c r="AO88" s="548"/>
      <c r="AP88" s="548"/>
      <c r="AQ88" s="548"/>
      <c r="AR88" s="113"/>
      <c r="AS88" s="109"/>
      <c r="AT88" s="5"/>
      <c r="AU88" s="1"/>
      <c r="AV88" s="103"/>
      <c r="AW88" s="49"/>
      <c r="AX88" s="50"/>
      <c r="AY88" s="51"/>
      <c r="AZ88" s="51"/>
      <c r="BA88" s="51"/>
      <c r="BB88" s="51"/>
      <c r="BC88" s="84"/>
      <c r="BD88" s="84"/>
      <c r="BE88" s="84"/>
      <c r="BF88" s="84"/>
      <c r="BG88" s="84"/>
      <c r="BH88" s="50"/>
      <c r="BI88" s="90"/>
      <c r="BJ88" s="242"/>
      <c r="BK88" s="548"/>
      <c r="BL88" s="548"/>
      <c r="BM88" s="548"/>
      <c r="BN88" s="548"/>
      <c r="BO88" s="113"/>
      <c r="BP88" s="109"/>
    </row>
    <row r="89" spans="2:68" ht="15.75" x14ac:dyDescent="0.25">
      <c r="B89" s="103"/>
      <c r="C89" s="53"/>
      <c r="D89" s="459" t="s">
        <v>1287</v>
      </c>
      <c r="E89" s="459"/>
      <c r="F89" s="459"/>
      <c r="G89" s="459"/>
      <c r="H89" s="472" t="s">
        <v>1366</v>
      </c>
      <c r="I89" s="472"/>
      <c r="J89" s="472"/>
      <c r="K89" s="6" t="s">
        <v>1325</v>
      </c>
      <c r="L89" s="6"/>
      <c r="M89" s="473">
        <f>VLOOKUP(H89,perfil,2,FALSE)</f>
        <v>0</v>
      </c>
      <c r="N89" s="473"/>
      <c r="O89" s="63"/>
      <c r="P89" s="113"/>
      <c r="Q89" s="546">
        <f>(L59+(K67*R63)+R71+R85+R79+(1+S75))*(1+M89)</f>
        <v>150003.5</v>
      </c>
      <c r="R89" s="546"/>
      <c r="S89" s="546"/>
      <c r="T89" s="546"/>
      <c r="U89" s="113"/>
      <c r="V89" s="109"/>
      <c r="W89" s="5"/>
      <c r="X89" s="5"/>
      <c r="Y89" s="103"/>
      <c r="Z89" s="53"/>
      <c r="AA89" s="459" t="s">
        <v>1287</v>
      </c>
      <c r="AB89" s="459"/>
      <c r="AC89" s="459"/>
      <c r="AD89" s="459"/>
      <c r="AE89" s="472" t="s">
        <v>1366</v>
      </c>
      <c r="AF89" s="472"/>
      <c r="AG89" s="472"/>
      <c r="AH89" s="6" t="s">
        <v>1325</v>
      </c>
      <c r="AI89" s="6"/>
      <c r="AJ89" s="473">
        <f>VLOOKUP(AE89,perfil,2,FALSE)</f>
        <v>0</v>
      </c>
      <c r="AK89" s="473"/>
      <c r="AL89" s="63"/>
      <c r="AM89" s="113"/>
      <c r="AN89" s="546" t="e">
        <f>(AI59+(AH67*AO63)+AO71+AO85+AO79+(1+AP75))*(1+AJ89)</f>
        <v>#N/A</v>
      </c>
      <c r="AO89" s="546"/>
      <c r="AP89" s="546"/>
      <c r="AQ89" s="546"/>
      <c r="AR89" s="113"/>
      <c r="AS89" s="109"/>
      <c r="AT89" s="5"/>
      <c r="AU89" s="1"/>
      <c r="AV89" s="103"/>
      <c r="AW89" s="53"/>
      <c r="AX89" s="459" t="s">
        <v>1287</v>
      </c>
      <c r="AY89" s="459"/>
      <c r="AZ89" s="459"/>
      <c r="BA89" s="459"/>
      <c r="BB89" s="472" t="s">
        <v>1366</v>
      </c>
      <c r="BC89" s="472"/>
      <c r="BD89" s="472"/>
      <c r="BE89" s="6" t="s">
        <v>1325</v>
      </c>
      <c r="BF89" s="6"/>
      <c r="BG89" s="473">
        <f>VLOOKUP(BB89,perfil,2,FALSE)</f>
        <v>0</v>
      </c>
      <c r="BH89" s="473"/>
      <c r="BI89" s="63"/>
      <c r="BJ89" s="113"/>
      <c r="BK89" s="546">
        <f>(BF59+(BE67*BL63)+BL71+BL85+BL79+(1+BM75))*(1+BG89)</f>
        <v>235249</v>
      </c>
      <c r="BL89" s="546"/>
      <c r="BM89" s="546"/>
      <c r="BN89" s="546"/>
      <c r="BO89" s="113"/>
      <c r="BP89" s="109"/>
    </row>
    <row r="90" spans="2:68" ht="6" customHeight="1" x14ac:dyDescent="0.25">
      <c r="B90" s="103"/>
      <c r="C90" s="54"/>
      <c r="D90" s="64"/>
      <c r="E90" s="73"/>
      <c r="F90" s="73"/>
      <c r="G90" s="64"/>
      <c r="H90" s="64"/>
      <c r="I90" s="64"/>
      <c r="J90" s="64"/>
      <c r="K90" s="64"/>
      <c r="L90" s="64"/>
      <c r="M90" s="64"/>
      <c r="N90" s="64"/>
      <c r="O90" s="65"/>
      <c r="P90" s="113"/>
      <c r="Q90" s="546"/>
      <c r="R90" s="546"/>
      <c r="S90" s="546"/>
      <c r="T90" s="546"/>
      <c r="U90" s="117"/>
      <c r="V90" s="109"/>
      <c r="W90" s="5"/>
      <c r="X90" s="5"/>
      <c r="Y90" s="103"/>
      <c r="Z90" s="54"/>
      <c r="AA90" s="64"/>
      <c r="AB90" s="73"/>
      <c r="AC90" s="73"/>
      <c r="AD90" s="64"/>
      <c r="AE90" s="64"/>
      <c r="AF90" s="64"/>
      <c r="AG90" s="64"/>
      <c r="AH90" s="64"/>
      <c r="AI90" s="64"/>
      <c r="AJ90" s="64"/>
      <c r="AK90" s="64"/>
      <c r="AL90" s="65"/>
      <c r="AM90" s="113"/>
      <c r="AN90" s="546"/>
      <c r="AO90" s="546"/>
      <c r="AP90" s="546"/>
      <c r="AQ90" s="546"/>
      <c r="AR90" s="117"/>
      <c r="AS90" s="109"/>
      <c r="AT90" s="5"/>
      <c r="AU90" s="1"/>
      <c r="AV90" s="103"/>
      <c r="AW90" s="54"/>
      <c r="AX90" s="64"/>
      <c r="AY90" s="73"/>
      <c r="AZ90" s="73"/>
      <c r="BA90" s="64"/>
      <c r="BB90" s="64"/>
      <c r="BC90" s="64"/>
      <c r="BD90" s="64"/>
      <c r="BE90" s="64"/>
      <c r="BF90" s="64"/>
      <c r="BG90" s="64"/>
      <c r="BH90" s="64"/>
      <c r="BI90" s="65"/>
      <c r="BJ90" s="113"/>
      <c r="BK90" s="546"/>
      <c r="BL90" s="546"/>
      <c r="BM90" s="546"/>
      <c r="BN90" s="546"/>
      <c r="BO90" s="117"/>
      <c r="BP90" s="109"/>
    </row>
    <row r="91" spans="2:68" ht="6.75" customHeight="1" thickBot="1" x14ac:dyDescent="0.3">
      <c r="B91" s="121"/>
      <c r="C91" s="116"/>
      <c r="D91" s="116"/>
      <c r="E91" s="116"/>
      <c r="F91" s="116"/>
      <c r="G91" s="116"/>
      <c r="H91" s="116"/>
      <c r="I91" s="116"/>
      <c r="J91" s="116"/>
      <c r="K91" s="116"/>
      <c r="L91" s="116"/>
      <c r="M91" s="116"/>
      <c r="N91" s="116"/>
      <c r="O91" s="116"/>
      <c r="P91" s="116"/>
      <c r="Q91" s="116"/>
      <c r="R91" s="116"/>
      <c r="S91" s="116"/>
      <c r="T91" s="118"/>
      <c r="U91" s="118"/>
      <c r="V91" s="119"/>
      <c r="W91" s="5"/>
      <c r="X91" s="5"/>
      <c r="Y91" s="121"/>
      <c r="Z91" s="116"/>
      <c r="AA91" s="116"/>
      <c r="AB91" s="116"/>
      <c r="AC91" s="116"/>
      <c r="AD91" s="116"/>
      <c r="AE91" s="116"/>
      <c r="AF91" s="116"/>
      <c r="AG91" s="116"/>
      <c r="AH91" s="116"/>
      <c r="AI91" s="116"/>
      <c r="AJ91" s="116"/>
      <c r="AK91" s="116"/>
      <c r="AL91" s="116"/>
      <c r="AM91" s="116"/>
      <c r="AN91" s="116"/>
      <c r="AO91" s="116"/>
      <c r="AP91" s="116"/>
      <c r="AQ91" s="118"/>
      <c r="AR91" s="118"/>
      <c r="AS91" s="119"/>
      <c r="AT91" s="5"/>
      <c r="AU91" s="1"/>
      <c r="AV91" s="121"/>
      <c r="AW91" s="116"/>
      <c r="AX91" s="116"/>
      <c r="AY91" s="116"/>
      <c r="AZ91" s="116"/>
      <c r="BA91" s="116"/>
      <c r="BB91" s="116"/>
      <c r="BC91" s="116"/>
      <c r="BD91" s="116"/>
      <c r="BE91" s="116"/>
      <c r="BF91" s="116"/>
      <c r="BG91" s="116"/>
      <c r="BH91" s="116"/>
      <c r="BI91" s="116"/>
      <c r="BJ91" s="116"/>
      <c r="BK91" s="116"/>
      <c r="BL91" s="116"/>
      <c r="BM91" s="116"/>
      <c r="BN91" s="118"/>
      <c r="BO91" s="118"/>
      <c r="BP91" s="119"/>
    </row>
    <row r="92" spans="2:68" x14ac:dyDescent="0.25">
      <c r="C92" s="5"/>
      <c r="D92" s="5"/>
      <c r="E92" s="5"/>
      <c r="F92" s="5"/>
      <c r="G92" s="5"/>
      <c r="H92" s="5"/>
      <c r="I92" s="5"/>
      <c r="J92" s="5"/>
      <c r="K92" s="5"/>
      <c r="L92" s="5"/>
      <c r="M92" s="5"/>
      <c r="N92" s="5"/>
      <c r="O92" s="235"/>
      <c r="P92" s="235"/>
      <c r="Q92" s="5"/>
      <c r="R92" s="5"/>
      <c r="S92" s="5"/>
      <c r="T92" s="60"/>
      <c r="U92" s="60"/>
      <c r="V92" s="5"/>
      <c r="W92" s="5"/>
      <c r="X92" s="5"/>
      <c r="Y92" s="1"/>
      <c r="Z92" s="5"/>
      <c r="AA92" s="5"/>
      <c r="AB92" s="5"/>
      <c r="AC92" s="5"/>
      <c r="AD92" s="5"/>
      <c r="AE92" s="5"/>
      <c r="AF92" s="5"/>
      <c r="AG92" s="5"/>
      <c r="AH92" s="5"/>
      <c r="AI92" s="5"/>
      <c r="AJ92" s="5"/>
      <c r="AK92" s="5"/>
      <c r="AL92" s="235"/>
      <c r="AM92" s="235"/>
      <c r="AN92" s="5"/>
      <c r="AO92" s="5"/>
      <c r="AP92" s="5"/>
      <c r="AQ92" s="60"/>
      <c r="AR92" s="60"/>
      <c r="AS92" s="5"/>
      <c r="AT92" s="5"/>
      <c r="AU92" s="1"/>
    </row>
    <row r="93" spans="2:68" x14ac:dyDescent="0.25">
      <c r="C93" s="5"/>
      <c r="D93" s="5"/>
      <c r="E93" s="5"/>
      <c r="F93" s="5"/>
      <c r="G93" s="5"/>
      <c r="H93" s="5"/>
      <c r="I93" s="5"/>
      <c r="J93" s="5"/>
      <c r="K93" s="5"/>
      <c r="L93" s="5"/>
      <c r="M93" s="5"/>
      <c r="N93" s="5"/>
      <c r="O93" s="5"/>
      <c r="P93" s="5"/>
      <c r="Q93" s="5"/>
      <c r="R93" s="5"/>
      <c r="S93" s="5"/>
      <c r="T93" s="5"/>
      <c r="U93" s="5"/>
      <c r="V93" s="5"/>
      <c r="W93" s="5"/>
      <c r="X93" s="5"/>
      <c r="Y93" s="1"/>
      <c r="Z93" s="5"/>
      <c r="AA93" s="5"/>
      <c r="AB93" s="5"/>
      <c r="AC93" s="5"/>
      <c r="AD93" s="5"/>
      <c r="AE93" s="5"/>
      <c r="AF93" s="5"/>
      <c r="AG93" s="5"/>
      <c r="AH93" s="5"/>
      <c r="AI93" s="5"/>
      <c r="AJ93" s="5"/>
      <c r="AK93" s="5"/>
      <c r="AL93" s="5"/>
      <c r="AM93" s="5"/>
      <c r="AN93" s="5"/>
      <c r="AO93" s="5"/>
      <c r="AP93" s="5"/>
      <c r="AQ93" s="5"/>
      <c r="AR93" s="5"/>
      <c r="AS93" s="5"/>
      <c r="AT93" s="5"/>
      <c r="AU93" s="1"/>
    </row>
    <row r="94" spans="2:68" ht="15.75" thickBot="1" x14ac:dyDescent="0.3">
      <c r="B94" s="5"/>
      <c r="C94" s="523" t="s">
        <v>1495</v>
      </c>
      <c r="D94" s="523"/>
      <c r="E94" s="523"/>
      <c r="F94" s="523"/>
      <c r="G94" s="523"/>
      <c r="H94" s="523"/>
      <c r="I94" s="126"/>
      <c r="J94" s="5"/>
      <c r="K94" s="5"/>
      <c r="L94" s="5"/>
      <c r="M94" s="5"/>
      <c r="N94" s="5"/>
      <c r="O94" s="5"/>
      <c r="P94" s="5"/>
      <c r="Q94" s="5"/>
      <c r="R94" s="5"/>
      <c r="S94" s="5"/>
      <c r="T94" s="5"/>
      <c r="U94" s="5"/>
      <c r="V94" s="5"/>
      <c r="W94" s="5"/>
      <c r="X94" s="5"/>
      <c r="Y94" s="5"/>
      <c r="Z94" s="523" t="s">
        <v>1496</v>
      </c>
      <c r="AA94" s="523"/>
      <c r="AB94" s="523"/>
      <c r="AC94" s="523"/>
      <c r="AD94" s="523"/>
      <c r="AE94" s="523"/>
      <c r="AF94" s="126"/>
      <c r="AG94" s="5"/>
      <c r="AH94" s="5"/>
      <c r="AI94" s="5"/>
      <c r="AJ94" s="5"/>
      <c r="AK94" s="5"/>
      <c r="AL94" s="5"/>
      <c r="AM94" s="5"/>
      <c r="AN94" s="5"/>
      <c r="AO94" s="5"/>
      <c r="AP94" s="5"/>
      <c r="AQ94" s="5"/>
      <c r="AR94" s="5"/>
      <c r="AS94" s="5"/>
      <c r="AT94" s="5"/>
      <c r="AU94" s="5"/>
      <c r="AW94" s="523" t="s">
        <v>1497</v>
      </c>
      <c r="AX94" s="523"/>
      <c r="AY94" s="523"/>
      <c r="AZ94" s="523"/>
      <c r="BA94" s="523"/>
      <c r="BB94" s="523"/>
      <c r="BC94" s="126"/>
    </row>
    <row r="95" spans="2:68" ht="6.75" customHeight="1" x14ac:dyDescent="0.25">
      <c r="B95" s="124"/>
      <c r="C95" s="125"/>
      <c r="D95" s="125"/>
      <c r="E95" s="125"/>
      <c r="F95" s="125"/>
      <c r="G95" s="125"/>
      <c r="H95" s="125"/>
      <c r="I95" s="125"/>
      <c r="J95" s="125"/>
      <c r="K95" s="125"/>
      <c r="L95" s="125"/>
      <c r="M95" s="125"/>
      <c r="N95" s="125"/>
      <c r="O95" s="125"/>
      <c r="P95" s="125"/>
      <c r="Q95" s="125"/>
      <c r="R95" s="125"/>
      <c r="S95" s="125"/>
      <c r="T95" s="125"/>
      <c r="U95" s="125"/>
      <c r="V95" s="122"/>
      <c r="W95" s="5"/>
      <c r="X95" s="5"/>
      <c r="Y95" s="124"/>
      <c r="Z95" s="125"/>
      <c r="AA95" s="125"/>
      <c r="AB95" s="125"/>
      <c r="AC95" s="125"/>
      <c r="AD95" s="125"/>
      <c r="AE95" s="125"/>
      <c r="AF95" s="125"/>
      <c r="AG95" s="125"/>
      <c r="AH95" s="125"/>
      <c r="AI95" s="125"/>
      <c r="AJ95" s="125"/>
      <c r="AK95" s="125"/>
      <c r="AL95" s="125"/>
      <c r="AM95" s="125"/>
      <c r="AN95" s="125"/>
      <c r="AO95" s="125"/>
      <c r="AP95" s="125"/>
      <c r="AQ95" s="125"/>
      <c r="AR95" s="125"/>
      <c r="AS95" s="122"/>
      <c r="AT95" s="5"/>
      <c r="AU95" s="5"/>
      <c r="AV95" s="124"/>
      <c r="AW95" s="125"/>
      <c r="AX95" s="125"/>
      <c r="AY95" s="125"/>
      <c r="AZ95" s="125"/>
      <c r="BA95" s="125"/>
      <c r="BB95" s="125"/>
      <c r="BC95" s="125"/>
      <c r="BD95" s="125"/>
      <c r="BE95" s="125"/>
      <c r="BF95" s="125"/>
      <c r="BG95" s="125"/>
      <c r="BH95" s="125"/>
      <c r="BI95" s="125"/>
      <c r="BJ95" s="125"/>
      <c r="BK95" s="125"/>
      <c r="BL95" s="125"/>
      <c r="BM95" s="125"/>
      <c r="BN95" s="125"/>
      <c r="BO95" s="125"/>
      <c r="BP95" s="122"/>
    </row>
    <row r="96" spans="2:68" ht="5.25" customHeight="1" x14ac:dyDescent="0.25">
      <c r="B96" s="106"/>
      <c r="C96" s="49"/>
      <c r="D96" s="50"/>
      <c r="E96" s="50"/>
      <c r="F96" s="50"/>
      <c r="G96" s="50"/>
      <c r="H96" s="50"/>
      <c r="I96" s="50"/>
      <c r="J96" s="50"/>
      <c r="K96" s="50"/>
      <c r="L96" s="50"/>
      <c r="M96" s="50"/>
      <c r="N96" s="50"/>
      <c r="O96" s="50"/>
      <c r="P96" s="50"/>
      <c r="Q96" s="50"/>
      <c r="R96" s="50"/>
      <c r="S96" s="50"/>
      <c r="T96" s="50"/>
      <c r="U96" s="66"/>
      <c r="V96" s="109"/>
      <c r="W96" s="1"/>
      <c r="X96" s="5"/>
      <c r="Y96" s="106"/>
      <c r="Z96" s="49"/>
      <c r="AA96" s="50"/>
      <c r="AB96" s="50"/>
      <c r="AC96" s="50"/>
      <c r="AD96" s="50"/>
      <c r="AE96" s="50"/>
      <c r="AF96" s="50"/>
      <c r="AG96" s="50"/>
      <c r="AH96" s="50"/>
      <c r="AI96" s="50"/>
      <c r="AJ96" s="50"/>
      <c r="AK96" s="50"/>
      <c r="AL96" s="50"/>
      <c r="AM96" s="50"/>
      <c r="AN96" s="50"/>
      <c r="AO96" s="50"/>
      <c r="AP96" s="50"/>
      <c r="AQ96" s="50"/>
      <c r="AR96" s="66"/>
      <c r="AS96" s="109"/>
      <c r="AT96" s="1"/>
      <c r="AU96" s="1"/>
      <c r="AV96" s="106"/>
      <c r="AW96" s="49"/>
      <c r="AX96" s="50"/>
      <c r="AY96" s="50"/>
      <c r="AZ96" s="50"/>
      <c r="BA96" s="50"/>
      <c r="BB96" s="50"/>
      <c r="BC96" s="50"/>
      <c r="BD96" s="50"/>
      <c r="BE96" s="50"/>
      <c r="BF96" s="50"/>
      <c r="BG96" s="50"/>
      <c r="BH96" s="50"/>
      <c r="BI96" s="50"/>
      <c r="BJ96" s="50"/>
      <c r="BK96" s="50"/>
      <c r="BL96" s="50"/>
      <c r="BM96" s="50"/>
      <c r="BN96" s="50"/>
      <c r="BO96" s="66"/>
      <c r="BP96" s="109"/>
    </row>
    <row r="97" spans="2:68" x14ac:dyDescent="0.25">
      <c r="B97" s="106"/>
      <c r="C97" s="53"/>
      <c r="D97" s="5"/>
      <c r="E97" s="524" t="s">
        <v>1337</v>
      </c>
      <c r="F97" s="524"/>
      <c r="G97" s="524"/>
      <c r="H97" s="524"/>
      <c r="I97" s="524"/>
      <c r="J97" s="5"/>
      <c r="K97" s="527" t="s">
        <v>122</v>
      </c>
      <c r="L97" s="528"/>
      <c r="M97" s="528"/>
      <c r="N97" s="528"/>
      <c r="O97" s="528"/>
      <c r="P97" s="528"/>
      <c r="Q97" s="528"/>
      <c r="R97" s="528"/>
      <c r="S97" s="529"/>
      <c r="T97" s="92"/>
      <c r="U97" s="94"/>
      <c r="V97" s="123"/>
      <c r="W97" s="1"/>
      <c r="X97" s="5"/>
      <c r="Y97" s="106"/>
      <c r="Z97" s="53"/>
      <c r="AA97" s="5"/>
      <c r="AB97" s="524" t="s">
        <v>1337</v>
      </c>
      <c r="AC97" s="524"/>
      <c r="AD97" s="524"/>
      <c r="AE97" s="524"/>
      <c r="AF97" s="524"/>
      <c r="AG97" s="5"/>
      <c r="AH97" s="527" t="s">
        <v>122</v>
      </c>
      <c r="AI97" s="528"/>
      <c r="AJ97" s="528"/>
      <c r="AK97" s="528"/>
      <c r="AL97" s="528"/>
      <c r="AM97" s="528"/>
      <c r="AN97" s="528"/>
      <c r="AO97" s="528"/>
      <c r="AP97" s="529"/>
      <c r="AQ97" s="92"/>
      <c r="AR97" s="94"/>
      <c r="AS97" s="123"/>
      <c r="AT97" s="1"/>
      <c r="AU97" s="1"/>
      <c r="AV97" s="106"/>
      <c r="AW97" s="53"/>
      <c r="AY97" s="524" t="s">
        <v>1337</v>
      </c>
      <c r="AZ97" s="524"/>
      <c r="BA97" s="524"/>
      <c r="BB97" s="524"/>
      <c r="BC97" s="524"/>
      <c r="BE97" s="527" t="s">
        <v>122</v>
      </c>
      <c r="BF97" s="528"/>
      <c r="BG97" s="528"/>
      <c r="BH97" s="528"/>
      <c r="BI97" s="528"/>
      <c r="BJ97" s="528"/>
      <c r="BK97" s="528"/>
      <c r="BL97" s="528"/>
      <c r="BM97" s="529"/>
      <c r="BN97" s="92"/>
      <c r="BO97" s="94"/>
      <c r="BP97" s="123"/>
    </row>
    <row r="98" spans="2:68" ht="4.5" customHeight="1" x14ac:dyDescent="0.25">
      <c r="B98" s="106"/>
      <c r="C98" s="53"/>
      <c r="D98" s="5"/>
      <c r="E98" s="244"/>
      <c r="F98" s="244"/>
      <c r="G98" s="244"/>
      <c r="H98" s="244"/>
      <c r="I98" s="244"/>
      <c r="J98" s="5"/>
      <c r="K98" s="93"/>
      <c r="L98" s="93"/>
      <c r="M98" s="93"/>
      <c r="N98" s="93"/>
      <c r="O98" s="93"/>
      <c r="P98" s="93"/>
      <c r="Q98" s="93"/>
      <c r="R98" s="93"/>
      <c r="S98" s="93"/>
      <c r="T98" s="92"/>
      <c r="U98" s="94"/>
      <c r="V98" s="123"/>
      <c r="W98" s="1"/>
      <c r="X98" s="5"/>
      <c r="Y98" s="106"/>
      <c r="Z98" s="53"/>
      <c r="AA98" s="5"/>
      <c r="AB98" s="244"/>
      <c r="AC98" s="244"/>
      <c r="AD98" s="244"/>
      <c r="AE98" s="244"/>
      <c r="AF98" s="244"/>
      <c r="AG98" s="5"/>
      <c r="AH98" s="93"/>
      <c r="AI98" s="93"/>
      <c r="AJ98" s="93"/>
      <c r="AK98" s="93"/>
      <c r="AL98" s="93"/>
      <c r="AM98" s="93"/>
      <c r="AN98" s="93"/>
      <c r="AO98" s="93"/>
      <c r="AP98" s="93"/>
      <c r="AQ98" s="92"/>
      <c r="AR98" s="94"/>
      <c r="AS98" s="123"/>
      <c r="AT98" s="1"/>
      <c r="AU98" s="1"/>
      <c r="AV98" s="106"/>
      <c r="AW98" s="53"/>
      <c r="AY98" s="244"/>
      <c r="AZ98" s="244"/>
      <c r="BA98" s="244"/>
      <c r="BB98" s="244"/>
      <c r="BC98" s="244"/>
      <c r="BE98" s="93"/>
      <c r="BF98" s="93"/>
      <c r="BG98" s="93"/>
      <c r="BH98" s="93"/>
      <c r="BI98" s="93"/>
      <c r="BJ98" s="93"/>
      <c r="BK98" s="93"/>
      <c r="BL98" s="93"/>
      <c r="BM98" s="93"/>
      <c r="BN98" s="92"/>
      <c r="BO98" s="94"/>
      <c r="BP98" s="123"/>
    </row>
    <row r="99" spans="2:68" x14ac:dyDescent="0.25">
      <c r="B99" s="106"/>
      <c r="C99" s="53"/>
      <c r="D99" s="5"/>
      <c r="E99" s="525" t="s">
        <v>1338</v>
      </c>
      <c r="F99" s="525"/>
      <c r="G99" s="525"/>
      <c r="H99" s="525"/>
      <c r="I99" s="525"/>
      <c r="J99" s="5"/>
      <c r="K99" s="527" t="s">
        <v>103</v>
      </c>
      <c r="L99" s="528"/>
      <c r="M99" s="528"/>
      <c r="N99" s="528"/>
      <c r="O99" s="528"/>
      <c r="P99" s="528"/>
      <c r="Q99" s="528"/>
      <c r="R99" s="528"/>
      <c r="S99" s="529"/>
      <c r="T99" s="92"/>
      <c r="U99" s="94"/>
      <c r="V99" s="123"/>
      <c r="W99" s="5"/>
      <c r="X99" s="5"/>
      <c r="Y99" s="106"/>
      <c r="Z99" s="53"/>
      <c r="AA99" s="5"/>
      <c r="AB99" s="525" t="s">
        <v>1338</v>
      </c>
      <c r="AC99" s="525"/>
      <c r="AD99" s="525"/>
      <c r="AE99" s="525"/>
      <c r="AF99" s="525"/>
      <c r="AG99" s="5"/>
      <c r="AH99" s="527" t="s">
        <v>94</v>
      </c>
      <c r="AI99" s="528"/>
      <c r="AJ99" s="528"/>
      <c r="AK99" s="528"/>
      <c r="AL99" s="528"/>
      <c r="AM99" s="528"/>
      <c r="AN99" s="528"/>
      <c r="AO99" s="528"/>
      <c r="AP99" s="529"/>
      <c r="AQ99" s="92"/>
      <c r="AR99" s="94"/>
      <c r="AS99" s="123"/>
      <c r="AT99" s="5"/>
      <c r="AU99" s="1"/>
      <c r="AV99" s="106"/>
      <c r="AW99" s="53"/>
      <c r="AY99" s="525" t="s">
        <v>1338</v>
      </c>
      <c r="AZ99" s="525"/>
      <c r="BA99" s="525"/>
      <c r="BB99" s="525"/>
      <c r="BC99" s="525"/>
      <c r="BE99" s="527" t="s">
        <v>94</v>
      </c>
      <c r="BF99" s="528"/>
      <c r="BG99" s="528"/>
      <c r="BH99" s="528"/>
      <c r="BI99" s="528"/>
      <c r="BJ99" s="528"/>
      <c r="BK99" s="528"/>
      <c r="BL99" s="528"/>
      <c r="BM99" s="529"/>
      <c r="BN99" s="92"/>
      <c r="BO99" s="94"/>
      <c r="BP99" s="123"/>
    </row>
    <row r="100" spans="2:68" ht="5.25" customHeight="1" x14ac:dyDescent="0.25">
      <c r="B100" s="106"/>
      <c r="C100" s="53"/>
      <c r="D100" s="5"/>
      <c r="E100" s="243"/>
      <c r="F100" s="243"/>
      <c r="G100" s="243"/>
      <c r="H100" s="243"/>
      <c r="I100" s="243"/>
      <c r="J100" s="5"/>
      <c r="K100" s="93"/>
      <c r="L100" s="93"/>
      <c r="M100" s="93"/>
      <c r="N100" s="93"/>
      <c r="O100" s="93"/>
      <c r="P100" s="93"/>
      <c r="Q100" s="93"/>
      <c r="R100" s="93"/>
      <c r="S100" s="93"/>
      <c r="T100" s="92"/>
      <c r="U100" s="94"/>
      <c r="V100" s="123"/>
      <c r="W100" s="5"/>
      <c r="X100" s="5"/>
      <c r="Y100" s="106"/>
      <c r="Z100" s="53"/>
      <c r="AA100" s="5"/>
      <c r="AB100" s="243"/>
      <c r="AC100" s="243"/>
      <c r="AD100" s="243"/>
      <c r="AE100" s="243"/>
      <c r="AF100" s="243"/>
      <c r="AG100" s="5"/>
      <c r="AH100" s="93"/>
      <c r="AI100" s="93"/>
      <c r="AJ100" s="93"/>
      <c r="AK100" s="93"/>
      <c r="AL100" s="93"/>
      <c r="AM100" s="93"/>
      <c r="AN100" s="93"/>
      <c r="AO100" s="93"/>
      <c r="AP100" s="93"/>
      <c r="AQ100" s="92"/>
      <c r="AR100" s="94"/>
      <c r="AS100" s="123"/>
      <c r="AT100" s="5"/>
      <c r="AU100" s="1"/>
      <c r="AV100" s="106"/>
      <c r="AW100" s="53"/>
      <c r="AY100" s="243"/>
      <c r="AZ100" s="243"/>
      <c r="BA100" s="243"/>
      <c r="BB100" s="243"/>
      <c r="BC100" s="243"/>
      <c r="BE100" s="93"/>
      <c r="BF100" s="93"/>
      <c r="BG100" s="93"/>
      <c r="BH100" s="93"/>
      <c r="BI100" s="93"/>
      <c r="BJ100" s="93"/>
      <c r="BK100" s="93"/>
      <c r="BL100" s="93"/>
      <c r="BM100" s="93"/>
      <c r="BN100" s="92"/>
      <c r="BO100" s="94"/>
      <c r="BP100" s="123"/>
    </row>
    <row r="101" spans="2:68" x14ac:dyDescent="0.25">
      <c r="B101" s="106"/>
      <c r="C101" s="53"/>
      <c r="D101" s="5"/>
      <c r="E101" s="526"/>
      <c r="F101" s="526"/>
      <c r="G101" s="526"/>
      <c r="H101" s="526"/>
      <c r="I101" s="526"/>
      <c r="J101" s="30"/>
      <c r="K101" s="550"/>
      <c r="L101" s="550"/>
      <c r="M101" s="550"/>
      <c r="N101" s="550"/>
      <c r="O101" s="550"/>
      <c r="P101" s="550"/>
      <c r="Q101" s="550"/>
      <c r="R101" s="550"/>
      <c r="S101" s="550"/>
      <c r="T101" s="92"/>
      <c r="U101" s="95"/>
      <c r="V101" s="123"/>
      <c r="W101" s="5"/>
      <c r="X101" s="5"/>
      <c r="Y101" s="106"/>
      <c r="Z101" s="53"/>
      <c r="AA101" s="5"/>
      <c r="AB101" s="526"/>
      <c r="AC101" s="526"/>
      <c r="AD101" s="526"/>
      <c r="AE101" s="526"/>
      <c r="AF101" s="526"/>
      <c r="AG101" s="30"/>
      <c r="AH101" s="550"/>
      <c r="AI101" s="550"/>
      <c r="AJ101" s="550"/>
      <c r="AK101" s="550"/>
      <c r="AL101" s="550"/>
      <c r="AM101" s="550"/>
      <c r="AN101" s="550"/>
      <c r="AO101" s="550"/>
      <c r="AP101" s="550"/>
      <c r="AQ101" s="92"/>
      <c r="AR101" s="95"/>
      <c r="AS101" s="123"/>
      <c r="AT101" s="5"/>
      <c r="AU101" s="1"/>
      <c r="AV101" s="106"/>
      <c r="AW101" s="53"/>
      <c r="AY101" s="526"/>
      <c r="AZ101" s="526"/>
      <c r="BA101" s="526"/>
      <c r="BB101" s="526"/>
      <c r="BC101" s="526"/>
      <c r="BD101" s="30"/>
      <c r="BE101" s="550"/>
      <c r="BF101" s="550"/>
      <c r="BG101" s="550"/>
      <c r="BH101" s="550"/>
      <c r="BI101" s="550"/>
      <c r="BJ101" s="550"/>
      <c r="BK101" s="550"/>
      <c r="BL101" s="550"/>
      <c r="BM101" s="550"/>
      <c r="BN101" s="92"/>
      <c r="BO101" s="95"/>
      <c r="BP101" s="123"/>
    </row>
    <row r="102" spans="2:68" ht="6.75" customHeight="1" x14ac:dyDescent="0.25">
      <c r="B102" s="106"/>
      <c r="C102" s="54"/>
      <c r="D102" s="64"/>
      <c r="E102" s="96"/>
      <c r="F102" s="97"/>
      <c r="G102" s="97"/>
      <c r="H102" s="98"/>
      <c r="I102" s="98"/>
      <c r="J102" s="98"/>
      <c r="K102" s="96"/>
      <c r="L102" s="96"/>
      <c r="M102" s="96"/>
      <c r="N102" s="96"/>
      <c r="O102" s="96"/>
      <c r="P102" s="96"/>
      <c r="Q102" s="96"/>
      <c r="R102" s="96"/>
      <c r="S102" s="96"/>
      <c r="T102" s="96"/>
      <c r="U102" s="99"/>
      <c r="V102" s="123"/>
      <c r="W102" s="5"/>
      <c r="X102" s="5"/>
      <c r="Y102" s="106"/>
      <c r="Z102" s="54"/>
      <c r="AA102" s="64"/>
      <c r="AB102" s="96"/>
      <c r="AC102" s="97"/>
      <c r="AD102" s="97"/>
      <c r="AE102" s="98"/>
      <c r="AF102" s="98"/>
      <c r="AG102" s="98"/>
      <c r="AH102" s="96"/>
      <c r="AI102" s="96"/>
      <c r="AJ102" s="96"/>
      <c r="AK102" s="96"/>
      <c r="AL102" s="96"/>
      <c r="AM102" s="96"/>
      <c r="AN102" s="96"/>
      <c r="AO102" s="96"/>
      <c r="AP102" s="96"/>
      <c r="AQ102" s="96"/>
      <c r="AR102" s="99"/>
      <c r="AS102" s="123"/>
      <c r="AT102" s="5"/>
      <c r="AU102" s="1"/>
      <c r="AV102" s="106"/>
      <c r="AW102" s="54"/>
      <c r="AX102" s="64"/>
      <c r="AY102" s="96"/>
      <c r="AZ102" s="97"/>
      <c r="BA102" s="97"/>
      <c r="BB102" s="98"/>
      <c r="BC102" s="98"/>
      <c r="BD102" s="98"/>
      <c r="BE102" s="96"/>
      <c r="BF102" s="96"/>
      <c r="BG102" s="96"/>
      <c r="BH102" s="96"/>
      <c r="BI102" s="96"/>
      <c r="BJ102" s="96"/>
      <c r="BK102" s="96"/>
      <c r="BL102" s="96"/>
      <c r="BM102" s="96"/>
      <c r="BN102" s="96"/>
      <c r="BO102" s="99"/>
      <c r="BP102" s="123"/>
    </row>
    <row r="103" spans="2:68" ht="5.25" customHeight="1" x14ac:dyDescent="0.25">
      <c r="B103" s="106"/>
      <c r="C103" s="107"/>
      <c r="D103" s="107"/>
      <c r="E103" s="107"/>
      <c r="F103" s="108"/>
      <c r="G103" s="108"/>
      <c r="H103" s="108"/>
      <c r="I103" s="108"/>
      <c r="J103" s="108"/>
      <c r="K103" s="108"/>
      <c r="L103" s="108"/>
      <c r="M103" s="108"/>
      <c r="N103" s="108"/>
      <c r="O103" s="108"/>
      <c r="P103" s="108"/>
      <c r="Q103" s="108"/>
      <c r="R103" s="108"/>
      <c r="S103" s="108"/>
      <c r="T103" s="108"/>
      <c r="U103" s="108"/>
      <c r="V103" s="109"/>
      <c r="W103" s="5"/>
      <c r="X103" s="5"/>
      <c r="Y103" s="106"/>
      <c r="Z103" s="107"/>
      <c r="AA103" s="107"/>
      <c r="AB103" s="107"/>
      <c r="AC103" s="108"/>
      <c r="AD103" s="108"/>
      <c r="AE103" s="108"/>
      <c r="AF103" s="108"/>
      <c r="AG103" s="108"/>
      <c r="AH103" s="108"/>
      <c r="AI103" s="108"/>
      <c r="AJ103" s="108"/>
      <c r="AK103" s="108"/>
      <c r="AL103" s="108"/>
      <c r="AM103" s="108"/>
      <c r="AN103" s="108"/>
      <c r="AO103" s="108"/>
      <c r="AP103" s="108"/>
      <c r="AQ103" s="108"/>
      <c r="AR103" s="108"/>
      <c r="AS103" s="109"/>
      <c r="AT103" s="5"/>
      <c r="AU103" s="1"/>
      <c r="AV103" s="106"/>
      <c r="AW103" s="107"/>
      <c r="AX103" s="107"/>
      <c r="AY103" s="107"/>
      <c r="AZ103" s="108"/>
      <c r="BA103" s="108"/>
      <c r="BB103" s="108"/>
      <c r="BC103" s="108"/>
      <c r="BD103" s="108"/>
      <c r="BE103" s="108"/>
      <c r="BF103" s="108"/>
      <c r="BG103" s="108"/>
      <c r="BH103" s="108"/>
      <c r="BI103" s="108"/>
      <c r="BJ103" s="108"/>
      <c r="BK103" s="108"/>
      <c r="BL103" s="108"/>
      <c r="BM103" s="108"/>
      <c r="BN103" s="108"/>
      <c r="BO103" s="108"/>
      <c r="BP103" s="109"/>
    </row>
    <row r="104" spans="2:68" x14ac:dyDescent="0.25">
      <c r="B104" s="106"/>
      <c r="C104" s="49"/>
      <c r="D104" s="50"/>
      <c r="E104" s="50"/>
      <c r="F104" s="50"/>
      <c r="G104" s="50"/>
      <c r="H104" s="50"/>
      <c r="I104" s="50"/>
      <c r="J104" s="50"/>
      <c r="K104" s="50"/>
      <c r="L104" s="50"/>
      <c r="M104" s="50"/>
      <c r="N104" s="50"/>
      <c r="O104" s="50"/>
      <c r="P104" s="50"/>
      <c r="Q104" s="50"/>
      <c r="R104" s="50"/>
      <c r="S104" s="50"/>
      <c r="T104" s="50"/>
      <c r="U104" s="66"/>
      <c r="V104" s="109"/>
      <c r="W104" s="5"/>
      <c r="X104" s="5"/>
      <c r="Y104" s="106"/>
      <c r="Z104" s="49"/>
      <c r="AA104" s="50"/>
      <c r="AB104" s="50"/>
      <c r="AC104" s="50"/>
      <c r="AD104" s="50"/>
      <c r="AE104" s="50"/>
      <c r="AF104" s="50"/>
      <c r="AG104" s="50"/>
      <c r="AH104" s="50"/>
      <c r="AI104" s="50"/>
      <c r="AJ104" s="50"/>
      <c r="AK104" s="50"/>
      <c r="AL104" s="50"/>
      <c r="AM104" s="50"/>
      <c r="AN104" s="50"/>
      <c r="AO104" s="50"/>
      <c r="AP104" s="50"/>
      <c r="AQ104" s="50"/>
      <c r="AR104" s="66"/>
      <c r="AS104" s="109"/>
      <c r="AT104" s="5"/>
      <c r="AU104" s="1"/>
      <c r="AV104" s="106"/>
      <c r="AW104" s="49"/>
      <c r="AX104" s="50"/>
      <c r="AY104" s="50"/>
      <c r="AZ104" s="50"/>
      <c r="BA104" s="50"/>
      <c r="BB104" s="50"/>
      <c r="BC104" s="50"/>
      <c r="BD104" s="50"/>
      <c r="BE104" s="50"/>
      <c r="BF104" s="50"/>
      <c r="BG104" s="50"/>
      <c r="BH104" s="50"/>
      <c r="BI104" s="50"/>
      <c r="BJ104" s="50"/>
      <c r="BK104" s="50"/>
      <c r="BL104" s="50"/>
      <c r="BM104" s="50"/>
      <c r="BN104" s="50"/>
      <c r="BO104" s="66"/>
      <c r="BP104" s="109"/>
    </row>
    <row r="105" spans="2:68" x14ac:dyDescent="0.25">
      <c r="B105" s="106"/>
      <c r="C105" s="76"/>
      <c r="D105" s="8"/>
      <c r="E105" s="8" t="s">
        <v>1332</v>
      </c>
      <c r="F105" s="8"/>
      <c r="G105" s="8"/>
      <c r="H105" s="8"/>
      <c r="I105" s="6"/>
      <c r="J105" s="6"/>
      <c r="K105" s="6"/>
      <c r="L105" s="481">
        <f>VLOOKUP(K99,TABLA_LOGISTICA,3,FALSE)</f>
        <v>131587.5</v>
      </c>
      <c r="M105" s="481"/>
      <c r="N105" s="481"/>
      <c r="O105" s="481"/>
      <c r="P105" s="5"/>
      <c r="Q105" s="5"/>
      <c r="R105" s="5"/>
      <c r="S105" s="5"/>
      <c r="T105" s="5"/>
      <c r="U105" s="63"/>
      <c r="V105" s="109"/>
      <c r="W105" s="5"/>
      <c r="X105" s="5"/>
      <c r="Y105" s="106"/>
      <c r="Z105" s="76"/>
      <c r="AA105" s="8"/>
      <c r="AB105" s="8" t="s">
        <v>1332</v>
      </c>
      <c r="AC105" s="8"/>
      <c r="AD105" s="8"/>
      <c r="AE105" s="8"/>
      <c r="AF105" s="6"/>
      <c r="AG105" s="6"/>
      <c r="AH105" s="6"/>
      <c r="AI105" s="481">
        <f>VLOOKUP(AH99,TABLA_LOGISTICA,3,FALSE)</f>
        <v>196040</v>
      </c>
      <c r="AJ105" s="481"/>
      <c r="AK105" s="481"/>
      <c r="AL105" s="481"/>
      <c r="AM105" s="5"/>
      <c r="AN105" s="5"/>
      <c r="AO105" s="5"/>
      <c r="AP105" s="5"/>
      <c r="AQ105" s="5"/>
      <c r="AR105" s="63"/>
      <c r="AS105" s="109"/>
      <c r="AT105" s="5"/>
      <c r="AU105" s="1"/>
      <c r="AV105" s="106"/>
      <c r="AW105" s="76"/>
      <c r="AX105" s="8"/>
      <c r="AY105" s="8" t="s">
        <v>1332</v>
      </c>
      <c r="AZ105" s="8"/>
      <c r="BA105" s="8"/>
      <c r="BB105" s="8"/>
      <c r="BC105" s="6"/>
      <c r="BD105" s="6"/>
      <c r="BE105" s="6"/>
      <c r="BF105" s="481">
        <f>VLOOKUP(BE99,TABLA_LOGISTICA,3,FALSE)</f>
        <v>196040</v>
      </c>
      <c r="BG105" s="481"/>
      <c r="BH105" s="481"/>
      <c r="BI105" s="481"/>
      <c r="BO105" s="63"/>
      <c r="BP105" s="109"/>
    </row>
    <row r="106" spans="2:68" x14ac:dyDescent="0.25">
      <c r="B106" s="106"/>
      <c r="C106" s="72"/>
      <c r="D106" s="73"/>
      <c r="E106" s="73"/>
      <c r="F106" s="73"/>
      <c r="G106" s="73"/>
      <c r="H106" s="73"/>
      <c r="I106" s="74"/>
      <c r="J106" s="74"/>
      <c r="K106" s="74"/>
      <c r="L106" s="74"/>
      <c r="M106" s="75"/>
      <c r="N106" s="75"/>
      <c r="O106" s="64"/>
      <c r="P106" s="64"/>
      <c r="Q106" s="64"/>
      <c r="R106" s="64"/>
      <c r="S106" s="64"/>
      <c r="T106" s="64"/>
      <c r="U106" s="65"/>
      <c r="V106" s="109"/>
      <c r="W106" s="5"/>
      <c r="X106" s="5"/>
      <c r="Y106" s="106"/>
      <c r="Z106" s="72"/>
      <c r="AA106" s="73"/>
      <c r="AB106" s="73"/>
      <c r="AC106" s="73"/>
      <c r="AD106" s="73"/>
      <c r="AE106" s="73"/>
      <c r="AF106" s="74"/>
      <c r="AG106" s="74"/>
      <c r="AH106" s="74"/>
      <c r="AI106" s="74"/>
      <c r="AJ106" s="75"/>
      <c r="AK106" s="75"/>
      <c r="AL106" s="64"/>
      <c r="AM106" s="64"/>
      <c r="AN106" s="64"/>
      <c r="AO106" s="64"/>
      <c r="AP106" s="64"/>
      <c r="AQ106" s="64"/>
      <c r="AR106" s="65"/>
      <c r="AS106" s="109"/>
      <c r="AT106" s="5"/>
      <c r="AU106" s="1"/>
      <c r="AV106" s="106"/>
      <c r="AW106" s="72"/>
      <c r="AX106" s="73"/>
      <c r="AY106" s="73"/>
      <c r="AZ106" s="73"/>
      <c r="BA106" s="73"/>
      <c r="BB106" s="73"/>
      <c r="BC106" s="74"/>
      <c r="BD106" s="74"/>
      <c r="BE106" s="74"/>
      <c r="BF106" s="74"/>
      <c r="BG106" s="75"/>
      <c r="BH106" s="75"/>
      <c r="BI106" s="64"/>
      <c r="BJ106" s="64"/>
      <c r="BK106" s="64"/>
      <c r="BL106" s="64"/>
      <c r="BM106" s="64"/>
      <c r="BN106" s="64"/>
      <c r="BO106" s="65"/>
      <c r="BP106" s="109"/>
    </row>
    <row r="107" spans="2:68" ht="4.5" customHeight="1" x14ac:dyDescent="0.25">
      <c r="B107" s="106"/>
      <c r="C107" s="242"/>
      <c r="D107" s="242"/>
      <c r="E107" s="242"/>
      <c r="F107" s="242"/>
      <c r="G107" s="242"/>
      <c r="H107" s="242"/>
      <c r="I107" s="111"/>
      <c r="J107" s="111"/>
      <c r="K107" s="111"/>
      <c r="L107" s="111"/>
      <c r="M107" s="112"/>
      <c r="N107" s="112"/>
      <c r="O107" s="113"/>
      <c r="P107" s="113"/>
      <c r="Q107" s="113"/>
      <c r="R107" s="113"/>
      <c r="S107" s="113"/>
      <c r="T107" s="113"/>
      <c r="U107" s="113"/>
      <c r="V107" s="109"/>
      <c r="W107" s="5"/>
      <c r="X107" s="5"/>
      <c r="Y107" s="106"/>
      <c r="Z107" s="242"/>
      <c r="AA107" s="242"/>
      <c r="AB107" s="242"/>
      <c r="AC107" s="242"/>
      <c r="AD107" s="242"/>
      <c r="AE107" s="242"/>
      <c r="AF107" s="111"/>
      <c r="AG107" s="111"/>
      <c r="AH107" s="111"/>
      <c r="AI107" s="111"/>
      <c r="AJ107" s="112"/>
      <c r="AK107" s="112"/>
      <c r="AL107" s="113"/>
      <c r="AM107" s="113"/>
      <c r="AN107" s="113"/>
      <c r="AO107" s="113"/>
      <c r="AP107" s="113"/>
      <c r="AQ107" s="113"/>
      <c r="AR107" s="113"/>
      <c r="AS107" s="109"/>
      <c r="AT107" s="5"/>
      <c r="AU107" s="1"/>
      <c r="AV107" s="106"/>
      <c r="AW107" s="242"/>
      <c r="AX107" s="242"/>
      <c r="AY107" s="242"/>
      <c r="AZ107" s="242"/>
      <c r="BA107" s="242"/>
      <c r="BB107" s="242"/>
      <c r="BC107" s="111"/>
      <c r="BD107" s="111"/>
      <c r="BE107" s="111"/>
      <c r="BF107" s="111"/>
      <c r="BG107" s="112"/>
      <c r="BH107" s="112"/>
      <c r="BI107" s="113"/>
      <c r="BJ107" s="113"/>
      <c r="BK107" s="113"/>
      <c r="BL107" s="113"/>
      <c r="BM107" s="113"/>
      <c r="BN107" s="113"/>
      <c r="BO107" s="113"/>
      <c r="BP107" s="109"/>
    </row>
    <row r="108" spans="2:68" x14ac:dyDescent="0.25">
      <c r="B108" s="106"/>
      <c r="C108" s="77"/>
      <c r="D108" s="51"/>
      <c r="E108" s="51"/>
      <c r="F108" s="51"/>
      <c r="G108" s="51"/>
      <c r="H108" s="51"/>
      <c r="I108" s="78"/>
      <c r="J108" s="78"/>
      <c r="K108" s="78"/>
      <c r="L108" s="78"/>
      <c r="M108" s="55"/>
      <c r="N108" s="55"/>
      <c r="O108" s="50"/>
      <c r="P108" s="50"/>
      <c r="Q108" s="50"/>
      <c r="R108" s="50"/>
      <c r="S108" s="50"/>
      <c r="T108" s="50"/>
      <c r="U108" s="66"/>
      <c r="V108" s="109"/>
      <c r="W108" s="5"/>
      <c r="X108" s="5"/>
      <c r="Y108" s="106"/>
      <c r="Z108" s="77"/>
      <c r="AA108" s="51"/>
      <c r="AB108" s="51"/>
      <c r="AC108" s="51"/>
      <c r="AD108" s="51"/>
      <c r="AE108" s="51"/>
      <c r="AF108" s="78"/>
      <c r="AG108" s="78"/>
      <c r="AH108" s="78"/>
      <c r="AI108" s="78"/>
      <c r="AJ108" s="55"/>
      <c r="AK108" s="55"/>
      <c r="AL108" s="50"/>
      <c r="AM108" s="50"/>
      <c r="AN108" s="50"/>
      <c r="AO108" s="50"/>
      <c r="AP108" s="50"/>
      <c r="AQ108" s="50"/>
      <c r="AR108" s="66"/>
      <c r="AS108" s="109"/>
      <c r="AT108" s="5"/>
      <c r="AU108" s="1"/>
      <c r="AV108" s="106"/>
      <c r="AW108" s="77"/>
      <c r="AX108" s="51"/>
      <c r="AY108" s="51"/>
      <c r="AZ108" s="51"/>
      <c r="BA108" s="51"/>
      <c r="BB108" s="51"/>
      <c r="BC108" s="78"/>
      <c r="BD108" s="78"/>
      <c r="BE108" s="78"/>
      <c r="BF108" s="78"/>
      <c r="BG108" s="55"/>
      <c r="BH108" s="55"/>
      <c r="BI108" s="50"/>
      <c r="BJ108" s="50"/>
      <c r="BK108" s="50"/>
      <c r="BL108" s="50"/>
      <c r="BM108" s="50"/>
      <c r="BN108" s="50"/>
      <c r="BO108" s="66"/>
      <c r="BP108" s="109"/>
    </row>
    <row r="109" spans="2:68" ht="15.75" x14ac:dyDescent="0.25">
      <c r="B109" s="106"/>
      <c r="C109" s="62"/>
      <c r="D109" s="232"/>
      <c r="E109" s="8" t="s">
        <v>1330</v>
      </c>
      <c r="F109" s="8"/>
      <c r="G109" s="8"/>
      <c r="H109" s="530" t="s">
        <v>132</v>
      </c>
      <c r="I109" s="531"/>
      <c r="J109" s="531"/>
      <c r="K109" s="531"/>
      <c r="L109" s="532"/>
      <c r="M109" s="5"/>
      <c r="N109" s="6"/>
      <c r="O109" s="8" t="s">
        <v>1326</v>
      </c>
      <c r="P109" s="6"/>
      <c r="Q109" s="6"/>
      <c r="R109" s="533">
        <f>VLOOKUP(H109,tabla_ejecutor,2,FALSE)</f>
        <v>11890</v>
      </c>
      <c r="S109" s="534"/>
      <c r="T109" s="535"/>
      <c r="U109" s="63"/>
      <c r="V109" s="109"/>
      <c r="W109" s="5"/>
      <c r="X109" s="5"/>
      <c r="Y109" s="106"/>
      <c r="Z109" s="62"/>
      <c r="AA109" s="232"/>
      <c r="AB109" s="8" t="s">
        <v>1330</v>
      </c>
      <c r="AC109" s="8"/>
      <c r="AD109" s="8"/>
      <c r="AE109" s="530" t="s">
        <v>131</v>
      </c>
      <c r="AF109" s="531"/>
      <c r="AG109" s="531"/>
      <c r="AH109" s="531"/>
      <c r="AI109" s="532"/>
      <c r="AJ109" s="5"/>
      <c r="AK109" s="6"/>
      <c r="AL109" s="8" t="s">
        <v>1326</v>
      </c>
      <c r="AM109" s="6"/>
      <c r="AN109" s="6"/>
      <c r="AO109" s="533">
        <f>VLOOKUP(AE109,tabla_ejecutor,2,FALSE)</f>
        <v>18415</v>
      </c>
      <c r="AP109" s="534"/>
      <c r="AQ109" s="535"/>
      <c r="AR109" s="63"/>
      <c r="AS109" s="109"/>
      <c r="AT109" s="5"/>
      <c r="AU109" s="1"/>
      <c r="AV109" s="106"/>
      <c r="AW109" s="62"/>
      <c r="AX109" s="232"/>
      <c r="AY109" s="8" t="s">
        <v>1330</v>
      </c>
      <c r="AZ109" s="8"/>
      <c r="BA109" s="8"/>
      <c r="BB109" s="530" t="s">
        <v>131</v>
      </c>
      <c r="BC109" s="531"/>
      <c r="BD109" s="531"/>
      <c r="BE109" s="531"/>
      <c r="BF109" s="532"/>
      <c r="BH109" s="6"/>
      <c r="BI109" s="8" t="s">
        <v>1326</v>
      </c>
      <c r="BJ109" s="6"/>
      <c r="BK109" s="6"/>
      <c r="BL109" s="533">
        <f>VLOOKUP(BB109,tabla_ejecutor,2,FALSE)</f>
        <v>18415</v>
      </c>
      <c r="BM109" s="534"/>
      <c r="BN109" s="535"/>
      <c r="BO109" s="63"/>
      <c r="BP109" s="109"/>
    </row>
    <row r="110" spans="2:68" x14ac:dyDescent="0.25">
      <c r="B110" s="106"/>
      <c r="C110" s="72"/>
      <c r="D110" s="73"/>
      <c r="E110" s="73"/>
      <c r="F110" s="73"/>
      <c r="G110" s="73"/>
      <c r="H110" s="73"/>
      <c r="I110" s="74"/>
      <c r="J110" s="74"/>
      <c r="K110" s="74"/>
      <c r="L110" s="74"/>
      <c r="M110" s="75"/>
      <c r="N110" s="75"/>
      <c r="O110" s="64"/>
      <c r="P110" s="64"/>
      <c r="Q110" s="64"/>
      <c r="R110" s="64"/>
      <c r="S110" s="64"/>
      <c r="T110" s="64"/>
      <c r="U110" s="65"/>
      <c r="V110" s="109"/>
      <c r="W110" s="5"/>
      <c r="X110" s="5"/>
      <c r="Y110" s="106"/>
      <c r="Z110" s="72"/>
      <c r="AA110" s="73"/>
      <c r="AB110" s="73"/>
      <c r="AC110" s="73"/>
      <c r="AD110" s="73"/>
      <c r="AE110" s="73"/>
      <c r="AF110" s="74"/>
      <c r="AG110" s="74"/>
      <c r="AH110" s="74"/>
      <c r="AI110" s="74"/>
      <c r="AJ110" s="75"/>
      <c r="AK110" s="75"/>
      <c r="AL110" s="64"/>
      <c r="AM110" s="64"/>
      <c r="AN110" s="64"/>
      <c r="AO110" s="64"/>
      <c r="AP110" s="64"/>
      <c r="AQ110" s="64"/>
      <c r="AR110" s="65"/>
      <c r="AS110" s="109"/>
      <c r="AT110" s="5"/>
      <c r="AU110" s="1"/>
      <c r="AV110" s="106"/>
      <c r="AW110" s="72"/>
      <c r="AX110" s="73"/>
      <c r="AY110" s="73"/>
      <c r="AZ110" s="73"/>
      <c r="BA110" s="73"/>
      <c r="BB110" s="73"/>
      <c r="BC110" s="74"/>
      <c r="BD110" s="74"/>
      <c r="BE110" s="74"/>
      <c r="BF110" s="74"/>
      <c r="BG110" s="75"/>
      <c r="BH110" s="75"/>
      <c r="BI110" s="64"/>
      <c r="BJ110" s="64"/>
      <c r="BK110" s="64"/>
      <c r="BL110" s="64"/>
      <c r="BM110" s="64"/>
      <c r="BN110" s="64"/>
      <c r="BO110" s="65"/>
      <c r="BP110" s="109"/>
    </row>
    <row r="111" spans="2:68" ht="4.5" customHeight="1" x14ac:dyDescent="0.25">
      <c r="B111" s="106"/>
      <c r="C111" s="242"/>
      <c r="D111" s="242"/>
      <c r="E111" s="242"/>
      <c r="F111" s="242"/>
      <c r="G111" s="242"/>
      <c r="H111" s="242"/>
      <c r="I111" s="111"/>
      <c r="J111" s="111"/>
      <c r="K111" s="111"/>
      <c r="L111" s="111"/>
      <c r="M111" s="112"/>
      <c r="N111" s="112"/>
      <c r="O111" s="113"/>
      <c r="P111" s="113"/>
      <c r="Q111" s="113"/>
      <c r="R111" s="113"/>
      <c r="S111" s="113"/>
      <c r="T111" s="113"/>
      <c r="U111" s="113"/>
      <c r="V111" s="109"/>
      <c r="W111" s="5"/>
      <c r="X111" s="5"/>
      <c r="Y111" s="106"/>
      <c r="Z111" s="242"/>
      <c r="AA111" s="242"/>
      <c r="AB111" s="242"/>
      <c r="AC111" s="242"/>
      <c r="AD111" s="242"/>
      <c r="AE111" s="242"/>
      <c r="AF111" s="111"/>
      <c r="AG111" s="111"/>
      <c r="AH111" s="111"/>
      <c r="AI111" s="111"/>
      <c r="AJ111" s="112"/>
      <c r="AK111" s="112"/>
      <c r="AL111" s="113"/>
      <c r="AM111" s="113"/>
      <c r="AN111" s="113"/>
      <c r="AO111" s="113"/>
      <c r="AP111" s="113"/>
      <c r="AQ111" s="113"/>
      <c r="AR111" s="113"/>
      <c r="AS111" s="109"/>
      <c r="AT111" s="5"/>
      <c r="AU111" s="1"/>
      <c r="AV111" s="106"/>
      <c r="AW111" s="242"/>
      <c r="AX111" s="242"/>
      <c r="AY111" s="242"/>
      <c r="AZ111" s="242"/>
      <c r="BA111" s="242"/>
      <c r="BB111" s="242"/>
      <c r="BC111" s="111"/>
      <c r="BD111" s="111"/>
      <c r="BE111" s="111"/>
      <c r="BF111" s="111"/>
      <c r="BG111" s="112"/>
      <c r="BH111" s="112"/>
      <c r="BI111" s="113"/>
      <c r="BJ111" s="113"/>
      <c r="BK111" s="113"/>
      <c r="BL111" s="113"/>
      <c r="BM111" s="113"/>
      <c r="BN111" s="113"/>
      <c r="BO111" s="113"/>
      <c r="BP111" s="109"/>
    </row>
    <row r="112" spans="2:68" x14ac:dyDescent="0.25">
      <c r="B112" s="106"/>
      <c r="C112" s="77"/>
      <c r="D112" s="51"/>
      <c r="E112" s="51"/>
      <c r="F112" s="51"/>
      <c r="G112" s="51"/>
      <c r="H112" s="51"/>
      <c r="I112" s="78"/>
      <c r="J112" s="78"/>
      <c r="K112" s="78"/>
      <c r="L112" s="78"/>
      <c r="M112" s="55"/>
      <c r="N112" s="55"/>
      <c r="O112" s="50"/>
      <c r="P112" s="50"/>
      <c r="Q112" s="50"/>
      <c r="R112" s="50"/>
      <c r="S112" s="50"/>
      <c r="T112" s="50"/>
      <c r="U112" s="66"/>
      <c r="V112" s="109"/>
      <c r="W112" s="5"/>
      <c r="X112" s="5"/>
      <c r="Y112" s="106"/>
      <c r="Z112" s="77"/>
      <c r="AA112" s="51"/>
      <c r="AB112" s="51"/>
      <c r="AC112" s="51"/>
      <c r="AD112" s="51"/>
      <c r="AE112" s="51"/>
      <c r="AF112" s="78"/>
      <c r="AG112" s="78"/>
      <c r="AH112" s="78"/>
      <c r="AI112" s="78"/>
      <c r="AJ112" s="55"/>
      <c r="AK112" s="55"/>
      <c r="AL112" s="50"/>
      <c r="AM112" s="50"/>
      <c r="AN112" s="50"/>
      <c r="AO112" s="50"/>
      <c r="AP112" s="50"/>
      <c r="AQ112" s="50"/>
      <c r="AR112" s="66"/>
      <c r="AS112" s="109"/>
      <c r="AT112" s="5"/>
      <c r="AU112" s="1"/>
      <c r="AV112" s="106"/>
      <c r="AW112" s="77"/>
      <c r="AX112" s="51"/>
      <c r="AY112" s="51"/>
      <c r="AZ112" s="51"/>
      <c r="BA112" s="51"/>
      <c r="BB112" s="51"/>
      <c r="BC112" s="78"/>
      <c r="BD112" s="78"/>
      <c r="BE112" s="78"/>
      <c r="BF112" s="78"/>
      <c r="BG112" s="55"/>
      <c r="BH112" s="55"/>
      <c r="BI112" s="50"/>
      <c r="BJ112" s="50"/>
      <c r="BK112" s="50"/>
      <c r="BL112" s="50"/>
      <c r="BM112" s="50"/>
      <c r="BN112" s="50"/>
      <c r="BO112" s="66"/>
      <c r="BP112" s="109"/>
    </row>
    <row r="113" spans="2:68" x14ac:dyDescent="0.25">
      <c r="B113" s="106"/>
      <c r="C113" s="62"/>
      <c r="D113" s="232"/>
      <c r="E113" s="8" t="s">
        <v>1331</v>
      </c>
      <c r="F113" s="8"/>
      <c r="G113" s="8"/>
      <c r="H113" s="8"/>
      <c r="I113" s="8"/>
      <c r="J113" s="8"/>
      <c r="K113" s="536">
        <v>0</v>
      </c>
      <c r="L113" s="537"/>
      <c r="M113" s="59" t="s">
        <v>130</v>
      </c>
      <c r="N113" s="59"/>
      <c r="O113" s="5"/>
      <c r="P113" s="8" t="s">
        <v>1327</v>
      </c>
      <c r="Q113" s="8"/>
      <c r="R113" s="533">
        <f>R109*K113</f>
        <v>0</v>
      </c>
      <c r="S113" s="534"/>
      <c r="T113" s="535"/>
      <c r="U113" s="88"/>
      <c r="V113" s="109"/>
      <c r="W113" s="5"/>
      <c r="X113" s="5"/>
      <c r="Y113" s="106"/>
      <c r="Z113" s="62"/>
      <c r="AA113" s="232"/>
      <c r="AB113" s="8" t="s">
        <v>1331</v>
      </c>
      <c r="AC113" s="8"/>
      <c r="AD113" s="8"/>
      <c r="AE113" s="8"/>
      <c r="AF113" s="8"/>
      <c r="AG113" s="8"/>
      <c r="AH113" s="536">
        <v>0</v>
      </c>
      <c r="AI113" s="537"/>
      <c r="AJ113" s="59" t="s">
        <v>130</v>
      </c>
      <c r="AK113" s="59"/>
      <c r="AL113" s="5"/>
      <c r="AM113" s="8" t="s">
        <v>1327</v>
      </c>
      <c r="AN113" s="8"/>
      <c r="AO113" s="533">
        <f>AO109*AH113</f>
        <v>0</v>
      </c>
      <c r="AP113" s="534"/>
      <c r="AQ113" s="535"/>
      <c r="AR113" s="88"/>
      <c r="AS113" s="109"/>
      <c r="AT113" s="5"/>
      <c r="AU113" s="1"/>
      <c r="AV113" s="106"/>
      <c r="AW113" s="62"/>
      <c r="AX113" s="232"/>
      <c r="AY113" s="8" t="s">
        <v>1331</v>
      </c>
      <c r="AZ113" s="8"/>
      <c r="BA113" s="8"/>
      <c r="BB113" s="8"/>
      <c r="BC113" s="8"/>
      <c r="BD113" s="8"/>
      <c r="BE113" s="536">
        <v>0</v>
      </c>
      <c r="BF113" s="537"/>
      <c r="BG113" s="59" t="s">
        <v>130</v>
      </c>
      <c r="BH113" s="59"/>
      <c r="BJ113" s="8" t="s">
        <v>1327</v>
      </c>
      <c r="BK113" s="8"/>
      <c r="BL113" s="533">
        <f>BL109*BE113</f>
        <v>0</v>
      </c>
      <c r="BM113" s="534"/>
      <c r="BN113" s="535"/>
      <c r="BO113" s="88"/>
      <c r="BP113" s="109"/>
    </row>
    <row r="114" spans="2:68" x14ac:dyDescent="0.25">
      <c r="B114" s="106"/>
      <c r="C114" s="72"/>
      <c r="D114" s="73"/>
      <c r="E114" s="73"/>
      <c r="F114" s="73"/>
      <c r="G114" s="73"/>
      <c r="H114" s="73"/>
      <c r="I114" s="74"/>
      <c r="J114" s="74"/>
      <c r="K114" s="74"/>
      <c r="L114" s="74"/>
      <c r="M114" s="75"/>
      <c r="N114" s="75"/>
      <c r="O114" s="64"/>
      <c r="P114" s="64"/>
      <c r="Q114" s="64"/>
      <c r="R114" s="64"/>
      <c r="S114" s="64"/>
      <c r="T114" s="64"/>
      <c r="U114" s="65"/>
      <c r="V114" s="109"/>
      <c r="W114" s="5"/>
      <c r="X114" s="5"/>
      <c r="Y114" s="106"/>
      <c r="Z114" s="72"/>
      <c r="AA114" s="73"/>
      <c r="AB114" s="73"/>
      <c r="AC114" s="73"/>
      <c r="AD114" s="73"/>
      <c r="AE114" s="73"/>
      <c r="AF114" s="74"/>
      <c r="AG114" s="74"/>
      <c r="AH114" s="74"/>
      <c r="AI114" s="74"/>
      <c r="AJ114" s="75"/>
      <c r="AK114" s="75"/>
      <c r="AL114" s="64"/>
      <c r="AM114" s="64"/>
      <c r="AN114" s="64"/>
      <c r="AO114" s="64"/>
      <c r="AP114" s="64"/>
      <c r="AQ114" s="64"/>
      <c r="AR114" s="65"/>
      <c r="AS114" s="109"/>
      <c r="AT114" s="5"/>
      <c r="AU114" s="1"/>
      <c r="AV114" s="106"/>
      <c r="AW114" s="72"/>
      <c r="AX114" s="73"/>
      <c r="AY114" s="73"/>
      <c r="AZ114" s="73"/>
      <c r="BA114" s="73"/>
      <c r="BB114" s="73"/>
      <c r="BC114" s="74"/>
      <c r="BD114" s="74"/>
      <c r="BE114" s="74"/>
      <c r="BF114" s="74"/>
      <c r="BG114" s="75"/>
      <c r="BH114" s="75"/>
      <c r="BI114" s="64"/>
      <c r="BJ114" s="64"/>
      <c r="BK114" s="64"/>
      <c r="BL114" s="64"/>
      <c r="BM114" s="64"/>
      <c r="BN114" s="64"/>
      <c r="BO114" s="65"/>
      <c r="BP114" s="109"/>
    </row>
    <row r="115" spans="2:68" ht="5.25" customHeight="1" x14ac:dyDescent="0.25">
      <c r="B115" s="106"/>
      <c r="C115" s="242"/>
      <c r="D115" s="242"/>
      <c r="E115" s="242"/>
      <c r="F115" s="242"/>
      <c r="G115" s="242"/>
      <c r="H115" s="242"/>
      <c r="I115" s="111"/>
      <c r="J115" s="111"/>
      <c r="K115" s="111"/>
      <c r="L115" s="111"/>
      <c r="M115" s="112"/>
      <c r="N115" s="112"/>
      <c r="O115" s="113"/>
      <c r="P115" s="113"/>
      <c r="Q115" s="113"/>
      <c r="R115" s="113"/>
      <c r="S115" s="113"/>
      <c r="T115" s="113"/>
      <c r="U115" s="113"/>
      <c r="V115" s="109"/>
      <c r="W115" s="5"/>
      <c r="X115" s="5"/>
      <c r="Y115" s="106"/>
      <c r="Z115" s="242"/>
      <c r="AA115" s="242"/>
      <c r="AB115" s="242"/>
      <c r="AC115" s="242"/>
      <c r="AD115" s="242"/>
      <c r="AE115" s="242"/>
      <c r="AF115" s="111"/>
      <c r="AG115" s="111"/>
      <c r="AH115" s="111"/>
      <c r="AI115" s="111"/>
      <c r="AJ115" s="112"/>
      <c r="AK115" s="112"/>
      <c r="AL115" s="113"/>
      <c r="AM115" s="113"/>
      <c r="AN115" s="113"/>
      <c r="AO115" s="113"/>
      <c r="AP115" s="113"/>
      <c r="AQ115" s="113"/>
      <c r="AR115" s="113"/>
      <c r="AS115" s="109"/>
      <c r="AT115" s="5"/>
      <c r="AU115" s="1"/>
      <c r="AV115" s="106"/>
      <c r="AW115" s="242"/>
      <c r="AX115" s="242"/>
      <c r="AY115" s="242"/>
      <c r="AZ115" s="242"/>
      <c r="BA115" s="242"/>
      <c r="BB115" s="242"/>
      <c r="BC115" s="111"/>
      <c r="BD115" s="111"/>
      <c r="BE115" s="111"/>
      <c r="BF115" s="111"/>
      <c r="BG115" s="112"/>
      <c r="BH115" s="112"/>
      <c r="BI115" s="113"/>
      <c r="BJ115" s="113"/>
      <c r="BK115" s="113"/>
      <c r="BL115" s="113"/>
      <c r="BM115" s="113"/>
      <c r="BN115" s="113"/>
      <c r="BO115" s="113"/>
      <c r="BP115" s="109"/>
    </row>
    <row r="116" spans="2:68" x14ac:dyDescent="0.25">
      <c r="B116" s="106"/>
      <c r="C116" s="77"/>
      <c r="D116" s="51"/>
      <c r="E116" s="51"/>
      <c r="F116" s="51"/>
      <c r="G116" s="51"/>
      <c r="H116" s="51"/>
      <c r="I116" s="78"/>
      <c r="J116" s="78"/>
      <c r="K116" s="78"/>
      <c r="L116" s="78"/>
      <c r="M116" s="55"/>
      <c r="N116" s="55"/>
      <c r="O116" s="50"/>
      <c r="P116" s="50"/>
      <c r="Q116" s="50"/>
      <c r="R116" s="50"/>
      <c r="S116" s="50"/>
      <c r="T116" s="50"/>
      <c r="U116" s="66"/>
      <c r="V116" s="109"/>
      <c r="W116" s="5"/>
      <c r="X116" s="5"/>
      <c r="Y116" s="106"/>
      <c r="Z116" s="77"/>
      <c r="AA116" s="51"/>
      <c r="AB116" s="51"/>
      <c r="AC116" s="51"/>
      <c r="AD116" s="51"/>
      <c r="AE116" s="51"/>
      <c r="AF116" s="78"/>
      <c r="AG116" s="78"/>
      <c r="AH116" s="78"/>
      <c r="AI116" s="78"/>
      <c r="AJ116" s="55"/>
      <c r="AK116" s="55"/>
      <c r="AL116" s="50"/>
      <c r="AM116" s="50"/>
      <c r="AN116" s="50"/>
      <c r="AO116" s="50"/>
      <c r="AP116" s="50"/>
      <c r="AQ116" s="50"/>
      <c r="AR116" s="66"/>
      <c r="AS116" s="109"/>
      <c r="AT116" s="5"/>
      <c r="AU116" s="1"/>
      <c r="AV116" s="106"/>
      <c r="AW116" s="77"/>
      <c r="AX116" s="51"/>
      <c r="AY116" s="51"/>
      <c r="AZ116" s="51"/>
      <c r="BA116" s="51"/>
      <c r="BB116" s="51"/>
      <c r="BC116" s="78"/>
      <c r="BD116" s="78"/>
      <c r="BE116" s="78"/>
      <c r="BF116" s="78"/>
      <c r="BG116" s="55"/>
      <c r="BH116" s="55"/>
      <c r="BI116" s="50"/>
      <c r="BJ116" s="50"/>
      <c r="BK116" s="50"/>
      <c r="BL116" s="50"/>
      <c r="BM116" s="50"/>
      <c r="BN116" s="50"/>
      <c r="BO116" s="66"/>
      <c r="BP116" s="109"/>
    </row>
    <row r="117" spans="2:68" x14ac:dyDescent="0.25">
      <c r="B117" s="106"/>
      <c r="C117" s="62"/>
      <c r="D117" s="232"/>
      <c r="E117" s="48" t="s">
        <v>1333</v>
      </c>
      <c r="F117" s="232"/>
      <c r="G117" s="232"/>
      <c r="H117" s="232"/>
      <c r="I117" s="68"/>
      <c r="J117" s="538" t="s">
        <v>1362</v>
      </c>
      <c r="K117" s="539"/>
      <c r="L117" s="539"/>
      <c r="M117" s="539"/>
      <c r="N117" s="540"/>
      <c r="O117" s="5"/>
      <c r="P117" s="471" t="s">
        <v>135</v>
      </c>
      <c r="Q117" s="471"/>
      <c r="R117" s="533">
        <f>VLOOKUP(J117,tabla_Alturas,2,FALSE)*L105</f>
        <v>0</v>
      </c>
      <c r="S117" s="534"/>
      <c r="T117" s="535"/>
      <c r="U117" s="63"/>
      <c r="V117" s="109"/>
      <c r="W117" s="5"/>
      <c r="X117" s="5"/>
      <c r="Y117" s="106"/>
      <c r="Z117" s="62"/>
      <c r="AA117" s="232"/>
      <c r="AB117" s="48" t="s">
        <v>1333</v>
      </c>
      <c r="AC117" s="232"/>
      <c r="AD117" s="232"/>
      <c r="AE117" s="232"/>
      <c r="AF117" s="68"/>
      <c r="AG117" s="538" t="s">
        <v>1464</v>
      </c>
      <c r="AH117" s="539"/>
      <c r="AI117" s="539"/>
      <c r="AJ117" s="539"/>
      <c r="AK117" s="540"/>
      <c r="AL117" s="5"/>
      <c r="AM117" s="471" t="s">
        <v>135</v>
      </c>
      <c r="AN117" s="471"/>
      <c r="AO117" s="533">
        <f>VLOOKUP(AG117,tabla_Alturas,2,FALSE)*AI105</f>
        <v>68614</v>
      </c>
      <c r="AP117" s="534"/>
      <c r="AQ117" s="535"/>
      <c r="AR117" s="63"/>
      <c r="AS117" s="109"/>
      <c r="AT117" s="5"/>
      <c r="AU117" s="1"/>
      <c r="AV117" s="106"/>
      <c r="AW117" s="62"/>
      <c r="AX117" s="232"/>
      <c r="AY117" s="48" t="s">
        <v>1333</v>
      </c>
      <c r="AZ117" s="232"/>
      <c r="BA117" s="232"/>
      <c r="BB117" s="232"/>
      <c r="BC117" s="68"/>
      <c r="BD117" s="538" t="s">
        <v>1297</v>
      </c>
      <c r="BE117" s="539"/>
      <c r="BF117" s="539"/>
      <c r="BG117" s="539"/>
      <c r="BH117" s="540"/>
      <c r="BJ117" s="471" t="s">
        <v>135</v>
      </c>
      <c r="BK117" s="471"/>
      <c r="BL117" s="533" t="e">
        <f>VLOOKUP(BD117,tabla_Alturas,2,FALSE)*BF105</f>
        <v>#N/A</v>
      </c>
      <c r="BM117" s="534"/>
      <c r="BN117" s="535"/>
      <c r="BO117" s="63"/>
      <c r="BP117" s="109"/>
    </row>
    <row r="118" spans="2:68" x14ac:dyDescent="0.25">
      <c r="B118" s="106"/>
      <c r="C118" s="72"/>
      <c r="D118" s="73"/>
      <c r="E118" s="73"/>
      <c r="F118" s="73"/>
      <c r="G118" s="73"/>
      <c r="H118" s="73"/>
      <c r="I118" s="74"/>
      <c r="J118" s="74"/>
      <c r="K118" s="74"/>
      <c r="L118" s="74"/>
      <c r="M118" s="75"/>
      <c r="N118" s="75"/>
      <c r="O118" s="64"/>
      <c r="P118" s="64"/>
      <c r="Q118" s="64"/>
      <c r="R118" s="64"/>
      <c r="S118" s="64"/>
      <c r="T118" s="64"/>
      <c r="U118" s="65"/>
      <c r="V118" s="109"/>
      <c r="W118" s="5"/>
      <c r="X118" s="5"/>
      <c r="Y118" s="106"/>
      <c r="Z118" s="72"/>
      <c r="AA118" s="73"/>
      <c r="AB118" s="73"/>
      <c r="AC118" s="73"/>
      <c r="AD118" s="73"/>
      <c r="AE118" s="73"/>
      <c r="AF118" s="74"/>
      <c r="AG118" s="74"/>
      <c r="AH118" s="74"/>
      <c r="AI118" s="74"/>
      <c r="AJ118" s="75"/>
      <c r="AK118" s="75"/>
      <c r="AL118" s="64"/>
      <c r="AM118" s="64"/>
      <c r="AN118" s="64"/>
      <c r="AO118" s="64"/>
      <c r="AP118" s="64"/>
      <c r="AQ118" s="64"/>
      <c r="AR118" s="65"/>
      <c r="AS118" s="109"/>
      <c r="AT118" s="5"/>
      <c r="AU118" s="1"/>
      <c r="AV118" s="106"/>
      <c r="AW118" s="72"/>
      <c r="AX118" s="73"/>
      <c r="AY118" s="73"/>
      <c r="AZ118" s="73"/>
      <c r="BA118" s="73"/>
      <c r="BB118" s="73"/>
      <c r="BC118" s="74"/>
      <c r="BD118" s="74"/>
      <c r="BE118" s="74"/>
      <c r="BF118" s="74"/>
      <c r="BG118" s="75"/>
      <c r="BH118" s="75"/>
      <c r="BI118" s="64"/>
      <c r="BJ118" s="64"/>
      <c r="BK118" s="64"/>
      <c r="BL118" s="64"/>
      <c r="BM118" s="64"/>
      <c r="BN118" s="64"/>
      <c r="BO118" s="65"/>
      <c r="BP118" s="109"/>
    </row>
    <row r="119" spans="2:68" ht="4.5" customHeight="1" x14ac:dyDescent="0.25">
      <c r="B119" s="106"/>
      <c r="C119" s="113"/>
      <c r="D119" s="114"/>
      <c r="E119" s="113"/>
      <c r="F119" s="113"/>
      <c r="G119" s="113"/>
      <c r="H119" s="113"/>
      <c r="I119" s="113"/>
      <c r="J119" s="113"/>
      <c r="K119" s="113"/>
      <c r="L119" s="113"/>
      <c r="M119" s="113"/>
      <c r="N119" s="113"/>
      <c r="O119" s="113"/>
      <c r="P119" s="113"/>
      <c r="Q119" s="113"/>
      <c r="R119" s="113"/>
      <c r="S119" s="113"/>
      <c r="T119" s="113"/>
      <c r="U119" s="113"/>
      <c r="V119" s="109"/>
      <c r="W119" s="5"/>
      <c r="X119" s="5"/>
      <c r="Y119" s="106"/>
      <c r="Z119" s="113"/>
      <c r="AA119" s="114"/>
      <c r="AB119" s="113"/>
      <c r="AC119" s="113"/>
      <c r="AD119" s="113"/>
      <c r="AE119" s="113"/>
      <c r="AF119" s="113"/>
      <c r="AG119" s="113"/>
      <c r="AH119" s="113"/>
      <c r="AI119" s="113"/>
      <c r="AJ119" s="113"/>
      <c r="AK119" s="113"/>
      <c r="AL119" s="113"/>
      <c r="AM119" s="113"/>
      <c r="AN119" s="113"/>
      <c r="AO119" s="113"/>
      <c r="AP119" s="113"/>
      <c r="AQ119" s="113"/>
      <c r="AR119" s="113"/>
      <c r="AS119" s="109"/>
      <c r="AT119" s="5"/>
      <c r="AU119" s="1"/>
      <c r="AV119" s="106"/>
      <c r="AW119" s="113"/>
      <c r="AX119" s="114"/>
      <c r="AY119" s="113"/>
      <c r="AZ119" s="113"/>
      <c r="BA119" s="113"/>
      <c r="BB119" s="113"/>
      <c r="BC119" s="113"/>
      <c r="BD119" s="113"/>
      <c r="BE119" s="113"/>
      <c r="BF119" s="113"/>
      <c r="BG119" s="113"/>
      <c r="BH119" s="113"/>
      <c r="BI119" s="113"/>
      <c r="BJ119" s="113"/>
      <c r="BK119" s="113"/>
      <c r="BL119" s="113"/>
      <c r="BM119" s="113"/>
      <c r="BN119" s="113"/>
      <c r="BO119" s="113"/>
      <c r="BP119" s="109"/>
    </row>
    <row r="120" spans="2:68" ht="15.75" x14ac:dyDescent="0.25">
      <c r="B120" s="106"/>
      <c r="C120" s="77"/>
      <c r="D120" s="51"/>
      <c r="E120" s="51"/>
      <c r="F120" s="51"/>
      <c r="G120" s="51"/>
      <c r="H120" s="51"/>
      <c r="I120" s="79"/>
      <c r="J120" s="79"/>
      <c r="K120" s="79"/>
      <c r="L120" s="79"/>
      <c r="M120" s="50"/>
      <c r="N120" s="51"/>
      <c r="O120" s="51"/>
      <c r="P120" s="51"/>
      <c r="Q120" s="80"/>
      <c r="R120" s="80"/>
      <c r="S120" s="80"/>
      <c r="T120" s="50"/>
      <c r="U120" s="66"/>
      <c r="V120" s="109"/>
      <c r="W120" s="5"/>
      <c r="X120" s="5"/>
      <c r="Y120" s="106"/>
      <c r="Z120" s="77"/>
      <c r="AA120" s="51"/>
      <c r="AB120" s="51"/>
      <c r="AC120" s="51"/>
      <c r="AD120" s="51"/>
      <c r="AE120" s="51"/>
      <c r="AF120" s="79"/>
      <c r="AG120" s="79"/>
      <c r="AH120" s="79"/>
      <c r="AI120" s="79"/>
      <c r="AJ120" s="50"/>
      <c r="AK120" s="51"/>
      <c r="AL120" s="51"/>
      <c r="AM120" s="51"/>
      <c r="AN120" s="80"/>
      <c r="AO120" s="80"/>
      <c r="AP120" s="80"/>
      <c r="AQ120" s="50"/>
      <c r="AR120" s="66"/>
      <c r="AS120" s="109"/>
      <c r="AT120" s="5"/>
      <c r="AU120" s="1"/>
      <c r="AV120" s="106"/>
      <c r="AW120" s="77"/>
      <c r="AX120" s="51"/>
      <c r="AY120" s="51"/>
      <c r="AZ120" s="51"/>
      <c r="BA120" s="51"/>
      <c r="BB120" s="51"/>
      <c r="BC120" s="79"/>
      <c r="BD120" s="79"/>
      <c r="BE120" s="79"/>
      <c r="BF120" s="79"/>
      <c r="BG120" s="50"/>
      <c r="BH120" s="51"/>
      <c r="BI120" s="51"/>
      <c r="BJ120" s="51"/>
      <c r="BK120" s="80"/>
      <c r="BL120" s="80"/>
      <c r="BM120" s="80"/>
      <c r="BN120" s="50"/>
      <c r="BO120" s="66"/>
      <c r="BP120" s="109"/>
    </row>
    <row r="121" spans="2:68" x14ac:dyDescent="0.25">
      <c r="B121" s="106"/>
      <c r="C121" s="83"/>
      <c r="D121" s="48"/>
      <c r="E121" s="48" t="s">
        <v>1334</v>
      </c>
      <c r="F121" s="48"/>
      <c r="G121" s="48"/>
      <c r="H121" s="48"/>
      <c r="I121" s="5"/>
      <c r="J121" s="5"/>
      <c r="K121" s="538" t="s">
        <v>1363</v>
      </c>
      <c r="L121" s="539"/>
      <c r="M121" s="539"/>
      <c r="N121" s="539"/>
      <c r="O121" s="540"/>
      <c r="P121" s="471" t="s">
        <v>1281</v>
      </c>
      <c r="Q121" s="471"/>
      <c r="R121" s="471"/>
      <c r="S121" s="541">
        <f>VLOOKUP(K121,tabla_herramientas,2,FALSE)</f>
        <v>0</v>
      </c>
      <c r="T121" s="542"/>
      <c r="U121" s="63"/>
      <c r="V121" s="109"/>
      <c r="W121" s="5"/>
      <c r="X121" s="5"/>
      <c r="Y121" s="106"/>
      <c r="Z121" s="83"/>
      <c r="AA121" s="48"/>
      <c r="AB121" s="48" t="s">
        <v>1334</v>
      </c>
      <c r="AC121" s="48"/>
      <c r="AD121" s="48"/>
      <c r="AE121" s="48"/>
      <c r="AF121" s="5"/>
      <c r="AG121" s="5"/>
      <c r="AH121" s="538" t="s">
        <v>1363</v>
      </c>
      <c r="AI121" s="539"/>
      <c r="AJ121" s="539"/>
      <c r="AK121" s="539"/>
      <c r="AL121" s="540"/>
      <c r="AM121" s="471" t="s">
        <v>1281</v>
      </c>
      <c r="AN121" s="471"/>
      <c r="AO121" s="471"/>
      <c r="AP121" s="541">
        <f>VLOOKUP(AH121,tabla_herramientas,2,FALSE)</f>
        <v>0</v>
      </c>
      <c r="AQ121" s="542"/>
      <c r="AR121" s="63"/>
      <c r="AS121" s="109"/>
      <c r="AT121" s="5"/>
      <c r="AU121" s="1"/>
      <c r="AV121" s="106"/>
      <c r="AW121" s="83"/>
      <c r="AX121" s="48"/>
      <c r="AY121" s="48" t="s">
        <v>1334</v>
      </c>
      <c r="AZ121" s="48"/>
      <c r="BA121" s="48"/>
      <c r="BB121" s="48"/>
      <c r="BE121" s="538" t="s">
        <v>1363</v>
      </c>
      <c r="BF121" s="539"/>
      <c r="BG121" s="539"/>
      <c r="BH121" s="539"/>
      <c r="BI121" s="540"/>
      <c r="BJ121" s="471" t="s">
        <v>1281</v>
      </c>
      <c r="BK121" s="471"/>
      <c r="BL121" s="471"/>
      <c r="BM121" s="541">
        <f>VLOOKUP(BE121,tabla_herramientas,2,FALSE)</f>
        <v>0</v>
      </c>
      <c r="BN121" s="542"/>
      <c r="BO121" s="63"/>
      <c r="BP121" s="109"/>
    </row>
    <row r="122" spans="2:68" x14ac:dyDescent="0.25">
      <c r="B122" s="106"/>
      <c r="C122" s="72"/>
      <c r="D122" s="73"/>
      <c r="E122" s="73"/>
      <c r="F122" s="73"/>
      <c r="G122" s="73"/>
      <c r="H122" s="73"/>
      <c r="I122" s="81"/>
      <c r="J122" s="81"/>
      <c r="K122" s="75"/>
      <c r="L122" s="75"/>
      <c r="M122" s="64"/>
      <c r="N122" s="73"/>
      <c r="O122" s="73"/>
      <c r="P122" s="73"/>
      <c r="Q122" s="82"/>
      <c r="R122" s="82"/>
      <c r="S122" s="82"/>
      <c r="T122" s="64"/>
      <c r="U122" s="65"/>
      <c r="V122" s="109"/>
      <c r="W122" s="5"/>
      <c r="X122" s="5"/>
      <c r="Y122" s="106"/>
      <c r="Z122" s="72"/>
      <c r="AA122" s="73"/>
      <c r="AB122" s="73"/>
      <c r="AC122" s="73"/>
      <c r="AD122" s="73"/>
      <c r="AE122" s="73"/>
      <c r="AF122" s="81"/>
      <c r="AG122" s="81"/>
      <c r="AH122" s="75"/>
      <c r="AI122" s="75"/>
      <c r="AJ122" s="64"/>
      <c r="AK122" s="73"/>
      <c r="AL122" s="73"/>
      <c r="AM122" s="73"/>
      <c r="AN122" s="82"/>
      <c r="AO122" s="82"/>
      <c r="AP122" s="82"/>
      <c r="AQ122" s="64"/>
      <c r="AR122" s="65"/>
      <c r="AS122" s="109"/>
      <c r="AT122" s="5"/>
      <c r="AU122" s="1"/>
      <c r="AV122" s="106"/>
      <c r="AW122" s="72"/>
      <c r="AX122" s="73"/>
      <c r="AY122" s="73"/>
      <c r="AZ122" s="73"/>
      <c r="BA122" s="73"/>
      <c r="BB122" s="73"/>
      <c r="BC122" s="81"/>
      <c r="BD122" s="81"/>
      <c r="BE122" s="75"/>
      <c r="BF122" s="75"/>
      <c r="BG122" s="64"/>
      <c r="BH122" s="73"/>
      <c r="BI122" s="73"/>
      <c r="BJ122" s="73"/>
      <c r="BK122" s="82"/>
      <c r="BL122" s="82"/>
      <c r="BM122" s="82"/>
      <c r="BN122" s="64"/>
      <c r="BO122" s="65"/>
      <c r="BP122" s="109"/>
    </row>
    <row r="123" spans="2:68" ht="6" customHeight="1" x14ac:dyDescent="0.25">
      <c r="B123" s="106"/>
      <c r="C123" s="543"/>
      <c r="D123" s="543"/>
      <c r="E123" s="543"/>
      <c r="F123" s="543"/>
      <c r="G123" s="543"/>
      <c r="H123" s="543"/>
      <c r="I123" s="113"/>
      <c r="J123" s="113"/>
      <c r="K123" s="113"/>
      <c r="L123" s="113"/>
      <c r="M123" s="113"/>
      <c r="N123" s="113"/>
      <c r="O123" s="113"/>
      <c r="P123" s="113"/>
      <c r="Q123" s="113"/>
      <c r="R123" s="113"/>
      <c r="S123" s="113"/>
      <c r="T123" s="113"/>
      <c r="U123" s="113"/>
      <c r="V123" s="109"/>
      <c r="W123" s="5"/>
      <c r="X123" s="5"/>
      <c r="Y123" s="106"/>
      <c r="Z123" s="543"/>
      <c r="AA123" s="543"/>
      <c r="AB123" s="543"/>
      <c r="AC123" s="543"/>
      <c r="AD123" s="543"/>
      <c r="AE123" s="543"/>
      <c r="AF123" s="113"/>
      <c r="AG123" s="113"/>
      <c r="AH123" s="113"/>
      <c r="AI123" s="113"/>
      <c r="AJ123" s="113"/>
      <c r="AK123" s="113"/>
      <c r="AL123" s="113"/>
      <c r="AM123" s="113"/>
      <c r="AN123" s="113"/>
      <c r="AO123" s="113"/>
      <c r="AP123" s="113"/>
      <c r="AQ123" s="113"/>
      <c r="AR123" s="113"/>
      <c r="AS123" s="109"/>
      <c r="AT123" s="5"/>
      <c r="AU123" s="1"/>
      <c r="AV123" s="106"/>
      <c r="AW123" s="543"/>
      <c r="AX123" s="543"/>
      <c r="AY123" s="543"/>
      <c r="AZ123" s="543"/>
      <c r="BA123" s="543"/>
      <c r="BB123" s="543"/>
      <c r="BC123" s="113"/>
      <c r="BD123" s="113"/>
      <c r="BE123" s="113"/>
      <c r="BF123" s="113"/>
      <c r="BG123" s="113"/>
      <c r="BH123" s="113"/>
      <c r="BI123" s="113"/>
      <c r="BJ123" s="113"/>
      <c r="BK123" s="113"/>
      <c r="BL123" s="113"/>
      <c r="BM123" s="113"/>
      <c r="BN123" s="113"/>
      <c r="BO123" s="113"/>
      <c r="BP123" s="109"/>
    </row>
    <row r="124" spans="2:68" x14ac:dyDescent="0.25">
      <c r="B124" s="106"/>
      <c r="C124" s="77"/>
      <c r="D124" s="51"/>
      <c r="E124" s="51"/>
      <c r="F124" s="51"/>
      <c r="G124" s="51"/>
      <c r="H124" s="51"/>
      <c r="I124" s="84"/>
      <c r="J124" s="84"/>
      <c r="K124" s="84"/>
      <c r="L124" s="84"/>
      <c r="M124" s="84"/>
      <c r="N124" s="50"/>
      <c r="O124" s="51"/>
      <c r="P124" s="51"/>
      <c r="Q124" s="80"/>
      <c r="R124" s="80"/>
      <c r="S124" s="80"/>
      <c r="T124" s="50"/>
      <c r="U124" s="66"/>
      <c r="V124" s="109"/>
      <c r="W124" s="5"/>
      <c r="X124" s="5"/>
      <c r="Y124" s="106"/>
      <c r="Z124" s="77"/>
      <c r="AA124" s="51"/>
      <c r="AB124" s="51"/>
      <c r="AC124" s="51"/>
      <c r="AD124" s="51"/>
      <c r="AE124" s="51"/>
      <c r="AF124" s="84"/>
      <c r="AG124" s="84"/>
      <c r="AH124" s="84"/>
      <c r="AI124" s="84"/>
      <c r="AJ124" s="84"/>
      <c r="AK124" s="50"/>
      <c r="AL124" s="51"/>
      <c r="AM124" s="51"/>
      <c r="AN124" s="80"/>
      <c r="AO124" s="80"/>
      <c r="AP124" s="80"/>
      <c r="AQ124" s="50"/>
      <c r="AR124" s="66"/>
      <c r="AS124" s="109"/>
      <c r="AT124" s="5"/>
      <c r="AU124" s="1"/>
      <c r="AV124" s="106"/>
      <c r="AW124" s="77"/>
      <c r="AX124" s="51"/>
      <c r="AY124" s="51"/>
      <c r="AZ124" s="51"/>
      <c r="BA124" s="51"/>
      <c r="BB124" s="51"/>
      <c r="BC124" s="84"/>
      <c r="BD124" s="84"/>
      <c r="BE124" s="84"/>
      <c r="BF124" s="84"/>
      <c r="BG124" s="84"/>
      <c r="BH124" s="50"/>
      <c r="BI124" s="51"/>
      <c r="BJ124" s="51"/>
      <c r="BK124" s="80"/>
      <c r="BL124" s="80"/>
      <c r="BM124" s="80"/>
      <c r="BN124" s="50"/>
      <c r="BO124" s="66"/>
      <c r="BP124" s="109"/>
    </row>
    <row r="125" spans="2:68" x14ac:dyDescent="0.25">
      <c r="B125" s="106"/>
      <c r="C125" s="53"/>
      <c r="D125" s="8"/>
      <c r="E125" s="232"/>
      <c r="F125" s="232"/>
      <c r="G125" s="232" t="s">
        <v>134</v>
      </c>
      <c r="H125" s="538" t="s">
        <v>1364</v>
      </c>
      <c r="I125" s="539"/>
      <c r="J125" s="539"/>
      <c r="K125" s="539"/>
      <c r="L125" s="540"/>
      <c r="M125" s="5"/>
      <c r="N125" s="5"/>
      <c r="O125" s="5"/>
      <c r="P125" s="471" t="s">
        <v>135</v>
      </c>
      <c r="Q125" s="471"/>
      <c r="R125" s="533">
        <f>VLOOKUP(H125,tabla_consumibles,2,FALSE)*L105</f>
        <v>0</v>
      </c>
      <c r="S125" s="534"/>
      <c r="T125" s="535"/>
      <c r="U125" s="63"/>
      <c r="V125" s="109"/>
      <c r="W125" s="5"/>
      <c r="X125" s="5"/>
      <c r="Y125" s="106"/>
      <c r="Z125" s="53"/>
      <c r="AA125" s="8"/>
      <c r="AB125" s="232"/>
      <c r="AC125" s="232"/>
      <c r="AD125" s="232" t="s">
        <v>134</v>
      </c>
      <c r="AE125" s="538" t="s">
        <v>1364</v>
      </c>
      <c r="AF125" s="539"/>
      <c r="AG125" s="539"/>
      <c r="AH125" s="539"/>
      <c r="AI125" s="540"/>
      <c r="AJ125" s="5"/>
      <c r="AK125" s="5"/>
      <c r="AL125" s="5"/>
      <c r="AM125" s="471" t="s">
        <v>135</v>
      </c>
      <c r="AN125" s="471"/>
      <c r="AO125" s="533">
        <f>VLOOKUP(AE125,tabla_consumibles,2,FALSE)*AI105</f>
        <v>0</v>
      </c>
      <c r="AP125" s="534"/>
      <c r="AQ125" s="535"/>
      <c r="AR125" s="63"/>
      <c r="AS125" s="109"/>
      <c r="AT125" s="5"/>
      <c r="AU125" s="1"/>
      <c r="AV125" s="106"/>
      <c r="AW125" s="53"/>
      <c r="AX125" s="8"/>
      <c r="AY125" s="232"/>
      <c r="AZ125" s="232"/>
      <c r="BA125" s="232" t="s">
        <v>134</v>
      </c>
      <c r="BB125" s="538" t="s">
        <v>1364</v>
      </c>
      <c r="BC125" s="539"/>
      <c r="BD125" s="539"/>
      <c r="BE125" s="539"/>
      <c r="BF125" s="540"/>
      <c r="BJ125" s="471" t="s">
        <v>135</v>
      </c>
      <c r="BK125" s="471"/>
      <c r="BL125" s="533">
        <f>VLOOKUP(BB125,tabla_consumibles,2,FALSE)*BF105</f>
        <v>0</v>
      </c>
      <c r="BM125" s="534"/>
      <c r="BN125" s="535"/>
      <c r="BO125" s="63"/>
      <c r="BP125" s="109"/>
    </row>
    <row r="126" spans="2:68" x14ac:dyDescent="0.25">
      <c r="B126" s="106"/>
      <c r="C126" s="54"/>
      <c r="D126" s="85"/>
      <c r="E126" s="85"/>
      <c r="F126" s="85"/>
      <c r="G126" s="85"/>
      <c r="H126" s="85"/>
      <c r="I126" s="86"/>
      <c r="J126" s="86"/>
      <c r="K126" s="86"/>
      <c r="L126" s="86"/>
      <c r="M126" s="86"/>
      <c r="N126" s="73"/>
      <c r="O126" s="73"/>
      <c r="P126" s="73"/>
      <c r="Q126" s="87"/>
      <c r="R126" s="87"/>
      <c r="S126" s="87"/>
      <c r="T126" s="64"/>
      <c r="U126" s="65"/>
      <c r="V126" s="109"/>
      <c r="W126" s="5"/>
      <c r="X126" s="5"/>
      <c r="Y126" s="106"/>
      <c r="Z126" s="54"/>
      <c r="AA126" s="85"/>
      <c r="AB126" s="85"/>
      <c r="AC126" s="85"/>
      <c r="AD126" s="85"/>
      <c r="AE126" s="85"/>
      <c r="AF126" s="86"/>
      <c r="AG126" s="86"/>
      <c r="AH126" s="86"/>
      <c r="AI126" s="86"/>
      <c r="AJ126" s="86"/>
      <c r="AK126" s="73"/>
      <c r="AL126" s="73"/>
      <c r="AM126" s="73"/>
      <c r="AN126" s="87"/>
      <c r="AO126" s="87"/>
      <c r="AP126" s="87"/>
      <c r="AQ126" s="64"/>
      <c r="AR126" s="65"/>
      <c r="AS126" s="109"/>
      <c r="AT126" s="5"/>
      <c r="AU126" s="1"/>
      <c r="AV126" s="106"/>
      <c r="AW126" s="54"/>
      <c r="AX126" s="85"/>
      <c r="AY126" s="85"/>
      <c r="AZ126" s="85"/>
      <c r="BA126" s="85"/>
      <c r="BB126" s="85"/>
      <c r="BC126" s="86"/>
      <c r="BD126" s="86"/>
      <c r="BE126" s="86"/>
      <c r="BF126" s="86"/>
      <c r="BG126" s="86"/>
      <c r="BH126" s="73"/>
      <c r="BI126" s="73"/>
      <c r="BJ126" s="73"/>
      <c r="BK126" s="87"/>
      <c r="BL126" s="87"/>
      <c r="BM126" s="87"/>
      <c r="BN126" s="64"/>
      <c r="BO126" s="65"/>
      <c r="BP126" s="109"/>
    </row>
    <row r="127" spans="2:68" ht="5.25" customHeight="1" x14ac:dyDescent="0.25">
      <c r="B127" s="106"/>
      <c r="C127" s="113"/>
      <c r="D127" s="113"/>
      <c r="E127" s="242"/>
      <c r="F127" s="113"/>
      <c r="G127" s="113"/>
      <c r="H127" s="113"/>
      <c r="I127" s="113"/>
      <c r="J127" s="113"/>
      <c r="K127" s="113"/>
      <c r="L127" s="113"/>
      <c r="M127" s="113"/>
      <c r="N127" s="113"/>
      <c r="O127" s="113"/>
      <c r="P127" s="113"/>
      <c r="Q127" s="113"/>
      <c r="R127" s="113"/>
      <c r="S127" s="113"/>
      <c r="T127" s="113"/>
      <c r="U127" s="113"/>
      <c r="V127" s="109"/>
      <c r="W127" s="5"/>
      <c r="X127" s="5"/>
      <c r="Y127" s="106"/>
      <c r="Z127" s="113"/>
      <c r="AA127" s="113"/>
      <c r="AB127" s="242"/>
      <c r="AC127" s="113"/>
      <c r="AD127" s="113"/>
      <c r="AE127" s="113"/>
      <c r="AF127" s="113"/>
      <c r="AG127" s="113"/>
      <c r="AH127" s="113"/>
      <c r="AI127" s="113"/>
      <c r="AJ127" s="113"/>
      <c r="AK127" s="113"/>
      <c r="AL127" s="113"/>
      <c r="AM127" s="113"/>
      <c r="AN127" s="113"/>
      <c r="AO127" s="113"/>
      <c r="AP127" s="113"/>
      <c r="AQ127" s="113"/>
      <c r="AR127" s="113"/>
      <c r="AS127" s="109"/>
      <c r="AT127" s="5"/>
      <c r="AU127" s="1"/>
      <c r="AV127" s="106"/>
      <c r="AW127" s="113"/>
      <c r="AX127" s="113"/>
      <c r="AY127" s="242"/>
      <c r="AZ127" s="113"/>
      <c r="BA127" s="113"/>
      <c r="BB127" s="113"/>
      <c r="BC127" s="113"/>
      <c r="BD127" s="113"/>
      <c r="BE127" s="113"/>
      <c r="BF127" s="113"/>
      <c r="BG127" s="113"/>
      <c r="BH127" s="113"/>
      <c r="BI127" s="113"/>
      <c r="BJ127" s="113"/>
      <c r="BK127" s="113"/>
      <c r="BL127" s="113"/>
      <c r="BM127" s="113"/>
      <c r="BN127" s="113"/>
      <c r="BO127" s="113"/>
      <c r="BP127" s="109"/>
    </row>
    <row r="128" spans="2:68" ht="9" customHeight="1" x14ac:dyDescent="0.25">
      <c r="B128" s="106"/>
      <c r="C128" s="49"/>
      <c r="D128" s="50"/>
      <c r="E128" s="51"/>
      <c r="F128" s="51"/>
      <c r="G128" s="51"/>
      <c r="H128" s="51"/>
      <c r="I128" s="84"/>
      <c r="J128" s="84"/>
      <c r="K128" s="84"/>
      <c r="L128" s="84"/>
      <c r="M128" s="84"/>
      <c r="N128" s="50"/>
      <c r="O128" s="51"/>
      <c r="P128" s="51"/>
      <c r="Q128" s="80"/>
      <c r="R128" s="80"/>
      <c r="S128" s="80"/>
      <c r="T128" s="50"/>
      <c r="U128" s="66"/>
      <c r="V128" s="109"/>
      <c r="W128" s="5"/>
      <c r="X128" s="5"/>
      <c r="Y128" s="106"/>
      <c r="Z128" s="49"/>
      <c r="AA128" s="50"/>
      <c r="AB128" s="51"/>
      <c r="AC128" s="51"/>
      <c r="AD128" s="51"/>
      <c r="AE128" s="51"/>
      <c r="AF128" s="84"/>
      <c r="AG128" s="84"/>
      <c r="AH128" s="84"/>
      <c r="AI128" s="84"/>
      <c r="AJ128" s="84"/>
      <c r="AK128" s="50"/>
      <c r="AL128" s="51"/>
      <c r="AM128" s="51"/>
      <c r="AN128" s="80"/>
      <c r="AO128" s="80"/>
      <c r="AP128" s="80"/>
      <c r="AQ128" s="50"/>
      <c r="AR128" s="66"/>
      <c r="AS128" s="109"/>
      <c r="AT128" s="5"/>
      <c r="AU128" s="1"/>
      <c r="AV128" s="106"/>
      <c r="AW128" s="49"/>
      <c r="AX128" s="50"/>
      <c r="AY128" s="51"/>
      <c r="AZ128" s="51"/>
      <c r="BA128" s="51"/>
      <c r="BB128" s="51"/>
      <c r="BC128" s="84"/>
      <c r="BD128" s="84"/>
      <c r="BE128" s="84"/>
      <c r="BF128" s="84"/>
      <c r="BG128" s="84"/>
      <c r="BH128" s="50"/>
      <c r="BI128" s="51"/>
      <c r="BJ128" s="51"/>
      <c r="BK128" s="80"/>
      <c r="BL128" s="80"/>
      <c r="BM128" s="80"/>
      <c r="BN128" s="50"/>
      <c r="BO128" s="66"/>
      <c r="BP128" s="109"/>
    </row>
    <row r="129" spans="2:68" ht="15.75" x14ac:dyDescent="0.25">
      <c r="B129" s="106"/>
      <c r="C129" s="53"/>
      <c r="D129" s="5"/>
      <c r="E129" s="48" t="s">
        <v>1335</v>
      </c>
      <c r="F129" s="232"/>
      <c r="G129" s="232"/>
      <c r="H129" s="232"/>
      <c r="I129" s="235"/>
      <c r="J129" s="530" t="s">
        <v>1365</v>
      </c>
      <c r="K129" s="531"/>
      <c r="L129" s="531"/>
      <c r="M129" s="531"/>
      <c r="N129" s="532"/>
      <c r="O129" s="232"/>
      <c r="P129" s="471" t="s">
        <v>135</v>
      </c>
      <c r="Q129" s="471"/>
      <c r="R129" s="533">
        <f>VLOOKUP(J129,tabla_transportes,2,FALSE)</f>
        <v>0</v>
      </c>
      <c r="S129" s="534"/>
      <c r="T129" s="535"/>
      <c r="U129" s="63"/>
      <c r="V129" s="109"/>
      <c r="W129" s="5"/>
      <c r="X129" s="5"/>
      <c r="Y129" s="106"/>
      <c r="Z129" s="53"/>
      <c r="AA129" s="5"/>
      <c r="AB129" s="48" t="s">
        <v>1335</v>
      </c>
      <c r="AC129" s="232"/>
      <c r="AD129" s="232"/>
      <c r="AE129" s="232"/>
      <c r="AF129" s="235"/>
      <c r="AG129" s="530" t="s">
        <v>1365</v>
      </c>
      <c r="AH129" s="531"/>
      <c r="AI129" s="531"/>
      <c r="AJ129" s="531"/>
      <c r="AK129" s="532"/>
      <c r="AL129" s="232"/>
      <c r="AM129" s="471" t="s">
        <v>135</v>
      </c>
      <c r="AN129" s="471"/>
      <c r="AO129" s="533">
        <f>VLOOKUP(AG129,tabla_transportes,2,FALSE)</f>
        <v>0</v>
      </c>
      <c r="AP129" s="534"/>
      <c r="AQ129" s="535"/>
      <c r="AR129" s="63"/>
      <c r="AS129" s="109"/>
      <c r="AT129" s="5"/>
      <c r="AU129" s="1"/>
      <c r="AV129" s="106"/>
      <c r="AW129" s="53"/>
      <c r="AY129" s="48" t="s">
        <v>1335</v>
      </c>
      <c r="AZ129" s="232"/>
      <c r="BA129" s="232"/>
      <c r="BB129" s="232"/>
      <c r="BC129" s="235"/>
      <c r="BD129" s="530" t="s">
        <v>1365</v>
      </c>
      <c r="BE129" s="531"/>
      <c r="BF129" s="531"/>
      <c r="BG129" s="531"/>
      <c r="BH129" s="532"/>
      <c r="BI129" s="232"/>
      <c r="BJ129" s="471" t="s">
        <v>135</v>
      </c>
      <c r="BK129" s="471"/>
      <c r="BL129" s="533">
        <f>VLOOKUP(BD129,tabla_transportes,2,FALSE)</f>
        <v>0</v>
      </c>
      <c r="BM129" s="534"/>
      <c r="BN129" s="535"/>
      <c r="BO129" s="63"/>
      <c r="BP129" s="109"/>
    </row>
    <row r="130" spans="2:68" ht="4.5" customHeight="1" x14ac:dyDescent="0.25">
      <c r="B130" s="106"/>
      <c r="C130" s="53"/>
      <c r="D130" s="5"/>
      <c r="E130" s="48"/>
      <c r="F130" s="232"/>
      <c r="G130" s="232"/>
      <c r="H130" s="232"/>
      <c r="I130" s="235"/>
      <c r="J130" s="238"/>
      <c r="K130" s="238"/>
      <c r="L130" s="238"/>
      <c r="M130" s="238"/>
      <c r="N130" s="89"/>
      <c r="O130" s="232"/>
      <c r="P130" s="232"/>
      <c r="Q130" s="232"/>
      <c r="R130" s="233"/>
      <c r="S130" s="233"/>
      <c r="T130" s="233"/>
      <c r="U130" s="63"/>
      <c r="V130" s="109"/>
      <c r="W130" s="5"/>
      <c r="X130" s="5"/>
      <c r="Y130" s="106"/>
      <c r="Z130" s="53"/>
      <c r="AA130" s="5"/>
      <c r="AB130" s="48"/>
      <c r="AC130" s="232"/>
      <c r="AD130" s="232"/>
      <c r="AE130" s="232"/>
      <c r="AF130" s="235"/>
      <c r="AG130" s="238"/>
      <c r="AH130" s="238"/>
      <c r="AI130" s="238"/>
      <c r="AJ130" s="238"/>
      <c r="AK130" s="89"/>
      <c r="AL130" s="232"/>
      <c r="AM130" s="232"/>
      <c r="AN130" s="232"/>
      <c r="AO130" s="233"/>
      <c r="AP130" s="233"/>
      <c r="AQ130" s="233"/>
      <c r="AR130" s="63"/>
      <c r="AS130" s="109"/>
      <c r="AT130" s="5"/>
      <c r="AU130" s="1"/>
      <c r="AV130" s="106"/>
      <c r="AW130" s="53"/>
      <c r="AY130" s="48"/>
      <c r="AZ130" s="232"/>
      <c r="BA130" s="232"/>
      <c r="BB130" s="232"/>
      <c r="BC130" s="235"/>
      <c r="BD130" s="238"/>
      <c r="BE130" s="238"/>
      <c r="BF130" s="238"/>
      <c r="BG130" s="238"/>
      <c r="BH130" s="89"/>
      <c r="BI130" s="232"/>
      <c r="BJ130" s="232"/>
      <c r="BK130" s="232"/>
      <c r="BL130" s="233"/>
      <c r="BM130" s="233"/>
      <c r="BN130" s="233"/>
      <c r="BO130" s="63"/>
      <c r="BP130" s="109"/>
    </row>
    <row r="131" spans="2:68" x14ac:dyDescent="0.25">
      <c r="B131" s="106"/>
      <c r="C131" s="53"/>
      <c r="D131" s="5"/>
      <c r="E131" s="471" t="s">
        <v>1310</v>
      </c>
      <c r="F131" s="471"/>
      <c r="G131" s="471"/>
      <c r="H131" s="544">
        <v>2</v>
      </c>
      <c r="I131" s="545"/>
      <c r="J131" s="5"/>
      <c r="K131" s="471" t="s">
        <v>1299</v>
      </c>
      <c r="L131" s="471"/>
      <c r="M131" s="471"/>
      <c r="N131" s="549">
        <v>1</v>
      </c>
      <c r="O131" s="540"/>
      <c r="P131" s="471" t="s">
        <v>1329</v>
      </c>
      <c r="Q131" s="471"/>
      <c r="R131" s="533">
        <f>R129*H131*N131</f>
        <v>0</v>
      </c>
      <c r="S131" s="534"/>
      <c r="T131" s="535"/>
      <c r="U131" s="63"/>
      <c r="V131" s="109"/>
      <c r="W131" s="5"/>
      <c r="X131" s="5"/>
      <c r="Y131" s="106"/>
      <c r="Z131" s="53"/>
      <c r="AA131" s="5"/>
      <c r="AB131" s="471" t="s">
        <v>1310</v>
      </c>
      <c r="AC131" s="471"/>
      <c r="AD131" s="471"/>
      <c r="AE131" s="544">
        <v>2</v>
      </c>
      <c r="AF131" s="545"/>
      <c r="AG131" s="5"/>
      <c r="AH131" s="471" t="s">
        <v>1299</v>
      </c>
      <c r="AI131" s="471"/>
      <c r="AJ131" s="471"/>
      <c r="AK131" s="549">
        <v>1</v>
      </c>
      <c r="AL131" s="540"/>
      <c r="AM131" s="471" t="s">
        <v>1329</v>
      </c>
      <c r="AN131" s="471"/>
      <c r="AO131" s="533">
        <f>AO129*AE131*AK131</f>
        <v>0</v>
      </c>
      <c r="AP131" s="534"/>
      <c r="AQ131" s="535"/>
      <c r="AR131" s="63"/>
      <c r="AS131" s="109"/>
      <c r="AT131" s="5"/>
      <c r="AU131" s="1"/>
      <c r="AV131" s="106"/>
      <c r="AW131" s="53"/>
      <c r="AY131" s="471" t="s">
        <v>1310</v>
      </c>
      <c r="AZ131" s="471"/>
      <c r="BA131" s="471"/>
      <c r="BB131" s="544">
        <v>2</v>
      </c>
      <c r="BC131" s="545"/>
      <c r="BE131" s="471" t="s">
        <v>1299</v>
      </c>
      <c r="BF131" s="471"/>
      <c r="BG131" s="471"/>
      <c r="BH131" s="549">
        <v>1</v>
      </c>
      <c r="BI131" s="540"/>
      <c r="BJ131" s="471" t="s">
        <v>1329</v>
      </c>
      <c r="BK131" s="471"/>
      <c r="BL131" s="533">
        <f>BL129*BB131*BH131</f>
        <v>0</v>
      </c>
      <c r="BM131" s="534"/>
      <c r="BN131" s="535"/>
      <c r="BO131" s="63"/>
      <c r="BP131" s="109"/>
    </row>
    <row r="132" spans="2:68" ht="9.75" customHeight="1" x14ac:dyDescent="0.25">
      <c r="B132" s="106"/>
      <c r="C132" s="54"/>
      <c r="D132" s="64"/>
      <c r="E132" s="73"/>
      <c r="F132" s="73"/>
      <c r="G132" s="73"/>
      <c r="H132" s="73"/>
      <c r="I132" s="86"/>
      <c r="J132" s="86"/>
      <c r="K132" s="86"/>
      <c r="L132" s="86"/>
      <c r="M132" s="86"/>
      <c r="N132" s="64"/>
      <c r="O132" s="73"/>
      <c r="P132" s="73"/>
      <c r="Q132" s="82"/>
      <c r="R132" s="82"/>
      <c r="S132" s="82"/>
      <c r="T132" s="64"/>
      <c r="U132" s="65"/>
      <c r="V132" s="109"/>
      <c r="W132" s="5"/>
      <c r="X132" s="5"/>
      <c r="Y132" s="106"/>
      <c r="Z132" s="54"/>
      <c r="AA132" s="64"/>
      <c r="AB132" s="73"/>
      <c r="AC132" s="73"/>
      <c r="AD132" s="73"/>
      <c r="AE132" s="73"/>
      <c r="AF132" s="86"/>
      <c r="AG132" s="86"/>
      <c r="AH132" s="86"/>
      <c r="AI132" s="86"/>
      <c r="AJ132" s="86"/>
      <c r="AK132" s="64"/>
      <c r="AL132" s="73"/>
      <c r="AM132" s="73"/>
      <c r="AN132" s="82"/>
      <c r="AO132" s="82"/>
      <c r="AP132" s="82"/>
      <c r="AQ132" s="64"/>
      <c r="AR132" s="65"/>
      <c r="AS132" s="109"/>
      <c r="AT132" s="5"/>
      <c r="AU132" s="1"/>
      <c r="AV132" s="106"/>
      <c r="AW132" s="54"/>
      <c r="AX132" s="64"/>
      <c r="AY132" s="73"/>
      <c r="AZ132" s="73"/>
      <c r="BA132" s="73"/>
      <c r="BB132" s="73"/>
      <c r="BC132" s="86"/>
      <c r="BD132" s="86"/>
      <c r="BE132" s="86"/>
      <c r="BF132" s="86"/>
      <c r="BG132" s="86"/>
      <c r="BH132" s="64"/>
      <c r="BI132" s="73"/>
      <c r="BJ132" s="73"/>
      <c r="BK132" s="82"/>
      <c r="BL132" s="82"/>
      <c r="BM132" s="82"/>
      <c r="BN132" s="64"/>
      <c r="BO132" s="65"/>
      <c r="BP132" s="109"/>
    </row>
    <row r="133" spans="2:68" ht="7.5" customHeight="1" x14ac:dyDescent="0.25">
      <c r="B133" s="106"/>
      <c r="C133" s="113"/>
      <c r="D133" s="113"/>
      <c r="E133" s="242"/>
      <c r="F133" s="242"/>
      <c r="G133" s="242"/>
      <c r="H133" s="242"/>
      <c r="I133" s="120"/>
      <c r="J133" s="120"/>
      <c r="K133" s="120"/>
      <c r="L133" s="120"/>
      <c r="M133" s="120"/>
      <c r="N133" s="113"/>
      <c r="O133" s="242"/>
      <c r="P133" s="242"/>
      <c r="Q133" s="547" t="s">
        <v>1336</v>
      </c>
      <c r="R133" s="547"/>
      <c r="S133" s="547"/>
      <c r="T133" s="547"/>
      <c r="U133" s="113"/>
      <c r="V133" s="109"/>
      <c r="W133" s="5"/>
      <c r="X133" s="5"/>
      <c r="Y133" s="106"/>
      <c r="Z133" s="113"/>
      <c r="AA133" s="113"/>
      <c r="AB133" s="242"/>
      <c r="AC133" s="242"/>
      <c r="AD133" s="242"/>
      <c r="AE133" s="242"/>
      <c r="AF133" s="120"/>
      <c r="AG133" s="120"/>
      <c r="AH133" s="120"/>
      <c r="AI133" s="120"/>
      <c r="AJ133" s="120"/>
      <c r="AK133" s="113"/>
      <c r="AL133" s="242"/>
      <c r="AM133" s="242"/>
      <c r="AN133" s="547" t="s">
        <v>1336</v>
      </c>
      <c r="AO133" s="547"/>
      <c r="AP133" s="547"/>
      <c r="AQ133" s="547"/>
      <c r="AR133" s="113"/>
      <c r="AS133" s="109"/>
      <c r="AT133" s="5"/>
      <c r="AU133" s="1"/>
      <c r="AV133" s="106"/>
      <c r="AW133" s="113"/>
      <c r="AX133" s="113"/>
      <c r="AY133" s="242"/>
      <c r="AZ133" s="242"/>
      <c r="BA133" s="242"/>
      <c r="BB133" s="242"/>
      <c r="BC133" s="120"/>
      <c r="BD133" s="120"/>
      <c r="BE133" s="120"/>
      <c r="BF133" s="120"/>
      <c r="BG133" s="120"/>
      <c r="BH133" s="113"/>
      <c r="BI133" s="242"/>
      <c r="BJ133" s="242"/>
      <c r="BK133" s="547" t="s">
        <v>1336</v>
      </c>
      <c r="BL133" s="547"/>
      <c r="BM133" s="547"/>
      <c r="BN133" s="547"/>
      <c r="BO133" s="113"/>
      <c r="BP133" s="109"/>
    </row>
    <row r="134" spans="2:68" ht="6" customHeight="1" x14ac:dyDescent="0.25">
      <c r="B134" s="106"/>
      <c r="C134" s="49"/>
      <c r="D134" s="50"/>
      <c r="E134" s="51"/>
      <c r="F134" s="51"/>
      <c r="G134" s="51"/>
      <c r="H134" s="51"/>
      <c r="I134" s="84"/>
      <c r="J134" s="84"/>
      <c r="K134" s="84"/>
      <c r="L134" s="84"/>
      <c r="M134" s="84"/>
      <c r="N134" s="50"/>
      <c r="O134" s="90"/>
      <c r="P134" s="242"/>
      <c r="Q134" s="548"/>
      <c r="R134" s="548"/>
      <c r="S134" s="548"/>
      <c r="T134" s="548"/>
      <c r="U134" s="113"/>
      <c r="V134" s="109"/>
      <c r="W134" s="5"/>
      <c r="X134" s="5"/>
      <c r="Y134" s="106"/>
      <c r="Z134" s="49"/>
      <c r="AA134" s="50"/>
      <c r="AB134" s="51"/>
      <c r="AC134" s="51"/>
      <c r="AD134" s="51"/>
      <c r="AE134" s="51"/>
      <c r="AF134" s="84"/>
      <c r="AG134" s="84"/>
      <c r="AH134" s="84"/>
      <c r="AI134" s="84"/>
      <c r="AJ134" s="84"/>
      <c r="AK134" s="50"/>
      <c r="AL134" s="90"/>
      <c r="AM134" s="242"/>
      <c r="AN134" s="548"/>
      <c r="AO134" s="548"/>
      <c r="AP134" s="548"/>
      <c r="AQ134" s="548"/>
      <c r="AR134" s="113"/>
      <c r="AS134" s="109"/>
      <c r="AT134" s="5"/>
      <c r="AU134" s="1"/>
      <c r="AV134" s="106"/>
      <c r="AW134" s="49"/>
      <c r="AX134" s="50"/>
      <c r="AY134" s="51"/>
      <c r="AZ134" s="51"/>
      <c r="BA134" s="51"/>
      <c r="BB134" s="51"/>
      <c r="BC134" s="84"/>
      <c r="BD134" s="84"/>
      <c r="BE134" s="84"/>
      <c r="BF134" s="84"/>
      <c r="BG134" s="84"/>
      <c r="BH134" s="50"/>
      <c r="BI134" s="90"/>
      <c r="BJ134" s="242"/>
      <c r="BK134" s="548"/>
      <c r="BL134" s="548"/>
      <c r="BM134" s="548"/>
      <c r="BN134" s="548"/>
      <c r="BO134" s="113"/>
      <c r="BP134" s="109"/>
    </row>
    <row r="135" spans="2:68" ht="15" customHeight="1" x14ac:dyDescent="0.25">
      <c r="B135" s="106"/>
      <c r="C135" s="53"/>
      <c r="D135" s="459" t="s">
        <v>1287</v>
      </c>
      <c r="E135" s="459"/>
      <c r="F135" s="459"/>
      <c r="G135" s="459"/>
      <c r="H135" s="472" t="s">
        <v>1366</v>
      </c>
      <c r="I135" s="472"/>
      <c r="J135" s="472"/>
      <c r="K135" s="6" t="s">
        <v>1325</v>
      </c>
      <c r="L135" s="6"/>
      <c r="M135" s="473">
        <f>VLOOKUP(H135,perfil,2,FALSE)</f>
        <v>0</v>
      </c>
      <c r="N135" s="473"/>
      <c r="O135" s="63"/>
      <c r="P135" s="113"/>
      <c r="Q135" s="546">
        <f>(L105+(K113*R109)+R117+R131+R125+(1+S121))*(1+M135)</f>
        <v>131588.5</v>
      </c>
      <c r="R135" s="546"/>
      <c r="S135" s="546"/>
      <c r="T135" s="546"/>
      <c r="U135" s="113"/>
      <c r="V135" s="109"/>
      <c r="W135" s="5"/>
      <c r="X135" s="5"/>
      <c r="Y135" s="106"/>
      <c r="Z135" s="53"/>
      <c r="AA135" s="459" t="s">
        <v>1287</v>
      </c>
      <c r="AB135" s="459"/>
      <c r="AC135" s="459"/>
      <c r="AD135" s="459"/>
      <c r="AE135" s="472" t="s">
        <v>1366</v>
      </c>
      <c r="AF135" s="472"/>
      <c r="AG135" s="472"/>
      <c r="AH135" s="6" t="s">
        <v>1325</v>
      </c>
      <c r="AI135" s="6"/>
      <c r="AJ135" s="473">
        <f>VLOOKUP(AE135,perfil,2,FALSE)</f>
        <v>0</v>
      </c>
      <c r="AK135" s="473"/>
      <c r="AL135" s="63"/>
      <c r="AM135" s="113"/>
      <c r="AN135" s="546">
        <f>(AI105+(AH113*AO109)+AO117+AO131+AO125+(1+AP121))*(1+AJ135)</f>
        <v>264655</v>
      </c>
      <c r="AO135" s="546"/>
      <c r="AP135" s="546"/>
      <c r="AQ135" s="546"/>
      <c r="AR135" s="113"/>
      <c r="AS135" s="109"/>
      <c r="AT135" s="5"/>
      <c r="AU135" s="1"/>
      <c r="AV135" s="106"/>
      <c r="AW135" s="53"/>
      <c r="AX135" s="459" t="s">
        <v>1287</v>
      </c>
      <c r="AY135" s="459"/>
      <c r="AZ135" s="459"/>
      <c r="BA135" s="459"/>
      <c r="BB135" s="472" t="s">
        <v>1366</v>
      </c>
      <c r="BC135" s="472"/>
      <c r="BD135" s="472"/>
      <c r="BE135" s="6" t="s">
        <v>1325</v>
      </c>
      <c r="BF135" s="6"/>
      <c r="BG135" s="473">
        <f>VLOOKUP(BB135,perfil,2,FALSE)</f>
        <v>0</v>
      </c>
      <c r="BH135" s="473"/>
      <c r="BI135" s="63"/>
      <c r="BJ135" s="113"/>
      <c r="BK135" s="546" t="e">
        <f>(BF105+(BE113*BL109)+BL117+BL131+BL125+(1+BM121))*(1+BG135)</f>
        <v>#N/A</v>
      </c>
      <c r="BL135" s="546"/>
      <c r="BM135" s="546"/>
      <c r="BN135" s="546"/>
      <c r="BO135" s="113"/>
      <c r="BP135" s="109"/>
    </row>
    <row r="136" spans="2:68" ht="5.25" customHeight="1" x14ac:dyDescent="0.25">
      <c r="B136" s="106"/>
      <c r="C136" s="54"/>
      <c r="D136" s="64"/>
      <c r="E136" s="73"/>
      <c r="F136" s="73"/>
      <c r="G136" s="64"/>
      <c r="H136" s="64"/>
      <c r="I136" s="64"/>
      <c r="J136" s="64"/>
      <c r="K136" s="64"/>
      <c r="L136" s="64"/>
      <c r="M136" s="64"/>
      <c r="N136" s="64"/>
      <c r="O136" s="65"/>
      <c r="P136" s="113"/>
      <c r="Q136" s="546"/>
      <c r="R136" s="546"/>
      <c r="S136" s="546"/>
      <c r="T136" s="546"/>
      <c r="U136" s="117"/>
      <c r="V136" s="109"/>
      <c r="W136" s="5"/>
      <c r="X136" s="5"/>
      <c r="Y136" s="106"/>
      <c r="Z136" s="54"/>
      <c r="AA136" s="64"/>
      <c r="AB136" s="73"/>
      <c r="AC136" s="73"/>
      <c r="AD136" s="64"/>
      <c r="AE136" s="64"/>
      <c r="AF136" s="64"/>
      <c r="AG136" s="64"/>
      <c r="AH136" s="64"/>
      <c r="AI136" s="64"/>
      <c r="AJ136" s="64"/>
      <c r="AK136" s="64"/>
      <c r="AL136" s="65"/>
      <c r="AM136" s="113"/>
      <c r="AN136" s="546"/>
      <c r="AO136" s="546"/>
      <c r="AP136" s="546"/>
      <c r="AQ136" s="546"/>
      <c r="AR136" s="117"/>
      <c r="AS136" s="109"/>
      <c r="AT136" s="5"/>
      <c r="AU136" s="1"/>
      <c r="AV136" s="106"/>
      <c r="AW136" s="54"/>
      <c r="AX136" s="64"/>
      <c r="AY136" s="73"/>
      <c r="AZ136" s="73"/>
      <c r="BA136" s="64"/>
      <c r="BB136" s="64"/>
      <c r="BC136" s="64"/>
      <c r="BD136" s="64"/>
      <c r="BE136" s="64"/>
      <c r="BF136" s="64"/>
      <c r="BG136" s="64"/>
      <c r="BH136" s="64"/>
      <c r="BI136" s="65"/>
      <c r="BJ136" s="113"/>
      <c r="BK136" s="546"/>
      <c r="BL136" s="546"/>
      <c r="BM136" s="546"/>
      <c r="BN136" s="546"/>
      <c r="BO136" s="117"/>
      <c r="BP136" s="109"/>
    </row>
    <row r="137" spans="2:68" ht="6" customHeight="1" thickBot="1" x14ac:dyDescent="0.3">
      <c r="B137" s="121"/>
      <c r="C137" s="116"/>
      <c r="D137" s="116"/>
      <c r="E137" s="116"/>
      <c r="F137" s="116"/>
      <c r="G137" s="116"/>
      <c r="H137" s="116"/>
      <c r="I137" s="116"/>
      <c r="J137" s="116"/>
      <c r="K137" s="116"/>
      <c r="L137" s="116"/>
      <c r="M137" s="116"/>
      <c r="N137" s="116"/>
      <c r="O137" s="116"/>
      <c r="P137" s="116"/>
      <c r="Q137" s="116"/>
      <c r="R137" s="116"/>
      <c r="S137" s="116"/>
      <c r="T137" s="118"/>
      <c r="U137" s="118"/>
      <c r="V137" s="119"/>
      <c r="W137" s="5"/>
      <c r="X137" s="5"/>
      <c r="Y137" s="121"/>
      <c r="Z137" s="116"/>
      <c r="AA137" s="116"/>
      <c r="AB137" s="116"/>
      <c r="AC137" s="116"/>
      <c r="AD137" s="116"/>
      <c r="AE137" s="116"/>
      <c r="AF137" s="116"/>
      <c r="AG137" s="116"/>
      <c r="AH137" s="116"/>
      <c r="AI137" s="116"/>
      <c r="AJ137" s="116"/>
      <c r="AK137" s="116"/>
      <c r="AL137" s="116"/>
      <c r="AM137" s="116"/>
      <c r="AN137" s="116"/>
      <c r="AO137" s="116"/>
      <c r="AP137" s="116"/>
      <c r="AQ137" s="118"/>
      <c r="AR137" s="118"/>
      <c r="AS137" s="119"/>
      <c r="AT137" s="5"/>
      <c r="AU137" s="1"/>
      <c r="AV137" s="121"/>
      <c r="AW137" s="116"/>
      <c r="AX137" s="116"/>
      <c r="AY137" s="116"/>
      <c r="AZ137" s="116"/>
      <c r="BA137" s="116"/>
      <c r="BB137" s="116"/>
      <c r="BC137" s="116"/>
      <c r="BD137" s="116"/>
      <c r="BE137" s="116"/>
      <c r="BF137" s="116"/>
      <c r="BG137" s="116"/>
      <c r="BH137" s="116"/>
      <c r="BI137" s="116"/>
      <c r="BJ137" s="116"/>
      <c r="BK137" s="116"/>
      <c r="BL137" s="116"/>
      <c r="BM137" s="116"/>
      <c r="BN137" s="118"/>
      <c r="BO137" s="118"/>
      <c r="BP137" s="119"/>
    </row>
    <row r="138" spans="2:68" x14ac:dyDescent="0.25">
      <c r="C138" s="5"/>
      <c r="D138" s="5"/>
      <c r="E138" s="5"/>
      <c r="F138" s="5"/>
      <c r="G138" s="5"/>
      <c r="H138" s="5"/>
      <c r="I138" s="5"/>
      <c r="J138" s="5"/>
      <c r="K138" s="5"/>
      <c r="L138" s="5"/>
      <c r="M138" s="5"/>
      <c r="N138" s="5"/>
      <c r="O138" s="235"/>
      <c r="P138" s="235"/>
      <c r="Q138" s="5"/>
      <c r="R138" s="5"/>
      <c r="S138" s="5"/>
      <c r="T138" s="60"/>
      <c r="U138" s="60"/>
      <c r="V138" s="5"/>
      <c r="W138" s="5"/>
      <c r="X138" s="5"/>
      <c r="Y138" s="1"/>
      <c r="Z138" s="5"/>
      <c r="AA138" s="5"/>
      <c r="AB138" s="5"/>
      <c r="AC138" s="5"/>
      <c r="AD138" s="5"/>
      <c r="AE138" s="5"/>
      <c r="AF138" s="5"/>
      <c r="AG138" s="5"/>
      <c r="AH138" s="5"/>
      <c r="AI138" s="5"/>
      <c r="AJ138" s="5"/>
      <c r="AK138" s="5"/>
      <c r="AL138" s="235"/>
      <c r="AM138" s="235"/>
      <c r="AN138" s="5"/>
      <c r="AO138" s="5"/>
      <c r="AP138" s="5"/>
      <c r="AQ138" s="60"/>
      <c r="AR138" s="60"/>
      <c r="AS138" s="5"/>
      <c r="AT138" s="5"/>
      <c r="AU138" s="1"/>
    </row>
    <row r="139" spans="2:68" x14ac:dyDescent="0.25">
      <c r="C139" s="5"/>
      <c r="D139" s="5"/>
      <c r="E139" s="5"/>
      <c r="F139" s="5"/>
      <c r="G139" s="5"/>
      <c r="H139" s="5"/>
      <c r="I139" s="5"/>
      <c r="J139" s="5"/>
      <c r="K139" s="5"/>
      <c r="L139" s="5"/>
      <c r="M139" s="5"/>
      <c r="N139" s="5"/>
      <c r="O139" s="5"/>
      <c r="P139" s="5"/>
      <c r="Q139" s="5"/>
      <c r="R139" s="5"/>
      <c r="S139" s="5"/>
      <c r="T139" s="5"/>
      <c r="U139" s="5"/>
      <c r="V139" s="5"/>
      <c r="W139" s="5"/>
      <c r="X139" s="5"/>
      <c r="Y139" s="1"/>
      <c r="Z139" s="5"/>
      <c r="AA139" s="5"/>
      <c r="AB139" s="5"/>
      <c r="AC139" s="5"/>
      <c r="AD139" s="5"/>
      <c r="AE139" s="5"/>
      <c r="AF139" s="5"/>
      <c r="AG139" s="5"/>
      <c r="AH139" s="5"/>
      <c r="AI139" s="5"/>
      <c r="AJ139" s="5"/>
      <c r="AK139" s="5"/>
      <c r="AL139" s="5"/>
      <c r="AM139" s="5"/>
      <c r="AN139" s="5"/>
      <c r="AO139" s="5"/>
      <c r="AP139" s="5"/>
      <c r="AQ139" s="5"/>
      <c r="AR139" s="5"/>
      <c r="AS139" s="5"/>
      <c r="AT139" s="5"/>
      <c r="AU139" s="1"/>
    </row>
    <row r="140" spans="2:68" ht="15.75" thickBot="1" x14ac:dyDescent="0.3">
      <c r="B140" s="5"/>
      <c r="C140" s="523" t="s">
        <v>1498</v>
      </c>
      <c r="D140" s="523"/>
      <c r="E140" s="523"/>
      <c r="F140" s="523"/>
      <c r="G140" s="523"/>
      <c r="H140" s="523"/>
      <c r="I140" s="126"/>
      <c r="J140" s="5"/>
      <c r="K140" s="5"/>
      <c r="L140" s="5"/>
      <c r="M140" s="5"/>
      <c r="N140" s="5"/>
      <c r="O140" s="5"/>
      <c r="P140" s="5"/>
      <c r="Q140" s="5"/>
      <c r="R140" s="5"/>
      <c r="S140" s="5"/>
      <c r="T140" s="5"/>
      <c r="U140" s="5"/>
      <c r="V140" s="5"/>
      <c r="W140" s="5"/>
      <c r="X140" s="5"/>
      <c r="Y140" s="5"/>
      <c r="Z140" s="523" t="s">
        <v>1499</v>
      </c>
      <c r="AA140" s="523"/>
      <c r="AB140" s="523"/>
      <c r="AC140" s="523"/>
      <c r="AD140" s="523"/>
      <c r="AE140" s="523"/>
      <c r="AF140" s="126"/>
      <c r="AG140" s="5"/>
      <c r="AH140" s="5"/>
      <c r="AI140" s="5"/>
      <c r="AJ140" s="5"/>
      <c r="AK140" s="5"/>
      <c r="AL140" s="5"/>
      <c r="AM140" s="5"/>
      <c r="AN140" s="5"/>
      <c r="AO140" s="5"/>
      <c r="AP140" s="5"/>
      <c r="AQ140" s="5"/>
      <c r="AR140" s="5"/>
      <c r="AS140" s="5"/>
      <c r="AT140" s="5"/>
      <c r="AU140" s="5"/>
      <c r="AW140" s="523" t="s">
        <v>1500</v>
      </c>
      <c r="AX140" s="523"/>
      <c r="AY140" s="523"/>
      <c r="AZ140" s="523"/>
      <c r="BA140" s="523"/>
      <c r="BB140" s="523"/>
      <c r="BC140" s="126"/>
    </row>
    <row r="141" spans="2:68" ht="6" customHeight="1" x14ac:dyDescent="0.25">
      <c r="B141" s="124"/>
      <c r="C141" s="125"/>
      <c r="D141" s="125"/>
      <c r="E141" s="125"/>
      <c r="F141" s="125"/>
      <c r="G141" s="125"/>
      <c r="H141" s="125"/>
      <c r="I141" s="125"/>
      <c r="J141" s="125"/>
      <c r="K141" s="125"/>
      <c r="L141" s="125"/>
      <c r="M141" s="125"/>
      <c r="N141" s="125"/>
      <c r="O141" s="125"/>
      <c r="P141" s="125"/>
      <c r="Q141" s="125"/>
      <c r="R141" s="125"/>
      <c r="S141" s="125"/>
      <c r="T141" s="125"/>
      <c r="U141" s="125"/>
      <c r="V141" s="122"/>
      <c r="W141" s="5"/>
      <c r="X141" s="5"/>
      <c r="Y141" s="124"/>
      <c r="Z141" s="125"/>
      <c r="AA141" s="125"/>
      <c r="AB141" s="125"/>
      <c r="AC141" s="125"/>
      <c r="AD141" s="125"/>
      <c r="AE141" s="125"/>
      <c r="AF141" s="125"/>
      <c r="AG141" s="125"/>
      <c r="AH141" s="125"/>
      <c r="AI141" s="125"/>
      <c r="AJ141" s="125"/>
      <c r="AK141" s="125"/>
      <c r="AL141" s="125"/>
      <c r="AM141" s="125"/>
      <c r="AN141" s="125"/>
      <c r="AO141" s="125"/>
      <c r="AP141" s="125"/>
      <c r="AQ141" s="125"/>
      <c r="AR141" s="125"/>
      <c r="AS141" s="122"/>
      <c r="AT141" s="5"/>
      <c r="AU141" s="5"/>
      <c r="AV141" s="124"/>
      <c r="AW141" s="125"/>
      <c r="AX141" s="125"/>
      <c r="AY141" s="125"/>
      <c r="AZ141" s="125"/>
      <c r="BA141" s="125"/>
      <c r="BB141" s="125"/>
      <c r="BC141" s="125"/>
      <c r="BD141" s="125"/>
      <c r="BE141" s="125"/>
      <c r="BF141" s="125"/>
      <c r="BG141" s="125"/>
      <c r="BH141" s="125"/>
      <c r="BI141" s="125"/>
      <c r="BJ141" s="125"/>
      <c r="BK141" s="125"/>
      <c r="BL141" s="125"/>
      <c r="BM141" s="125"/>
      <c r="BN141" s="125"/>
      <c r="BO141" s="125"/>
      <c r="BP141" s="122"/>
    </row>
    <row r="142" spans="2:68" ht="8.25" customHeight="1" x14ac:dyDescent="0.25">
      <c r="B142" s="106"/>
      <c r="C142" s="49"/>
      <c r="D142" s="50"/>
      <c r="E142" s="50"/>
      <c r="F142" s="50"/>
      <c r="G142" s="50"/>
      <c r="H142" s="50"/>
      <c r="I142" s="50"/>
      <c r="J142" s="50"/>
      <c r="K142" s="50"/>
      <c r="L142" s="50"/>
      <c r="M142" s="50"/>
      <c r="N142" s="50"/>
      <c r="O142" s="50"/>
      <c r="P142" s="50"/>
      <c r="Q142" s="50"/>
      <c r="R142" s="50"/>
      <c r="S142" s="50"/>
      <c r="T142" s="50"/>
      <c r="U142" s="66"/>
      <c r="V142" s="109"/>
      <c r="W142" s="1"/>
      <c r="X142" s="5"/>
      <c r="Y142" s="106"/>
      <c r="Z142" s="49"/>
      <c r="AA142" s="50"/>
      <c r="AB142" s="50"/>
      <c r="AC142" s="50"/>
      <c r="AD142" s="50"/>
      <c r="AE142" s="50"/>
      <c r="AF142" s="50"/>
      <c r="AG142" s="50"/>
      <c r="AH142" s="50"/>
      <c r="AI142" s="50"/>
      <c r="AJ142" s="50"/>
      <c r="AK142" s="50"/>
      <c r="AL142" s="50"/>
      <c r="AM142" s="50"/>
      <c r="AN142" s="50"/>
      <c r="AO142" s="50"/>
      <c r="AP142" s="50"/>
      <c r="AQ142" s="50"/>
      <c r="AR142" s="66"/>
      <c r="AS142" s="109"/>
      <c r="AT142" s="1"/>
      <c r="AU142" s="1"/>
      <c r="AV142" s="106"/>
      <c r="AW142" s="49"/>
      <c r="AX142" s="50"/>
      <c r="AY142" s="50"/>
      <c r="AZ142" s="50"/>
      <c r="BA142" s="50"/>
      <c r="BB142" s="50"/>
      <c r="BC142" s="50"/>
      <c r="BD142" s="50"/>
      <c r="BE142" s="50"/>
      <c r="BF142" s="50"/>
      <c r="BG142" s="50"/>
      <c r="BH142" s="50"/>
      <c r="BI142" s="50"/>
      <c r="BJ142" s="50"/>
      <c r="BK142" s="50"/>
      <c r="BL142" s="50"/>
      <c r="BM142" s="50"/>
      <c r="BN142" s="50"/>
      <c r="BO142" s="66"/>
      <c r="BP142" s="109"/>
    </row>
    <row r="143" spans="2:68" x14ac:dyDescent="0.25">
      <c r="B143" s="106"/>
      <c r="C143" s="53"/>
      <c r="D143" s="5"/>
      <c r="E143" s="524" t="s">
        <v>1337</v>
      </c>
      <c r="F143" s="524"/>
      <c r="G143" s="524"/>
      <c r="H143" s="524"/>
      <c r="I143" s="524"/>
      <c r="J143" s="5"/>
      <c r="K143" s="527" t="s">
        <v>122</v>
      </c>
      <c r="L143" s="528"/>
      <c r="M143" s="528"/>
      <c r="N143" s="528"/>
      <c r="O143" s="528"/>
      <c r="P143" s="528"/>
      <c r="Q143" s="528"/>
      <c r="R143" s="528"/>
      <c r="S143" s="529"/>
      <c r="T143" s="92"/>
      <c r="U143" s="94"/>
      <c r="V143" s="123"/>
      <c r="W143" s="1"/>
      <c r="X143" s="5"/>
      <c r="Y143" s="106"/>
      <c r="Z143" s="53"/>
      <c r="AA143" s="5"/>
      <c r="AB143" s="524" t="s">
        <v>1337</v>
      </c>
      <c r="AC143" s="524"/>
      <c r="AD143" s="524"/>
      <c r="AE143" s="524"/>
      <c r="AF143" s="524"/>
      <c r="AG143" s="5"/>
      <c r="AH143" s="527" t="s">
        <v>122</v>
      </c>
      <c r="AI143" s="528"/>
      <c r="AJ143" s="528"/>
      <c r="AK143" s="528"/>
      <c r="AL143" s="528"/>
      <c r="AM143" s="528"/>
      <c r="AN143" s="528"/>
      <c r="AO143" s="528"/>
      <c r="AP143" s="529"/>
      <c r="AQ143" s="92"/>
      <c r="AR143" s="94"/>
      <c r="AS143" s="123"/>
      <c r="AT143" s="1"/>
      <c r="AU143" s="1"/>
      <c r="AV143" s="106"/>
      <c r="AW143" s="53"/>
      <c r="AY143" s="524" t="s">
        <v>1337</v>
      </c>
      <c r="AZ143" s="524"/>
      <c r="BA143" s="524"/>
      <c r="BB143" s="524"/>
      <c r="BC143" s="524"/>
      <c r="BE143" s="527" t="s">
        <v>122</v>
      </c>
      <c r="BF143" s="528"/>
      <c r="BG143" s="528"/>
      <c r="BH143" s="528"/>
      <c r="BI143" s="528"/>
      <c r="BJ143" s="528"/>
      <c r="BK143" s="528"/>
      <c r="BL143" s="528"/>
      <c r="BM143" s="529"/>
      <c r="BN143" s="92"/>
      <c r="BO143" s="94"/>
      <c r="BP143" s="123"/>
    </row>
    <row r="144" spans="2:68" ht="3.75" customHeight="1" x14ac:dyDescent="0.25">
      <c r="B144" s="106"/>
      <c r="C144" s="53"/>
      <c r="D144" s="5"/>
      <c r="E144" s="244"/>
      <c r="F144" s="244"/>
      <c r="G144" s="244"/>
      <c r="H144" s="244"/>
      <c r="I144" s="244"/>
      <c r="J144" s="5"/>
      <c r="K144" s="93"/>
      <c r="L144" s="93"/>
      <c r="M144" s="93"/>
      <c r="N144" s="93"/>
      <c r="O144" s="93"/>
      <c r="P144" s="93"/>
      <c r="Q144" s="93"/>
      <c r="R144" s="93"/>
      <c r="S144" s="93"/>
      <c r="T144" s="92"/>
      <c r="U144" s="94"/>
      <c r="V144" s="123"/>
      <c r="W144" s="1"/>
      <c r="X144" s="5"/>
      <c r="Y144" s="106"/>
      <c r="Z144" s="53"/>
      <c r="AA144" s="5"/>
      <c r="AB144" s="244"/>
      <c r="AC144" s="244"/>
      <c r="AD144" s="244"/>
      <c r="AE144" s="244"/>
      <c r="AF144" s="244"/>
      <c r="AG144" s="5"/>
      <c r="AH144" s="93"/>
      <c r="AI144" s="93"/>
      <c r="AJ144" s="93"/>
      <c r="AK144" s="93"/>
      <c r="AL144" s="93"/>
      <c r="AM144" s="93"/>
      <c r="AN144" s="93"/>
      <c r="AO144" s="93"/>
      <c r="AP144" s="93"/>
      <c r="AQ144" s="92"/>
      <c r="AR144" s="94"/>
      <c r="AS144" s="123"/>
      <c r="AT144" s="1"/>
      <c r="AU144" s="1"/>
      <c r="AV144" s="106"/>
      <c r="AW144" s="53"/>
      <c r="AY144" s="244"/>
      <c r="AZ144" s="244"/>
      <c r="BA144" s="244"/>
      <c r="BB144" s="244"/>
      <c r="BC144" s="244"/>
      <c r="BE144" s="93"/>
      <c r="BF144" s="93"/>
      <c r="BG144" s="93"/>
      <c r="BH144" s="93"/>
      <c r="BI144" s="93"/>
      <c r="BJ144" s="93"/>
      <c r="BK144" s="93"/>
      <c r="BL144" s="93"/>
      <c r="BM144" s="93"/>
      <c r="BN144" s="92"/>
      <c r="BO144" s="94"/>
      <c r="BP144" s="123"/>
    </row>
    <row r="145" spans="2:68" x14ac:dyDescent="0.25">
      <c r="B145" s="106"/>
      <c r="C145" s="53"/>
      <c r="D145" s="5"/>
      <c r="E145" s="525" t="s">
        <v>1338</v>
      </c>
      <c r="F145" s="525"/>
      <c r="G145" s="525"/>
      <c r="H145" s="525"/>
      <c r="I145" s="525"/>
      <c r="J145" s="5"/>
      <c r="K145" s="527" t="s">
        <v>94</v>
      </c>
      <c r="L145" s="528"/>
      <c r="M145" s="528"/>
      <c r="N145" s="528"/>
      <c r="O145" s="528"/>
      <c r="P145" s="528"/>
      <c r="Q145" s="528"/>
      <c r="R145" s="528"/>
      <c r="S145" s="529"/>
      <c r="T145" s="92"/>
      <c r="U145" s="94"/>
      <c r="V145" s="123"/>
      <c r="W145" s="5"/>
      <c r="X145" s="5"/>
      <c r="Y145" s="106"/>
      <c r="Z145" s="53"/>
      <c r="AA145" s="5"/>
      <c r="AB145" s="525" t="s">
        <v>1338</v>
      </c>
      <c r="AC145" s="525"/>
      <c r="AD145" s="525"/>
      <c r="AE145" s="525"/>
      <c r="AF145" s="525"/>
      <c r="AG145" s="5"/>
      <c r="AH145" s="527" t="s">
        <v>95</v>
      </c>
      <c r="AI145" s="528"/>
      <c r="AJ145" s="528"/>
      <c r="AK145" s="528"/>
      <c r="AL145" s="528"/>
      <c r="AM145" s="528"/>
      <c r="AN145" s="528"/>
      <c r="AO145" s="528"/>
      <c r="AP145" s="529"/>
      <c r="AQ145" s="92"/>
      <c r="AR145" s="94"/>
      <c r="AS145" s="123"/>
      <c r="AT145" s="5"/>
      <c r="AU145" s="1"/>
      <c r="AV145" s="106"/>
      <c r="AW145" s="53"/>
      <c r="AY145" s="525" t="s">
        <v>1338</v>
      </c>
      <c r="AZ145" s="525"/>
      <c r="BA145" s="525"/>
      <c r="BB145" s="525"/>
      <c r="BC145" s="525"/>
      <c r="BE145" s="527" t="s">
        <v>94</v>
      </c>
      <c r="BF145" s="528"/>
      <c r="BG145" s="528"/>
      <c r="BH145" s="528"/>
      <c r="BI145" s="528"/>
      <c r="BJ145" s="528"/>
      <c r="BK145" s="528"/>
      <c r="BL145" s="528"/>
      <c r="BM145" s="529"/>
      <c r="BN145" s="92"/>
      <c r="BO145" s="94"/>
      <c r="BP145" s="123"/>
    </row>
    <row r="146" spans="2:68" ht="4.5" customHeight="1" x14ac:dyDescent="0.25">
      <c r="B146" s="106"/>
      <c r="C146" s="53"/>
      <c r="D146" s="5"/>
      <c r="E146" s="243"/>
      <c r="F146" s="243"/>
      <c r="G146" s="243"/>
      <c r="H146" s="243"/>
      <c r="I146" s="243"/>
      <c r="J146" s="5"/>
      <c r="K146" s="93"/>
      <c r="L146" s="93"/>
      <c r="M146" s="93"/>
      <c r="N146" s="93"/>
      <c r="O146" s="93"/>
      <c r="P146" s="93"/>
      <c r="Q146" s="93"/>
      <c r="R146" s="93"/>
      <c r="S146" s="93"/>
      <c r="T146" s="92"/>
      <c r="U146" s="94"/>
      <c r="V146" s="123"/>
      <c r="W146" s="5"/>
      <c r="X146" s="5"/>
      <c r="Y146" s="106"/>
      <c r="Z146" s="53"/>
      <c r="AA146" s="5"/>
      <c r="AB146" s="243"/>
      <c r="AC146" s="243"/>
      <c r="AD146" s="243"/>
      <c r="AE146" s="243"/>
      <c r="AF146" s="243"/>
      <c r="AG146" s="5"/>
      <c r="AH146" s="93"/>
      <c r="AI146" s="93"/>
      <c r="AJ146" s="93"/>
      <c r="AK146" s="93"/>
      <c r="AL146" s="93"/>
      <c r="AM146" s="93"/>
      <c r="AN146" s="93"/>
      <c r="AO146" s="93"/>
      <c r="AP146" s="93"/>
      <c r="AQ146" s="92"/>
      <c r="AR146" s="94"/>
      <c r="AS146" s="123"/>
      <c r="AT146" s="5"/>
      <c r="AU146" s="1"/>
      <c r="AV146" s="106"/>
      <c r="AW146" s="53"/>
      <c r="AY146" s="243"/>
      <c r="AZ146" s="243"/>
      <c r="BA146" s="243"/>
      <c r="BB146" s="243"/>
      <c r="BC146" s="243"/>
      <c r="BE146" s="93"/>
      <c r="BF146" s="93"/>
      <c r="BG146" s="93"/>
      <c r="BH146" s="93"/>
      <c r="BI146" s="93"/>
      <c r="BJ146" s="93"/>
      <c r="BK146" s="93"/>
      <c r="BL146" s="93"/>
      <c r="BM146" s="93"/>
      <c r="BN146" s="92"/>
      <c r="BO146" s="94"/>
      <c r="BP146" s="123"/>
    </row>
    <row r="147" spans="2:68" x14ac:dyDescent="0.25">
      <c r="B147" s="106"/>
      <c r="C147" s="53"/>
      <c r="D147" s="5"/>
      <c r="E147" s="526"/>
      <c r="F147" s="526"/>
      <c r="G147" s="526"/>
      <c r="H147" s="526"/>
      <c r="I147" s="526"/>
      <c r="J147" s="30"/>
      <c r="K147" s="550"/>
      <c r="L147" s="550"/>
      <c r="M147" s="550"/>
      <c r="N147" s="550"/>
      <c r="O147" s="550"/>
      <c r="P147" s="550"/>
      <c r="Q147" s="550"/>
      <c r="R147" s="550"/>
      <c r="S147" s="550"/>
      <c r="T147" s="92"/>
      <c r="U147" s="95"/>
      <c r="V147" s="123"/>
      <c r="W147" s="5"/>
      <c r="X147" s="5"/>
      <c r="Y147" s="106"/>
      <c r="Z147" s="53"/>
      <c r="AA147" s="5"/>
      <c r="AB147" s="526"/>
      <c r="AC147" s="526"/>
      <c r="AD147" s="526"/>
      <c r="AE147" s="526"/>
      <c r="AF147" s="526"/>
      <c r="AG147" s="30"/>
      <c r="AH147" s="550"/>
      <c r="AI147" s="550"/>
      <c r="AJ147" s="550"/>
      <c r="AK147" s="550"/>
      <c r="AL147" s="550"/>
      <c r="AM147" s="550"/>
      <c r="AN147" s="550"/>
      <c r="AO147" s="550"/>
      <c r="AP147" s="550"/>
      <c r="AQ147" s="92"/>
      <c r="AR147" s="95"/>
      <c r="AS147" s="123"/>
      <c r="AT147" s="5"/>
      <c r="AU147" s="1"/>
      <c r="AV147" s="106"/>
      <c r="AW147" s="53"/>
      <c r="AY147" s="526"/>
      <c r="AZ147" s="526"/>
      <c r="BA147" s="526"/>
      <c r="BB147" s="526"/>
      <c r="BC147" s="526"/>
      <c r="BD147" s="30"/>
      <c r="BE147" s="550"/>
      <c r="BF147" s="550"/>
      <c r="BG147" s="550"/>
      <c r="BH147" s="550"/>
      <c r="BI147" s="550"/>
      <c r="BJ147" s="550"/>
      <c r="BK147" s="550"/>
      <c r="BL147" s="550"/>
      <c r="BM147" s="550"/>
      <c r="BN147" s="92"/>
      <c r="BO147" s="95"/>
      <c r="BP147" s="123"/>
    </row>
    <row r="148" spans="2:68" ht="9.75" customHeight="1" x14ac:dyDescent="0.25">
      <c r="B148" s="106"/>
      <c r="C148" s="54"/>
      <c r="D148" s="64"/>
      <c r="E148" s="96"/>
      <c r="F148" s="97"/>
      <c r="G148" s="97"/>
      <c r="H148" s="98"/>
      <c r="I148" s="98"/>
      <c r="J148" s="98"/>
      <c r="K148" s="96"/>
      <c r="L148" s="96"/>
      <c r="M148" s="96"/>
      <c r="N148" s="96"/>
      <c r="O148" s="96"/>
      <c r="P148" s="96"/>
      <c r="Q148" s="96"/>
      <c r="R148" s="96"/>
      <c r="S148" s="96"/>
      <c r="T148" s="96"/>
      <c r="U148" s="99"/>
      <c r="V148" s="123"/>
      <c r="W148" s="5"/>
      <c r="X148" s="5"/>
      <c r="Y148" s="106"/>
      <c r="Z148" s="54"/>
      <c r="AA148" s="64"/>
      <c r="AB148" s="96"/>
      <c r="AC148" s="97"/>
      <c r="AD148" s="97"/>
      <c r="AE148" s="98"/>
      <c r="AF148" s="98"/>
      <c r="AG148" s="98"/>
      <c r="AH148" s="96"/>
      <c r="AI148" s="96"/>
      <c r="AJ148" s="96"/>
      <c r="AK148" s="96"/>
      <c r="AL148" s="96"/>
      <c r="AM148" s="96"/>
      <c r="AN148" s="96"/>
      <c r="AO148" s="96"/>
      <c r="AP148" s="96"/>
      <c r="AQ148" s="96"/>
      <c r="AR148" s="99"/>
      <c r="AS148" s="123"/>
      <c r="AT148" s="5"/>
      <c r="AU148" s="1"/>
      <c r="AV148" s="106"/>
      <c r="AW148" s="54"/>
      <c r="AX148" s="64"/>
      <c r="AY148" s="96"/>
      <c r="AZ148" s="97"/>
      <c r="BA148" s="97"/>
      <c r="BB148" s="98"/>
      <c r="BC148" s="98"/>
      <c r="BD148" s="98"/>
      <c r="BE148" s="96"/>
      <c r="BF148" s="96"/>
      <c r="BG148" s="96"/>
      <c r="BH148" s="96"/>
      <c r="BI148" s="96"/>
      <c r="BJ148" s="96"/>
      <c r="BK148" s="96"/>
      <c r="BL148" s="96"/>
      <c r="BM148" s="96"/>
      <c r="BN148" s="96"/>
      <c r="BO148" s="99"/>
      <c r="BP148" s="123"/>
    </row>
    <row r="149" spans="2:68" ht="5.25" customHeight="1" x14ac:dyDescent="0.25">
      <c r="B149" s="106"/>
      <c r="C149" s="107"/>
      <c r="D149" s="107"/>
      <c r="E149" s="107"/>
      <c r="F149" s="108"/>
      <c r="G149" s="108"/>
      <c r="H149" s="108"/>
      <c r="I149" s="108"/>
      <c r="J149" s="108"/>
      <c r="K149" s="108"/>
      <c r="L149" s="108"/>
      <c r="M149" s="108"/>
      <c r="N149" s="108"/>
      <c r="O149" s="108"/>
      <c r="P149" s="108"/>
      <c r="Q149" s="108"/>
      <c r="R149" s="108"/>
      <c r="S149" s="108"/>
      <c r="T149" s="108"/>
      <c r="U149" s="108"/>
      <c r="V149" s="109"/>
      <c r="W149" s="5"/>
      <c r="X149" s="5"/>
      <c r="Y149" s="106"/>
      <c r="Z149" s="107"/>
      <c r="AA149" s="107"/>
      <c r="AB149" s="107"/>
      <c r="AC149" s="108"/>
      <c r="AD149" s="108"/>
      <c r="AE149" s="108"/>
      <c r="AF149" s="108"/>
      <c r="AG149" s="108"/>
      <c r="AH149" s="108"/>
      <c r="AI149" s="108"/>
      <c r="AJ149" s="108"/>
      <c r="AK149" s="108"/>
      <c r="AL149" s="108"/>
      <c r="AM149" s="108"/>
      <c r="AN149" s="108"/>
      <c r="AO149" s="108"/>
      <c r="AP149" s="108"/>
      <c r="AQ149" s="108"/>
      <c r="AR149" s="108"/>
      <c r="AS149" s="109"/>
      <c r="AT149" s="5"/>
      <c r="AU149" s="1"/>
      <c r="AV149" s="106"/>
      <c r="AW149" s="107"/>
      <c r="AX149" s="107"/>
      <c r="AY149" s="107"/>
      <c r="AZ149" s="108"/>
      <c r="BA149" s="108"/>
      <c r="BB149" s="108"/>
      <c r="BC149" s="108"/>
      <c r="BD149" s="108"/>
      <c r="BE149" s="108"/>
      <c r="BF149" s="108"/>
      <c r="BG149" s="108"/>
      <c r="BH149" s="108"/>
      <c r="BI149" s="108"/>
      <c r="BJ149" s="108"/>
      <c r="BK149" s="108"/>
      <c r="BL149" s="108"/>
      <c r="BM149" s="108"/>
      <c r="BN149" s="108"/>
      <c r="BO149" s="108"/>
      <c r="BP149" s="109"/>
    </row>
    <row r="150" spans="2:68" x14ac:dyDescent="0.25">
      <c r="B150" s="106"/>
      <c r="C150" s="49"/>
      <c r="D150" s="50"/>
      <c r="E150" s="50"/>
      <c r="F150" s="50"/>
      <c r="G150" s="50"/>
      <c r="H150" s="50"/>
      <c r="I150" s="50"/>
      <c r="J150" s="50"/>
      <c r="K150" s="50"/>
      <c r="L150" s="50"/>
      <c r="M150" s="50"/>
      <c r="N150" s="50"/>
      <c r="O150" s="50"/>
      <c r="P150" s="50"/>
      <c r="Q150" s="50"/>
      <c r="R150" s="50"/>
      <c r="S150" s="50"/>
      <c r="T150" s="50"/>
      <c r="U150" s="66"/>
      <c r="V150" s="109"/>
      <c r="W150" s="5"/>
      <c r="X150" s="5"/>
      <c r="Y150" s="106"/>
      <c r="Z150" s="49"/>
      <c r="AA150" s="50"/>
      <c r="AB150" s="50"/>
      <c r="AC150" s="50"/>
      <c r="AD150" s="50"/>
      <c r="AE150" s="50"/>
      <c r="AF150" s="50"/>
      <c r="AG150" s="50"/>
      <c r="AH150" s="50"/>
      <c r="AI150" s="50"/>
      <c r="AJ150" s="50"/>
      <c r="AK150" s="50"/>
      <c r="AL150" s="50"/>
      <c r="AM150" s="50"/>
      <c r="AN150" s="50"/>
      <c r="AO150" s="50"/>
      <c r="AP150" s="50"/>
      <c r="AQ150" s="50"/>
      <c r="AR150" s="66"/>
      <c r="AS150" s="109"/>
      <c r="AT150" s="5"/>
      <c r="AU150" s="1"/>
      <c r="AV150" s="106"/>
      <c r="AW150" s="49"/>
      <c r="AX150" s="50"/>
      <c r="AY150" s="50"/>
      <c r="AZ150" s="50"/>
      <c r="BA150" s="50"/>
      <c r="BB150" s="50"/>
      <c r="BC150" s="50"/>
      <c r="BD150" s="50"/>
      <c r="BE150" s="50"/>
      <c r="BF150" s="50"/>
      <c r="BG150" s="50"/>
      <c r="BH150" s="50"/>
      <c r="BI150" s="50"/>
      <c r="BJ150" s="50"/>
      <c r="BK150" s="50"/>
      <c r="BL150" s="50"/>
      <c r="BM150" s="50"/>
      <c r="BN150" s="50"/>
      <c r="BO150" s="66"/>
      <c r="BP150" s="109"/>
    </row>
    <row r="151" spans="2:68" x14ac:dyDescent="0.25">
      <c r="B151" s="106"/>
      <c r="C151" s="76"/>
      <c r="D151" s="8"/>
      <c r="E151" s="8" t="s">
        <v>1332</v>
      </c>
      <c r="F151" s="8"/>
      <c r="G151" s="8"/>
      <c r="H151" s="8"/>
      <c r="I151" s="6"/>
      <c r="J151" s="6"/>
      <c r="K151" s="6"/>
      <c r="L151" s="481">
        <f>VLOOKUP(K145,TABLA_LOGISTICA,3,FALSE)</f>
        <v>196040</v>
      </c>
      <c r="M151" s="481"/>
      <c r="N151" s="481"/>
      <c r="O151" s="481"/>
      <c r="P151" s="5"/>
      <c r="Q151" s="5"/>
      <c r="R151" s="5"/>
      <c r="S151" s="5"/>
      <c r="T151" s="5"/>
      <c r="U151" s="63"/>
      <c r="V151" s="109"/>
      <c r="W151" s="5"/>
      <c r="X151" s="5"/>
      <c r="Y151" s="106"/>
      <c r="Z151" s="76"/>
      <c r="AA151" s="8"/>
      <c r="AB151" s="8" t="s">
        <v>1332</v>
      </c>
      <c r="AC151" s="8"/>
      <c r="AD151" s="8"/>
      <c r="AE151" s="8"/>
      <c r="AF151" s="6"/>
      <c r="AG151" s="6"/>
      <c r="AH151" s="6"/>
      <c r="AI151" s="481">
        <f>VLOOKUP(AH145,TABLA_LOGISTICA,3,FALSE)</f>
        <v>380190</v>
      </c>
      <c r="AJ151" s="481"/>
      <c r="AK151" s="481"/>
      <c r="AL151" s="481"/>
      <c r="AM151" s="5"/>
      <c r="AN151" s="5"/>
      <c r="AO151" s="5"/>
      <c r="AP151" s="5"/>
      <c r="AQ151" s="5"/>
      <c r="AR151" s="63"/>
      <c r="AS151" s="109"/>
      <c r="AT151" s="5"/>
      <c r="AU151" s="1"/>
      <c r="AV151" s="106"/>
      <c r="AW151" s="76"/>
      <c r="AX151" s="8"/>
      <c r="AY151" s="8" t="s">
        <v>1332</v>
      </c>
      <c r="AZ151" s="8"/>
      <c r="BA151" s="8"/>
      <c r="BB151" s="8"/>
      <c r="BC151" s="6"/>
      <c r="BD151" s="6"/>
      <c r="BE151" s="6"/>
      <c r="BF151" s="481">
        <f>VLOOKUP(BE145,TABLA_LOGISTICA,3,FALSE)</f>
        <v>196040</v>
      </c>
      <c r="BG151" s="481"/>
      <c r="BH151" s="481"/>
      <c r="BI151" s="481"/>
      <c r="BO151" s="63"/>
      <c r="BP151" s="109"/>
    </row>
    <row r="152" spans="2:68" x14ac:dyDescent="0.25">
      <c r="B152" s="106"/>
      <c r="C152" s="72"/>
      <c r="D152" s="73"/>
      <c r="E152" s="73"/>
      <c r="F152" s="73"/>
      <c r="G152" s="73"/>
      <c r="H152" s="73"/>
      <c r="I152" s="74"/>
      <c r="J152" s="74"/>
      <c r="K152" s="74"/>
      <c r="L152" s="74"/>
      <c r="M152" s="75"/>
      <c r="N152" s="75"/>
      <c r="O152" s="64"/>
      <c r="P152" s="64"/>
      <c r="Q152" s="64"/>
      <c r="R152" s="64"/>
      <c r="S152" s="64"/>
      <c r="T152" s="64"/>
      <c r="U152" s="65"/>
      <c r="V152" s="109"/>
      <c r="W152" s="5"/>
      <c r="X152" s="5"/>
      <c r="Y152" s="106"/>
      <c r="Z152" s="72"/>
      <c r="AA152" s="73"/>
      <c r="AB152" s="73"/>
      <c r="AC152" s="73"/>
      <c r="AD152" s="73"/>
      <c r="AE152" s="73"/>
      <c r="AF152" s="74"/>
      <c r="AG152" s="74"/>
      <c r="AH152" s="74"/>
      <c r="AI152" s="74"/>
      <c r="AJ152" s="75"/>
      <c r="AK152" s="75"/>
      <c r="AL152" s="64"/>
      <c r="AM152" s="64"/>
      <c r="AN152" s="64"/>
      <c r="AO152" s="64"/>
      <c r="AP152" s="64"/>
      <c r="AQ152" s="64"/>
      <c r="AR152" s="65"/>
      <c r="AS152" s="109"/>
      <c r="AT152" s="5"/>
      <c r="AU152" s="1"/>
      <c r="AV152" s="106"/>
      <c r="AW152" s="72"/>
      <c r="AX152" s="73"/>
      <c r="AY152" s="73"/>
      <c r="AZ152" s="73"/>
      <c r="BA152" s="73"/>
      <c r="BB152" s="73"/>
      <c r="BC152" s="74"/>
      <c r="BD152" s="74"/>
      <c r="BE152" s="74"/>
      <c r="BF152" s="74"/>
      <c r="BG152" s="75"/>
      <c r="BH152" s="75"/>
      <c r="BI152" s="64"/>
      <c r="BJ152" s="64"/>
      <c r="BK152" s="64"/>
      <c r="BL152" s="64"/>
      <c r="BM152" s="64"/>
      <c r="BN152" s="64"/>
      <c r="BO152" s="65"/>
      <c r="BP152" s="109"/>
    </row>
    <row r="153" spans="2:68" ht="6" customHeight="1" x14ac:dyDescent="0.25">
      <c r="B153" s="106"/>
      <c r="C153" s="242"/>
      <c r="D153" s="242"/>
      <c r="E153" s="242"/>
      <c r="F153" s="242"/>
      <c r="G153" s="242"/>
      <c r="H153" s="242"/>
      <c r="I153" s="111"/>
      <c r="J153" s="111"/>
      <c r="K153" s="111"/>
      <c r="L153" s="111"/>
      <c r="M153" s="112"/>
      <c r="N153" s="112"/>
      <c r="O153" s="113"/>
      <c r="P153" s="113"/>
      <c r="Q153" s="113"/>
      <c r="R153" s="113"/>
      <c r="S153" s="113"/>
      <c r="T153" s="113"/>
      <c r="U153" s="113"/>
      <c r="V153" s="109"/>
      <c r="W153" s="5"/>
      <c r="X153" s="5"/>
      <c r="Y153" s="106"/>
      <c r="Z153" s="242"/>
      <c r="AA153" s="242"/>
      <c r="AB153" s="242"/>
      <c r="AC153" s="242"/>
      <c r="AD153" s="242"/>
      <c r="AE153" s="242"/>
      <c r="AF153" s="111"/>
      <c r="AG153" s="111"/>
      <c r="AH153" s="111"/>
      <c r="AI153" s="111"/>
      <c r="AJ153" s="112"/>
      <c r="AK153" s="112"/>
      <c r="AL153" s="113"/>
      <c r="AM153" s="113"/>
      <c r="AN153" s="113"/>
      <c r="AO153" s="113"/>
      <c r="AP153" s="113"/>
      <c r="AQ153" s="113"/>
      <c r="AR153" s="113"/>
      <c r="AS153" s="109"/>
      <c r="AT153" s="5"/>
      <c r="AU153" s="1"/>
      <c r="AV153" s="106"/>
      <c r="AW153" s="242"/>
      <c r="AX153" s="242"/>
      <c r="AY153" s="242"/>
      <c r="AZ153" s="242"/>
      <c r="BA153" s="242"/>
      <c r="BB153" s="242"/>
      <c r="BC153" s="111"/>
      <c r="BD153" s="111"/>
      <c r="BE153" s="111"/>
      <c r="BF153" s="111"/>
      <c r="BG153" s="112"/>
      <c r="BH153" s="112"/>
      <c r="BI153" s="113"/>
      <c r="BJ153" s="113"/>
      <c r="BK153" s="113"/>
      <c r="BL153" s="113"/>
      <c r="BM153" s="113"/>
      <c r="BN153" s="113"/>
      <c r="BO153" s="113"/>
      <c r="BP153" s="109"/>
    </row>
    <row r="154" spans="2:68" x14ac:dyDescent="0.25">
      <c r="B154" s="106"/>
      <c r="C154" s="77"/>
      <c r="D154" s="51"/>
      <c r="E154" s="51"/>
      <c r="F154" s="51"/>
      <c r="G154" s="51"/>
      <c r="H154" s="51"/>
      <c r="I154" s="78"/>
      <c r="J154" s="78"/>
      <c r="K154" s="78"/>
      <c r="L154" s="78"/>
      <c r="M154" s="55"/>
      <c r="N154" s="55"/>
      <c r="O154" s="50"/>
      <c r="P154" s="50"/>
      <c r="Q154" s="50"/>
      <c r="R154" s="50"/>
      <c r="S154" s="50"/>
      <c r="T154" s="50"/>
      <c r="U154" s="66"/>
      <c r="V154" s="109"/>
      <c r="W154" s="5"/>
      <c r="X154" s="5"/>
      <c r="Y154" s="106"/>
      <c r="Z154" s="77"/>
      <c r="AA154" s="51"/>
      <c r="AB154" s="51"/>
      <c r="AC154" s="51"/>
      <c r="AD154" s="51"/>
      <c r="AE154" s="51"/>
      <c r="AF154" s="78"/>
      <c r="AG154" s="78"/>
      <c r="AH154" s="78"/>
      <c r="AI154" s="78"/>
      <c r="AJ154" s="55"/>
      <c r="AK154" s="55"/>
      <c r="AL154" s="50"/>
      <c r="AM154" s="50"/>
      <c r="AN154" s="50"/>
      <c r="AO154" s="50"/>
      <c r="AP154" s="50"/>
      <c r="AQ154" s="50"/>
      <c r="AR154" s="66"/>
      <c r="AS154" s="109"/>
      <c r="AT154" s="5"/>
      <c r="AU154" s="1"/>
      <c r="AV154" s="106"/>
      <c r="AW154" s="77"/>
      <c r="AX154" s="51"/>
      <c r="AY154" s="51"/>
      <c r="AZ154" s="51"/>
      <c r="BA154" s="51"/>
      <c r="BB154" s="51"/>
      <c r="BC154" s="78"/>
      <c r="BD154" s="78"/>
      <c r="BE154" s="78"/>
      <c r="BF154" s="78"/>
      <c r="BG154" s="55"/>
      <c r="BH154" s="55"/>
      <c r="BI154" s="50"/>
      <c r="BJ154" s="50"/>
      <c r="BK154" s="50"/>
      <c r="BL154" s="50"/>
      <c r="BM154" s="50"/>
      <c r="BN154" s="50"/>
      <c r="BO154" s="66"/>
      <c r="BP154" s="109"/>
    </row>
    <row r="155" spans="2:68" ht="15.75" x14ac:dyDescent="0.25">
      <c r="B155" s="106"/>
      <c r="C155" s="62"/>
      <c r="D155" s="232"/>
      <c r="E155" s="8" t="s">
        <v>1330</v>
      </c>
      <c r="F155" s="8"/>
      <c r="G155" s="8"/>
      <c r="H155" s="530" t="s">
        <v>132</v>
      </c>
      <c r="I155" s="531"/>
      <c r="J155" s="531"/>
      <c r="K155" s="531"/>
      <c r="L155" s="532"/>
      <c r="M155" s="5"/>
      <c r="N155" s="6"/>
      <c r="O155" s="8" t="s">
        <v>1326</v>
      </c>
      <c r="P155" s="6"/>
      <c r="Q155" s="6"/>
      <c r="R155" s="533">
        <f>VLOOKUP(H155,tabla_ejecutor,2,FALSE)</f>
        <v>11890</v>
      </c>
      <c r="S155" s="534"/>
      <c r="T155" s="535"/>
      <c r="U155" s="63"/>
      <c r="V155" s="109"/>
      <c r="W155" s="5"/>
      <c r="X155" s="5"/>
      <c r="Y155" s="106"/>
      <c r="Z155" s="62"/>
      <c r="AA155" s="232"/>
      <c r="AB155" s="8" t="s">
        <v>1330</v>
      </c>
      <c r="AC155" s="8"/>
      <c r="AD155" s="8"/>
      <c r="AE155" s="530" t="s">
        <v>131</v>
      </c>
      <c r="AF155" s="531"/>
      <c r="AG155" s="531"/>
      <c r="AH155" s="531"/>
      <c r="AI155" s="532"/>
      <c r="AJ155" s="5"/>
      <c r="AK155" s="6"/>
      <c r="AL155" s="8" t="s">
        <v>1326</v>
      </c>
      <c r="AM155" s="6"/>
      <c r="AN155" s="6"/>
      <c r="AO155" s="533">
        <f>VLOOKUP(AE155,tabla_ejecutor,2,FALSE)</f>
        <v>18415</v>
      </c>
      <c r="AP155" s="534"/>
      <c r="AQ155" s="535"/>
      <c r="AR155" s="63"/>
      <c r="AS155" s="109"/>
      <c r="AT155" s="5"/>
      <c r="AU155" s="1"/>
      <c r="AV155" s="106"/>
      <c r="AW155" s="62"/>
      <c r="AX155" s="232"/>
      <c r="AY155" s="8" t="s">
        <v>1330</v>
      </c>
      <c r="AZ155" s="8"/>
      <c r="BA155" s="8"/>
      <c r="BB155" s="530" t="s">
        <v>131</v>
      </c>
      <c r="BC155" s="531"/>
      <c r="BD155" s="531"/>
      <c r="BE155" s="531"/>
      <c r="BF155" s="532"/>
      <c r="BH155" s="6"/>
      <c r="BI155" s="8" t="s">
        <v>1326</v>
      </c>
      <c r="BJ155" s="6"/>
      <c r="BK155" s="6"/>
      <c r="BL155" s="533">
        <f>VLOOKUP(BB155,tabla_ejecutor,2,FALSE)</f>
        <v>18415</v>
      </c>
      <c r="BM155" s="534"/>
      <c r="BN155" s="535"/>
      <c r="BO155" s="63"/>
      <c r="BP155" s="109"/>
    </row>
    <row r="156" spans="2:68" x14ac:dyDescent="0.25">
      <c r="B156" s="106"/>
      <c r="C156" s="72"/>
      <c r="D156" s="73"/>
      <c r="E156" s="73"/>
      <c r="F156" s="73"/>
      <c r="G156" s="73"/>
      <c r="H156" s="73"/>
      <c r="I156" s="74"/>
      <c r="J156" s="74"/>
      <c r="K156" s="74"/>
      <c r="L156" s="74"/>
      <c r="M156" s="75"/>
      <c r="N156" s="75"/>
      <c r="O156" s="64"/>
      <c r="P156" s="64"/>
      <c r="Q156" s="64"/>
      <c r="R156" s="64"/>
      <c r="S156" s="64"/>
      <c r="T156" s="64"/>
      <c r="U156" s="65"/>
      <c r="V156" s="109"/>
      <c r="W156" s="5"/>
      <c r="X156" s="5"/>
      <c r="Y156" s="106"/>
      <c r="Z156" s="72"/>
      <c r="AA156" s="73"/>
      <c r="AB156" s="73"/>
      <c r="AC156" s="73"/>
      <c r="AD156" s="73"/>
      <c r="AE156" s="73"/>
      <c r="AF156" s="74"/>
      <c r="AG156" s="74"/>
      <c r="AH156" s="74"/>
      <c r="AI156" s="74"/>
      <c r="AJ156" s="75"/>
      <c r="AK156" s="75"/>
      <c r="AL156" s="64"/>
      <c r="AM156" s="64"/>
      <c r="AN156" s="64"/>
      <c r="AO156" s="64"/>
      <c r="AP156" s="64"/>
      <c r="AQ156" s="64"/>
      <c r="AR156" s="65"/>
      <c r="AS156" s="109"/>
      <c r="AT156" s="5"/>
      <c r="AU156" s="1"/>
      <c r="AV156" s="106"/>
      <c r="AW156" s="72"/>
      <c r="AX156" s="73"/>
      <c r="AY156" s="73"/>
      <c r="AZ156" s="73"/>
      <c r="BA156" s="73"/>
      <c r="BB156" s="73"/>
      <c r="BC156" s="74"/>
      <c r="BD156" s="74"/>
      <c r="BE156" s="74"/>
      <c r="BF156" s="74"/>
      <c r="BG156" s="75"/>
      <c r="BH156" s="75"/>
      <c r="BI156" s="64"/>
      <c r="BJ156" s="64"/>
      <c r="BK156" s="64"/>
      <c r="BL156" s="64"/>
      <c r="BM156" s="64"/>
      <c r="BN156" s="64"/>
      <c r="BO156" s="65"/>
      <c r="BP156" s="109"/>
    </row>
    <row r="157" spans="2:68" ht="6" customHeight="1" x14ac:dyDescent="0.25">
      <c r="B157" s="106"/>
      <c r="C157" s="242"/>
      <c r="D157" s="242"/>
      <c r="E157" s="242"/>
      <c r="F157" s="242"/>
      <c r="G157" s="242"/>
      <c r="H157" s="242"/>
      <c r="I157" s="111"/>
      <c r="J157" s="111"/>
      <c r="K157" s="111"/>
      <c r="L157" s="111"/>
      <c r="M157" s="112"/>
      <c r="N157" s="112"/>
      <c r="O157" s="113"/>
      <c r="P157" s="113"/>
      <c r="Q157" s="113"/>
      <c r="R157" s="113"/>
      <c r="S157" s="113"/>
      <c r="T157" s="113"/>
      <c r="U157" s="113"/>
      <c r="V157" s="109"/>
      <c r="W157" s="5"/>
      <c r="X157" s="5"/>
      <c r="Y157" s="106"/>
      <c r="Z157" s="242"/>
      <c r="AA157" s="242"/>
      <c r="AB157" s="242"/>
      <c r="AC157" s="242"/>
      <c r="AD157" s="242"/>
      <c r="AE157" s="242"/>
      <c r="AF157" s="111"/>
      <c r="AG157" s="111"/>
      <c r="AH157" s="111"/>
      <c r="AI157" s="111"/>
      <c r="AJ157" s="112"/>
      <c r="AK157" s="112"/>
      <c r="AL157" s="113"/>
      <c r="AM157" s="113"/>
      <c r="AN157" s="113"/>
      <c r="AO157" s="113"/>
      <c r="AP157" s="113"/>
      <c r="AQ157" s="113"/>
      <c r="AR157" s="113"/>
      <c r="AS157" s="109"/>
      <c r="AT157" s="5"/>
      <c r="AU157" s="1"/>
      <c r="AV157" s="106"/>
      <c r="AW157" s="242"/>
      <c r="AX157" s="242"/>
      <c r="AY157" s="242"/>
      <c r="AZ157" s="242"/>
      <c r="BA157" s="242"/>
      <c r="BB157" s="242"/>
      <c r="BC157" s="111"/>
      <c r="BD157" s="111"/>
      <c r="BE157" s="111"/>
      <c r="BF157" s="111"/>
      <c r="BG157" s="112"/>
      <c r="BH157" s="112"/>
      <c r="BI157" s="113"/>
      <c r="BJ157" s="113"/>
      <c r="BK157" s="113"/>
      <c r="BL157" s="113"/>
      <c r="BM157" s="113"/>
      <c r="BN157" s="113"/>
      <c r="BO157" s="113"/>
      <c r="BP157" s="109"/>
    </row>
    <row r="158" spans="2:68" x14ac:dyDescent="0.25">
      <c r="B158" s="106"/>
      <c r="C158" s="77"/>
      <c r="D158" s="51"/>
      <c r="E158" s="51"/>
      <c r="F158" s="51"/>
      <c r="G158" s="51"/>
      <c r="H158" s="51"/>
      <c r="I158" s="78"/>
      <c r="J158" s="78"/>
      <c r="K158" s="78"/>
      <c r="L158" s="78"/>
      <c r="M158" s="55"/>
      <c r="N158" s="55"/>
      <c r="O158" s="50"/>
      <c r="P158" s="50"/>
      <c r="Q158" s="50"/>
      <c r="R158" s="50"/>
      <c r="S158" s="50"/>
      <c r="T158" s="50"/>
      <c r="U158" s="66"/>
      <c r="V158" s="109"/>
      <c r="W158" s="5"/>
      <c r="X158" s="5"/>
      <c r="Y158" s="106"/>
      <c r="Z158" s="77"/>
      <c r="AA158" s="51"/>
      <c r="AB158" s="51"/>
      <c r="AC158" s="51"/>
      <c r="AD158" s="51"/>
      <c r="AE158" s="51"/>
      <c r="AF158" s="78"/>
      <c r="AG158" s="78"/>
      <c r="AH158" s="78"/>
      <c r="AI158" s="78"/>
      <c r="AJ158" s="55"/>
      <c r="AK158" s="55"/>
      <c r="AL158" s="50"/>
      <c r="AM158" s="50"/>
      <c r="AN158" s="50"/>
      <c r="AO158" s="50"/>
      <c r="AP158" s="50"/>
      <c r="AQ158" s="50"/>
      <c r="AR158" s="66"/>
      <c r="AS158" s="109"/>
      <c r="AT158" s="5"/>
      <c r="AU158" s="1"/>
      <c r="AV158" s="106"/>
      <c r="AW158" s="77"/>
      <c r="AX158" s="51"/>
      <c r="AY158" s="51"/>
      <c r="AZ158" s="51"/>
      <c r="BA158" s="51"/>
      <c r="BB158" s="51"/>
      <c r="BC158" s="78"/>
      <c r="BD158" s="78"/>
      <c r="BE158" s="78"/>
      <c r="BF158" s="78"/>
      <c r="BG158" s="55"/>
      <c r="BH158" s="55"/>
      <c r="BI158" s="50"/>
      <c r="BJ158" s="50"/>
      <c r="BK158" s="50"/>
      <c r="BL158" s="50"/>
      <c r="BM158" s="50"/>
      <c r="BN158" s="50"/>
      <c r="BO158" s="66"/>
      <c r="BP158" s="109"/>
    </row>
    <row r="159" spans="2:68" x14ac:dyDescent="0.25">
      <c r="B159" s="106"/>
      <c r="C159" s="62"/>
      <c r="D159" s="232"/>
      <c r="E159" s="8" t="s">
        <v>1331</v>
      </c>
      <c r="F159" s="8"/>
      <c r="G159" s="8"/>
      <c r="H159" s="8"/>
      <c r="I159" s="8"/>
      <c r="J159" s="8"/>
      <c r="K159" s="536">
        <v>0</v>
      </c>
      <c r="L159" s="537"/>
      <c r="M159" s="59" t="s">
        <v>130</v>
      </c>
      <c r="N159" s="59"/>
      <c r="O159" s="5"/>
      <c r="P159" s="8" t="s">
        <v>1327</v>
      </c>
      <c r="Q159" s="8"/>
      <c r="R159" s="533">
        <f>R155*K159</f>
        <v>0</v>
      </c>
      <c r="S159" s="534"/>
      <c r="T159" s="535"/>
      <c r="U159" s="88"/>
      <c r="V159" s="109"/>
      <c r="W159" s="5"/>
      <c r="X159" s="5"/>
      <c r="Y159" s="106"/>
      <c r="Z159" s="62"/>
      <c r="AA159" s="232"/>
      <c r="AB159" s="8" t="s">
        <v>1331</v>
      </c>
      <c r="AC159" s="8"/>
      <c r="AD159" s="8"/>
      <c r="AE159" s="8"/>
      <c r="AF159" s="8"/>
      <c r="AG159" s="8"/>
      <c r="AH159" s="536">
        <v>0</v>
      </c>
      <c r="AI159" s="537"/>
      <c r="AJ159" s="59" t="s">
        <v>130</v>
      </c>
      <c r="AK159" s="59"/>
      <c r="AL159" s="5"/>
      <c r="AM159" s="8" t="s">
        <v>1327</v>
      </c>
      <c r="AN159" s="8"/>
      <c r="AO159" s="533">
        <f>AO155*AH159</f>
        <v>0</v>
      </c>
      <c r="AP159" s="534"/>
      <c r="AQ159" s="535"/>
      <c r="AR159" s="88"/>
      <c r="AS159" s="109"/>
      <c r="AT159" s="5"/>
      <c r="AU159" s="1"/>
      <c r="AV159" s="106"/>
      <c r="AW159" s="62"/>
      <c r="AX159" s="232"/>
      <c r="AY159" s="8" t="s">
        <v>1331</v>
      </c>
      <c r="AZ159" s="8"/>
      <c r="BA159" s="8"/>
      <c r="BB159" s="8"/>
      <c r="BC159" s="8"/>
      <c r="BD159" s="8"/>
      <c r="BE159" s="536">
        <v>0</v>
      </c>
      <c r="BF159" s="537"/>
      <c r="BG159" s="59" t="s">
        <v>130</v>
      </c>
      <c r="BH159" s="59"/>
      <c r="BJ159" s="8" t="s">
        <v>1327</v>
      </c>
      <c r="BK159" s="8"/>
      <c r="BL159" s="533">
        <f>BL155*BE159</f>
        <v>0</v>
      </c>
      <c r="BM159" s="534"/>
      <c r="BN159" s="535"/>
      <c r="BO159" s="88"/>
      <c r="BP159" s="109"/>
    </row>
    <row r="160" spans="2:68" x14ac:dyDescent="0.25">
      <c r="B160" s="106"/>
      <c r="C160" s="72"/>
      <c r="D160" s="73"/>
      <c r="E160" s="73"/>
      <c r="F160" s="73"/>
      <c r="G160" s="73"/>
      <c r="H160" s="73"/>
      <c r="I160" s="74"/>
      <c r="J160" s="74"/>
      <c r="K160" s="74"/>
      <c r="L160" s="74"/>
      <c r="M160" s="75"/>
      <c r="N160" s="75"/>
      <c r="O160" s="64"/>
      <c r="P160" s="64"/>
      <c r="Q160" s="64"/>
      <c r="R160" s="64"/>
      <c r="S160" s="64"/>
      <c r="T160" s="64"/>
      <c r="U160" s="65"/>
      <c r="V160" s="109"/>
      <c r="W160" s="5"/>
      <c r="X160" s="5"/>
      <c r="Y160" s="106"/>
      <c r="Z160" s="72"/>
      <c r="AA160" s="73"/>
      <c r="AB160" s="73"/>
      <c r="AC160" s="73"/>
      <c r="AD160" s="73"/>
      <c r="AE160" s="73"/>
      <c r="AF160" s="74"/>
      <c r="AG160" s="74"/>
      <c r="AH160" s="74"/>
      <c r="AI160" s="74"/>
      <c r="AJ160" s="75"/>
      <c r="AK160" s="75"/>
      <c r="AL160" s="64"/>
      <c r="AM160" s="64"/>
      <c r="AN160" s="64"/>
      <c r="AO160" s="64"/>
      <c r="AP160" s="64"/>
      <c r="AQ160" s="64"/>
      <c r="AR160" s="65"/>
      <c r="AS160" s="109"/>
      <c r="AT160" s="5"/>
      <c r="AU160" s="1"/>
      <c r="AV160" s="106"/>
      <c r="AW160" s="72"/>
      <c r="AX160" s="73"/>
      <c r="AY160" s="73"/>
      <c r="AZ160" s="73"/>
      <c r="BA160" s="73"/>
      <c r="BB160" s="73"/>
      <c r="BC160" s="74"/>
      <c r="BD160" s="74"/>
      <c r="BE160" s="74"/>
      <c r="BF160" s="74"/>
      <c r="BG160" s="75"/>
      <c r="BH160" s="75"/>
      <c r="BI160" s="64"/>
      <c r="BJ160" s="64"/>
      <c r="BK160" s="64"/>
      <c r="BL160" s="64"/>
      <c r="BM160" s="64"/>
      <c r="BN160" s="64"/>
      <c r="BO160" s="65"/>
      <c r="BP160" s="109"/>
    </row>
    <row r="161" spans="2:68" ht="6" customHeight="1" x14ac:dyDescent="0.25">
      <c r="B161" s="106"/>
      <c r="C161" s="242"/>
      <c r="D161" s="242"/>
      <c r="E161" s="242"/>
      <c r="F161" s="242"/>
      <c r="G161" s="242"/>
      <c r="H161" s="242"/>
      <c r="I161" s="111"/>
      <c r="J161" s="111"/>
      <c r="K161" s="111"/>
      <c r="L161" s="111"/>
      <c r="M161" s="112"/>
      <c r="N161" s="112"/>
      <c r="O161" s="113"/>
      <c r="P161" s="113"/>
      <c r="Q161" s="113"/>
      <c r="R161" s="113"/>
      <c r="S161" s="113"/>
      <c r="T161" s="113"/>
      <c r="U161" s="113"/>
      <c r="V161" s="109"/>
      <c r="W161" s="5"/>
      <c r="X161" s="5"/>
      <c r="Y161" s="106"/>
      <c r="Z161" s="242"/>
      <c r="AA161" s="242"/>
      <c r="AB161" s="242"/>
      <c r="AC161" s="242"/>
      <c r="AD161" s="242"/>
      <c r="AE161" s="242"/>
      <c r="AF161" s="111"/>
      <c r="AG161" s="111"/>
      <c r="AH161" s="111"/>
      <c r="AI161" s="111"/>
      <c r="AJ161" s="112"/>
      <c r="AK161" s="112"/>
      <c r="AL161" s="113"/>
      <c r="AM161" s="113"/>
      <c r="AN161" s="113"/>
      <c r="AO161" s="113"/>
      <c r="AP161" s="113"/>
      <c r="AQ161" s="113"/>
      <c r="AR161" s="113"/>
      <c r="AS161" s="109"/>
      <c r="AT161" s="5"/>
      <c r="AU161" s="1"/>
      <c r="AV161" s="106"/>
      <c r="AW161" s="242"/>
      <c r="AX161" s="242"/>
      <c r="AY161" s="242"/>
      <c r="AZ161" s="242"/>
      <c r="BA161" s="242"/>
      <c r="BB161" s="242"/>
      <c r="BC161" s="111"/>
      <c r="BD161" s="111"/>
      <c r="BE161" s="111"/>
      <c r="BF161" s="111"/>
      <c r="BG161" s="112"/>
      <c r="BH161" s="112"/>
      <c r="BI161" s="113"/>
      <c r="BJ161" s="113"/>
      <c r="BK161" s="113"/>
      <c r="BL161" s="113"/>
      <c r="BM161" s="113"/>
      <c r="BN161" s="113"/>
      <c r="BO161" s="113"/>
      <c r="BP161" s="109"/>
    </row>
    <row r="162" spans="2:68" x14ac:dyDescent="0.25">
      <c r="B162" s="106"/>
      <c r="C162" s="77"/>
      <c r="D162" s="51"/>
      <c r="E162" s="51"/>
      <c r="F162" s="51"/>
      <c r="G162" s="51"/>
      <c r="H162" s="51"/>
      <c r="I162" s="78"/>
      <c r="J162" s="78"/>
      <c r="K162" s="78"/>
      <c r="L162" s="78"/>
      <c r="M162" s="55"/>
      <c r="N162" s="55"/>
      <c r="O162" s="50"/>
      <c r="P162" s="50"/>
      <c r="Q162" s="50"/>
      <c r="R162" s="50"/>
      <c r="S162" s="50"/>
      <c r="T162" s="50"/>
      <c r="U162" s="66"/>
      <c r="V162" s="109"/>
      <c r="W162" s="5"/>
      <c r="X162" s="5"/>
      <c r="Y162" s="106"/>
      <c r="Z162" s="77"/>
      <c r="AA162" s="51"/>
      <c r="AB162" s="51"/>
      <c r="AC162" s="51"/>
      <c r="AD162" s="51"/>
      <c r="AE162" s="51"/>
      <c r="AF162" s="78"/>
      <c r="AG162" s="78"/>
      <c r="AH162" s="78"/>
      <c r="AI162" s="78"/>
      <c r="AJ162" s="55"/>
      <c r="AK162" s="55"/>
      <c r="AL162" s="50"/>
      <c r="AM162" s="50"/>
      <c r="AN162" s="50"/>
      <c r="AO162" s="50"/>
      <c r="AP162" s="50"/>
      <c r="AQ162" s="50"/>
      <c r="AR162" s="66"/>
      <c r="AS162" s="109"/>
      <c r="AT162" s="5"/>
      <c r="AU162" s="1"/>
      <c r="AV162" s="106"/>
      <c r="AW162" s="77"/>
      <c r="AX162" s="51"/>
      <c r="AY162" s="51"/>
      <c r="AZ162" s="51"/>
      <c r="BA162" s="51"/>
      <c r="BB162" s="51"/>
      <c r="BC162" s="78"/>
      <c r="BD162" s="78"/>
      <c r="BE162" s="78"/>
      <c r="BF162" s="78"/>
      <c r="BG162" s="55"/>
      <c r="BH162" s="55"/>
      <c r="BI162" s="50"/>
      <c r="BJ162" s="50"/>
      <c r="BK162" s="50"/>
      <c r="BL162" s="50"/>
      <c r="BM162" s="50"/>
      <c r="BN162" s="50"/>
      <c r="BO162" s="66"/>
      <c r="BP162" s="109"/>
    </row>
    <row r="163" spans="2:68" x14ac:dyDescent="0.25">
      <c r="B163" s="106"/>
      <c r="C163" s="62"/>
      <c r="D163" s="232"/>
      <c r="E163" s="48" t="s">
        <v>1333</v>
      </c>
      <c r="F163" s="232"/>
      <c r="G163" s="232"/>
      <c r="H163" s="232"/>
      <c r="I163" s="68"/>
      <c r="J163" s="538" t="s">
        <v>1465</v>
      </c>
      <c r="K163" s="539"/>
      <c r="L163" s="539"/>
      <c r="M163" s="539"/>
      <c r="N163" s="540"/>
      <c r="O163" s="5"/>
      <c r="P163" s="471" t="s">
        <v>135</v>
      </c>
      <c r="Q163" s="471"/>
      <c r="R163" s="533">
        <f>VLOOKUP(J163,tabla_Alturas,2,FALSE)*L151</f>
        <v>39208</v>
      </c>
      <c r="S163" s="534"/>
      <c r="T163" s="535"/>
      <c r="U163" s="63"/>
      <c r="V163" s="109"/>
      <c r="W163" s="5"/>
      <c r="X163" s="5"/>
      <c r="Y163" s="106"/>
      <c r="Z163" s="62"/>
      <c r="AA163" s="232"/>
      <c r="AB163" s="48" t="s">
        <v>1333</v>
      </c>
      <c r="AC163" s="232"/>
      <c r="AD163" s="232"/>
      <c r="AE163" s="232"/>
      <c r="AF163" s="68"/>
      <c r="AG163" s="538" t="s">
        <v>1362</v>
      </c>
      <c r="AH163" s="539"/>
      <c r="AI163" s="539"/>
      <c r="AJ163" s="539"/>
      <c r="AK163" s="540"/>
      <c r="AL163" s="5"/>
      <c r="AM163" s="471" t="s">
        <v>135</v>
      </c>
      <c r="AN163" s="471"/>
      <c r="AO163" s="533">
        <f>VLOOKUP(AG163,tabla_Alturas,2,FALSE)*AI151</f>
        <v>0</v>
      </c>
      <c r="AP163" s="534"/>
      <c r="AQ163" s="535"/>
      <c r="AR163" s="63"/>
      <c r="AS163" s="109"/>
      <c r="AT163" s="5"/>
      <c r="AU163" s="1"/>
      <c r="AV163" s="106"/>
      <c r="AW163" s="62"/>
      <c r="AX163" s="232"/>
      <c r="AY163" s="48" t="s">
        <v>1333</v>
      </c>
      <c r="AZ163" s="232"/>
      <c r="BA163" s="232"/>
      <c r="BB163" s="232"/>
      <c r="BC163" s="68"/>
      <c r="BD163" s="538" t="s">
        <v>1362</v>
      </c>
      <c r="BE163" s="539"/>
      <c r="BF163" s="539"/>
      <c r="BG163" s="539"/>
      <c r="BH163" s="540"/>
      <c r="BJ163" s="471" t="s">
        <v>135</v>
      </c>
      <c r="BK163" s="471"/>
      <c r="BL163" s="533">
        <f>VLOOKUP(BD163,tabla_Alturas,2,FALSE)*BF151</f>
        <v>0</v>
      </c>
      <c r="BM163" s="534"/>
      <c r="BN163" s="535"/>
      <c r="BO163" s="63"/>
      <c r="BP163" s="109"/>
    </row>
    <row r="164" spans="2:68" x14ac:dyDescent="0.25">
      <c r="B164" s="106"/>
      <c r="C164" s="72"/>
      <c r="D164" s="73"/>
      <c r="E164" s="73"/>
      <c r="F164" s="73"/>
      <c r="G164" s="73"/>
      <c r="H164" s="73"/>
      <c r="I164" s="74"/>
      <c r="J164" s="74"/>
      <c r="K164" s="74"/>
      <c r="L164" s="74"/>
      <c r="M164" s="75"/>
      <c r="N164" s="75"/>
      <c r="O164" s="64"/>
      <c r="P164" s="64"/>
      <c r="Q164" s="64"/>
      <c r="R164" s="64"/>
      <c r="S164" s="64"/>
      <c r="T164" s="64"/>
      <c r="U164" s="65"/>
      <c r="V164" s="109"/>
      <c r="W164" s="5"/>
      <c r="X164" s="5"/>
      <c r="Y164" s="106"/>
      <c r="Z164" s="72"/>
      <c r="AA164" s="73"/>
      <c r="AB164" s="73"/>
      <c r="AC164" s="73"/>
      <c r="AD164" s="73"/>
      <c r="AE164" s="73"/>
      <c r="AF164" s="74"/>
      <c r="AG164" s="74"/>
      <c r="AH164" s="74"/>
      <c r="AI164" s="74"/>
      <c r="AJ164" s="75"/>
      <c r="AK164" s="75"/>
      <c r="AL164" s="64"/>
      <c r="AM164" s="64"/>
      <c r="AN164" s="64"/>
      <c r="AO164" s="64"/>
      <c r="AP164" s="64"/>
      <c r="AQ164" s="64"/>
      <c r="AR164" s="65"/>
      <c r="AS164" s="109"/>
      <c r="AT164" s="5"/>
      <c r="AU164" s="1"/>
      <c r="AV164" s="106"/>
      <c r="AW164" s="72"/>
      <c r="AX164" s="73"/>
      <c r="AY164" s="73"/>
      <c r="AZ164" s="73"/>
      <c r="BA164" s="73"/>
      <c r="BB164" s="73"/>
      <c r="BC164" s="74"/>
      <c r="BD164" s="74"/>
      <c r="BE164" s="74"/>
      <c r="BF164" s="74"/>
      <c r="BG164" s="75"/>
      <c r="BH164" s="75"/>
      <c r="BI164" s="64"/>
      <c r="BJ164" s="64"/>
      <c r="BK164" s="64"/>
      <c r="BL164" s="64"/>
      <c r="BM164" s="64"/>
      <c r="BN164" s="64"/>
      <c r="BO164" s="65"/>
      <c r="BP164" s="109"/>
    </row>
    <row r="165" spans="2:68" ht="6" customHeight="1" x14ac:dyDescent="0.25">
      <c r="B165" s="106"/>
      <c r="C165" s="113"/>
      <c r="D165" s="114"/>
      <c r="E165" s="113"/>
      <c r="F165" s="113"/>
      <c r="G165" s="113"/>
      <c r="H165" s="113"/>
      <c r="I165" s="113"/>
      <c r="J165" s="113"/>
      <c r="K165" s="113"/>
      <c r="L165" s="113"/>
      <c r="M165" s="113"/>
      <c r="N165" s="113"/>
      <c r="O165" s="113"/>
      <c r="P165" s="113"/>
      <c r="Q165" s="113"/>
      <c r="R165" s="113"/>
      <c r="S165" s="113"/>
      <c r="T165" s="113"/>
      <c r="U165" s="113"/>
      <c r="V165" s="109"/>
      <c r="W165" s="5"/>
      <c r="X165" s="5"/>
      <c r="Y165" s="106"/>
      <c r="Z165" s="113"/>
      <c r="AA165" s="114"/>
      <c r="AB165" s="113"/>
      <c r="AC165" s="113"/>
      <c r="AD165" s="113"/>
      <c r="AE165" s="113"/>
      <c r="AF165" s="113"/>
      <c r="AG165" s="113"/>
      <c r="AH165" s="113"/>
      <c r="AI165" s="113"/>
      <c r="AJ165" s="113"/>
      <c r="AK165" s="113"/>
      <c r="AL165" s="113"/>
      <c r="AM165" s="113"/>
      <c r="AN165" s="113"/>
      <c r="AO165" s="113"/>
      <c r="AP165" s="113"/>
      <c r="AQ165" s="113"/>
      <c r="AR165" s="113"/>
      <c r="AS165" s="109"/>
      <c r="AT165" s="5"/>
      <c r="AU165" s="1"/>
      <c r="AV165" s="106"/>
      <c r="AW165" s="113"/>
      <c r="AX165" s="114"/>
      <c r="AY165" s="113"/>
      <c r="AZ165" s="113"/>
      <c r="BA165" s="113"/>
      <c r="BB165" s="113"/>
      <c r="BC165" s="113"/>
      <c r="BD165" s="113"/>
      <c r="BE165" s="113"/>
      <c r="BF165" s="113"/>
      <c r="BG165" s="113"/>
      <c r="BH165" s="113"/>
      <c r="BI165" s="113"/>
      <c r="BJ165" s="113"/>
      <c r="BK165" s="113"/>
      <c r="BL165" s="113"/>
      <c r="BM165" s="113"/>
      <c r="BN165" s="113"/>
      <c r="BO165" s="113"/>
      <c r="BP165" s="109"/>
    </row>
    <row r="166" spans="2:68" ht="15.75" x14ac:dyDescent="0.25">
      <c r="B166" s="106"/>
      <c r="C166" s="77"/>
      <c r="D166" s="51"/>
      <c r="E166" s="51"/>
      <c r="F166" s="51"/>
      <c r="G166" s="51"/>
      <c r="H166" s="51"/>
      <c r="I166" s="79"/>
      <c r="J166" s="79"/>
      <c r="K166" s="79"/>
      <c r="L166" s="79"/>
      <c r="M166" s="50"/>
      <c r="N166" s="51"/>
      <c r="O166" s="51"/>
      <c r="P166" s="51"/>
      <c r="Q166" s="80"/>
      <c r="R166" s="80"/>
      <c r="S166" s="80"/>
      <c r="T166" s="50"/>
      <c r="U166" s="66"/>
      <c r="V166" s="109"/>
      <c r="W166" s="5"/>
      <c r="X166" s="5"/>
      <c r="Y166" s="106"/>
      <c r="Z166" s="77"/>
      <c r="AA166" s="51"/>
      <c r="AB166" s="51"/>
      <c r="AC166" s="51"/>
      <c r="AD166" s="51"/>
      <c r="AE166" s="51"/>
      <c r="AF166" s="79"/>
      <c r="AG166" s="79"/>
      <c r="AH166" s="79"/>
      <c r="AI166" s="79"/>
      <c r="AJ166" s="50"/>
      <c r="AK166" s="51"/>
      <c r="AL166" s="51"/>
      <c r="AM166" s="51"/>
      <c r="AN166" s="80"/>
      <c r="AO166" s="80"/>
      <c r="AP166" s="80"/>
      <c r="AQ166" s="50"/>
      <c r="AR166" s="66"/>
      <c r="AS166" s="109"/>
      <c r="AT166" s="5"/>
      <c r="AU166" s="1"/>
      <c r="AV166" s="106"/>
      <c r="AW166" s="77"/>
      <c r="AX166" s="51"/>
      <c r="AY166" s="51"/>
      <c r="AZ166" s="51"/>
      <c r="BA166" s="51"/>
      <c r="BB166" s="51"/>
      <c r="BC166" s="79"/>
      <c r="BD166" s="79"/>
      <c r="BE166" s="79"/>
      <c r="BF166" s="79"/>
      <c r="BG166" s="50"/>
      <c r="BH166" s="51"/>
      <c r="BI166" s="51"/>
      <c r="BJ166" s="51"/>
      <c r="BK166" s="80"/>
      <c r="BL166" s="80"/>
      <c r="BM166" s="80"/>
      <c r="BN166" s="50"/>
      <c r="BO166" s="66"/>
      <c r="BP166" s="109"/>
    </row>
    <row r="167" spans="2:68" x14ac:dyDescent="0.25">
      <c r="B167" s="106"/>
      <c r="C167" s="83"/>
      <c r="D167" s="48"/>
      <c r="E167" s="48" t="s">
        <v>1334</v>
      </c>
      <c r="F167" s="48"/>
      <c r="G167" s="48"/>
      <c r="H167" s="48"/>
      <c r="I167" s="5"/>
      <c r="J167" s="5"/>
      <c r="K167" s="538" t="s">
        <v>0</v>
      </c>
      <c r="L167" s="539"/>
      <c r="M167" s="539"/>
      <c r="N167" s="539"/>
      <c r="O167" s="540"/>
      <c r="P167" s="471" t="s">
        <v>1281</v>
      </c>
      <c r="Q167" s="471"/>
      <c r="R167" s="471"/>
      <c r="S167" s="541">
        <f>VLOOKUP(K167,tabla_herramientas,2,FALSE)</f>
        <v>0.18</v>
      </c>
      <c r="T167" s="542"/>
      <c r="U167" s="63"/>
      <c r="V167" s="109"/>
      <c r="W167" s="5"/>
      <c r="X167" s="5"/>
      <c r="Y167" s="106"/>
      <c r="Z167" s="83"/>
      <c r="AA167" s="48"/>
      <c r="AB167" s="48" t="s">
        <v>1334</v>
      </c>
      <c r="AC167" s="48"/>
      <c r="AD167" s="48"/>
      <c r="AE167" s="48"/>
      <c r="AF167" s="5"/>
      <c r="AG167" s="5"/>
      <c r="AH167" s="538" t="s">
        <v>1363</v>
      </c>
      <c r="AI167" s="539"/>
      <c r="AJ167" s="539"/>
      <c r="AK167" s="539"/>
      <c r="AL167" s="540"/>
      <c r="AM167" s="471" t="s">
        <v>1281</v>
      </c>
      <c r="AN167" s="471"/>
      <c r="AO167" s="471"/>
      <c r="AP167" s="541">
        <f>VLOOKUP(AH167,tabla_herramientas,2,FALSE)</f>
        <v>0</v>
      </c>
      <c r="AQ167" s="542"/>
      <c r="AR167" s="63"/>
      <c r="AS167" s="109"/>
      <c r="AT167" s="5"/>
      <c r="AU167" s="1"/>
      <c r="AV167" s="106"/>
      <c r="AW167" s="83"/>
      <c r="AX167" s="48"/>
      <c r="AY167" s="48" t="s">
        <v>1334</v>
      </c>
      <c r="AZ167" s="48"/>
      <c r="BA167" s="48"/>
      <c r="BB167" s="48"/>
      <c r="BE167" s="538" t="s">
        <v>1363</v>
      </c>
      <c r="BF167" s="539"/>
      <c r="BG167" s="539"/>
      <c r="BH167" s="539"/>
      <c r="BI167" s="540"/>
      <c r="BJ167" s="471" t="s">
        <v>1281</v>
      </c>
      <c r="BK167" s="471"/>
      <c r="BL167" s="471"/>
      <c r="BM167" s="541">
        <f>VLOOKUP(BE167,tabla_herramientas,2,FALSE)</f>
        <v>0</v>
      </c>
      <c r="BN167" s="542"/>
      <c r="BO167" s="63"/>
      <c r="BP167" s="109"/>
    </row>
    <row r="168" spans="2:68" x14ac:dyDescent="0.25">
      <c r="B168" s="106"/>
      <c r="C168" s="72"/>
      <c r="D168" s="73"/>
      <c r="E168" s="73"/>
      <c r="F168" s="73"/>
      <c r="G168" s="73"/>
      <c r="H168" s="73"/>
      <c r="I168" s="81"/>
      <c r="J168" s="81"/>
      <c r="K168" s="75"/>
      <c r="L168" s="75"/>
      <c r="M168" s="64"/>
      <c r="N168" s="73"/>
      <c r="O168" s="73"/>
      <c r="P168" s="73"/>
      <c r="Q168" s="82"/>
      <c r="R168" s="82"/>
      <c r="S168" s="82"/>
      <c r="T168" s="64"/>
      <c r="U168" s="65"/>
      <c r="V168" s="109"/>
      <c r="W168" s="5"/>
      <c r="X168" s="5"/>
      <c r="Y168" s="106"/>
      <c r="Z168" s="72"/>
      <c r="AA168" s="73"/>
      <c r="AB168" s="73"/>
      <c r="AC168" s="73"/>
      <c r="AD168" s="73"/>
      <c r="AE168" s="73"/>
      <c r="AF168" s="81"/>
      <c r="AG168" s="81"/>
      <c r="AH168" s="75"/>
      <c r="AI168" s="75"/>
      <c r="AJ168" s="64"/>
      <c r="AK168" s="73"/>
      <c r="AL168" s="73"/>
      <c r="AM168" s="73"/>
      <c r="AN168" s="82"/>
      <c r="AO168" s="82"/>
      <c r="AP168" s="82"/>
      <c r="AQ168" s="64"/>
      <c r="AR168" s="65"/>
      <c r="AS168" s="109"/>
      <c r="AT168" s="5"/>
      <c r="AU168" s="1"/>
      <c r="AV168" s="106"/>
      <c r="AW168" s="72"/>
      <c r="AX168" s="73"/>
      <c r="AY168" s="73"/>
      <c r="AZ168" s="73"/>
      <c r="BA168" s="73"/>
      <c r="BB168" s="73"/>
      <c r="BC168" s="81"/>
      <c r="BD168" s="81"/>
      <c r="BE168" s="75"/>
      <c r="BF168" s="75"/>
      <c r="BG168" s="64"/>
      <c r="BH168" s="73"/>
      <c r="BI168" s="73"/>
      <c r="BJ168" s="73"/>
      <c r="BK168" s="82"/>
      <c r="BL168" s="82"/>
      <c r="BM168" s="82"/>
      <c r="BN168" s="64"/>
      <c r="BO168" s="65"/>
      <c r="BP168" s="109"/>
    </row>
    <row r="169" spans="2:68" ht="6" customHeight="1" x14ac:dyDescent="0.25">
      <c r="B169" s="106"/>
      <c r="C169" s="543"/>
      <c r="D169" s="543"/>
      <c r="E169" s="543"/>
      <c r="F169" s="543"/>
      <c r="G169" s="543"/>
      <c r="H169" s="543"/>
      <c r="I169" s="113"/>
      <c r="J169" s="113"/>
      <c r="K169" s="113"/>
      <c r="L169" s="113"/>
      <c r="M169" s="113"/>
      <c r="N169" s="113"/>
      <c r="O169" s="113"/>
      <c r="P169" s="113"/>
      <c r="Q169" s="113"/>
      <c r="R169" s="113"/>
      <c r="S169" s="113"/>
      <c r="T169" s="113"/>
      <c r="U169" s="113"/>
      <c r="V169" s="109"/>
      <c r="W169" s="5"/>
      <c r="X169" s="5"/>
      <c r="Y169" s="106"/>
      <c r="Z169" s="543"/>
      <c r="AA169" s="543"/>
      <c r="AB169" s="543"/>
      <c r="AC169" s="543"/>
      <c r="AD169" s="543"/>
      <c r="AE169" s="543"/>
      <c r="AF169" s="113"/>
      <c r="AG169" s="113"/>
      <c r="AH169" s="113"/>
      <c r="AI169" s="113"/>
      <c r="AJ169" s="113"/>
      <c r="AK169" s="113"/>
      <c r="AL169" s="113"/>
      <c r="AM169" s="113"/>
      <c r="AN169" s="113"/>
      <c r="AO169" s="113"/>
      <c r="AP169" s="113"/>
      <c r="AQ169" s="113"/>
      <c r="AR169" s="113"/>
      <c r="AS169" s="109"/>
      <c r="AT169" s="5"/>
      <c r="AU169" s="1"/>
      <c r="AV169" s="106"/>
      <c r="AW169" s="543"/>
      <c r="AX169" s="543"/>
      <c r="AY169" s="543"/>
      <c r="AZ169" s="543"/>
      <c r="BA169" s="543"/>
      <c r="BB169" s="543"/>
      <c r="BC169" s="113"/>
      <c r="BD169" s="113"/>
      <c r="BE169" s="113"/>
      <c r="BF169" s="113"/>
      <c r="BG169" s="113"/>
      <c r="BH169" s="113"/>
      <c r="BI169" s="113"/>
      <c r="BJ169" s="113"/>
      <c r="BK169" s="113"/>
      <c r="BL169" s="113"/>
      <c r="BM169" s="113"/>
      <c r="BN169" s="113"/>
      <c r="BO169" s="113"/>
      <c r="BP169" s="109"/>
    </row>
    <row r="170" spans="2:68" x14ac:dyDescent="0.25">
      <c r="B170" s="106"/>
      <c r="C170" s="77"/>
      <c r="D170" s="51"/>
      <c r="E170" s="51"/>
      <c r="F170" s="51"/>
      <c r="G170" s="51"/>
      <c r="H170" s="51"/>
      <c r="I170" s="84"/>
      <c r="J170" s="84"/>
      <c r="K170" s="84"/>
      <c r="L170" s="84"/>
      <c r="M170" s="84"/>
      <c r="N170" s="50"/>
      <c r="O170" s="51"/>
      <c r="P170" s="51"/>
      <c r="Q170" s="80"/>
      <c r="R170" s="80"/>
      <c r="S170" s="80"/>
      <c r="T170" s="50"/>
      <c r="U170" s="66"/>
      <c r="V170" s="109"/>
      <c r="W170" s="5"/>
      <c r="X170" s="5"/>
      <c r="Y170" s="106"/>
      <c r="Z170" s="77"/>
      <c r="AA170" s="51"/>
      <c r="AB170" s="51"/>
      <c r="AC170" s="51"/>
      <c r="AD170" s="51"/>
      <c r="AE170" s="51"/>
      <c r="AF170" s="84"/>
      <c r="AG170" s="84"/>
      <c r="AH170" s="84"/>
      <c r="AI170" s="84"/>
      <c r="AJ170" s="84"/>
      <c r="AK170" s="50"/>
      <c r="AL170" s="51"/>
      <c r="AM170" s="51"/>
      <c r="AN170" s="80"/>
      <c r="AO170" s="80"/>
      <c r="AP170" s="80"/>
      <c r="AQ170" s="50"/>
      <c r="AR170" s="66"/>
      <c r="AS170" s="109"/>
      <c r="AT170" s="5"/>
      <c r="AU170" s="1"/>
      <c r="AV170" s="106"/>
      <c r="AW170" s="77"/>
      <c r="AX170" s="51"/>
      <c r="AY170" s="51"/>
      <c r="AZ170" s="51"/>
      <c r="BA170" s="51"/>
      <c r="BB170" s="51"/>
      <c r="BC170" s="84"/>
      <c r="BD170" s="84"/>
      <c r="BE170" s="84"/>
      <c r="BF170" s="84"/>
      <c r="BG170" s="84"/>
      <c r="BH170" s="50"/>
      <c r="BI170" s="51"/>
      <c r="BJ170" s="51"/>
      <c r="BK170" s="80"/>
      <c r="BL170" s="80"/>
      <c r="BM170" s="80"/>
      <c r="BN170" s="50"/>
      <c r="BO170" s="66"/>
      <c r="BP170" s="109"/>
    </row>
    <row r="171" spans="2:68" x14ac:dyDescent="0.25">
      <c r="B171" s="106"/>
      <c r="C171" s="53"/>
      <c r="D171" s="8"/>
      <c r="E171" s="232"/>
      <c r="F171" s="232"/>
      <c r="G171" s="232" t="s">
        <v>134</v>
      </c>
      <c r="H171" s="538" t="s">
        <v>1303</v>
      </c>
      <c r="I171" s="539"/>
      <c r="J171" s="539"/>
      <c r="K171" s="539"/>
      <c r="L171" s="540"/>
      <c r="M171" s="5"/>
      <c r="N171" s="5"/>
      <c r="O171" s="5"/>
      <c r="P171" s="471" t="s">
        <v>135</v>
      </c>
      <c r="Q171" s="471"/>
      <c r="R171" s="533">
        <f>VLOOKUP(H171,tabla_consumibles,2,FALSE)*L151</f>
        <v>58812</v>
      </c>
      <c r="S171" s="534"/>
      <c r="T171" s="535"/>
      <c r="U171" s="63"/>
      <c r="V171" s="109"/>
      <c r="W171" s="5"/>
      <c r="X171" s="5"/>
      <c r="Y171" s="106"/>
      <c r="Z171" s="53"/>
      <c r="AA171" s="8"/>
      <c r="AB171" s="232"/>
      <c r="AC171" s="232"/>
      <c r="AD171" s="232" t="s">
        <v>134</v>
      </c>
      <c r="AE171" s="538" t="s">
        <v>1364</v>
      </c>
      <c r="AF171" s="539"/>
      <c r="AG171" s="539"/>
      <c r="AH171" s="539"/>
      <c r="AI171" s="540"/>
      <c r="AJ171" s="5"/>
      <c r="AK171" s="5"/>
      <c r="AL171" s="5"/>
      <c r="AM171" s="471" t="s">
        <v>135</v>
      </c>
      <c r="AN171" s="471"/>
      <c r="AO171" s="533">
        <f>VLOOKUP(AE171,tabla_consumibles,2,FALSE)*AI151</f>
        <v>0</v>
      </c>
      <c r="AP171" s="534"/>
      <c r="AQ171" s="535"/>
      <c r="AR171" s="63"/>
      <c r="AS171" s="109"/>
      <c r="AT171" s="5"/>
      <c r="AU171" s="1"/>
      <c r="AV171" s="106"/>
      <c r="AW171" s="53"/>
      <c r="AX171" s="8"/>
      <c r="AY171" s="232"/>
      <c r="AZ171" s="232"/>
      <c r="BA171" s="232" t="s">
        <v>134</v>
      </c>
      <c r="BB171" s="538" t="s">
        <v>1328</v>
      </c>
      <c r="BC171" s="539"/>
      <c r="BD171" s="539"/>
      <c r="BE171" s="539"/>
      <c r="BF171" s="540"/>
      <c r="BJ171" s="471" t="s">
        <v>135</v>
      </c>
      <c r="BK171" s="471"/>
      <c r="BL171" s="533">
        <f>VLOOKUP(BB171,tabla_consumibles,2,FALSE)*BF151</f>
        <v>15683.2</v>
      </c>
      <c r="BM171" s="534"/>
      <c r="BN171" s="535"/>
      <c r="BO171" s="63"/>
      <c r="BP171" s="109"/>
    </row>
    <row r="172" spans="2:68" x14ac:dyDescent="0.25">
      <c r="B172" s="106"/>
      <c r="C172" s="54"/>
      <c r="D172" s="85"/>
      <c r="E172" s="85"/>
      <c r="F172" s="85"/>
      <c r="G172" s="85"/>
      <c r="H172" s="85"/>
      <c r="I172" s="86"/>
      <c r="J172" s="86"/>
      <c r="K172" s="86"/>
      <c r="L172" s="86"/>
      <c r="M172" s="86"/>
      <c r="N172" s="73"/>
      <c r="O172" s="73"/>
      <c r="P172" s="73"/>
      <c r="Q172" s="87"/>
      <c r="R172" s="87"/>
      <c r="S172" s="87"/>
      <c r="T172" s="64"/>
      <c r="U172" s="65"/>
      <c r="V172" s="109"/>
      <c r="W172" s="5"/>
      <c r="X172" s="5"/>
      <c r="Y172" s="106"/>
      <c r="Z172" s="54"/>
      <c r="AA172" s="85"/>
      <c r="AB172" s="85"/>
      <c r="AC172" s="85"/>
      <c r="AD172" s="85"/>
      <c r="AE172" s="85"/>
      <c r="AF172" s="86"/>
      <c r="AG172" s="86"/>
      <c r="AH172" s="86"/>
      <c r="AI172" s="86"/>
      <c r="AJ172" s="86"/>
      <c r="AK172" s="73"/>
      <c r="AL172" s="73"/>
      <c r="AM172" s="73"/>
      <c r="AN172" s="87"/>
      <c r="AO172" s="87"/>
      <c r="AP172" s="87"/>
      <c r="AQ172" s="64"/>
      <c r="AR172" s="65"/>
      <c r="AS172" s="109"/>
      <c r="AT172" s="5"/>
      <c r="AU172" s="1"/>
      <c r="AV172" s="106"/>
      <c r="AW172" s="54"/>
      <c r="AX172" s="85"/>
      <c r="AY172" s="85"/>
      <c r="AZ172" s="85"/>
      <c r="BA172" s="85"/>
      <c r="BB172" s="85"/>
      <c r="BC172" s="86"/>
      <c r="BD172" s="86"/>
      <c r="BE172" s="86"/>
      <c r="BF172" s="86"/>
      <c r="BG172" s="86"/>
      <c r="BH172" s="73"/>
      <c r="BI172" s="73"/>
      <c r="BJ172" s="73"/>
      <c r="BK172" s="87"/>
      <c r="BL172" s="87"/>
      <c r="BM172" s="87"/>
      <c r="BN172" s="64"/>
      <c r="BO172" s="65"/>
      <c r="BP172" s="109"/>
    </row>
    <row r="173" spans="2:68" ht="6" customHeight="1" x14ac:dyDescent="0.25">
      <c r="B173" s="106"/>
      <c r="C173" s="113"/>
      <c r="D173" s="113"/>
      <c r="E173" s="242"/>
      <c r="F173" s="113"/>
      <c r="G173" s="113"/>
      <c r="H173" s="113"/>
      <c r="I173" s="113"/>
      <c r="J173" s="113"/>
      <c r="K173" s="113"/>
      <c r="L173" s="113"/>
      <c r="M173" s="113"/>
      <c r="N173" s="113"/>
      <c r="O173" s="113"/>
      <c r="P173" s="113"/>
      <c r="Q173" s="113"/>
      <c r="R173" s="113"/>
      <c r="S173" s="113"/>
      <c r="T173" s="113"/>
      <c r="U173" s="113"/>
      <c r="V173" s="109"/>
      <c r="W173" s="5"/>
      <c r="X173" s="5"/>
      <c r="Y173" s="106"/>
      <c r="Z173" s="113"/>
      <c r="AA173" s="113"/>
      <c r="AB173" s="242"/>
      <c r="AC173" s="113"/>
      <c r="AD173" s="113"/>
      <c r="AE173" s="113"/>
      <c r="AF173" s="113"/>
      <c r="AG173" s="113"/>
      <c r="AH173" s="113"/>
      <c r="AI173" s="113"/>
      <c r="AJ173" s="113"/>
      <c r="AK173" s="113"/>
      <c r="AL173" s="113"/>
      <c r="AM173" s="113"/>
      <c r="AN173" s="113"/>
      <c r="AO173" s="113"/>
      <c r="AP173" s="113"/>
      <c r="AQ173" s="113"/>
      <c r="AR173" s="113"/>
      <c r="AS173" s="109"/>
      <c r="AT173" s="5"/>
      <c r="AU173" s="1"/>
      <c r="AV173" s="106"/>
      <c r="AW173" s="113"/>
      <c r="AX173" s="113"/>
      <c r="AY173" s="242"/>
      <c r="AZ173" s="113"/>
      <c r="BA173" s="113"/>
      <c r="BB173" s="113"/>
      <c r="BC173" s="113"/>
      <c r="BD173" s="113"/>
      <c r="BE173" s="113"/>
      <c r="BF173" s="113"/>
      <c r="BG173" s="113"/>
      <c r="BH173" s="113"/>
      <c r="BI173" s="113"/>
      <c r="BJ173" s="113"/>
      <c r="BK173" s="113"/>
      <c r="BL173" s="113"/>
      <c r="BM173" s="113"/>
      <c r="BN173" s="113"/>
      <c r="BO173" s="113"/>
      <c r="BP173" s="109"/>
    </row>
    <row r="174" spans="2:68" ht="6" customHeight="1" x14ac:dyDescent="0.25">
      <c r="B174" s="106"/>
      <c r="C174" s="49"/>
      <c r="D174" s="50"/>
      <c r="E174" s="51"/>
      <c r="F174" s="51"/>
      <c r="G174" s="51"/>
      <c r="H174" s="51"/>
      <c r="I174" s="84"/>
      <c r="J174" s="84"/>
      <c r="K174" s="84"/>
      <c r="L174" s="84"/>
      <c r="M174" s="84"/>
      <c r="N174" s="50"/>
      <c r="O174" s="51"/>
      <c r="P174" s="51"/>
      <c r="Q174" s="80"/>
      <c r="R174" s="80"/>
      <c r="S174" s="80"/>
      <c r="T174" s="50"/>
      <c r="U174" s="66"/>
      <c r="V174" s="109"/>
      <c r="W174" s="5"/>
      <c r="X174" s="5"/>
      <c r="Y174" s="106"/>
      <c r="Z174" s="49"/>
      <c r="AA174" s="50"/>
      <c r="AB174" s="51"/>
      <c r="AC174" s="51"/>
      <c r="AD174" s="51"/>
      <c r="AE174" s="51"/>
      <c r="AF174" s="84"/>
      <c r="AG174" s="84"/>
      <c r="AH174" s="84"/>
      <c r="AI174" s="84"/>
      <c r="AJ174" s="84"/>
      <c r="AK174" s="50"/>
      <c r="AL174" s="51"/>
      <c r="AM174" s="51"/>
      <c r="AN174" s="80"/>
      <c r="AO174" s="80"/>
      <c r="AP174" s="80"/>
      <c r="AQ174" s="50"/>
      <c r="AR174" s="66"/>
      <c r="AS174" s="109"/>
      <c r="AT174" s="5"/>
      <c r="AU174" s="1"/>
      <c r="AV174" s="106"/>
      <c r="AW174" s="49"/>
      <c r="AX174" s="50"/>
      <c r="AY174" s="51"/>
      <c r="AZ174" s="51"/>
      <c r="BA174" s="51"/>
      <c r="BB174" s="51"/>
      <c r="BC174" s="84"/>
      <c r="BD174" s="84"/>
      <c r="BE174" s="84"/>
      <c r="BF174" s="84"/>
      <c r="BG174" s="84"/>
      <c r="BH174" s="50"/>
      <c r="BI174" s="51"/>
      <c r="BJ174" s="51"/>
      <c r="BK174" s="80"/>
      <c r="BL174" s="80"/>
      <c r="BM174" s="80"/>
      <c r="BN174" s="50"/>
      <c r="BO174" s="66"/>
      <c r="BP174" s="109"/>
    </row>
    <row r="175" spans="2:68" ht="15.75" x14ac:dyDescent="0.25">
      <c r="B175" s="106"/>
      <c r="C175" s="53"/>
      <c r="D175" s="5"/>
      <c r="E175" s="48" t="s">
        <v>1335</v>
      </c>
      <c r="F175" s="232"/>
      <c r="G175" s="232"/>
      <c r="H175" s="232"/>
      <c r="I175" s="235"/>
      <c r="J175" s="530" t="s">
        <v>1365</v>
      </c>
      <c r="K175" s="531"/>
      <c r="L175" s="531"/>
      <c r="M175" s="531"/>
      <c r="N175" s="532"/>
      <c r="O175" s="232"/>
      <c r="P175" s="471" t="s">
        <v>135</v>
      </c>
      <c r="Q175" s="471"/>
      <c r="R175" s="533">
        <f>VLOOKUP(J175,tabla_transportes,2,FALSE)</f>
        <v>0</v>
      </c>
      <c r="S175" s="534"/>
      <c r="T175" s="535"/>
      <c r="U175" s="63"/>
      <c r="V175" s="109"/>
      <c r="W175" s="5"/>
      <c r="X175" s="5"/>
      <c r="Y175" s="106"/>
      <c r="Z175" s="53"/>
      <c r="AA175" s="5"/>
      <c r="AB175" s="48" t="s">
        <v>1335</v>
      </c>
      <c r="AC175" s="232"/>
      <c r="AD175" s="232"/>
      <c r="AE175" s="232"/>
      <c r="AF175" s="235"/>
      <c r="AG175" s="530" t="s">
        <v>1365</v>
      </c>
      <c r="AH175" s="531"/>
      <c r="AI175" s="531"/>
      <c r="AJ175" s="531"/>
      <c r="AK175" s="532"/>
      <c r="AL175" s="232"/>
      <c r="AM175" s="471" t="s">
        <v>135</v>
      </c>
      <c r="AN175" s="471"/>
      <c r="AO175" s="533">
        <f>VLOOKUP(AG175,tabla_transportes,2,FALSE)</f>
        <v>0</v>
      </c>
      <c r="AP175" s="534"/>
      <c r="AQ175" s="535"/>
      <c r="AR175" s="63"/>
      <c r="AS175" s="109"/>
      <c r="AT175" s="5"/>
      <c r="AU175" s="1"/>
      <c r="AV175" s="106"/>
      <c r="AW175" s="53"/>
      <c r="AY175" s="48" t="s">
        <v>1335</v>
      </c>
      <c r="AZ175" s="232"/>
      <c r="BA175" s="232"/>
      <c r="BB175" s="232"/>
      <c r="BC175" s="235"/>
      <c r="BD175" s="530" t="s">
        <v>1365</v>
      </c>
      <c r="BE175" s="531"/>
      <c r="BF175" s="531"/>
      <c r="BG175" s="531"/>
      <c r="BH175" s="532"/>
      <c r="BI175" s="232"/>
      <c r="BJ175" s="471" t="s">
        <v>135</v>
      </c>
      <c r="BK175" s="471"/>
      <c r="BL175" s="533">
        <f>VLOOKUP(BD175,tabla_transportes,2,FALSE)</f>
        <v>0</v>
      </c>
      <c r="BM175" s="534"/>
      <c r="BN175" s="535"/>
      <c r="BO175" s="63"/>
      <c r="BP175" s="109"/>
    </row>
    <row r="176" spans="2:68" ht="6" customHeight="1" x14ac:dyDescent="0.25">
      <c r="B176" s="106"/>
      <c r="C176" s="53"/>
      <c r="D176" s="5"/>
      <c r="E176" s="48"/>
      <c r="F176" s="232"/>
      <c r="G176" s="232"/>
      <c r="H176" s="232"/>
      <c r="I176" s="235"/>
      <c r="J176" s="238"/>
      <c r="K176" s="238"/>
      <c r="L176" s="238"/>
      <c r="M176" s="238"/>
      <c r="N176" s="89"/>
      <c r="O176" s="232"/>
      <c r="P176" s="232"/>
      <c r="Q176" s="232"/>
      <c r="R176" s="233"/>
      <c r="S176" s="233"/>
      <c r="T176" s="233"/>
      <c r="U176" s="63"/>
      <c r="V176" s="109"/>
      <c r="W176" s="5"/>
      <c r="X176" s="5"/>
      <c r="Y176" s="106"/>
      <c r="Z176" s="53"/>
      <c r="AA176" s="5"/>
      <c r="AB176" s="48"/>
      <c r="AC176" s="232"/>
      <c r="AD176" s="232"/>
      <c r="AE176" s="232"/>
      <c r="AF176" s="235"/>
      <c r="AG176" s="238"/>
      <c r="AH176" s="238"/>
      <c r="AI176" s="238"/>
      <c r="AJ176" s="238"/>
      <c r="AK176" s="89"/>
      <c r="AL176" s="232"/>
      <c r="AM176" s="232"/>
      <c r="AN176" s="232"/>
      <c r="AO176" s="233"/>
      <c r="AP176" s="233"/>
      <c r="AQ176" s="233"/>
      <c r="AR176" s="63"/>
      <c r="AS176" s="109"/>
      <c r="AT176" s="5"/>
      <c r="AU176" s="1"/>
      <c r="AV176" s="106"/>
      <c r="AW176" s="53"/>
      <c r="AY176" s="48"/>
      <c r="AZ176" s="232"/>
      <c r="BA176" s="232"/>
      <c r="BB176" s="232"/>
      <c r="BC176" s="235"/>
      <c r="BD176" s="238"/>
      <c r="BE176" s="238"/>
      <c r="BF176" s="238"/>
      <c r="BG176" s="238"/>
      <c r="BH176" s="89"/>
      <c r="BI176" s="232"/>
      <c r="BJ176" s="232"/>
      <c r="BK176" s="232"/>
      <c r="BL176" s="233"/>
      <c r="BM176" s="233"/>
      <c r="BN176" s="233"/>
      <c r="BO176" s="63"/>
      <c r="BP176" s="109"/>
    </row>
    <row r="177" spans="2:68" x14ac:dyDescent="0.25">
      <c r="B177" s="106"/>
      <c r="C177" s="53"/>
      <c r="D177" s="5"/>
      <c r="E177" s="471" t="s">
        <v>1310</v>
      </c>
      <c r="F177" s="471"/>
      <c r="G177" s="471"/>
      <c r="H177" s="544">
        <v>2</v>
      </c>
      <c r="I177" s="545"/>
      <c r="J177" s="5"/>
      <c r="K177" s="471" t="s">
        <v>1299</v>
      </c>
      <c r="L177" s="471"/>
      <c r="M177" s="471"/>
      <c r="N177" s="549">
        <v>1</v>
      </c>
      <c r="O177" s="540"/>
      <c r="P177" s="471" t="s">
        <v>1329</v>
      </c>
      <c r="Q177" s="471"/>
      <c r="R177" s="533">
        <f>R175*H177*N177</f>
        <v>0</v>
      </c>
      <c r="S177" s="534"/>
      <c r="T177" s="535"/>
      <c r="U177" s="63"/>
      <c r="V177" s="109"/>
      <c r="W177" s="5"/>
      <c r="X177" s="5"/>
      <c r="Y177" s="106"/>
      <c r="Z177" s="53"/>
      <c r="AA177" s="5"/>
      <c r="AB177" s="471" t="s">
        <v>1310</v>
      </c>
      <c r="AC177" s="471"/>
      <c r="AD177" s="471"/>
      <c r="AE177" s="544">
        <v>2</v>
      </c>
      <c r="AF177" s="545"/>
      <c r="AG177" s="5"/>
      <c r="AH177" s="471" t="s">
        <v>1299</v>
      </c>
      <c r="AI177" s="471"/>
      <c r="AJ177" s="471"/>
      <c r="AK177" s="549">
        <v>1</v>
      </c>
      <c r="AL177" s="540"/>
      <c r="AM177" s="471" t="s">
        <v>1329</v>
      </c>
      <c r="AN177" s="471"/>
      <c r="AO177" s="533">
        <f>AO175*AE177*AK177</f>
        <v>0</v>
      </c>
      <c r="AP177" s="534"/>
      <c r="AQ177" s="535"/>
      <c r="AR177" s="63"/>
      <c r="AS177" s="109"/>
      <c r="AT177" s="5"/>
      <c r="AU177" s="1"/>
      <c r="AV177" s="106"/>
      <c r="AW177" s="53"/>
      <c r="AY177" s="471" t="s">
        <v>1310</v>
      </c>
      <c r="AZ177" s="471"/>
      <c r="BA177" s="471"/>
      <c r="BB177" s="544">
        <v>2</v>
      </c>
      <c r="BC177" s="545"/>
      <c r="BE177" s="471" t="s">
        <v>1299</v>
      </c>
      <c r="BF177" s="471"/>
      <c r="BG177" s="471"/>
      <c r="BH177" s="549">
        <v>1</v>
      </c>
      <c r="BI177" s="540"/>
      <c r="BJ177" s="471" t="s">
        <v>1329</v>
      </c>
      <c r="BK177" s="471"/>
      <c r="BL177" s="533">
        <f>BL175*BB177*BH177</f>
        <v>0</v>
      </c>
      <c r="BM177" s="534"/>
      <c r="BN177" s="535"/>
      <c r="BO177" s="63"/>
      <c r="BP177" s="109"/>
    </row>
    <row r="178" spans="2:68" ht="6" customHeight="1" x14ac:dyDescent="0.25">
      <c r="B178" s="106"/>
      <c r="C178" s="54"/>
      <c r="D178" s="64"/>
      <c r="E178" s="73"/>
      <c r="F178" s="73"/>
      <c r="G178" s="73"/>
      <c r="H178" s="73"/>
      <c r="I178" s="86"/>
      <c r="J178" s="86"/>
      <c r="K178" s="86"/>
      <c r="L178" s="86"/>
      <c r="M178" s="86"/>
      <c r="N178" s="64"/>
      <c r="O178" s="73"/>
      <c r="P178" s="73"/>
      <c r="Q178" s="82"/>
      <c r="R178" s="82"/>
      <c r="S178" s="82"/>
      <c r="T178" s="64"/>
      <c r="U178" s="65"/>
      <c r="V178" s="109"/>
      <c r="W178" s="5"/>
      <c r="X178" s="5"/>
      <c r="Y178" s="106"/>
      <c r="Z178" s="54"/>
      <c r="AA178" s="64"/>
      <c r="AB178" s="73"/>
      <c r="AC178" s="73"/>
      <c r="AD178" s="73"/>
      <c r="AE178" s="73"/>
      <c r="AF178" s="86"/>
      <c r="AG178" s="86"/>
      <c r="AH178" s="86"/>
      <c r="AI178" s="86"/>
      <c r="AJ178" s="86"/>
      <c r="AK178" s="64"/>
      <c r="AL178" s="73"/>
      <c r="AM178" s="73"/>
      <c r="AN178" s="82"/>
      <c r="AO178" s="82"/>
      <c r="AP178" s="82"/>
      <c r="AQ178" s="64"/>
      <c r="AR178" s="65"/>
      <c r="AS178" s="109"/>
      <c r="AT178" s="5"/>
      <c r="AU178" s="1"/>
      <c r="AV178" s="106"/>
      <c r="AW178" s="54"/>
      <c r="AX178" s="64"/>
      <c r="AY178" s="73"/>
      <c r="AZ178" s="73"/>
      <c r="BA178" s="73"/>
      <c r="BB178" s="73"/>
      <c r="BC178" s="86"/>
      <c r="BD178" s="86"/>
      <c r="BE178" s="86"/>
      <c r="BF178" s="86"/>
      <c r="BG178" s="86"/>
      <c r="BH178" s="64"/>
      <c r="BI178" s="73"/>
      <c r="BJ178" s="73"/>
      <c r="BK178" s="82"/>
      <c r="BL178" s="82"/>
      <c r="BM178" s="82"/>
      <c r="BN178" s="64"/>
      <c r="BO178" s="65"/>
      <c r="BP178" s="109"/>
    </row>
    <row r="179" spans="2:68" ht="6" customHeight="1" x14ac:dyDescent="0.25">
      <c r="B179" s="106"/>
      <c r="C179" s="113"/>
      <c r="D179" s="113"/>
      <c r="E179" s="242"/>
      <c r="F179" s="242"/>
      <c r="G179" s="242"/>
      <c r="H179" s="242"/>
      <c r="I179" s="120"/>
      <c r="J179" s="120"/>
      <c r="K179" s="120"/>
      <c r="L179" s="120"/>
      <c r="M179" s="120"/>
      <c r="N179" s="113"/>
      <c r="O179" s="242"/>
      <c r="P179" s="242"/>
      <c r="Q179" s="547" t="s">
        <v>1336</v>
      </c>
      <c r="R179" s="547"/>
      <c r="S179" s="547"/>
      <c r="T179" s="547"/>
      <c r="U179" s="113"/>
      <c r="V179" s="109"/>
      <c r="W179" s="5"/>
      <c r="X179" s="5"/>
      <c r="Y179" s="106"/>
      <c r="Z179" s="113"/>
      <c r="AA179" s="113"/>
      <c r="AB179" s="242"/>
      <c r="AC179" s="242"/>
      <c r="AD179" s="242"/>
      <c r="AE179" s="242"/>
      <c r="AF179" s="120"/>
      <c r="AG179" s="120"/>
      <c r="AH179" s="120"/>
      <c r="AI179" s="120"/>
      <c r="AJ179" s="120"/>
      <c r="AK179" s="113"/>
      <c r="AL179" s="242"/>
      <c r="AM179" s="242"/>
      <c r="AN179" s="547" t="s">
        <v>1336</v>
      </c>
      <c r="AO179" s="547"/>
      <c r="AP179" s="547"/>
      <c r="AQ179" s="547"/>
      <c r="AR179" s="113"/>
      <c r="AS179" s="109"/>
      <c r="AT179" s="5"/>
      <c r="AU179" s="1"/>
      <c r="AV179" s="106"/>
      <c r="AW179" s="113"/>
      <c r="AX179" s="113"/>
      <c r="AY179" s="242"/>
      <c r="AZ179" s="242"/>
      <c r="BA179" s="242"/>
      <c r="BB179" s="242"/>
      <c r="BC179" s="120"/>
      <c r="BD179" s="120"/>
      <c r="BE179" s="120"/>
      <c r="BF179" s="120"/>
      <c r="BG179" s="120"/>
      <c r="BH179" s="113"/>
      <c r="BI179" s="242"/>
      <c r="BJ179" s="242"/>
      <c r="BK179" s="547" t="s">
        <v>1336</v>
      </c>
      <c r="BL179" s="547"/>
      <c r="BM179" s="547"/>
      <c r="BN179" s="547"/>
      <c r="BO179" s="113"/>
      <c r="BP179" s="109"/>
    </row>
    <row r="180" spans="2:68" ht="6" customHeight="1" x14ac:dyDescent="0.25">
      <c r="B180" s="106"/>
      <c r="C180" s="49"/>
      <c r="D180" s="50"/>
      <c r="E180" s="51"/>
      <c r="F180" s="51"/>
      <c r="G180" s="51"/>
      <c r="H180" s="51"/>
      <c r="I180" s="84"/>
      <c r="J180" s="84"/>
      <c r="K180" s="84"/>
      <c r="L180" s="84"/>
      <c r="M180" s="84"/>
      <c r="N180" s="50"/>
      <c r="O180" s="90"/>
      <c r="P180" s="242"/>
      <c r="Q180" s="548"/>
      <c r="R180" s="548"/>
      <c r="S180" s="548"/>
      <c r="T180" s="548"/>
      <c r="U180" s="113"/>
      <c r="V180" s="109"/>
      <c r="W180" s="5"/>
      <c r="X180" s="5"/>
      <c r="Y180" s="106"/>
      <c r="Z180" s="49"/>
      <c r="AA180" s="50"/>
      <c r="AB180" s="51"/>
      <c r="AC180" s="51"/>
      <c r="AD180" s="51"/>
      <c r="AE180" s="51"/>
      <c r="AF180" s="84"/>
      <c r="AG180" s="84"/>
      <c r="AH180" s="84"/>
      <c r="AI180" s="84"/>
      <c r="AJ180" s="84"/>
      <c r="AK180" s="50"/>
      <c r="AL180" s="90"/>
      <c r="AM180" s="242"/>
      <c r="AN180" s="548"/>
      <c r="AO180" s="548"/>
      <c r="AP180" s="548"/>
      <c r="AQ180" s="548"/>
      <c r="AR180" s="113"/>
      <c r="AS180" s="109"/>
      <c r="AT180" s="5"/>
      <c r="AU180" s="1"/>
      <c r="AV180" s="106"/>
      <c r="AW180" s="49"/>
      <c r="AX180" s="50"/>
      <c r="AY180" s="51"/>
      <c r="AZ180" s="51"/>
      <c r="BA180" s="51"/>
      <c r="BB180" s="51"/>
      <c r="BC180" s="84"/>
      <c r="BD180" s="84"/>
      <c r="BE180" s="84"/>
      <c r="BF180" s="84"/>
      <c r="BG180" s="84"/>
      <c r="BH180" s="50"/>
      <c r="BI180" s="90"/>
      <c r="BJ180" s="242"/>
      <c r="BK180" s="548"/>
      <c r="BL180" s="548"/>
      <c r="BM180" s="548"/>
      <c r="BN180" s="548"/>
      <c r="BO180" s="113"/>
      <c r="BP180" s="109"/>
    </row>
    <row r="181" spans="2:68" ht="15.75" x14ac:dyDescent="0.25">
      <c r="B181" s="106"/>
      <c r="C181" s="53"/>
      <c r="D181" s="459" t="s">
        <v>1287</v>
      </c>
      <c r="E181" s="459"/>
      <c r="F181" s="459"/>
      <c r="G181" s="459"/>
      <c r="H181" s="472" t="s">
        <v>1366</v>
      </c>
      <c r="I181" s="472"/>
      <c r="J181" s="472"/>
      <c r="K181" s="6" t="s">
        <v>1325</v>
      </c>
      <c r="L181" s="6"/>
      <c r="M181" s="473">
        <f>VLOOKUP(H181,perfil,2,FALSE)</f>
        <v>0</v>
      </c>
      <c r="N181" s="473"/>
      <c r="O181" s="63"/>
      <c r="P181" s="113"/>
      <c r="Q181" s="546">
        <f>(L151+(K159*R155)+R163+R177+R171+(1+S167))*(1+M181)</f>
        <v>294061.18</v>
      </c>
      <c r="R181" s="546"/>
      <c r="S181" s="546"/>
      <c r="T181" s="546"/>
      <c r="U181" s="113"/>
      <c r="V181" s="109"/>
      <c r="W181" s="5"/>
      <c r="X181" s="5"/>
      <c r="Y181" s="106"/>
      <c r="Z181" s="53"/>
      <c r="AA181" s="459" t="s">
        <v>1287</v>
      </c>
      <c r="AB181" s="459"/>
      <c r="AC181" s="459"/>
      <c r="AD181" s="459"/>
      <c r="AE181" s="472" t="s">
        <v>1366</v>
      </c>
      <c r="AF181" s="472"/>
      <c r="AG181" s="472"/>
      <c r="AH181" s="6" t="s">
        <v>1325</v>
      </c>
      <c r="AI181" s="6"/>
      <c r="AJ181" s="473">
        <f>VLOOKUP(AE181,perfil,2,FALSE)</f>
        <v>0</v>
      </c>
      <c r="AK181" s="473"/>
      <c r="AL181" s="63"/>
      <c r="AM181" s="113"/>
      <c r="AN181" s="546">
        <f>(AI151+(AH159*AO155)+AO163+AO177+AO171+(1+AP167))*(1+AJ181)</f>
        <v>380191</v>
      </c>
      <c r="AO181" s="546"/>
      <c r="AP181" s="546"/>
      <c r="AQ181" s="546"/>
      <c r="AR181" s="113"/>
      <c r="AS181" s="109"/>
      <c r="AT181" s="5"/>
      <c r="AU181" s="1"/>
      <c r="AV181" s="106"/>
      <c r="AW181" s="53"/>
      <c r="AX181" s="459" t="s">
        <v>1287</v>
      </c>
      <c r="AY181" s="459"/>
      <c r="AZ181" s="459"/>
      <c r="BA181" s="459"/>
      <c r="BB181" s="472" t="s">
        <v>1366</v>
      </c>
      <c r="BC181" s="472"/>
      <c r="BD181" s="472"/>
      <c r="BE181" s="6" t="s">
        <v>1325</v>
      </c>
      <c r="BF181" s="6"/>
      <c r="BG181" s="473">
        <f>VLOOKUP(BB181,perfil,2,FALSE)</f>
        <v>0</v>
      </c>
      <c r="BH181" s="473"/>
      <c r="BI181" s="63"/>
      <c r="BJ181" s="113"/>
      <c r="BK181" s="546">
        <f>(BF151+(BE159*BL155)+BL163+BL177+BL171+(1+BM167))*(1+BG181)</f>
        <v>211724.2</v>
      </c>
      <c r="BL181" s="546"/>
      <c r="BM181" s="546"/>
      <c r="BN181" s="546"/>
      <c r="BO181" s="113"/>
      <c r="BP181" s="109"/>
    </row>
    <row r="182" spans="2:68" ht="6" customHeight="1" x14ac:dyDescent="0.25">
      <c r="B182" s="106"/>
      <c r="C182" s="54"/>
      <c r="D182" s="64"/>
      <c r="E182" s="73"/>
      <c r="F182" s="73"/>
      <c r="G182" s="64"/>
      <c r="H182" s="64"/>
      <c r="I182" s="64"/>
      <c r="J182" s="64"/>
      <c r="K182" s="64"/>
      <c r="L182" s="64"/>
      <c r="M182" s="64"/>
      <c r="N182" s="64"/>
      <c r="O182" s="65"/>
      <c r="P182" s="113"/>
      <c r="Q182" s="546"/>
      <c r="R182" s="546"/>
      <c r="S182" s="546"/>
      <c r="T182" s="546"/>
      <c r="U182" s="117"/>
      <c r="V182" s="109"/>
      <c r="W182" s="5"/>
      <c r="X182" s="5"/>
      <c r="Y182" s="106"/>
      <c r="Z182" s="54"/>
      <c r="AA182" s="64"/>
      <c r="AB182" s="73"/>
      <c r="AC182" s="73"/>
      <c r="AD182" s="64"/>
      <c r="AE182" s="64"/>
      <c r="AF182" s="64"/>
      <c r="AG182" s="64"/>
      <c r="AH182" s="64"/>
      <c r="AI182" s="64"/>
      <c r="AJ182" s="64"/>
      <c r="AK182" s="64"/>
      <c r="AL182" s="65"/>
      <c r="AM182" s="113"/>
      <c r="AN182" s="546"/>
      <c r="AO182" s="546"/>
      <c r="AP182" s="546"/>
      <c r="AQ182" s="546"/>
      <c r="AR182" s="117"/>
      <c r="AS182" s="109"/>
      <c r="AT182" s="5"/>
      <c r="AU182" s="1"/>
      <c r="AV182" s="106"/>
      <c r="AW182" s="54"/>
      <c r="AX182" s="64"/>
      <c r="AY182" s="73"/>
      <c r="AZ182" s="73"/>
      <c r="BA182" s="64"/>
      <c r="BB182" s="64"/>
      <c r="BC182" s="64"/>
      <c r="BD182" s="64"/>
      <c r="BE182" s="64"/>
      <c r="BF182" s="64"/>
      <c r="BG182" s="64"/>
      <c r="BH182" s="64"/>
      <c r="BI182" s="65"/>
      <c r="BJ182" s="113"/>
      <c r="BK182" s="546"/>
      <c r="BL182" s="546"/>
      <c r="BM182" s="546"/>
      <c r="BN182" s="546"/>
      <c r="BO182" s="117"/>
      <c r="BP182" s="109"/>
    </row>
    <row r="183" spans="2:68" ht="6" customHeight="1" thickBot="1" x14ac:dyDescent="0.3">
      <c r="B183" s="121"/>
      <c r="C183" s="116"/>
      <c r="D183" s="116"/>
      <c r="E183" s="116"/>
      <c r="F183" s="116"/>
      <c r="G183" s="116"/>
      <c r="H183" s="116"/>
      <c r="I183" s="116"/>
      <c r="J183" s="116"/>
      <c r="K183" s="116"/>
      <c r="L183" s="116"/>
      <c r="M183" s="116"/>
      <c r="N183" s="116"/>
      <c r="O183" s="116"/>
      <c r="P183" s="116"/>
      <c r="Q183" s="116"/>
      <c r="R183" s="116"/>
      <c r="S183" s="116"/>
      <c r="T183" s="118"/>
      <c r="U183" s="118"/>
      <c r="V183" s="119"/>
      <c r="W183" s="5"/>
      <c r="X183" s="5"/>
      <c r="Y183" s="121"/>
      <c r="Z183" s="116"/>
      <c r="AA183" s="116"/>
      <c r="AB183" s="116"/>
      <c r="AC183" s="116"/>
      <c r="AD183" s="116"/>
      <c r="AE183" s="116"/>
      <c r="AF183" s="116"/>
      <c r="AG183" s="116"/>
      <c r="AH183" s="116"/>
      <c r="AI183" s="116"/>
      <c r="AJ183" s="116"/>
      <c r="AK183" s="116"/>
      <c r="AL183" s="116"/>
      <c r="AM183" s="116"/>
      <c r="AN183" s="116"/>
      <c r="AO183" s="116"/>
      <c r="AP183" s="116"/>
      <c r="AQ183" s="118"/>
      <c r="AR183" s="118"/>
      <c r="AS183" s="119"/>
      <c r="AT183" s="5"/>
      <c r="AU183" s="1"/>
      <c r="AV183" s="121"/>
      <c r="AW183" s="116"/>
      <c r="AX183" s="116"/>
      <c r="AY183" s="116"/>
      <c r="AZ183" s="116"/>
      <c r="BA183" s="116"/>
      <c r="BB183" s="116"/>
      <c r="BC183" s="116"/>
      <c r="BD183" s="116"/>
      <c r="BE183" s="116"/>
      <c r="BF183" s="116"/>
      <c r="BG183" s="116"/>
      <c r="BH183" s="116"/>
      <c r="BI183" s="116"/>
      <c r="BJ183" s="116"/>
      <c r="BK183" s="116"/>
      <c r="BL183" s="116"/>
      <c r="BM183" s="116"/>
      <c r="BN183" s="118"/>
      <c r="BO183" s="118"/>
      <c r="BP183" s="119"/>
    </row>
    <row r="184" spans="2:68" x14ac:dyDescent="0.25">
      <c r="C184" s="5"/>
      <c r="D184" s="5"/>
      <c r="E184" s="5"/>
      <c r="F184" s="5"/>
      <c r="G184" s="5"/>
      <c r="H184" s="5"/>
      <c r="I184" s="5"/>
      <c r="J184" s="5"/>
      <c r="K184" s="5"/>
      <c r="L184" s="5"/>
      <c r="M184" s="5"/>
      <c r="N184" s="5"/>
      <c r="O184" s="235"/>
      <c r="P184" s="235"/>
      <c r="Q184" s="5"/>
      <c r="R184" s="5"/>
      <c r="S184" s="5"/>
      <c r="T184" s="60"/>
      <c r="U184" s="60"/>
      <c r="V184" s="5"/>
      <c r="W184" s="5"/>
      <c r="X184" s="5"/>
      <c r="Y184" s="1"/>
      <c r="Z184" s="5"/>
      <c r="AA184" s="5"/>
      <c r="AB184" s="5"/>
      <c r="AC184" s="5"/>
      <c r="AD184" s="5"/>
      <c r="AE184" s="5"/>
      <c r="AF184" s="5"/>
      <c r="AG184" s="5"/>
      <c r="AH184" s="5"/>
      <c r="AI184" s="5"/>
      <c r="AJ184" s="5"/>
      <c r="AK184" s="5"/>
      <c r="AL184" s="235"/>
      <c r="AM184" s="235"/>
      <c r="AN184" s="5"/>
      <c r="AO184" s="5"/>
      <c r="AP184" s="5"/>
      <c r="AQ184" s="60"/>
      <c r="AR184" s="60"/>
      <c r="AS184" s="5"/>
      <c r="AT184" s="5"/>
      <c r="AU184" s="1"/>
    </row>
    <row r="185" spans="2:68" x14ac:dyDescent="0.25">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2:68" x14ac:dyDescent="0.25">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2:68" x14ac:dyDescent="0.25">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2:68" x14ac:dyDescent="0.25">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2:68" x14ac:dyDescent="0.25">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2:68" x14ac:dyDescent="0.25">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2:68" x14ac:dyDescent="0.25">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2:68" x14ac:dyDescent="0.25">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3:47" x14ac:dyDescent="0.25">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3:47" x14ac:dyDescent="0.25">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3:47" x14ac:dyDescent="0.25">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3:47" x14ac:dyDescent="0.25">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3:47" x14ac:dyDescent="0.25">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3:47" x14ac:dyDescent="0.25">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3:47" x14ac:dyDescent="0.25">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3:47" x14ac:dyDescent="0.25">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3:47" x14ac:dyDescent="0.25">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3:47" x14ac:dyDescent="0.25">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3:47" x14ac:dyDescent="0.25">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3:47" x14ac:dyDescent="0.25">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3:47" x14ac:dyDescent="0.25">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3:47" x14ac:dyDescent="0.25">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3:47" x14ac:dyDescent="0.25">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3:47" x14ac:dyDescent="0.25">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3:47" x14ac:dyDescent="0.25">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3:47" x14ac:dyDescent="0.25">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3:47" x14ac:dyDescent="0.25">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3:47" x14ac:dyDescent="0.25">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3:47" x14ac:dyDescent="0.25">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3:47" x14ac:dyDescent="0.25">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3:47" x14ac:dyDescent="0.25">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3:47" x14ac:dyDescent="0.25">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3:47" x14ac:dyDescent="0.25">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3:47" x14ac:dyDescent="0.25">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3:47" x14ac:dyDescent="0.25">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3:47" x14ac:dyDescent="0.25">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3:47" x14ac:dyDescent="0.25">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3:47" x14ac:dyDescent="0.25">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3:47" x14ac:dyDescent="0.25">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3:47" x14ac:dyDescent="0.25">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3:47" x14ac:dyDescent="0.25">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3:47" x14ac:dyDescent="0.25">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3:47" x14ac:dyDescent="0.25">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3:47" x14ac:dyDescent="0.25">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3:47" x14ac:dyDescent="0.25">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3:47" x14ac:dyDescent="0.25">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3:47" x14ac:dyDescent="0.25">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3:47" x14ac:dyDescent="0.25">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3:47" x14ac:dyDescent="0.25">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3:47" x14ac:dyDescent="0.25">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3:47" x14ac:dyDescent="0.25">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3:47" x14ac:dyDescent="0.25">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3:47" x14ac:dyDescent="0.25">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3:47" x14ac:dyDescent="0.25">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3:47" x14ac:dyDescent="0.25">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3:47" x14ac:dyDescent="0.25">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3:47" x14ac:dyDescent="0.25">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3:47" x14ac:dyDescent="0.25">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3:47" x14ac:dyDescent="0.25">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3:47" x14ac:dyDescent="0.25">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3:47" x14ac:dyDescent="0.25">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3:47" x14ac:dyDescent="0.25">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3:47" x14ac:dyDescent="0.25">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3:47" x14ac:dyDescent="0.25">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3:47" x14ac:dyDescent="0.25">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3:47" x14ac:dyDescent="0.25">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3:47" x14ac:dyDescent="0.25">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3:47" x14ac:dyDescent="0.25">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3:47" x14ac:dyDescent="0.25">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3:47" x14ac:dyDescent="0.25">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3:47" x14ac:dyDescent="0.25">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3:47" x14ac:dyDescent="0.25">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3:47" x14ac:dyDescent="0.25">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3:47" x14ac:dyDescent="0.25">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3:47" x14ac:dyDescent="0.25">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3:47" x14ac:dyDescent="0.25">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3:47" x14ac:dyDescent="0.25">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3:47" x14ac:dyDescent="0.25">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3:47" x14ac:dyDescent="0.25">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3:47" x14ac:dyDescent="0.25">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3:47" x14ac:dyDescent="0.25">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3:47" x14ac:dyDescent="0.25">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3:47" x14ac:dyDescent="0.25">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row>
    <row r="268" spans="3:47" x14ac:dyDescent="0.25">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row>
    <row r="269" spans="3:47" x14ac:dyDescent="0.25">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row>
    <row r="270" spans="3:47" x14ac:dyDescent="0.25">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row>
    <row r="271" spans="3:47" x14ac:dyDescent="0.25">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row>
    <row r="272" spans="3:47" x14ac:dyDescent="0.25">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row>
    <row r="273" spans="3:47" x14ac:dyDescent="0.25">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row>
    <row r="274" spans="3:47" x14ac:dyDescent="0.25">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row>
    <row r="275" spans="3:47" x14ac:dyDescent="0.25">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row>
    <row r="276" spans="3:47" x14ac:dyDescent="0.25">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row>
    <row r="277" spans="3:47" x14ac:dyDescent="0.25">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row>
    <row r="278" spans="3:47" x14ac:dyDescent="0.25">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row>
    <row r="279" spans="3:47" x14ac:dyDescent="0.25">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row>
    <row r="280" spans="3:47" x14ac:dyDescent="0.25">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row>
    <row r="281" spans="3:47" x14ac:dyDescent="0.25">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row>
    <row r="282" spans="3:47" x14ac:dyDescent="0.25">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row>
    <row r="283" spans="3:47" x14ac:dyDescent="0.25">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row>
    <row r="284" spans="3:47" x14ac:dyDescent="0.25">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row>
    <row r="285" spans="3:47" x14ac:dyDescent="0.25">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row>
    <row r="286" spans="3:47" x14ac:dyDescent="0.25">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row>
    <row r="287" spans="3:47" x14ac:dyDescent="0.25">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row>
    <row r="288" spans="3:47" x14ac:dyDescent="0.25">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row>
    <row r="289" spans="3:47" x14ac:dyDescent="0.25">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row>
    <row r="290" spans="3:47" x14ac:dyDescent="0.25">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row>
    <row r="291" spans="3:47" x14ac:dyDescent="0.25">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row>
    <row r="292" spans="3:47" x14ac:dyDescent="0.25">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row>
    <row r="293" spans="3:47" x14ac:dyDescent="0.25">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row>
    <row r="294" spans="3:47" x14ac:dyDescent="0.25">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row>
    <row r="295" spans="3:47" x14ac:dyDescent="0.25">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row>
    <row r="296" spans="3:47" x14ac:dyDescent="0.25">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row>
    <row r="297" spans="3:47" x14ac:dyDescent="0.25">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row>
    <row r="298" spans="3:47" x14ac:dyDescent="0.25">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row>
    <row r="299" spans="3:47" x14ac:dyDescent="0.25">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row>
    <row r="300" spans="3:47" x14ac:dyDescent="0.25">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row>
    <row r="301" spans="3:47" x14ac:dyDescent="0.25">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row>
    <row r="302" spans="3:47" x14ac:dyDescent="0.25">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row>
    <row r="303" spans="3:47" x14ac:dyDescent="0.25">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row>
    <row r="304" spans="3:47" x14ac:dyDescent="0.25">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row>
    <row r="305" spans="3:47" x14ac:dyDescent="0.25">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row>
    <row r="306" spans="3:47" x14ac:dyDescent="0.25">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row>
    <row r="307" spans="3:47" x14ac:dyDescent="0.25">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row>
    <row r="308" spans="3:47" x14ac:dyDescent="0.25">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row>
    <row r="309" spans="3:47" x14ac:dyDescent="0.25">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row>
    <row r="310" spans="3:47" x14ac:dyDescent="0.25">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row>
    <row r="311" spans="3:47" x14ac:dyDescent="0.25">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row>
    <row r="312" spans="3:47" x14ac:dyDescent="0.25">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row>
    <row r="313" spans="3:47" x14ac:dyDescent="0.25">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row>
    <row r="314" spans="3:47" x14ac:dyDescent="0.25">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row>
    <row r="315" spans="3:47" x14ac:dyDescent="0.25">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row>
    <row r="316" spans="3:47" x14ac:dyDescent="0.25">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row>
    <row r="317" spans="3:47" x14ac:dyDescent="0.25">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row>
    <row r="318" spans="3:47" x14ac:dyDescent="0.25">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row>
    <row r="319" spans="3:47" x14ac:dyDescent="0.25">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row>
    <row r="320" spans="3:47" x14ac:dyDescent="0.25">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row>
    <row r="321" spans="3:47" x14ac:dyDescent="0.25">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row>
    <row r="322" spans="3:47" x14ac:dyDescent="0.25">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row>
    <row r="323" spans="3:47" x14ac:dyDescent="0.25">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row>
    <row r="324" spans="3:47" x14ac:dyDescent="0.25">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row>
    <row r="325" spans="3:47" x14ac:dyDescent="0.25">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row>
    <row r="326" spans="3:47" x14ac:dyDescent="0.25">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row>
    <row r="327" spans="3:47" x14ac:dyDescent="0.25">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row>
    <row r="328" spans="3:47" x14ac:dyDescent="0.25">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row>
    <row r="329" spans="3:47" x14ac:dyDescent="0.25">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row>
    <row r="330" spans="3:47" x14ac:dyDescent="0.25">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row>
    <row r="331" spans="3:47" x14ac:dyDescent="0.25">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row>
    <row r="332" spans="3:47" x14ac:dyDescent="0.25">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row>
    <row r="333" spans="3:47" x14ac:dyDescent="0.25">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row>
    <row r="334" spans="3:47" x14ac:dyDescent="0.25">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row>
    <row r="335" spans="3:47" x14ac:dyDescent="0.25">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row>
    <row r="336" spans="3:47" x14ac:dyDescent="0.25">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row>
    <row r="337" spans="3:47" x14ac:dyDescent="0.25">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row>
    <row r="338" spans="3:47" x14ac:dyDescent="0.25">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row>
    <row r="339" spans="3:47" x14ac:dyDescent="0.25">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row>
    <row r="340" spans="3:47" x14ac:dyDescent="0.25">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row>
    <row r="341" spans="3:47" x14ac:dyDescent="0.25">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row>
    <row r="342" spans="3:47" x14ac:dyDescent="0.25">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row>
    <row r="343" spans="3:47" x14ac:dyDescent="0.25">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row>
    <row r="344" spans="3:47" x14ac:dyDescent="0.25">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row>
    <row r="345" spans="3:47" x14ac:dyDescent="0.25">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row>
    <row r="346" spans="3:47" x14ac:dyDescent="0.25">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row>
    <row r="347" spans="3:47" x14ac:dyDescent="0.25">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row>
    <row r="348" spans="3:47" x14ac:dyDescent="0.25">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row>
    <row r="349" spans="3:47" x14ac:dyDescent="0.25">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row>
    <row r="350" spans="3:47" x14ac:dyDescent="0.25">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row>
    <row r="351" spans="3:47" x14ac:dyDescent="0.25">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row>
    <row r="352" spans="3:47" x14ac:dyDescent="0.25">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row>
    <row r="353" spans="3:47" x14ac:dyDescent="0.25">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row>
    <row r="354" spans="3:47" x14ac:dyDescent="0.25">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row>
    <row r="355" spans="3:47" x14ac:dyDescent="0.25">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row>
    <row r="356" spans="3:47" x14ac:dyDescent="0.25">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row>
    <row r="357" spans="3:47" x14ac:dyDescent="0.25">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row>
    <row r="358" spans="3:47" x14ac:dyDescent="0.25">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row>
    <row r="359" spans="3:47" x14ac:dyDescent="0.25">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row>
    <row r="360" spans="3:47" x14ac:dyDescent="0.25">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row>
    <row r="361" spans="3:47" x14ac:dyDescent="0.25">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row>
    <row r="362" spans="3:47" x14ac:dyDescent="0.25">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row>
    <row r="363" spans="3:47" x14ac:dyDescent="0.25">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row>
    <row r="364" spans="3:47" x14ac:dyDescent="0.25">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row>
    <row r="365" spans="3:47" x14ac:dyDescent="0.25">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row>
    <row r="366" spans="3:47" x14ac:dyDescent="0.25">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row>
    <row r="367" spans="3:47" x14ac:dyDescent="0.25">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row>
    <row r="368" spans="3:47" x14ac:dyDescent="0.25">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row>
    <row r="369" spans="3:47" x14ac:dyDescent="0.25">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row>
    <row r="370" spans="3:47" x14ac:dyDescent="0.25">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row>
    <row r="371" spans="3:47" x14ac:dyDescent="0.25">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row>
    <row r="372" spans="3:47" x14ac:dyDescent="0.25">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row>
    <row r="373" spans="3:47" x14ac:dyDescent="0.25">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row>
    <row r="374" spans="3:47" x14ac:dyDescent="0.25">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row>
    <row r="375" spans="3:47" x14ac:dyDescent="0.25">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row>
    <row r="376" spans="3:47" x14ac:dyDescent="0.25">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row>
    <row r="377" spans="3:47" x14ac:dyDescent="0.25">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row>
    <row r="378" spans="3:47" x14ac:dyDescent="0.25">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row>
    <row r="379" spans="3:47" x14ac:dyDescent="0.25">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row>
    <row r="380" spans="3:47" x14ac:dyDescent="0.25">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row>
    <row r="381" spans="3:47" x14ac:dyDescent="0.25">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row>
    <row r="382" spans="3:47" x14ac:dyDescent="0.25">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row>
    <row r="383" spans="3:47" x14ac:dyDescent="0.25">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row>
    <row r="384" spans="3:47" x14ac:dyDescent="0.25">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row>
    <row r="385" spans="3:47" x14ac:dyDescent="0.25">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row>
    <row r="386" spans="3:47" x14ac:dyDescent="0.25">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row>
    <row r="387" spans="3:47" x14ac:dyDescent="0.25">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row>
    <row r="388" spans="3:47" x14ac:dyDescent="0.25">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row>
    <row r="389" spans="3:47" x14ac:dyDescent="0.25">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row>
    <row r="390" spans="3:47" x14ac:dyDescent="0.25">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row>
    <row r="391" spans="3:47" x14ac:dyDescent="0.25">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row>
    <row r="392" spans="3:47" x14ac:dyDescent="0.25">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row>
    <row r="393" spans="3:47" x14ac:dyDescent="0.25">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row>
    <row r="394" spans="3:47" x14ac:dyDescent="0.25">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row>
    <row r="395" spans="3:47" x14ac:dyDescent="0.25">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row>
    <row r="396" spans="3:47" x14ac:dyDescent="0.25">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row>
    <row r="397" spans="3:47" x14ac:dyDescent="0.25">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row>
    <row r="398" spans="3:47" x14ac:dyDescent="0.25">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row>
    <row r="399" spans="3:47" x14ac:dyDescent="0.25">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row>
    <row r="400" spans="3:47" x14ac:dyDescent="0.25">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row>
    <row r="401" spans="3:47" x14ac:dyDescent="0.25">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row>
    <row r="402" spans="3:47" x14ac:dyDescent="0.25">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row>
    <row r="403" spans="3:47" x14ac:dyDescent="0.25">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row>
    <row r="404" spans="3:47" x14ac:dyDescent="0.25">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row>
    <row r="405" spans="3:47" x14ac:dyDescent="0.25">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row>
    <row r="406" spans="3:47" x14ac:dyDescent="0.25">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row>
    <row r="407" spans="3:47" x14ac:dyDescent="0.25">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row>
    <row r="408" spans="3:47" x14ac:dyDescent="0.25">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row>
    <row r="409" spans="3:47" x14ac:dyDescent="0.25">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row>
    <row r="410" spans="3:47" x14ac:dyDescent="0.25">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row>
    <row r="411" spans="3:47" x14ac:dyDescent="0.25">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row>
    <row r="412" spans="3:47" x14ac:dyDescent="0.25">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row>
    <row r="413" spans="3:47" x14ac:dyDescent="0.25">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row>
    <row r="414" spans="3:47" x14ac:dyDescent="0.25">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row>
    <row r="415" spans="3:47" x14ac:dyDescent="0.25">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row>
    <row r="416" spans="3:47" x14ac:dyDescent="0.25">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row>
    <row r="417" spans="3:47" x14ac:dyDescent="0.25">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row>
    <row r="418" spans="3:47" x14ac:dyDescent="0.25">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row>
    <row r="419" spans="3:47" x14ac:dyDescent="0.25">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row>
    <row r="420" spans="3:47" x14ac:dyDescent="0.25">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row>
    <row r="421" spans="3:47" x14ac:dyDescent="0.25">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row>
    <row r="422" spans="3:47" x14ac:dyDescent="0.25">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row>
    <row r="423" spans="3:47" x14ac:dyDescent="0.25">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row>
    <row r="424" spans="3:47" x14ac:dyDescent="0.25">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row>
    <row r="425" spans="3:47" x14ac:dyDescent="0.25">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row>
    <row r="426" spans="3:47" x14ac:dyDescent="0.25">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row>
    <row r="427" spans="3:47" x14ac:dyDescent="0.25">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row>
    <row r="428" spans="3:47" x14ac:dyDescent="0.25">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row>
    <row r="429" spans="3:47" x14ac:dyDescent="0.25">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row>
    <row r="430" spans="3:47" x14ac:dyDescent="0.25">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row>
    <row r="431" spans="3:47" x14ac:dyDescent="0.25">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row>
    <row r="432" spans="3:47" x14ac:dyDescent="0.25">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row>
    <row r="433" spans="3:47" x14ac:dyDescent="0.25">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row>
    <row r="434" spans="3:47" x14ac:dyDescent="0.25">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row>
    <row r="435" spans="3:47" x14ac:dyDescent="0.25">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row>
    <row r="436" spans="3:47" x14ac:dyDescent="0.25">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row>
    <row r="437" spans="3:47" x14ac:dyDescent="0.25">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row>
    <row r="438" spans="3:47" x14ac:dyDescent="0.25">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row>
    <row r="439" spans="3:47" x14ac:dyDescent="0.25">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row>
    <row r="440" spans="3:47" x14ac:dyDescent="0.25">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row>
    <row r="441" spans="3:47" x14ac:dyDescent="0.25">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row>
    <row r="442" spans="3:47" x14ac:dyDescent="0.25">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row>
    <row r="443" spans="3:47" x14ac:dyDescent="0.25">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row>
    <row r="444" spans="3:47" x14ac:dyDescent="0.25">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row>
    <row r="445" spans="3:47" x14ac:dyDescent="0.25">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row>
    <row r="446" spans="3:47" x14ac:dyDescent="0.25">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row>
    <row r="447" spans="3:47" x14ac:dyDescent="0.25">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row>
    <row r="448" spans="3:47" x14ac:dyDescent="0.25">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row>
    <row r="449" spans="3:47" x14ac:dyDescent="0.25">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row>
    <row r="450" spans="3:47" x14ac:dyDescent="0.25">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row>
    <row r="451" spans="3:47" x14ac:dyDescent="0.25">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row>
    <row r="452" spans="3:47" x14ac:dyDescent="0.25">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row>
    <row r="453" spans="3:47" x14ac:dyDescent="0.25">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row>
    <row r="454" spans="3:47" x14ac:dyDescent="0.25">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row>
    <row r="455" spans="3:47" x14ac:dyDescent="0.25">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row>
    <row r="456" spans="3:47" x14ac:dyDescent="0.25">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row>
    <row r="457" spans="3:47" x14ac:dyDescent="0.25">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row>
    <row r="458" spans="3:47" x14ac:dyDescent="0.25">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row>
    <row r="459" spans="3:47" x14ac:dyDescent="0.25">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row>
    <row r="460" spans="3:47" x14ac:dyDescent="0.25">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row>
    <row r="461" spans="3:47" x14ac:dyDescent="0.25">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row>
    <row r="462" spans="3:47" x14ac:dyDescent="0.25">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row>
    <row r="463" spans="3:47" x14ac:dyDescent="0.25">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row>
    <row r="464" spans="3:47" x14ac:dyDescent="0.25">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row>
    <row r="465" spans="3:47" x14ac:dyDescent="0.25">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row>
    <row r="466" spans="3:47" x14ac:dyDescent="0.25">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row>
    <row r="467" spans="3:47" x14ac:dyDescent="0.25">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row>
    <row r="468" spans="3:47" x14ac:dyDescent="0.25">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row>
    <row r="469" spans="3:47" x14ac:dyDescent="0.25">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row>
    <row r="470" spans="3:47" x14ac:dyDescent="0.25">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row>
    <row r="471" spans="3:47" x14ac:dyDescent="0.25">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row>
    <row r="472" spans="3:47" x14ac:dyDescent="0.25">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row>
    <row r="473" spans="3:47" x14ac:dyDescent="0.25">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row>
    <row r="474" spans="3:47" x14ac:dyDescent="0.25">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row>
    <row r="475" spans="3:47" x14ac:dyDescent="0.25">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row>
    <row r="476" spans="3:47" x14ac:dyDescent="0.25">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row>
    <row r="477" spans="3:47" x14ac:dyDescent="0.25">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row>
    <row r="478" spans="3:47" x14ac:dyDescent="0.25">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row>
    <row r="479" spans="3:47" x14ac:dyDescent="0.25">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row>
    <row r="480" spans="3:47" x14ac:dyDescent="0.25">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row>
    <row r="481" spans="3:47" x14ac:dyDescent="0.25">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row>
    <row r="482" spans="3:47" x14ac:dyDescent="0.25">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row>
    <row r="483" spans="3:47" x14ac:dyDescent="0.25">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row>
    <row r="484" spans="3:47" x14ac:dyDescent="0.25">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row>
    <row r="485" spans="3:47" x14ac:dyDescent="0.25">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row>
    <row r="486" spans="3:47" x14ac:dyDescent="0.25">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row>
    <row r="487" spans="3:47" x14ac:dyDescent="0.25">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row>
    <row r="488" spans="3:47" x14ac:dyDescent="0.25">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row>
    <row r="489" spans="3:47" x14ac:dyDescent="0.25">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row>
    <row r="490" spans="3:47" x14ac:dyDescent="0.25">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row>
    <row r="491" spans="3:47" x14ac:dyDescent="0.25">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row>
    <row r="492" spans="3:47" x14ac:dyDescent="0.25">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row>
    <row r="493" spans="3:47" x14ac:dyDescent="0.25">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row>
    <row r="494" spans="3:47" x14ac:dyDescent="0.25">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row>
    <row r="495" spans="3:47" x14ac:dyDescent="0.25">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row>
    <row r="496" spans="3:47" x14ac:dyDescent="0.25">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row>
    <row r="497" spans="3:47" x14ac:dyDescent="0.25">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row>
    <row r="498" spans="3:47" x14ac:dyDescent="0.25">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row>
    <row r="499" spans="3:47" x14ac:dyDescent="0.25">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row>
    <row r="500" spans="3:47" x14ac:dyDescent="0.25">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row>
    <row r="501" spans="3:47" x14ac:dyDescent="0.25">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row>
    <row r="502" spans="3:47" x14ac:dyDescent="0.25">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row>
    <row r="503" spans="3:47" x14ac:dyDescent="0.25">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row>
    <row r="504" spans="3:47" x14ac:dyDescent="0.25">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row>
    <row r="505" spans="3:47" x14ac:dyDescent="0.25">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row>
    <row r="506" spans="3:47" x14ac:dyDescent="0.25">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row>
    <row r="507" spans="3:47" x14ac:dyDescent="0.25">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row>
    <row r="508" spans="3:47" x14ac:dyDescent="0.25">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row>
    <row r="509" spans="3:47" x14ac:dyDescent="0.25">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row>
    <row r="510" spans="3:47" x14ac:dyDescent="0.25">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row>
    <row r="511" spans="3:47" x14ac:dyDescent="0.25">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row>
    <row r="512" spans="3:47" x14ac:dyDescent="0.25">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row>
    <row r="513" spans="3:47" x14ac:dyDescent="0.25">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row>
    <row r="514" spans="3:47" x14ac:dyDescent="0.25">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row>
    <row r="515" spans="3:47" x14ac:dyDescent="0.25">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row>
    <row r="516" spans="3:47" x14ac:dyDescent="0.25">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row>
    <row r="517" spans="3:47" x14ac:dyDescent="0.25">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row>
    <row r="518" spans="3:47" x14ac:dyDescent="0.25">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row>
    <row r="519" spans="3:47" x14ac:dyDescent="0.25">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row>
    <row r="520" spans="3:47" x14ac:dyDescent="0.25">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row>
    <row r="521" spans="3:47" x14ac:dyDescent="0.25">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row>
    <row r="522" spans="3:47" x14ac:dyDescent="0.25">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row>
    <row r="523" spans="3:47" x14ac:dyDescent="0.25">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row>
    <row r="524" spans="3:47" x14ac:dyDescent="0.25">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row>
    <row r="525" spans="3:47" x14ac:dyDescent="0.25">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row>
    <row r="526" spans="3:47" x14ac:dyDescent="0.25">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row>
    <row r="527" spans="3:47" x14ac:dyDescent="0.25">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row>
    <row r="528" spans="3:47" x14ac:dyDescent="0.25">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row>
    <row r="529" spans="3:47" x14ac:dyDescent="0.25">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row>
    <row r="530" spans="3:47" x14ac:dyDescent="0.25">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row>
    <row r="531" spans="3:47" x14ac:dyDescent="0.25">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row>
    <row r="532" spans="3:47" x14ac:dyDescent="0.25">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row>
    <row r="533" spans="3:47" x14ac:dyDescent="0.25">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row>
    <row r="534" spans="3:47" x14ac:dyDescent="0.25">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row>
    <row r="535" spans="3:47" x14ac:dyDescent="0.25">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row>
    <row r="536" spans="3:47" x14ac:dyDescent="0.25">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row>
    <row r="537" spans="3:47" x14ac:dyDescent="0.25">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row>
    <row r="538" spans="3:47" x14ac:dyDescent="0.25">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row>
    <row r="539" spans="3:47" x14ac:dyDescent="0.25">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row>
    <row r="540" spans="3:47" x14ac:dyDescent="0.25">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row>
    <row r="541" spans="3:47" x14ac:dyDescent="0.25">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row>
    <row r="542" spans="3:47" x14ac:dyDescent="0.25">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row>
    <row r="543" spans="3:47" x14ac:dyDescent="0.25">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row>
    <row r="544" spans="3:47" x14ac:dyDescent="0.25">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row>
    <row r="545" spans="3:47" x14ac:dyDescent="0.25">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row>
    <row r="546" spans="3:47" x14ac:dyDescent="0.25">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row>
    <row r="547" spans="3:47" x14ac:dyDescent="0.25">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row>
    <row r="548" spans="3:47" x14ac:dyDescent="0.25">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row>
    <row r="549" spans="3:47" x14ac:dyDescent="0.25">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row>
    <row r="550" spans="3:47" x14ac:dyDescent="0.25">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row>
    <row r="551" spans="3:47" x14ac:dyDescent="0.25">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row>
    <row r="552" spans="3:47" x14ac:dyDescent="0.25">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row>
    <row r="553" spans="3:47" x14ac:dyDescent="0.25">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row>
    <row r="554" spans="3:47" x14ac:dyDescent="0.25">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row>
    <row r="555" spans="3:47" x14ac:dyDescent="0.25">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row>
    <row r="556" spans="3:47" x14ac:dyDescent="0.25">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row>
    <row r="557" spans="3:47" x14ac:dyDescent="0.25">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row>
    <row r="558" spans="3:47" x14ac:dyDescent="0.25">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row>
    <row r="559" spans="3:47" x14ac:dyDescent="0.25">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row>
    <row r="560" spans="3:47" x14ac:dyDescent="0.25">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row>
    <row r="561" spans="3:47" x14ac:dyDescent="0.25">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row>
    <row r="562" spans="3:47" x14ac:dyDescent="0.25">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row>
    <row r="563" spans="3:47" x14ac:dyDescent="0.25">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row>
    <row r="564" spans="3:47" x14ac:dyDescent="0.25">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row>
    <row r="565" spans="3:47" x14ac:dyDescent="0.25">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row>
    <row r="566" spans="3:47" x14ac:dyDescent="0.25">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row>
    <row r="567" spans="3:47" x14ac:dyDescent="0.25">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row>
    <row r="568" spans="3:47" x14ac:dyDescent="0.25">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row>
    <row r="569" spans="3:47" x14ac:dyDescent="0.25">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row>
    <row r="570" spans="3:47" x14ac:dyDescent="0.25">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row>
    <row r="571" spans="3:47" x14ac:dyDescent="0.25">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row>
    <row r="572" spans="3:47" x14ac:dyDescent="0.25">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row>
    <row r="573" spans="3:47" x14ac:dyDescent="0.25">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row>
    <row r="574" spans="3:47" x14ac:dyDescent="0.25">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row>
    <row r="575" spans="3:47" x14ac:dyDescent="0.25">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row>
    <row r="576" spans="3:47" x14ac:dyDescent="0.25">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row>
    <row r="577" spans="3:47" x14ac:dyDescent="0.25">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row>
    <row r="578" spans="3:47" x14ac:dyDescent="0.25">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row>
    <row r="579" spans="3:47" x14ac:dyDescent="0.25">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row>
    <row r="580" spans="3:47" x14ac:dyDescent="0.25">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row>
    <row r="581" spans="3:47" x14ac:dyDescent="0.25">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row>
    <row r="582" spans="3:47" x14ac:dyDescent="0.25">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row>
    <row r="583" spans="3:47" x14ac:dyDescent="0.25">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row>
    <row r="584" spans="3:47" x14ac:dyDescent="0.25">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row>
    <row r="585" spans="3:47" x14ac:dyDescent="0.25">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row>
    <row r="586" spans="3:47" x14ac:dyDescent="0.25">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row>
    <row r="587" spans="3:47" x14ac:dyDescent="0.25">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row>
    <row r="588" spans="3:47" x14ac:dyDescent="0.25">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row>
    <row r="589" spans="3:47" x14ac:dyDescent="0.25">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row>
    <row r="590" spans="3:47" x14ac:dyDescent="0.25">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row>
    <row r="591" spans="3:47" x14ac:dyDescent="0.25">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row>
    <row r="592" spans="3:47" x14ac:dyDescent="0.25">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row>
    <row r="593" spans="3:47" x14ac:dyDescent="0.25">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row>
    <row r="594" spans="3:47" x14ac:dyDescent="0.25">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row>
    <row r="595" spans="3:47" x14ac:dyDescent="0.25">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row>
    <row r="596" spans="3:47" x14ac:dyDescent="0.25">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row>
    <row r="597" spans="3:47" x14ac:dyDescent="0.25">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row>
    <row r="598" spans="3:47" x14ac:dyDescent="0.25">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row>
    <row r="599" spans="3:47" x14ac:dyDescent="0.25">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row>
    <row r="600" spans="3:47" x14ac:dyDescent="0.25">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row>
    <row r="601" spans="3:47" x14ac:dyDescent="0.25">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row>
    <row r="602" spans="3:47" x14ac:dyDescent="0.25">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row>
    <row r="603" spans="3:47" x14ac:dyDescent="0.25">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row>
    <row r="604" spans="3:47" x14ac:dyDescent="0.25">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row>
    <row r="605" spans="3:47" x14ac:dyDescent="0.25">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row>
    <row r="606" spans="3:47" x14ac:dyDescent="0.25">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row>
    <row r="607" spans="3:47" x14ac:dyDescent="0.25">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row>
    <row r="608" spans="3:47" x14ac:dyDescent="0.25">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row>
    <row r="609" spans="3:47" x14ac:dyDescent="0.25">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row>
    <row r="610" spans="3:47" x14ac:dyDescent="0.25">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row>
    <row r="611" spans="3:47" x14ac:dyDescent="0.25">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row>
    <row r="612" spans="3:47" x14ac:dyDescent="0.25">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row>
    <row r="613" spans="3:47" x14ac:dyDescent="0.25">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row>
    <row r="614" spans="3:47" x14ac:dyDescent="0.25">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row>
    <row r="615" spans="3:47" x14ac:dyDescent="0.25">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row>
    <row r="616" spans="3:47" x14ac:dyDescent="0.25">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row>
    <row r="617" spans="3:47" x14ac:dyDescent="0.25">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row>
    <row r="618" spans="3:47" x14ac:dyDescent="0.25">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row>
    <row r="619" spans="3:47" x14ac:dyDescent="0.25">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row>
    <row r="620" spans="3:47" x14ac:dyDescent="0.25">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row>
    <row r="621" spans="3:47" x14ac:dyDescent="0.25">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row>
    <row r="622" spans="3:47" x14ac:dyDescent="0.25">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row>
    <row r="623" spans="3:47" x14ac:dyDescent="0.25">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row>
    <row r="624" spans="3:47" x14ac:dyDescent="0.25">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row>
    <row r="625" spans="3:47" x14ac:dyDescent="0.25">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row>
    <row r="626" spans="3:47" x14ac:dyDescent="0.25">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row>
    <row r="627" spans="3:47" x14ac:dyDescent="0.25">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row>
    <row r="628" spans="3:47" x14ac:dyDescent="0.25">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row>
    <row r="629" spans="3:47" x14ac:dyDescent="0.25">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row>
    <row r="630" spans="3:47" x14ac:dyDescent="0.25">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row>
    <row r="631" spans="3:47" x14ac:dyDescent="0.25">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row>
    <row r="632" spans="3:47" x14ac:dyDescent="0.25">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row>
    <row r="633" spans="3:47" x14ac:dyDescent="0.25">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row>
    <row r="634" spans="3:47" x14ac:dyDescent="0.25">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row>
    <row r="635" spans="3:47" x14ac:dyDescent="0.25">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row>
    <row r="636" spans="3:47" x14ac:dyDescent="0.25">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row>
    <row r="637" spans="3:47" x14ac:dyDescent="0.25">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row>
    <row r="638" spans="3:47" x14ac:dyDescent="0.25">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row>
    <row r="639" spans="3:47" x14ac:dyDescent="0.25">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row>
    <row r="640" spans="3:47" x14ac:dyDescent="0.25">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row>
    <row r="641" spans="3:47" x14ac:dyDescent="0.25">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row>
    <row r="642" spans="3:47" x14ac:dyDescent="0.25">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row>
    <row r="643" spans="3:47" x14ac:dyDescent="0.25">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row>
    <row r="644" spans="3:47" x14ac:dyDescent="0.25">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row>
    <row r="645" spans="3:47" x14ac:dyDescent="0.25">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row>
    <row r="646" spans="3:47" x14ac:dyDescent="0.25">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row>
    <row r="647" spans="3:47" x14ac:dyDescent="0.25">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row>
    <row r="648" spans="3:47" x14ac:dyDescent="0.25">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row>
    <row r="649" spans="3:47" x14ac:dyDescent="0.25">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row>
    <row r="650" spans="3:47" x14ac:dyDescent="0.25">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row>
    <row r="651" spans="3:47" x14ac:dyDescent="0.25">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row>
    <row r="652" spans="3:47" x14ac:dyDescent="0.25">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row>
    <row r="653" spans="3:47" x14ac:dyDescent="0.25">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row>
    <row r="654" spans="3:47" x14ac:dyDescent="0.25">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row>
    <row r="655" spans="3:47" x14ac:dyDescent="0.25">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row>
    <row r="656" spans="3:47" x14ac:dyDescent="0.25">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row>
    <row r="657" spans="3:47" x14ac:dyDescent="0.25">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row>
    <row r="658" spans="3:47" x14ac:dyDescent="0.25">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row>
    <row r="659" spans="3:47" x14ac:dyDescent="0.25">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row>
    <row r="660" spans="3:47" x14ac:dyDescent="0.25">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row>
    <row r="661" spans="3:47" x14ac:dyDescent="0.25">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row>
    <row r="662" spans="3:47" x14ac:dyDescent="0.25">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row>
    <row r="663" spans="3:47" x14ac:dyDescent="0.25">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row>
    <row r="664" spans="3:47" x14ac:dyDescent="0.25">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row>
    <row r="665" spans="3:47" x14ac:dyDescent="0.25">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row>
    <row r="666" spans="3:47" x14ac:dyDescent="0.25">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row>
    <row r="667" spans="3:47" x14ac:dyDescent="0.25">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row>
    <row r="668" spans="3:47" x14ac:dyDescent="0.25">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row>
    <row r="669" spans="3:47" x14ac:dyDescent="0.25">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row>
    <row r="670" spans="3:47" x14ac:dyDescent="0.25">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row>
    <row r="671" spans="3:47" x14ac:dyDescent="0.25">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row>
    <row r="672" spans="3:47" x14ac:dyDescent="0.25">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row>
    <row r="673" spans="3:47" x14ac:dyDescent="0.25">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row>
    <row r="674" spans="3:47" x14ac:dyDescent="0.25">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row>
    <row r="675" spans="3:47" x14ac:dyDescent="0.25">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row>
    <row r="676" spans="3:47" x14ac:dyDescent="0.25">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row>
    <row r="677" spans="3:47" x14ac:dyDescent="0.25">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row>
    <row r="678" spans="3:47" x14ac:dyDescent="0.25">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row>
    <row r="679" spans="3:47" x14ac:dyDescent="0.25">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row>
    <row r="680" spans="3:47" x14ac:dyDescent="0.25">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row>
    <row r="681" spans="3:47" x14ac:dyDescent="0.25">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row>
    <row r="682" spans="3:47" x14ac:dyDescent="0.25">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row>
    <row r="683" spans="3:47" x14ac:dyDescent="0.25">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row>
    <row r="684" spans="3:47" x14ac:dyDescent="0.25">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row>
    <row r="685" spans="3:47" x14ac:dyDescent="0.25">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row>
    <row r="686" spans="3:47" x14ac:dyDescent="0.25">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row>
    <row r="687" spans="3:47" x14ac:dyDescent="0.25">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row>
    <row r="688" spans="3:47" x14ac:dyDescent="0.25">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row>
    <row r="689" spans="3:47" x14ac:dyDescent="0.25">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row>
    <row r="690" spans="3:47" x14ac:dyDescent="0.25">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row>
    <row r="691" spans="3:47" x14ac:dyDescent="0.25">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row>
    <row r="692" spans="3:47" x14ac:dyDescent="0.25">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row>
    <row r="693" spans="3:47" x14ac:dyDescent="0.25">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row>
    <row r="694" spans="3:47" x14ac:dyDescent="0.25">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row>
    <row r="695" spans="3:47" x14ac:dyDescent="0.25">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row>
    <row r="696" spans="3:47" x14ac:dyDescent="0.25">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row>
    <row r="697" spans="3:47" x14ac:dyDescent="0.25">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row>
    <row r="698" spans="3:47" x14ac:dyDescent="0.25">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row>
    <row r="699" spans="3:47" x14ac:dyDescent="0.25">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row>
    <row r="700" spans="3:47" x14ac:dyDescent="0.25">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row>
    <row r="701" spans="3:47" x14ac:dyDescent="0.25">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row>
    <row r="702" spans="3:47" x14ac:dyDescent="0.25">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row>
    <row r="703" spans="3:47" x14ac:dyDescent="0.25">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row>
    <row r="704" spans="3:47" x14ac:dyDescent="0.25">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row>
    <row r="705" spans="3:47" x14ac:dyDescent="0.25">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row>
    <row r="706" spans="3:47" x14ac:dyDescent="0.25">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row>
    <row r="707" spans="3:47" x14ac:dyDescent="0.25">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row>
    <row r="708" spans="3:47" x14ac:dyDescent="0.25">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row>
    <row r="709" spans="3:47" x14ac:dyDescent="0.25">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row>
    <row r="710" spans="3:47" x14ac:dyDescent="0.25">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row>
    <row r="711" spans="3:47" x14ac:dyDescent="0.25">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row>
    <row r="712" spans="3:47" x14ac:dyDescent="0.25">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row>
    <row r="713" spans="3:47" x14ac:dyDescent="0.25">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row>
    <row r="714" spans="3:47" x14ac:dyDescent="0.25">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row>
    <row r="715" spans="3:47" x14ac:dyDescent="0.25">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row>
    <row r="716" spans="3:47" x14ac:dyDescent="0.25">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row>
    <row r="717" spans="3:47" x14ac:dyDescent="0.25">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row>
    <row r="718" spans="3:47" x14ac:dyDescent="0.25">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row>
    <row r="719" spans="3:47" x14ac:dyDescent="0.25">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row>
    <row r="720" spans="3:47" x14ac:dyDescent="0.25">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row>
    <row r="721" spans="3:47" x14ac:dyDescent="0.25">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row>
    <row r="722" spans="3:47" x14ac:dyDescent="0.25">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row>
    <row r="723" spans="3:47" x14ac:dyDescent="0.25">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row>
    <row r="724" spans="3:47" x14ac:dyDescent="0.25">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row>
    <row r="725" spans="3:47" x14ac:dyDescent="0.25">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row>
    <row r="726" spans="3:47" x14ac:dyDescent="0.25">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row>
    <row r="727" spans="3:47" x14ac:dyDescent="0.25">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row>
    <row r="728" spans="3:47" x14ac:dyDescent="0.25">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row>
    <row r="729" spans="3:47" x14ac:dyDescent="0.25">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row>
    <row r="730" spans="3:47" x14ac:dyDescent="0.25">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row>
    <row r="731" spans="3:47" x14ac:dyDescent="0.25">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row>
    <row r="732" spans="3:47" x14ac:dyDescent="0.25">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row>
    <row r="733" spans="3:47" x14ac:dyDescent="0.25">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row>
    <row r="734" spans="3:47" x14ac:dyDescent="0.25">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row>
    <row r="735" spans="3:47" x14ac:dyDescent="0.25">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row>
    <row r="736" spans="3:47" x14ac:dyDescent="0.25">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row>
    <row r="737" spans="3:47" x14ac:dyDescent="0.25">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row>
    <row r="738" spans="3:47" x14ac:dyDescent="0.25">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row>
    <row r="739" spans="3:47" x14ac:dyDescent="0.25">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row>
    <row r="740" spans="3:47" x14ac:dyDescent="0.25">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row>
    <row r="741" spans="3:47" x14ac:dyDescent="0.25">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row>
    <row r="742" spans="3:47" x14ac:dyDescent="0.25">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row>
    <row r="743" spans="3:47" x14ac:dyDescent="0.25">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row>
    <row r="744" spans="3:47" x14ac:dyDescent="0.25">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row>
    <row r="745" spans="3:47" x14ac:dyDescent="0.25">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row>
    <row r="746" spans="3:47" x14ac:dyDescent="0.25">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row>
    <row r="747" spans="3:47" x14ac:dyDescent="0.25">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row>
    <row r="748" spans="3:47" x14ac:dyDescent="0.25">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row>
    <row r="749" spans="3:47" x14ac:dyDescent="0.25">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row>
    <row r="750" spans="3:47" x14ac:dyDescent="0.25">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row>
    <row r="751" spans="3:47" x14ac:dyDescent="0.25">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row>
    <row r="752" spans="3:47" x14ac:dyDescent="0.25">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row>
    <row r="753" spans="3:47" x14ac:dyDescent="0.25">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row>
    <row r="754" spans="3:47" x14ac:dyDescent="0.25">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row>
    <row r="755" spans="3:47" x14ac:dyDescent="0.25">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row>
    <row r="756" spans="3:47" x14ac:dyDescent="0.25">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row>
    <row r="757" spans="3:47" x14ac:dyDescent="0.25">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row>
    <row r="758" spans="3:47" x14ac:dyDescent="0.25">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row>
    <row r="759" spans="3:47" x14ac:dyDescent="0.25">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row>
    <row r="760" spans="3:47" x14ac:dyDescent="0.25">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row>
    <row r="761" spans="3:47" x14ac:dyDescent="0.25">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row>
    <row r="762" spans="3:47" x14ac:dyDescent="0.25">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row>
    <row r="763" spans="3:47" x14ac:dyDescent="0.25">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row>
    <row r="764" spans="3:47" x14ac:dyDescent="0.25">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row>
    <row r="765" spans="3:47" x14ac:dyDescent="0.25">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row>
    <row r="766" spans="3:47" x14ac:dyDescent="0.25">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row>
    <row r="767" spans="3:47" x14ac:dyDescent="0.25">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row>
    <row r="768" spans="3:47" x14ac:dyDescent="0.25">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row>
    <row r="769" spans="3:47" x14ac:dyDescent="0.25">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row>
    <row r="770" spans="3:47" x14ac:dyDescent="0.25">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row>
    <row r="771" spans="3:47" x14ac:dyDescent="0.25">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row>
    <row r="772" spans="3:47" x14ac:dyDescent="0.25">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row>
    <row r="773" spans="3:47" x14ac:dyDescent="0.25">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row>
    <row r="774" spans="3:47" x14ac:dyDescent="0.25">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row>
    <row r="775" spans="3:47" x14ac:dyDescent="0.25">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row>
    <row r="776" spans="3:47" x14ac:dyDescent="0.25">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row>
    <row r="777" spans="3:47" x14ac:dyDescent="0.25">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row>
    <row r="778" spans="3:47" x14ac:dyDescent="0.25">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row>
    <row r="779" spans="3:47" x14ac:dyDescent="0.25">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row>
    <row r="780" spans="3:47" x14ac:dyDescent="0.25">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row>
    <row r="781" spans="3:47" x14ac:dyDescent="0.25">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row>
    <row r="782" spans="3:47" x14ac:dyDescent="0.25">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row>
    <row r="783" spans="3:47" x14ac:dyDescent="0.25">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row>
    <row r="784" spans="3:47" x14ac:dyDescent="0.25">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row>
    <row r="785" spans="3:47" x14ac:dyDescent="0.25">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row>
    <row r="786" spans="3:47" x14ac:dyDescent="0.25">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row>
    <row r="787" spans="3:47" x14ac:dyDescent="0.25">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row>
    <row r="788" spans="3:47" x14ac:dyDescent="0.25">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row>
    <row r="789" spans="3:47" x14ac:dyDescent="0.25">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row>
    <row r="790" spans="3:47" x14ac:dyDescent="0.25">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row>
    <row r="791" spans="3:47" x14ac:dyDescent="0.25">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row>
    <row r="792" spans="3:47" x14ac:dyDescent="0.25">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row>
    <row r="793" spans="3:47" x14ac:dyDescent="0.25">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row>
    <row r="794" spans="3:47" x14ac:dyDescent="0.25">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row>
    <row r="795" spans="3:47" x14ac:dyDescent="0.25">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row>
    <row r="796" spans="3:47" x14ac:dyDescent="0.25">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row>
    <row r="797" spans="3:47" x14ac:dyDescent="0.25">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row>
    <row r="798" spans="3:47" x14ac:dyDescent="0.25">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row>
    <row r="799" spans="3:47" x14ac:dyDescent="0.25">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row>
    <row r="800" spans="3:47" x14ac:dyDescent="0.25">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row>
    <row r="801" spans="3:47" x14ac:dyDescent="0.25">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row>
    <row r="802" spans="3:47" x14ac:dyDescent="0.25">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row>
    <row r="803" spans="3:47" x14ac:dyDescent="0.25">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row>
    <row r="804" spans="3:47" x14ac:dyDescent="0.25">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row>
    <row r="805" spans="3:47" x14ac:dyDescent="0.25">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row>
    <row r="806" spans="3:47" x14ac:dyDescent="0.25">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row>
    <row r="807" spans="3:47" x14ac:dyDescent="0.25">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row>
    <row r="808" spans="3:47" x14ac:dyDescent="0.25">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row>
    <row r="809" spans="3:47" x14ac:dyDescent="0.25">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row>
    <row r="810" spans="3:47" x14ac:dyDescent="0.25">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row>
    <row r="811" spans="3:47" x14ac:dyDescent="0.25">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row>
    <row r="812" spans="3:47" x14ac:dyDescent="0.25">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row>
    <row r="813" spans="3:47" x14ac:dyDescent="0.25">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row>
    <row r="814" spans="3:47" x14ac:dyDescent="0.25">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row>
    <row r="815" spans="3:47" x14ac:dyDescent="0.25">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row>
    <row r="816" spans="3:47" x14ac:dyDescent="0.25">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row>
    <row r="817" spans="3:47" x14ac:dyDescent="0.25">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row>
    <row r="818" spans="3:47" x14ac:dyDescent="0.25">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row>
    <row r="819" spans="3:47" x14ac:dyDescent="0.25">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row>
    <row r="820" spans="3:47" x14ac:dyDescent="0.25">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row>
    <row r="821" spans="3:47" x14ac:dyDescent="0.25">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row>
    <row r="822" spans="3:47" x14ac:dyDescent="0.25">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row>
    <row r="823" spans="3:47" x14ac:dyDescent="0.25">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row>
    <row r="824" spans="3:47" x14ac:dyDescent="0.25">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row>
    <row r="825" spans="3:47" x14ac:dyDescent="0.25">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row>
    <row r="826" spans="3:47" x14ac:dyDescent="0.25">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row>
    <row r="827" spans="3:47" x14ac:dyDescent="0.25">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row>
    <row r="828" spans="3:47" x14ac:dyDescent="0.25">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row>
    <row r="829" spans="3:47" x14ac:dyDescent="0.25">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row>
    <row r="830" spans="3:47" x14ac:dyDescent="0.25">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row>
    <row r="831" spans="3:47" x14ac:dyDescent="0.25">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row>
    <row r="832" spans="3:47" x14ac:dyDescent="0.25">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row>
    <row r="833" spans="3:47" x14ac:dyDescent="0.25">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row>
    <row r="834" spans="3:47" x14ac:dyDescent="0.25">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row>
    <row r="835" spans="3:47" x14ac:dyDescent="0.25">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row>
    <row r="836" spans="3:47" x14ac:dyDescent="0.25">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row>
    <row r="837" spans="3:47" x14ac:dyDescent="0.25">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row>
    <row r="838" spans="3:47" x14ac:dyDescent="0.25">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row>
    <row r="839" spans="3:47" x14ac:dyDescent="0.25">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row>
    <row r="840" spans="3:47" x14ac:dyDescent="0.25">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row>
    <row r="841" spans="3:47" x14ac:dyDescent="0.25">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row>
    <row r="842" spans="3:47" x14ac:dyDescent="0.25">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row>
    <row r="843" spans="3:47" x14ac:dyDescent="0.25">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row>
    <row r="844" spans="3:47" x14ac:dyDescent="0.25">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row>
    <row r="845" spans="3:47" x14ac:dyDescent="0.25">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row>
    <row r="846" spans="3:47" x14ac:dyDescent="0.25">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row>
    <row r="847" spans="3:47" x14ac:dyDescent="0.25">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row>
    <row r="848" spans="3:47" x14ac:dyDescent="0.25">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row>
    <row r="849" spans="3:47" x14ac:dyDescent="0.25">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row>
    <row r="850" spans="3:47" x14ac:dyDescent="0.25">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row>
    <row r="851" spans="3:47" x14ac:dyDescent="0.25">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row>
    <row r="852" spans="3:47" x14ac:dyDescent="0.25">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row>
    <row r="853" spans="3:47" x14ac:dyDescent="0.25">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row>
    <row r="854" spans="3:47" x14ac:dyDescent="0.25">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row>
    <row r="855" spans="3:47" x14ac:dyDescent="0.25">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row>
    <row r="856" spans="3:47" x14ac:dyDescent="0.25">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row>
    <row r="857" spans="3:47" x14ac:dyDescent="0.25">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row>
    <row r="858" spans="3:47" x14ac:dyDescent="0.25">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row>
    <row r="859" spans="3:47" x14ac:dyDescent="0.25">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row>
    <row r="860" spans="3:47" x14ac:dyDescent="0.25">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row>
    <row r="861" spans="3:47" x14ac:dyDescent="0.25">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row>
    <row r="862" spans="3:47" x14ac:dyDescent="0.25">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row>
    <row r="863" spans="3:47" x14ac:dyDescent="0.25">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row>
    <row r="864" spans="3:47" x14ac:dyDescent="0.25">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row>
    <row r="865" spans="3:47" x14ac:dyDescent="0.25">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row>
    <row r="866" spans="3:47" x14ac:dyDescent="0.25">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row>
    <row r="867" spans="3:47" x14ac:dyDescent="0.25">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row>
    <row r="868" spans="3:47" x14ac:dyDescent="0.25">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row>
    <row r="869" spans="3:47" x14ac:dyDescent="0.25">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row>
    <row r="870" spans="3:47" x14ac:dyDescent="0.25">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row>
    <row r="871" spans="3:47" x14ac:dyDescent="0.25">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row>
    <row r="872" spans="3:47" x14ac:dyDescent="0.25">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row>
    <row r="873" spans="3:47" x14ac:dyDescent="0.25">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row>
    <row r="874" spans="3:47" x14ac:dyDescent="0.25">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row>
    <row r="875" spans="3:47" x14ac:dyDescent="0.25">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row>
    <row r="876" spans="3:47" x14ac:dyDescent="0.25">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row>
    <row r="877" spans="3:47" x14ac:dyDescent="0.25">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row>
    <row r="878" spans="3:47" x14ac:dyDescent="0.25">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row>
    <row r="879" spans="3:47" x14ac:dyDescent="0.25">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row>
    <row r="880" spans="3:47" x14ac:dyDescent="0.25">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row>
    <row r="881" spans="3:47" x14ac:dyDescent="0.25">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row>
    <row r="882" spans="3:47" x14ac:dyDescent="0.25">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row>
    <row r="883" spans="3:47" x14ac:dyDescent="0.25">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row>
    <row r="884" spans="3:47" x14ac:dyDescent="0.25">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row>
    <row r="885" spans="3:47" x14ac:dyDescent="0.25">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row>
    <row r="886" spans="3:47" x14ac:dyDescent="0.25">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row>
    <row r="887" spans="3:47" x14ac:dyDescent="0.25">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row>
    <row r="888" spans="3:47" x14ac:dyDescent="0.25">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row>
    <row r="889" spans="3:47" x14ac:dyDescent="0.25">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row>
    <row r="890" spans="3:47" x14ac:dyDescent="0.25">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row>
    <row r="891" spans="3:47" x14ac:dyDescent="0.25">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row>
    <row r="892" spans="3:47" x14ac:dyDescent="0.25">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row>
    <row r="893" spans="3:47" x14ac:dyDescent="0.25">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row>
    <row r="894" spans="3:47" x14ac:dyDescent="0.25">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row>
    <row r="895" spans="3:47" x14ac:dyDescent="0.25">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row>
    <row r="896" spans="3:47" x14ac:dyDescent="0.25">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row>
    <row r="897" spans="3:47" x14ac:dyDescent="0.25">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row>
    <row r="898" spans="3:47" x14ac:dyDescent="0.25">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row>
  </sheetData>
  <dataConsolidate/>
  <mergeCells count="432">
    <mergeCell ref="AJ181:AK181"/>
    <mergeCell ref="AN181:AQ182"/>
    <mergeCell ref="AX181:BA181"/>
    <mergeCell ref="BB181:BD181"/>
    <mergeCell ref="BG181:BH181"/>
    <mergeCell ref="BK181:BN182"/>
    <mergeCell ref="D181:G181"/>
    <mergeCell ref="H181:J181"/>
    <mergeCell ref="M181:N181"/>
    <mergeCell ref="Q181:T182"/>
    <mergeCell ref="AA181:AD181"/>
    <mergeCell ref="AE181:AG181"/>
    <mergeCell ref="BH177:BI177"/>
    <mergeCell ref="BJ177:BK177"/>
    <mergeCell ref="BL177:BN177"/>
    <mergeCell ref="Q179:T180"/>
    <mergeCell ref="AN179:AQ180"/>
    <mergeCell ref="BK179:BN180"/>
    <mergeCell ref="AE177:AF177"/>
    <mergeCell ref="AH177:AJ177"/>
    <mergeCell ref="AK177:AL177"/>
    <mergeCell ref="AM177:AN177"/>
    <mergeCell ref="AO177:AQ177"/>
    <mergeCell ref="AY177:BA177"/>
    <mergeCell ref="E177:G177"/>
    <mergeCell ref="H177:I177"/>
    <mergeCell ref="K177:M177"/>
    <mergeCell ref="N177:O177"/>
    <mergeCell ref="P177:Q177"/>
    <mergeCell ref="R177:T177"/>
    <mergeCell ref="AB177:AD177"/>
    <mergeCell ref="BB177:BC177"/>
    <mergeCell ref="BE177:BG177"/>
    <mergeCell ref="BJ171:BK171"/>
    <mergeCell ref="BL171:BN171"/>
    <mergeCell ref="J175:N175"/>
    <mergeCell ref="P175:Q175"/>
    <mergeCell ref="R175:T175"/>
    <mergeCell ref="AG175:AK175"/>
    <mergeCell ref="AM175:AN175"/>
    <mergeCell ref="AO175:AQ175"/>
    <mergeCell ref="BD175:BH175"/>
    <mergeCell ref="BJ175:BK175"/>
    <mergeCell ref="BL175:BN175"/>
    <mergeCell ref="C169:H169"/>
    <mergeCell ref="Z169:AE169"/>
    <mergeCell ref="AW169:BB169"/>
    <mergeCell ref="H171:L171"/>
    <mergeCell ref="P171:Q171"/>
    <mergeCell ref="R171:T171"/>
    <mergeCell ref="AE171:AI171"/>
    <mergeCell ref="AM171:AN171"/>
    <mergeCell ref="AO171:AQ171"/>
    <mergeCell ref="BB171:BF171"/>
    <mergeCell ref="BD163:BH163"/>
    <mergeCell ref="BJ163:BK163"/>
    <mergeCell ref="BL163:BN163"/>
    <mergeCell ref="K167:O167"/>
    <mergeCell ref="P167:R167"/>
    <mergeCell ref="S167:T167"/>
    <mergeCell ref="AH167:AL167"/>
    <mergeCell ref="AM167:AO167"/>
    <mergeCell ref="AP167:AQ167"/>
    <mergeCell ref="BE167:BI167"/>
    <mergeCell ref="J163:N163"/>
    <mergeCell ref="P163:Q163"/>
    <mergeCell ref="R163:T163"/>
    <mergeCell ref="AG163:AK163"/>
    <mergeCell ref="AM163:AN163"/>
    <mergeCell ref="AO163:AQ163"/>
    <mergeCell ref="BJ167:BL167"/>
    <mergeCell ref="BM167:BN167"/>
    <mergeCell ref="BL155:BN155"/>
    <mergeCell ref="K159:L159"/>
    <mergeCell ref="R159:T159"/>
    <mergeCell ref="AH159:AI159"/>
    <mergeCell ref="AO159:AQ159"/>
    <mergeCell ref="BE159:BF159"/>
    <mergeCell ref="BL159:BN159"/>
    <mergeCell ref="L151:O151"/>
    <mergeCell ref="AI151:AL151"/>
    <mergeCell ref="BF151:BI151"/>
    <mergeCell ref="H155:L155"/>
    <mergeCell ref="R155:T155"/>
    <mergeCell ref="AE155:AI155"/>
    <mergeCell ref="AO155:AQ155"/>
    <mergeCell ref="BB155:BF155"/>
    <mergeCell ref="AY147:BC147"/>
    <mergeCell ref="BE147:BM147"/>
    <mergeCell ref="BE143:BM143"/>
    <mergeCell ref="E145:I145"/>
    <mergeCell ref="K145:S145"/>
    <mergeCell ref="AB145:AF145"/>
    <mergeCell ref="AH145:AP145"/>
    <mergeCell ref="AY145:BC145"/>
    <mergeCell ref="BE145:BM145"/>
    <mergeCell ref="K131:M131"/>
    <mergeCell ref="N131:O131"/>
    <mergeCell ref="P131:Q131"/>
    <mergeCell ref="R131:T131"/>
    <mergeCell ref="AB131:AD131"/>
    <mergeCell ref="E147:I147"/>
    <mergeCell ref="K147:S147"/>
    <mergeCell ref="AB147:AF147"/>
    <mergeCell ref="AH147:AP147"/>
    <mergeCell ref="C140:H140"/>
    <mergeCell ref="Z140:AE140"/>
    <mergeCell ref="AW140:BB140"/>
    <mergeCell ref="E143:I143"/>
    <mergeCell ref="K143:S143"/>
    <mergeCell ref="AB143:AF143"/>
    <mergeCell ref="AH143:AP143"/>
    <mergeCell ref="AY143:BC143"/>
    <mergeCell ref="AJ135:AK135"/>
    <mergeCell ref="AN135:AQ136"/>
    <mergeCell ref="AX135:BA135"/>
    <mergeCell ref="BB135:BD135"/>
    <mergeCell ref="BG135:BH135"/>
    <mergeCell ref="BK135:BN136"/>
    <mergeCell ref="D135:G135"/>
    <mergeCell ref="H135:J135"/>
    <mergeCell ref="M135:N135"/>
    <mergeCell ref="Q135:T136"/>
    <mergeCell ref="AA135:AD135"/>
    <mergeCell ref="AE135:AG135"/>
    <mergeCell ref="BB131:BC131"/>
    <mergeCell ref="BE131:BG131"/>
    <mergeCell ref="BH131:BI131"/>
    <mergeCell ref="BJ131:BK131"/>
    <mergeCell ref="BL131:BN131"/>
    <mergeCell ref="Q133:T134"/>
    <mergeCell ref="AN133:AQ134"/>
    <mergeCell ref="BK133:BN134"/>
    <mergeCell ref="AE131:AF131"/>
    <mergeCell ref="AH131:AJ131"/>
    <mergeCell ref="AK131:AL131"/>
    <mergeCell ref="AM131:AN131"/>
    <mergeCell ref="AO131:AQ131"/>
    <mergeCell ref="AY131:BA131"/>
    <mergeCell ref="E131:G131"/>
    <mergeCell ref="H131:I131"/>
    <mergeCell ref="BJ125:BK125"/>
    <mergeCell ref="BL125:BN125"/>
    <mergeCell ref="J129:N129"/>
    <mergeCell ref="P129:Q129"/>
    <mergeCell ref="R129:T129"/>
    <mergeCell ref="AG129:AK129"/>
    <mergeCell ref="AM129:AN129"/>
    <mergeCell ref="AO129:AQ129"/>
    <mergeCell ref="BD129:BH129"/>
    <mergeCell ref="BJ129:BK129"/>
    <mergeCell ref="BL129:BN129"/>
    <mergeCell ref="C123:H123"/>
    <mergeCell ref="Z123:AE123"/>
    <mergeCell ref="AW123:BB123"/>
    <mergeCell ref="H125:L125"/>
    <mergeCell ref="P125:Q125"/>
    <mergeCell ref="R125:T125"/>
    <mergeCell ref="AE125:AI125"/>
    <mergeCell ref="AM125:AN125"/>
    <mergeCell ref="AO125:AQ125"/>
    <mergeCell ref="BB125:BF125"/>
    <mergeCell ref="BD117:BH117"/>
    <mergeCell ref="BJ117:BK117"/>
    <mergeCell ref="BL117:BN117"/>
    <mergeCell ref="K121:O121"/>
    <mergeCell ref="P121:R121"/>
    <mergeCell ref="S121:T121"/>
    <mergeCell ref="AH121:AL121"/>
    <mergeCell ref="AM121:AO121"/>
    <mergeCell ref="AP121:AQ121"/>
    <mergeCell ref="BE121:BI121"/>
    <mergeCell ref="J117:N117"/>
    <mergeCell ref="P117:Q117"/>
    <mergeCell ref="R117:T117"/>
    <mergeCell ref="AG117:AK117"/>
    <mergeCell ref="AM117:AN117"/>
    <mergeCell ref="AO117:AQ117"/>
    <mergeCell ref="BJ121:BL121"/>
    <mergeCell ref="BM121:BN121"/>
    <mergeCell ref="BL109:BN109"/>
    <mergeCell ref="K113:L113"/>
    <mergeCell ref="R113:T113"/>
    <mergeCell ref="AH113:AI113"/>
    <mergeCell ref="AO113:AQ113"/>
    <mergeCell ref="BE113:BF113"/>
    <mergeCell ref="BL113:BN113"/>
    <mergeCell ref="L105:O105"/>
    <mergeCell ref="AI105:AL105"/>
    <mergeCell ref="BF105:BI105"/>
    <mergeCell ref="H109:L109"/>
    <mergeCell ref="R109:T109"/>
    <mergeCell ref="AE109:AI109"/>
    <mergeCell ref="AO109:AQ109"/>
    <mergeCell ref="BB109:BF109"/>
    <mergeCell ref="AY101:BC101"/>
    <mergeCell ref="BE101:BM101"/>
    <mergeCell ref="BE97:BM97"/>
    <mergeCell ref="E99:I99"/>
    <mergeCell ref="K99:S99"/>
    <mergeCell ref="AB99:AF99"/>
    <mergeCell ref="AH99:AP99"/>
    <mergeCell ref="AY99:BC99"/>
    <mergeCell ref="BE99:BM99"/>
    <mergeCell ref="K85:M85"/>
    <mergeCell ref="N85:O85"/>
    <mergeCell ref="P85:Q85"/>
    <mergeCell ref="R85:T85"/>
    <mergeCell ref="AB85:AD85"/>
    <mergeCell ref="E101:I101"/>
    <mergeCell ref="K101:S101"/>
    <mergeCell ref="AB101:AF101"/>
    <mergeCell ref="AH101:AP101"/>
    <mergeCell ref="C94:H94"/>
    <mergeCell ref="Z94:AE94"/>
    <mergeCell ref="AW94:BB94"/>
    <mergeCell ref="E97:I97"/>
    <mergeCell ref="K97:S97"/>
    <mergeCell ref="AB97:AF97"/>
    <mergeCell ref="AH97:AP97"/>
    <mergeCell ref="AY97:BC97"/>
    <mergeCell ref="AJ89:AK89"/>
    <mergeCell ref="AN89:AQ90"/>
    <mergeCell ref="AX89:BA89"/>
    <mergeCell ref="BB89:BD89"/>
    <mergeCell ref="BG89:BH89"/>
    <mergeCell ref="BK89:BN90"/>
    <mergeCell ref="D89:G89"/>
    <mergeCell ref="H89:J89"/>
    <mergeCell ref="M89:N89"/>
    <mergeCell ref="Q89:T90"/>
    <mergeCell ref="AA89:AD89"/>
    <mergeCell ref="AE89:AG89"/>
    <mergeCell ref="BB85:BC85"/>
    <mergeCell ref="BE85:BG85"/>
    <mergeCell ref="BH85:BI85"/>
    <mergeCell ref="BJ85:BK85"/>
    <mergeCell ref="BL85:BN85"/>
    <mergeCell ref="Q87:T88"/>
    <mergeCell ref="AN87:AQ88"/>
    <mergeCell ref="BK87:BN88"/>
    <mergeCell ref="AE85:AF85"/>
    <mergeCell ref="AH85:AJ85"/>
    <mergeCell ref="AK85:AL85"/>
    <mergeCell ref="AM85:AN85"/>
    <mergeCell ref="AO85:AQ85"/>
    <mergeCell ref="AY85:BA85"/>
    <mergeCell ref="E85:G85"/>
    <mergeCell ref="H85:I85"/>
    <mergeCell ref="BJ79:BK79"/>
    <mergeCell ref="BL79:BN79"/>
    <mergeCell ref="J83:N83"/>
    <mergeCell ref="P83:Q83"/>
    <mergeCell ref="R83:T83"/>
    <mergeCell ref="AG83:AK83"/>
    <mergeCell ref="AM83:AN83"/>
    <mergeCell ref="AO83:AQ83"/>
    <mergeCell ref="BD83:BH83"/>
    <mergeCell ref="BJ83:BK83"/>
    <mergeCell ref="BL83:BN83"/>
    <mergeCell ref="C77:H77"/>
    <mergeCell ref="Z77:AE77"/>
    <mergeCell ref="AW77:BB77"/>
    <mergeCell ref="H79:L79"/>
    <mergeCell ref="P79:Q79"/>
    <mergeCell ref="R79:T79"/>
    <mergeCell ref="AE79:AI79"/>
    <mergeCell ref="AM79:AN79"/>
    <mergeCell ref="AO79:AQ79"/>
    <mergeCell ref="BB79:BF79"/>
    <mergeCell ref="BD71:BH71"/>
    <mergeCell ref="BJ71:BK71"/>
    <mergeCell ref="BL71:BN71"/>
    <mergeCell ref="K75:O75"/>
    <mergeCell ref="P75:R75"/>
    <mergeCell ref="S75:T75"/>
    <mergeCell ref="AH75:AL75"/>
    <mergeCell ref="AM75:AO75"/>
    <mergeCell ref="AP75:AQ75"/>
    <mergeCell ref="BE75:BI75"/>
    <mergeCell ref="J71:N71"/>
    <mergeCell ref="P71:Q71"/>
    <mergeCell ref="R71:T71"/>
    <mergeCell ref="AG71:AK71"/>
    <mergeCell ref="AM71:AN71"/>
    <mergeCell ref="AO71:AQ71"/>
    <mergeCell ref="BJ75:BL75"/>
    <mergeCell ref="BM75:BN75"/>
    <mergeCell ref="BL63:BN63"/>
    <mergeCell ref="K67:L67"/>
    <mergeCell ref="R67:T67"/>
    <mergeCell ref="AH67:AI67"/>
    <mergeCell ref="AO67:AQ67"/>
    <mergeCell ref="BE67:BF67"/>
    <mergeCell ref="BL67:BN67"/>
    <mergeCell ref="L59:O59"/>
    <mergeCell ref="AI59:AL59"/>
    <mergeCell ref="BF59:BI59"/>
    <mergeCell ref="H63:L63"/>
    <mergeCell ref="R63:T63"/>
    <mergeCell ref="AE63:AI63"/>
    <mergeCell ref="AO63:AQ63"/>
    <mergeCell ref="BB63:BF63"/>
    <mergeCell ref="AY55:BC55"/>
    <mergeCell ref="BE55:BM55"/>
    <mergeCell ref="BE51:BM51"/>
    <mergeCell ref="E53:I53"/>
    <mergeCell ref="K53:S53"/>
    <mergeCell ref="AB53:AF53"/>
    <mergeCell ref="AH53:AP53"/>
    <mergeCell ref="AY53:BC53"/>
    <mergeCell ref="BE53:BM53"/>
    <mergeCell ref="K39:M39"/>
    <mergeCell ref="N39:O39"/>
    <mergeCell ref="P39:Q39"/>
    <mergeCell ref="R39:T39"/>
    <mergeCell ref="AB39:AD39"/>
    <mergeCell ref="E55:I55"/>
    <mergeCell ref="K55:S55"/>
    <mergeCell ref="AB55:AF55"/>
    <mergeCell ref="AH55:AP55"/>
    <mergeCell ref="C48:H48"/>
    <mergeCell ref="Z48:AE48"/>
    <mergeCell ref="AW48:BB48"/>
    <mergeCell ref="E51:I51"/>
    <mergeCell ref="K51:S51"/>
    <mergeCell ref="AB51:AF51"/>
    <mergeCell ref="AH51:AP51"/>
    <mergeCell ref="AY51:BC51"/>
    <mergeCell ref="AJ43:AK43"/>
    <mergeCell ref="AN43:AQ44"/>
    <mergeCell ref="AX43:BA43"/>
    <mergeCell ref="BB43:BD43"/>
    <mergeCell ref="BG43:BH43"/>
    <mergeCell ref="BK43:BN44"/>
    <mergeCell ref="D43:G43"/>
    <mergeCell ref="H43:J43"/>
    <mergeCell ref="M43:N43"/>
    <mergeCell ref="Q43:T44"/>
    <mergeCell ref="AA43:AD43"/>
    <mergeCell ref="AE43:AG43"/>
    <mergeCell ref="BB39:BC39"/>
    <mergeCell ref="BE39:BG39"/>
    <mergeCell ref="BH39:BI39"/>
    <mergeCell ref="BJ39:BK39"/>
    <mergeCell ref="BL39:BN39"/>
    <mergeCell ref="Q41:T42"/>
    <mergeCell ref="AN41:AQ42"/>
    <mergeCell ref="BK41:BN42"/>
    <mergeCell ref="AE39:AF39"/>
    <mergeCell ref="AH39:AJ39"/>
    <mergeCell ref="AK39:AL39"/>
    <mergeCell ref="AM39:AN39"/>
    <mergeCell ref="AO39:AQ39"/>
    <mergeCell ref="AY39:BA39"/>
    <mergeCell ref="E39:G39"/>
    <mergeCell ref="H39:I39"/>
    <mergeCell ref="BJ33:BK33"/>
    <mergeCell ref="BL33:BN33"/>
    <mergeCell ref="J37:N37"/>
    <mergeCell ref="P37:Q37"/>
    <mergeCell ref="R37:T37"/>
    <mergeCell ref="AG37:AK37"/>
    <mergeCell ref="AM37:AN37"/>
    <mergeCell ref="AO37:AQ37"/>
    <mergeCell ref="BD37:BH37"/>
    <mergeCell ref="BJ37:BK37"/>
    <mergeCell ref="BL37:BN37"/>
    <mergeCell ref="C31:H31"/>
    <mergeCell ref="Z31:AE31"/>
    <mergeCell ref="AW31:BB31"/>
    <mergeCell ref="H33:L33"/>
    <mergeCell ref="P33:Q33"/>
    <mergeCell ref="R33:T33"/>
    <mergeCell ref="AE33:AI33"/>
    <mergeCell ref="AM33:AN33"/>
    <mergeCell ref="AO33:AQ33"/>
    <mergeCell ref="BB33:BF33"/>
    <mergeCell ref="BD25:BH25"/>
    <mergeCell ref="BJ25:BK25"/>
    <mergeCell ref="BL25:BN25"/>
    <mergeCell ref="K29:O29"/>
    <mergeCell ref="P29:R29"/>
    <mergeCell ref="S29:T29"/>
    <mergeCell ref="AH29:AL29"/>
    <mergeCell ref="AM29:AO29"/>
    <mergeCell ref="AP29:AQ29"/>
    <mergeCell ref="BE29:BI29"/>
    <mergeCell ref="J25:N25"/>
    <mergeCell ref="P25:Q25"/>
    <mergeCell ref="R25:T25"/>
    <mergeCell ref="AG25:AK25"/>
    <mergeCell ref="AM25:AN25"/>
    <mergeCell ref="AO25:AQ25"/>
    <mergeCell ref="BJ29:BL29"/>
    <mergeCell ref="BM29:BN29"/>
    <mergeCell ref="K21:L21"/>
    <mergeCell ref="R21:T21"/>
    <mergeCell ref="AH21:AI21"/>
    <mergeCell ref="AO21:AQ21"/>
    <mergeCell ref="BE21:BF21"/>
    <mergeCell ref="BL21:BN21"/>
    <mergeCell ref="L13:O13"/>
    <mergeCell ref="AI13:AL13"/>
    <mergeCell ref="BF13:BI13"/>
    <mergeCell ref="H17:L17"/>
    <mergeCell ref="R17:T17"/>
    <mergeCell ref="AE17:AI17"/>
    <mergeCell ref="AO17:AQ17"/>
    <mergeCell ref="BB17:BF17"/>
    <mergeCell ref="BE9:BM9"/>
    <mergeCell ref="BE5:BM5"/>
    <mergeCell ref="E7:I7"/>
    <mergeCell ref="K7:S7"/>
    <mergeCell ref="AB7:AF7"/>
    <mergeCell ref="AH7:AP7"/>
    <mergeCell ref="AY7:BC7"/>
    <mergeCell ref="BE7:BM7"/>
    <mergeCell ref="BL17:BN17"/>
    <mergeCell ref="C2:H2"/>
    <mergeCell ref="Z2:AE2"/>
    <mergeCell ref="AW2:BB2"/>
    <mergeCell ref="E5:I5"/>
    <mergeCell ref="K5:S5"/>
    <mergeCell ref="AB5:AF5"/>
    <mergeCell ref="AH5:AP5"/>
    <mergeCell ref="AY5:BC5"/>
    <mergeCell ref="E9:I9"/>
    <mergeCell ref="K9:S9"/>
    <mergeCell ref="AB9:AF9"/>
    <mergeCell ref="AH9:AP9"/>
    <mergeCell ref="AY9:BC9"/>
  </mergeCells>
  <dataValidations count="20">
    <dataValidation type="list" allowBlank="1" showInputMessage="1" showErrorMessage="1" sqref="H43 AE43 BB43 H89 AE89 BB89 H135 AE135 BB135 H181 AE181 BB181">
      <formula1>perfiles</formula1>
    </dataValidation>
    <dataValidation type="list" allowBlank="1" showInputMessage="1" showErrorMessage="1" sqref="J37:N38 AG37:AK38 BD37:BH38 J83:N84 AG83:AK84 BD83:BH84 J129:N130 AG129:AK130 BD129:BH130 J175:N176 AG175:AK176 BD175:BH176">
      <formula1>transportes</formula1>
    </dataValidation>
    <dataValidation type="list" allowBlank="1" showInputMessage="1" showErrorMessage="1" sqref="I28 H17 AF28 AE17 BC28 BB17 I74 H63 AF74 AE63 BC74 BB63 I120 H109 AF120 AE109 BC120 BB109 I166 H155 AF166 AE155 BC166 BB155">
      <formula1>ejecutor</formula1>
    </dataValidation>
    <dataValidation type="list" allowBlank="1" showInputMessage="1" showErrorMessage="1" sqref="I32:M32 J25:N25 AF32:AJ32 AG25:AK25 BC32:BG32 BD25:BH25 I78:M78 J71:N71 AF78:AJ78 AG71:AK71 BC78:BG78 BD71:BH71 I124:M124 J117:N117 AF124:AJ124 AG117:AK117 BC124:BG124 BD117:BH117 I170:M170 J163:N163 AF170:AJ170 AG163:AK163 BC170:BG170 BD163:BH163">
      <formula1>alturas</formula1>
    </dataValidation>
    <dataValidation type="list" allowBlank="1" showInputMessage="1" showErrorMessage="1" sqref="I34:M34 K29:O29 AF34:AJ34 AH29:AL29 BC34:BG34 BE29:BI29 I80:M80 K75:O75 AF80:AJ80 AH75:AL75 BC80:BG80 BE75:BI75 I126:M126 K121:O121 AF126:AJ126 AH121:AL121 BC126:BG126 BE121:BI121 I172:M172 K167:O167 AF172:AJ172 AH167:AL167 BC172:BG172 BE167:BI167">
      <formula1>herramientas</formula1>
    </dataValidation>
    <dataValidation type="list" allowBlank="1" showInputMessage="1" showErrorMessage="1" sqref="H33:L33 I36:I42 J36:M36 J40:M42 AE33:AI33 AF36:AF42 AG36:AJ36 AG40:AJ42 BB33:BF33 BC36:BC42 BD36:BG36 BD40:BG42 H79:L79 I82:I88 J82:M82 J86:M88 AE79:AI79 AF82:AF88 AG82:AJ82 AG86:AJ88 BB79:BF79 BC82:BC88 BD82:BG82 BD86:BG88 H125:L125 I128:I134 J128:M128 J132:M134 AE125:AI125 AF128:AF134 AG128:AJ128 AG132:AJ134 BB125:BF125 BC128:BC134 BD128:BG128 BD132:BG134 H171:L171 I174:I180 J174:M174 J178:M180 AE171:AI171 AF174:AF180 AG174:AJ174 AG178:AJ180 BB171:BF171 BC174:BC180 BD174:BG174 BD178:BG180">
      <formula1>consumibles</formula1>
    </dataValidation>
    <dataValidation type="list" allowBlank="1" showInputMessage="1" showErrorMessage="1" sqref="K52 K6 AH6 AH52 K98 BE6 AH98 BE98 K144 AH144 BE144 BE52">
      <formula1>servicios</formula1>
    </dataValidation>
    <dataValidation type="list" allowBlank="1" showInputMessage="1" showErrorMessage="1" sqref="BE146 AH8 BE8 K8 AH54 BE54 K54 AH100 BE100 K100 AH146 K146">
      <formula1>INDIRECT($K$5)</formula1>
    </dataValidation>
    <dataValidation type="list" allowBlank="1" showInputMessage="1" showErrorMessage="1" sqref="K7:S7 BE7:BM7">
      <formula1>INDIRECT(K5)</formula1>
    </dataValidation>
    <dataValidation type="list" allowBlank="1" showInputMessage="1" showErrorMessage="1" sqref="K148 BE148 U9:U11 AR9:AR11 AH10 BO9:BO11 BE10 K10 U55:U57 AR55:AR57 AH56 BO55:BO57 BE56 K56 U101:U103 AR101:AR103 AH102 BO101:BO103 BE102 K102 U147:U149 AR147:AR149 AH148 BO147:BO149">
      <formula1>INDIRECT($K$7)</formula1>
    </dataValidation>
    <dataValidation type="list" allowBlank="1" showInputMessage="1" showErrorMessage="1" sqref="AH7:AP7">
      <formula1>INDIRECT($AH$5)</formula1>
    </dataValidation>
    <dataValidation type="list" allowBlank="1" showInputMessage="1" showErrorMessage="1" sqref="K53:S53">
      <formula1>INDIRECT($K$51)</formula1>
    </dataValidation>
    <dataValidation type="list" allowBlank="1" showInputMessage="1" showErrorMessage="1" sqref="AH53:AP53">
      <formula1>INDIRECT($AH$51)</formula1>
    </dataValidation>
    <dataValidation type="list" allowBlank="1" showInputMessage="1" showErrorMessage="1" sqref="BE53:BM53">
      <formula1>INDIRECT($BE$51)</formula1>
    </dataValidation>
    <dataValidation type="list" allowBlank="1" showInputMessage="1" showErrorMessage="1" sqref="K99:S99">
      <formula1>INDIRECT($K$97)</formula1>
    </dataValidation>
    <dataValidation type="list" allowBlank="1" showInputMessage="1" showErrorMessage="1" sqref="AH99:AP99">
      <formula1>INDIRECT($AH$97)</formula1>
    </dataValidation>
    <dataValidation type="list" allowBlank="1" showInputMessage="1" showErrorMessage="1" sqref="BE99:BM99">
      <formula1>INDIRECT($BE$97)</formula1>
    </dataValidation>
    <dataValidation type="list" allowBlank="1" showInputMessage="1" showErrorMessage="1" sqref="K145:S145">
      <formula1>INDIRECT($K$143)</formula1>
    </dataValidation>
    <dataValidation type="list" allowBlank="1" showInputMessage="1" showErrorMessage="1" sqref="AH145:AP145">
      <formula1>INDIRECT($AH$143)</formula1>
    </dataValidation>
    <dataValidation type="list" allowBlank="1" showInputMessage="1" showErrorMessage="1" sqref="BE145:BM145">
      <formula1>INDIRECT($BE$143)</formula1>
    </dataValidation>
  </dataValidation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B2:N36"/>
  <sheetViews>
    <sheetView workbookViewId="0">
      <selection activeCell="D8" sqref="D8"/>
    </sheetView>
    <sheetView workbookViewId="1"/>
  </sheetViews>
  <sheetFormatPr baseColWidth="10" defaultRowHeight="15" x14ac:dyDescent="0.25"/>
  <cols>
    <col min="1" max="1" width="3.42578125" style="5" customWidth="1"/>
    <col min="2" max="2" width="28.28515625" style="5" customWidth="1"/>
    <col min="3" max="3" width="26.85546875" style="5" customWidth="1"/>
    <col min="4" max="4" width="23.140625" style="5" customWidth="1"/>
    <col min="5" max="7" width="11.42578125" style="5"/>
    <col min="8" max="8" width="14" style="5" customWidth="1"/>
    <col min="9" max="9" width="11.42578125" style="232"/>
    <col min="10" max="16384" width="11.42578125" style="5"/>
  </cols>
  <sheetData>
    <row r="2" spans="2:14" x14ac:dyDescent="0.25">
      <c r="B2" s="551" t="s">
        <v>1272</v>
      </c>
      <c r="C2" s="551"/>
      <c r="D2" s="551"/>
      <c r="F2" s="5" t="s">
        <v>1396</v>
      </c>
      <c r="G2" s="5" t="s">
        <v>1397</v>
      </c>
      <c r="H2" s="239" t="s">
        <v>1399</v>
      </c>
      <c r="I2" s="232" t="s">
        <v>1400</v>
      </c>
      <c r="J2" s="239" t="s">
        <v>1398</v>
      </c>
      <c r="L2" s="5" t="s">
        <v>1442</v>
      </c>
    </row>
    <row r="3" spans="2:14" ht="5.25" customHeight="1" x14ac:dyDescent="0.25"/>
    <row r="4" spans="2:14" x14ac:dyDescent="0.25">
      <c r="B4" s="28" t="s">
        <v>1246</v>
      </c>
      <c r="C4" s="28" t="s">
        <v>1247</v>
      </c>
      <c r="D4" s="28" t="s">
        <v>1248</v>
      </c>
    </row>
    <row r="5" spans="2:14" x14ac:dyDescent="0.25">
      <c r="B5" s="5" t="s">
        <v>1372</v>
      </c>
      <c r="C5" s="5" t="s">
        <v>1373</v>
      </c>
      <c r="D5" s="186" t="s">
        <v>1264</v>
      </c>
      <c r="G5" s="5">
        <v>1</v>
      </c>
      <c r="H5" s="262" t="s">
        <v>1401</v>
      </c>
      <c r="I5" s="264"/>
      <c r="J5" s="262"/>
      <c r="L5" s="5" t="s">
        <v>1443</v>
      </c>
      <c r="M5" s="5">
        <v>296900</v>
      </c>
    </row>
    <row r="6" spans="2:14" x14ac:dyDescent="0.25">
      <c r="B6" s="29" t="s">
        <v>1251</v>
      </c>
      <c r="C6" s="305" t="s">
        <v>1253</v>
      </c>
      <c r="D6" s="186" t="s">
        <v>1266</v>
      </c>
      <c r="G6" s="5">
        <v>2</v>
      </c>
      <c r="I6" s="232" t="s">
        <v>1421</v>
      </c>
      <c r="J6" s="266">
        <v>99900</v>
      </c>
      <c r="L6" s="5" t="s">
        <v>1444</v>
      </c>
      <c r="M6" s="5">
        <v>26000</v>
      </c>
    </row>
    <row r="7" spans="2:14" x14ac:dyDescent="0.25">
      <c r="B7" s="29" t="s">
        <v>1250</v>
      </c>
      <c r="C7" s="305" t="s">
        <v>1259</v>
      </c>
      <c r="D7" s="186" t="s">
        <v>1686</v>
      </c>
      <c r="G7" s="5">
        <v>3</v>
      </c>
      <c r="I7" s="232" t="s">
        <v>1422</v>
      </c>
      <c r="J7" s="266">
        <v>121000</v>
      </c>
      <c r="L7" s="5" t="s">
        <v>1437</v>
      </c>
      <c r="M7" s="5">
        <v>12000</v>
      </c>
    </row>
    <row r="8" spans="2:14" x14ac:dyDescent="0.25">
      <c r="B8" s="29" t="s">
        <v>129</v>
      </c>
      <c r="C8" s="305" t="s">
        <v>1255</v>
      </c>
      <c r="D8" s="186" t="s">
        <v>1262</v>
      </c>
      <c r="G8" s="5">
        <v>4</v>
      </c>
      <c r="I8" s="232" t="s">
        <v>1423</v>
      </c>
      <c r="J8" s="266">
        <v>154900</v>
      </c>
      <c r="L8" s="5" t="s">
        <v>1445</v>
      </c>
      <c r="M8" s="5">
        <v>10900</v>
      </c>
    </row>
    <row r="9" spans="2:14" x14ac:dyDescent="0.25">
      <c r="B9" s="29" t="s">
        <v>1249</v>
      </c>
      <c r="C9" s="305" t="s">
        <v>1257</v>
      </c>
      <c r="D9" s="186" t="s">
        <v>1250</v>
      </c>
      <c r="G9" s="5">
        <v>5</v>
      </c>
      <c r="I9" s="232" t="s">
        <v>1424</v>
      </c>
      <c r="J9" s="266">
        <v>169900</v>
      </c>
      <c r="L9" s="5" t="s">
        <v>1438</v>
      </c>
      <c r="M9" s="5">
        <v>2900</v>
      </c>
    </row>
    <row r="10" spans="2:14" x14ac:dyDescent="0.25">
      <c r="B10" s="29" t="s">
        <v>1252</v>
      </c>
      <c r="C10" s="305" t="s">
        <v>1256</v>
      </c>
      <c r="D10" s="186" t="s">
        <v>1268</v>
      </c>
      <c r="G10" s="5">
        <v>6</v>
      </c>
      <c r="I10" s="232" t="s">
        <v>1425</v>
      </c>
      <c r="J10" s="266">
        <v>269600</v>
      </c>
      <c r="L10" s="5" t="s">
        <v>1439</v>
      </c>
      <c r="M10" s="5">
        <v>2500</v>
      </c>
    </row>
    <row r="11" spans="2:14" x14ac:dyDescent="0.25">
      <c r="B11" s="29" t="s">
        <v>1341</v>
      </c>
      <c r="C11" s="305" t="s">
        <v>1254</v>
      </c>
      <c r="D11" s="186" t="s">
        <v>1269</v>
      </c>
      <c r="G11" s="5">
        <v>7</v>
      </c>
      <c r="I11" s="232" t="s">
        <v>1426</v>
      </c>
      <c r="J11" s="266">
        <v>274900</v>
      </c>
    </row>
    <row r="12" spans="2:14" x14ac:dyDescent="0.25">
      <c r="B12" s="29"/>
      <c r="C12" s="305" t="s">
        <v>1258</v>
      </c>
      <c r="D12" s="186" t="s">
        <v>1460</v>
      </c>
      <c r="G12" s="5">
        <v>8</v>
      </c>
      <c r="I12" s="232" t="s">
        <v>1427</v>
      </c>
      <c r="J12" s="266">
        <v>304900</v>
      </c>
      <c r="L12" s="5" t="s">
        <v>1452</v>
      </c>
      <c r="M12" s="5">
        <v>36000</v>
      </c>
      <c r="N12" s="5" t="s">
        <v>1451</v>
      </c>
    </row>
    <row r="13" spans="2:14" x14ac:dyDescent="0.25">
      <c r="B13" s="29"/>
      <c r="C13" s="305"/>
      <c r="D13" s="186" t="s">
        <v>129</v>
      </c>
      <c r="G13" s="5">
        <v>9</v>
      </c>
      <c r="I13" s="232" t="s">
        <v>1428</v>
      </c>
      <c r="J13" s="266">
        <v>369900</v>
      </c>
    </row>
    <row r="14" spans="2:14" x14ac:dyDescent="0.25">
      <c r="B14" s="29"/>
      <c r="C14" s="305"/>
      <c r="D14" s="186" t="s">
        <v>1261</v>
      </c>
      <c r="G14" s="5">
        <v>10</v>
      </c>
      <c r="I14" s="232" t="s">
        <v>1429</v>
      </c>
      <c r="J14" s="266">
        <v>439900</v>
      </c>
    </row>
    <row r="15" spans="2:14" x14ac:dyDescent="0.25">
      <c r="B15" s="29"/>
      <c r="C15" s="305"/>
      <c r="D15" s="186" t="s">
        <v>1271</v>
      </c>
      <c r="G15" s="5">
        <v>11</v>
      </c>
      <c r="I15" s="232" t="s">
        <v>1430</v>
      </c>
      <c r="J15" s="266">
        <v>629900</v>
      </c>
    </row>
    <row r="16" spans="2:14" x14ac:dyDescent="0.25">
      <c r="B16" s="29"/>
      <c r="C16" s="305"/>
      <c r="D16" s="186" t="s">
        <v>1253</v>
      </c>
      <c r="G16" s="5">
        <v>12</v>
      </c>
      <c r="I16" s="232" t="s">
        <v>1431</v>
      </c>
      <c r="J16" s="266">
        <v>699900</v>
      </c>
    </row>
    <row r="17" spans="2:10" x14ac:dyDescent="0.25">
      <c r="B17" s="29"/>
      <c r="C17" s="305"/>
      <c r="D17" s="186" t="s">
        <v>1259</v>
      </c>
      <c r="G17" s="5">
        <v>13</v>
      </c>
      <c r="J17" s="266"/>
    </row>
    <row r="18" spans="2:10" x14ac:dyDescent="0.25">
      <c r="B18" s="29"/>
      <c r="C18" s="305"/>
      <c r="D18" s="186" t="s">
        <v>1255</v>
      </c>
      <c r="G18" s="5">
        <v>14</v>
      </c>
      <c r="H18" s="263" t="s">
        <v>1402</v>
      </c>
      <c r="I18" s="265"/>
      <c r="J18" s="267"/>
    </row>
    <row r="19" spans="2:10" x14ac:dyDescent="0.25">
      <c r="D19" s="186" t="s">
        <v>1459</v>
      </c>
      <c r="G19" s="5">
        <v>15</v>
      </c>
      <c r="I19" s="232" t="s">
        <v>1404</v>
      </c>
      <c r="J19" s="266">
        <v>314900</v>
      </c>
    </row>
    <row r="20" spans="2:10" x14ac:dyDescent="0.25">
      <c r="D20" s="186" t="s">
        <v>1257</v>
      </c>
      <c r="G20" s="5">
        <v>16</v>
      </c>
      <c r="I20" s="232" t="s">
        <v>1403</v>
      </c>
      <c r="J20" s="266">
        <v>364900</v>
      </c>
    </row>
    <row r="21" spans="2:10" x14ac:dyDescent="0.25">
      <c r="D21" s="186" t="s">
        <v>1260</v>
      </c>
      <c r="G21" s="5">
        <v>17</v>
      </c>
      <c r="I21" s="232" t="s">
        <v>1412</v>
      </c>
      <c r="J21" s="266">
        <v>529900</v>
      </c>
    </row>
    <row r="22" spans="2:10" x14ac:dyDescent="0.25">
      <c r="D22" s="186" t="s">
        <v>1263</v>
      </c>
      <c r="G22" s="5">
        <v>18</v>
      </c>
      <c r="I22" s="232" t="s">
        <v>1411</v>
      </c>
      <c r="J22" s="266">
        <v>779900</v>
      </c>
    </row>
    <row r="23" spans="2:10" x14ac:dyDescent="0.25">
      <c r="D23" s="186" t="s">
        <v>1254</v>
      </c>
      <c r="G23" s="5">
        <v>19</v>
      </c>
      <c r="I23" s="232" t="s">
        <v>1410</v>
      </c>
      <c r="J23" s="266">
        <v>889900</v>
      </c>
    </row>
    <row r="24" spans="2:10" x14ac:dyDescent="0.25">
      <c r="D24" s="186" t="s">
        <v>1258</v>
      </c>
      <c r="G24" s="5">
        <v>20</v>
      </c>
      <c r="I24" s="232" t="s">
        <v>1409</v>
      </c>
      <c r="J24" s="266">
        <v>999999</v>
      </c>
    </row>
    <row r="25" spans="2:10" x14ac:dyDescent="0.25">
      <c r="D25" s="186" t="s">
        <v>1249</v>
      </c>
      <c r="I25" s="232" t="s">
        <v>1408</v>
      </c>
      <c r="J25" s="266">
        <v>1119900</v>
      </c>
    </row>
    <row r="26" spans="2:10" x14ac:dyDescent="0.25">
      <c r="D26" s="186" t="s">
        <v>1265</v>
      </c>
      <c r="J26" s="266"/>
    </row>
    <row r="27" spans="2:10" x14ac:dyDescent="0.25">
      <c r="D27" s="186" t="s">
        <v>1252</v>
      </c>
      <c r="H27" s="262" t="s">
        <v>1405</v>
      </c>
      <c r="I27" s="264"/>
      <c r="J27" s="268"/>
    </row>
    <row r="28" spans="2:10" x14ac:dyDescent="0.25">
      <c r="D28" s="186" t="s">
        <v>1341</v>
      </c>
      <c r="I28" s="232" t="s">
        <v>1406</v>
      </c>
      <c r="J28" s="266">
        <v>249900</v>
      </c>
    </row>
    <row r="29" spans="2:10" x14ac:dyDescent="0.25">
      <c r="D29" s="186" t="s">
        <v>1270</v>
      </c>
      <c r="I29" s="232" t="s">
        <v>1407</v>
      </c>
      <c r="J29" s="266">
        <v>259900</v>
      </c>
    </row>
    <row r="30" spans="2:10" x14ac:dyDescent="0.25">
      <c r="D30" s="186" t="s">
        <v>1461</v>
      </c>
      <c r="J30" s="266"/>
    </row>
    <row r="31" spans="2:10" x14ac:dyDescent="0.25">
      <c r="D31" s="186" t="s">
        <v>1267</v>
      </c>
      <c r="H31" s="262" t="s">
        <v>1296</v>
      </c>
      <c r="I31" s="264"/>
      <c r="J31" s="268"/>
    </row>
    <row r="32" spans="2:10" x14ac:dyDescent="0.25">
      <c r="I32" s="232" t="s">
        <v>1417</v>
      </c>
      <c r="J32" s="266">
        <v>4089000</v>
      </c>
    </row>
    <row r="33" spans="9:10" x14ac:dyDescent="0.25">
      <c r="I33" s="232" t="s">
        <v>1413</v>
      </c>
      <c r="J33" s="266">
        <f>J32*2</f>
        <v>8178000</v>
      </c>
    </row>
    <row r="34" spans="9:10" x14ac:dyDescent="0.25">
      <c r="I34" s="232" t="s">
        <v>1414</v>
      </c>
      <c r="J34" s="266">
        <f>J32*3</f>
        <v>12267000</v>
      </c>
    </row>
    <row r="35" spans="9:10" x14ac:dyDescent="0.25">
      <c r="I35" s="232" t="s">
        <v>1415</v>
      </c>
      <c r="J35" s="266">
        <f>J32*4</f>
        <v>16356000</v>
      </c>
    </row>
    <row r="36" spans="9:10" x14ac:dyDescent="0.25">
      <c r="I36" s="232" t="s">
        <v>1416</v>
      </c>
      <c r="J36" s="266">
        <f>J32*5</f>
        <v>20445000</v>
      </c>
    </row>
  </sheetData>
  <sortState ref="D5:D31">
    <sortCondition ref="D5"/>
  </sortState>
  <mergeCells count="1">
    <mergeCell ref="B2:D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B5:R21"/>
  <sheetViews>
    <sheetView workbookViewId="0">
      <selection activeCell="K21" sqref="K21"/>
    </sheetView>
    <sheetView workbookViewId="1"/>
  </sheetViews>
  <sheetFormatPr baseColWidth="10" defaultRowHeight="15" x14ac:dyDescent="0.25"/>
  <cols>
    <col min="1" max="1" width="2.42578125" style="5" customWidth="1"/>
    <col min="2" max="2" width="21.140625" style="5" customWidth="1"/>
    <col min="3" max="3" width="12.5703125" style="5" customWidth="1"/>
    <col min="4" max="4" width="2.7109375" style="5" customWidth="1"/>
    <col min="5" max="6" width="12.5703125" style="5" customWidth="1"/>
    <col min="7" max="7" width="2.7109375" style="5" customWidth="1"/>
    <col min="8" max="9" width="12.5703125" style="5" customWidth="1"/>
    <col min="10" max="10" width="2.7109375" style="5" customWidth="1"/>
    <col min="11" max="11" width="13.85546875" style="5" customWidth="1"/>
    <col min="12" max="12" width="12.5703125" style="5" customWidth="1"/>
    <col min="13" max="13" width="2.7109375" style="5" customWidth="1"/>
    <col min="14" max="15" width="12.5703125" style="5" customWidth="1"/>
    <col min="16" max="16" width="2.7109375" style="5" customWidth="1"/>
    <col min="17" max="18" width="12.5703125" style="5" customWidth="1"/>
    <col min="19" max="16384" width="11.42578125" style="5"/>
  </cols>
  <sheetData>
    <row r="5" spans="2:18" x14ac:dyDescent="0.25">
      <c r="B5" s="188" t="s">
        <v>1289</v>
      </c>
      <c r="C5" s="188"/>
      <c r="D5" s="185"/>
      <c r="E5" s="188" t="s">
        <v>1290</v>
      </c>
      <c r="F5" s="188"/>
      <c r="G5" s="185"/>
      <c r="H5" s="188" t="s">
        <v>1288</v>
      </c>
      <c r="I5" s="188"/>
      <c r="J5" s="185"/>
      <c r="K5" s="188" t="s">
        <v>134</v>
      </c>
      <c r="L5" s="188"/>
      <c r="M5" s="185"/>
      <c r="N5" s="188" t="s">
        <v>1305</v>
      </c>
      <c r="O5" s="188"/>
      <c r="P5" s="185"/>
      <c r="Q5" s="552" t="s">
        <v>1295</v>
      </c>
      <c r="R5" s="552"/>
    </row>
    <row r="6" spans="2:18" x14ac:dyDescent="0.25">
      <c r="B6" s="186" t="s">
        <v>1362</v>
      </c>
      <c r="C6" s="187">
        <v>0</v>
      </c>
      <c r="E6" s="186" t="s">
        <v>1363</v>
      </c>
      <c r="F6" s="186">
        <v>0</v>
      </c>
      <c r="K6" s="186" t="s">
        <v>1364</v>
      </c>
      <c r="L6" s="187">
        <v>0</v>
      </c>
      <c r="N6" s="186" t="s">
        <v>1365</v>
      </c>
      <c r="O6" s="186">
        <v>0</v>
      </c>
      <c r="Q6" s="5" t="s">
        <v>1366</v>
      </c>
      <c r="R6" s="52">
        <v>0</v>
      </c>
    </row>
    <row r="7" spans="2:18" x14ac:dyDescent="0.25">
      <c r="B7" s="186" t="s">
        <v>1464</v>
      </c>
      <c r="C7" s="187">
        <v>0.35</v>
      </c>
      <c r="E7" s="186" t="s">
        <v>0</v>
      </c>
      <c r="F7" s="187">
        <v>0.18</v>
      </c>
      <c r="G7" s="52"/>
      <c r="H7" s="186" t="s">
        <v>131</v>
      </c>
      <c r="I7" s="189">
        <f>MO!E7</f>
        <v>18415</v>
      </c>
      <c r="K7" s="186" t="s">
        <v>1328</v>
      </c>
      <c r="L7" s="187">
        <v>0.08</v>
      </c>
      <c r="N7" s="186" t="s">
        <v>1306</v>
      </c>
      <c r="O7" s="186">
        <v>2450</v>
      </c>
      <c r="Q7" s="186" t="s">
        <v>1291</v>
      </c>
      <c r="R7" s="187">
        <v>0.1</v>
      </c>
    </row>
    <row r="8" spans="2:18" x14ac:dyDescent="0.25">
      <c r="B8" s="186" t="s">
        <v>1465</v>
      </c>
      <c r="C8" s="187">
        <v>0.2</v>
      </c>
      <c r="E8" s="186" t="s">
        <v>1246</v>
      </c>
      <c r="F8" s="187">
        <v>0.12</v>
      </c>
      <c r="G8" s="52"/>
      <c r="H8" s="186" t="s">
        <v>132</v>
      </c>
      <c r="I8" s="189">
        <f>MO!H7</f>
        <v>11890</v>
      </c>
      <c r="K8" s="186" t="s">
        <v>1301</v>
      </c>
      <c r="L8" s="187">
        <v>0.16</v>
      </c>
      <c r="N8" s="186" t="s">
        <v>1307</v>
      </c>
      <c r="O8" s="186">
        <v>0</v>
      </c>
      <c r="Q8" s="186" t="s">
        <v>1292</v>
      </c>
      <c r="R8" s="187">
        <v>0.3</v>
      </c>
    </row>
    <row r="9" spans="2:18" x14ac:dyDescent="0.25">
      <c r="B9" s="186" t="s">
        <v>1466</v>
      </c>
      <c r="C9" s="187">
        <v>0.12</v>
      </c>
      <c r="E9" s="186" t="s">
        <v>1300</v>
      </c>
      <c r="F9" s="187">
        <v>0.22</v>
      </c>
      <c r="G9" s="52"/>
      <c r="H9" s="187"/>
      <c r="I9" s="187"/>
      <c r="K9" s="186" t="s">
        <v>1302</v>
      </c>
      <c r="L9" s="187">
        <v>0.25</v>
      </c>
      <c r="N9" s="186" t="s">
        <v>1308</v>
      </c>
      <c r="O9" s="186">
        <v>123</v>
      </c>
      <c r="Q9" s="186" t="s">
        <v>1293</v>
      </c>
      <c r="R9" s="187">
        <v>0.45</v>
      </c>
    </row>
    <row r="10" spans="2:18" x14ac:dyDescent="0.25">
      <c r="B10" s="186" t="s">
        <v>1467</v>
      </c>
      <c r="C10" s="187">
        <v>0.55000000000000004</v>
      </c>
      <c r="E10" s="186"/>
      <c r="F10" s="186"/>
      <c r="H10" s="186"/>
      <c r="I10" s="186"/>
      <c r="K10" s="186" t="s">
        <v>1303</v>
      </c>
      <c r="L10" s="187">
        <v>0.3</v>
      </c>
      <c r="N10" s="186" t="s">
        <v>1309</v>
      </c>
      <c r="O10" s="186">
        <v>1100</v>
      </c>
      <c r="Q10" s="186" t="s">
        <v>1294</v>
      </c>
      <c r="R10" s="187">
        <v>-0.1</v>
      </c>
    </row>
    <row r="11" spans="2:18" x14ac:dyDescent="0.25">
      <c r="B11" s="186" t="s">
        <v>1298</v>
      </c>
      <c r="C11" s="187">
        <v>0.05</v>
      </c>
      <c r="E11" s="186"/>
      <c r="F11" s="186"/>
      <c r="H11" s="186"/>
      <c r="I11" s="186"/>
      <c r="K11" s="186" t="s">
        <v>1304</v>
      </c>
      <c r="L11" s="187">
        <v>0.08</v>
      </c>
      <c r="N11" s="186"/>
      <c r="O11" s="186"/>
      <c r="Q11" s="186"/>
      <c r="R11" s="186"/>
    </row>
    <row r="12" spans="2:18" x14ac:dyDescent="0.25">
      <c r="H12" s="186"/>
      <c r="I12" s="186"/>
      <c r="K12" s="186" t="s">
        <v>25</v>
      </c>
      <c r="L12" s="187">
        <v>0.35</v>
      </c>
      <c r="N12" s="186"/>
      <c r="O12" s="186"/>
      <c r="Q12" s="186"/>
      <c r="R12" s="186"/>
    </row>
    <row r="13" spans="2:18" x14ac:dyDescent="0.25">
      <c r="B13" s="186"/>
      <c r="C13" s="186"/>
      <c r="E13" s="186"/>
      <c r="F13" s="186"/>
      <c r="H13" s="186"/>
      <c r="I13" s="186"/>
      <c r="K13" s="186" t="s">
        <v>101</v>
      </c>
      <c r="L13" s="187">
        <v>0.12</v>
      </c>
      <c r="N13" s="186"/>
      <c r="O13" s="186"/>
      <c r="Q13" s="186"/>
      <c r="R13" s="186"/>
    </row>
    <row r="14" spans="2:18" x14ac:dyDescent="0.25">
      <c r="B14" s="186"/>
      <c r="C14" s="186"/>
      <c r="E14" s="186"/>
      <c r="F14" s="186"/>
      <c r="H14" s="186"/>
      <c r="I14" s="186"/>
      <c r="K14" s="186"/>
      <c r="L14" s="186"/>
      <c r="N14" s="186"/>
      <c r="O14" s="186"/>
      <c r="Q14" s="186"/>
      <c r="R14" s="186"/>
    </row>
    <row r="15" spans="2:18" x14ac:dyDescent="0.25">
      <c r="B15" s="186"/>
      <c r="C15" s="186"/>
      <c r="E15" s="186"/>
      <c r="F15" s="186"/>
      <c r="H15" s="186"/>
      <c r="I15" s="186"/>
      <c r="K15" s="186"/>
      <c r="L15" s="186"/>
      <c r="N15" s="186"/>
      <c r="O15" s="186"/>
      <c r="Q15" s="186"/>
      <c r="R15" s="186"/>
    </row>
    <row r="16" spans="2:18" x14ac:dyDescent="0.25">
      <c r="B16" s="186"/>
      <c r="C16" s="186"/>
      <c r="E16" s="186"/>
      <c r="F16" s="186"/>
      <c r="H16" s="186"/>
      <c r="I16" s="186"/>
      <c r="K16" s="186"/>
      <c r="L16" s="186"/>
      <c r="N16" s="186"/>
      <c r="O16" s="186"/>
      <c r="Q16" s="186"/>
      <c r="R16" s="186"/>
    </row>
    <row r="17" spans="2:18" x14ac:dyDescent="0.25">
      <c r="B17" s="186"/>
      <c r="C17" s="186"/>
      <c r="E17" s="186"/>
      <c r="F17" s="186"/>
      <c r="H17" s="186"/>
      <c r="I17" s="186"/>
      <c r="K17" s="186"/>
      <c r="L17" s="186"/>
      <c r="N17" s="186"/>
      <c r="O17" s="186"/>
      <c r="Q17" s="186"/>
      <c r="R17" s="186"/>
    </row>
    <row r="18" spans="2:18" x14ac:dyDescent="0.25">
      <c r="B18" s="186"/>
      <c r="C18" s="186"/>
      <c r="D18" s="52"/>
      <c r="E18" s="186"/>
      <c r="F18" s="186"/>
      <c r="H18" s="186"/>
      <c r="I18" s="186"/>
      <c r="K18" s="186"/>
      <c r="L18" s="186"/>
      <c r="N18" s="186"/>
      <c r="O18" s="186"/>
      <c r="Q18" s="186"/>
      <c r="R18" s="186"/>
    </row>
    <row r="19" spans="2:18" x14ac:dyDescent="0.25">
      <c r="B19" s="186"/>
      <c r="C19" s="186"/>
      <c r="D19" s="52"/>
      <c r="E19" s="186"/>
      <c r="F19" s="186"/>
      <c r="H19" s="186"/>
      <c r="I19" s="186"/>
      <c r="K19" s="186"/>
      <c r="L19" s="186"/>
      <c r="N19" s="186"/>
      <c r="O19" s="186"/>
      <c r="Q19" s="186"/>
      <c r="R19" s="186"/>
    </row>
    <row r="20" spans="2:18" x14ac:dyDescent="0.25">
      <c r="B20" s="186"/>
      <c r="C20" s="186"/>
      <c r="D20" s="52"/>
      <c r="E20" s="186"/>
      <c r="F20" s="186"/>
      <c r="H20" s="186"/>
      <c r="I20" s="186"/>
      <c r="K20" s="186"/>
      <c r="L20" s="186"/>
      <c r="N20" s="186"/>
      <c r="O20" s="186"/>
      <c r="Q20" s="186"/>
      <c r="R20" s="186"/>
    </row>
    <row r="21" spans="2:18" x14ac:dyDescent="0.25">
      <c r="D21" s="52"/>
    </row>
  </sheetData>
  <mergeCells count="1">
    <mergeCell ref="Q5:R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M1123"/>
  <sheetViews>
    <sheetView workbookViewId="0">
      <pane ySplit="2" topLeftCell="A3" activePane="bottomLeft" state="frozen"/>
      <selection pane="bottomLeft" activeCell="L26" sqref="L25:L26"/>
    </sheetView>
    <sheetView workbookViewId="1"/>
  </sheetViews>
  <sheetFormatPr baseColWidth="10" defaultRowHeight="15" x14ac:dyDescent="0.3"/>
  <cols>
    <col min="1" max="1" width="15.140625" style="14" bestFit="1" customWidth="1"/>
    <col min="2" max="2" width="16.7109375" style="14" bestFit="1" customWidth="1"/>
    <col min="3" max="3" width="30.42578125" style="18" bestFit="1" customWidth="1"/>
    <col min="4" max="4" width="16" style="22" customWidth="1"/>
    <col min="5" max="5" width="14.28515625" style="22" customWidth="1"/>
    <col min="6" max="7" width="11.42578125" style="22"/>
    <col min="8" max="8" width="15.42578125" style="22" customWidth="1"/>
    <col min="9" max="12" width="11.42578125" style="10"/>
    <col min="13" max="13" width="30.42578125" style="18" bestFit="1" customWidth="1"/>
    <col min="14" max="16384" width="11.42578125" style="10"/>
  </cols>
  <sheetData>
    <row r="1" spans="1:13" x14ac:dyDescent="0.3">
      <c r="A1" s="14" t="s">
        <v>1229</v>
      </c>
      <c r="B1" s="14" t="s">
        <v>1229</v>
      </c>
      <c r="C1" s="18" t="s">
        <v>1231</v>
      </c>
      <c r="D1" s="553" t="s">
        <v>1273</v>
      </c>
      <c r="E1" s="553"/>
      <c r="M1" s="18" t="s">
        <v>1231</v>
      </c>
    </row>
    <row r="2" spans="1:13" ht="15" customHeight="1" x14ac:dyDescent="0.3">
      <c r="A2" s="11" t="s">
        <v>1230</v>
      </c>
      <c r="B2" s="11" t="s">
        <v>1230</v>
      </c>
      <c r="C2" s="19" t="s">
        <v>1230</v>
      </c>
      <c r="D2" s="23" t="s">
        <v>1236</v>
      </c>
      <c r="E2" s="23" t="s">
        <v>1237</v>
      </c>
      <c r="F2" s="23" t="s">
        <v>1239</v>
      </c>
      <c r="G2" s="23" t="s">
        <v>1240</v>
      </c>
      <c r="H2" s="23" t="s">
        <v>1241</v>
      </c>
      <c r="J2" s="554" t="s">
        <v>1243</v>
      </c>
      <c r="K2" s="554"/>
      <c r="M2" s="19" t="s">
        <v>1230</v>
      </c>
    </row>
    <row r="3" spans="1:13" x14ac:dyDescent="0.3">
      <c r="A3" s="15" t="s">
        <v>173</v>
      </c>
      <c r="B3" s="12" t="s">
        <v>173</v>
      </c>
      <c r="C3" s="20" t="s">
        <v>206</v>
      </c>
      <c r="D3" s="22">
        <v>2400</v>
      </c>
      <c r="F3" s="22">
        <v>0</v>
      </c>
      <c r="G3" s="22">
        <v>80000</v>
      </c>
      <c r="H3" s="22">
        <v>2400</v>
      </c>
      <c r="J3" s="10" t="s">
        <v>133</v>
      </c>
      <c r="K3" s="10" t="s">
        <v>147</v>
      </c>
      <c r="M3" s="20" t="s">
        <v>207</v>
      </c>
    </row>
    <row r="4" spans="1:13" x14ac:dyDescent="0.3">
      <c r="A4" s="15" t="s">
        <v>174</v>
      </c>
      <c r="B4" s="12" t="s">
        <v>173</v>
      </c>
      <c r="C4" s="20" t="s">
        <v>207</v>
      </c>
      <c r="D4" s="22">
        <v>12500</v>
      </c>
      <c r="E4" s="22" t="s">
        <v>1238</v>
      </c>
      <c r="H4" s="22">
        <v>1950</v>
      </c>
      <c r="J4" s="10" t="s">
        <v>170</v>
      </c>
      <c r="K4" s="10" t="s">
        <v>1244</v>
      </c>
      <c r="M4" s="20" t="s">
        <v>935</v>
      </c>
    </row>
    <row r="5" spans="1:13" x14ac:dyDescent="0.3">
      <c r="A5" s="15" t="s">
        <v>175</v>
      </c>
      <c r="B5" s="12" t="s">
        <v>173</v>
      </c>
      <c r="C5" s="20" t="s">
        <v>208</v>
      </c>
      <c r="D5" s="22">
        <v>9000</v>
      </c>
      <c r="E5" s="22" t="s">
        <v>1238</v>
      </c>
      <c r="H5" s="22">
        <v>1950</v>
      </c>
      <c r="J5" s="10" t="s">
        <v>171</v>
      </c>
      <c r="K5" s="10" t="s">
        <v>1245</v>
      </c>
      <c r="M5" s="20" t="s">
        <v>208</v>
      </c>
    </row>
    <row r="6" spans="1:13" x14ac:dyDescent="0.3">
      <c r="A6" s="15" t="s">
        <v>176</v>
      </c>
      <c r="B6" s="12" t="s">
        <v>173</v>
      </c>
      <c r="C6" s="20" t="s">
        <v>209</v>
      </c>
      <c r="D6" s="22">
        <v>13000</v>
      </c>
      <c r="E6" s="22" t="s">
        <v>1238</v>
      </c>
      <c r="H6" s="22">
        <v>1950</v>
      </c>
      <c r="M6" s="20" t="s">
        <v>857</v>
      </c>
    </row>
    <row r="7" spans="1:13" x14ac:dyDescent="0.3">
      <c r="A7" s="15" t="s">
        <v>177</v>
      </c>
      <c r="B7" s="12" t="s">
        <v>173</v>
      </c>
      <c r="C7" s="20" t="s">
        <v>210</v>
      </c>
      <c r="D7" s="22">
        <v>12000</v>
      </c>
      <c r="E7" s="22" t="s">
        <v>1238</v>
      </c>
      <c r="H7" s="22">
        <v>2400</v>
      </c>
      <c r="M7" s="20" t="s">
        <v>754</v>
      </c>
    </row>
    <row r="8" spans="1:13" x14ac:dyDescent="0.3">
      <c r="A8" s="15" t="s">
        <v>178</v>
      </c>
      <c r="B8" s="12" t="s">
        <v>173</v>
      </c>
      <c r="C8" s="20" t="s">
        <v>211</v>
      </c>
      <c r="D8" s="22">
        <v>12000</v>
      </c>
      <c r="E8" s="22" t="s">
        <v>1238</v>
      </c>
      <c r="H8" s="22">
        <v>2400</v>
      </c>
      <c r="M8" s="20" t="s">
        <v>783</v>
      </c>
    </row>
    <row r="9" spans="1:13" x14ac:dyDescent="0.3">
      <c r="A9" s="15" t="s">
        <v>179</v>
      </c>
      <c r="B9" s="12" t="s">
        <v>173</v>
      </c>
      <c r="C9" s="20" t="s">
        <v>212</v>
      </c>
      <c r="D9" s="22">
        <v>25000</v>
      </c>
      <c r="E9" s="22" t="s">
        <v>1238</v>
      </c>
      <c r="H9" s="22">
        <v>2400</v>
      </c>
      <c r="M9" s="20" t="s">
        <v>353</v>
      </c>
    </row>
    <row r="10" spans="1:13" x14ac:dyDescent="0.3">
      <c r="A10" s="15" t="s">
        <v>180</v>
      </c>
      <c r="B10" s="12" t="s">
        <v>173</v>
      </c>
      <c r="C10" s="20" t="s">
        <v>213</v>
      </c>
      <c r="D10" s="22">
        <v>25000</v>
      </c>
      <c r="E10" s="22" t="s">
        <v>1238</v>
      </c>
      <c r="H10" s="22">
        <v>2400</v>
      </c>
      <c r="M10" s="20" t="s">
        <v>784</v>
      </c>
    </row>
    <row r="11" spans="1:13" x14ac:dyDescent="0.3">
      <c r="A11" s="15" t="s">
        <v>181</v>
      </c>
      <c r="B11" s="12" t="s">
        <v>173</v>
      </c>
      <c r="C11" s="20" t="s">
        <v>214</v>
      </c>
      <c r="D11" s="22">
        <v>12000</v>
      </c>
      <c r="E11" s="22" t="s">
        <v>1238</v>
      </c>
      <c r="H11" s="22">
        <v>2400</v>
      </c>
      <c r="M11" s="20" t="s">
        <v>643</v>
      </c>
    </row>
    <row r="12" spans="1:13" x14ac:dyDescent="0.3">
      <c r="A12" s="15" t="s">
        <v>182</v>
      </c>
      <c r="B12" s="12" t="s">
        <v>173</v>
      </c>
      <c r="C12" s="20" t="s">
        <v>215</v>
      </c>
      <c r="D12" s="22">
        <v>12000</v>
      </c>
      <c r="E12" s="22" t="s">
        <v>1238</v>
      </c>
      <c r="H12" s="22">
        <v>2400</v>
      </c>
      <c r="M12" s="20" t="s">
        <v>593</v>
      </c>
    </row>
    <row r="13" spans="1:13" x14ac:dyDescent="0.3">
      <c r="A13" s="15" t="s">
        <v>183</v>
      </c>
      <c r="B13" s="12" t="s">
        <v>173</v>
      </c>
      <c r="C13" s="20" t="s">
        <v>216</v>
      </c>
      <c r="D13" s="22">
        <v>12000</v>
      </c>
      <c r="E13" s="22" t="s">
        <v>1238</v>
      </c>
      <c r="H13" s="22">
        <v>2400</v>
      </c>
      <c r="M13" s="20" t="s">
        <v>995</v>
      </c>
    </row>
    <row r="14" spans="1:13" x14ac:dyDescent="0.3">
      <c r="A14" s="15" t="s">
        <v>184</v>
      </c>
      <c r="B14" s="12" t="s">
        <v>173</v>
      </c>
      <c r="C14" s="20" t="s">
        <v>217</v>
      </c>
      <c r="D14" s="22">
        <v>12000</v>
      </c>
      <c r="E14" s="22" t="s">
        <v>1238</v>
      </c>
      <c r="F14" s="22">
        <v>25000</v>
      </c>
      <c r="G14" s="22">
        <v>2700</v>
      </c>
      <c r="H14" s="22">
        <v>2400</v>
      </c>
      <c r="M14" s="20" t="s">
        <v>517</v>
      </c>
    </row>
    <row r="15" spans="1:13" x14ac:dyDescent="0.3">
      <c r="A15" s="15" t="s">
        <v>185</v>
      </c>
      <c r="B15" s="12" t="s">
        <v>173</v>
      </c>
      <c r="C15" s="20" t="s">
        <v>218</v>
      </c>
      <c r="D15" s="22">
        <v>12000</v>
      </c>
      <c r="E15" s="22" t="s">
        <v>1238</v>
      </c>
      <c r="H15" s="22">
        <v>2400</v>
      </c>
      <c r="M15" s="20" t="s">
        <v>1175</v>
      </c>
    </row>
    <row r="16" spans="1:13" x14ac:dyDescent="0.3">
      <c r="A16" s="15" t="s">
        <v>1232</v>
      </c>
      <c r="B16" s="12" t="s">
        <v>173</v>
      </c>
      <c r="C16" s="20" t="s">
        <v>219</v>
      </c>
      <c r="D16" s="22">
        <v>12000</v>
      </c>
      <c r="E16" s="22" t="s">
        <v>1238</v>
      </c>
      <c r="H16" s="22">
        <v>2400</v>
      </c>
      <c r="M16" s="20" t="s">
        <v>594</v>
      </c>
    </row>
    <row r="17" spans="1:13" x14ac:dyDescent="0.3">
      <c r="A17" s="15" t="s">
        <v>187</v>
      </c>
      <c r="B17" s="12" t="s">
        <v>173</v>
      </c>
      <c r="C17" s="20" t="s">
        <v>220</v>
      </c>
      <c r="D17" s="22">
        <v>12000</v>
      </c>
      <c r="E17" s="22" t="s">
        <v>1238</v>
      </c>
      <c r="H17" s="22">
        <v>2400</v>
      </c>
      <c r="M17" s="20" t="s">
        <v>785</v>
      </c>
    </row>
    <row r="18" spans="1:13" x14ac:dyDescent="0.3">
      <c r="A18" s="15" t="s">
        <v>188</v>
      </c>
      <c r="B18" s="12" t="s">
        <v>173</v>
      </c>
      <c r="C18" s="20" t="s">
        <v>221</v>
      </c>
      <c r="D18" s="22">
        <v>12000</v>
      </c>
      <c r="E18" s="22" t="s">
        <v>1238</v>
      </c>
      <c r="H18" s="22">
        <v>2400</v>
      </c>
      <c r="M18" s="20" t="s">
        <v>644</v>
      </c>
    </row>
    <row r="19" spans="1:13" x14ac:dyDescent="0.3">
      <c r="A19" s="15" t="s">
        <v>189</v>
      </c>
      <c r="B19" s="12" t="s">
        <v>173</v>
      </c>
      <c r="C19" s="20" t="s">
        <v>222</v>
      </c>
      <c r="D19" s="22">
        <v>12000</v>
      </c>
      <c r="E19" s="22" t="s">
        <v>1238</v>
      </c>
      <c r="H19" s="22">
        <v>2400</v>
      </c>
      <c r="M19" s="20" t="s">
        <v>644</v>
      </c>
    </row>
    <row r="20" spans="1:13" x14ac:dyDescent="0.3">
      <c r="A20" s="15" t="s">
        <v>1233</v>
      </c>
      <c r="B20" s="12" t="s">
        <v>173</v>
      </c>
      <c r="C20" s="20" t="s">
        <v>223</v>
      </c>
      <c r="D20" s="22">
        <v>12000</v>
      </c>
      <c r="E20" s="22" t="s">
        <v>1238</v>
      </c>
      <c r="H20" s="22">
        <v>2400</v>
      </c>
      <c r="M20" s="20" t="s">
        <v>543</v>
      </c>
    </row>
    <row r="21" spans="1:13" x14ac:dyDescent="0.3">
      <c r="A21" s="15" t="s">
        <v>191</v>
      </c>
      <c r="B21" s="12" t="s">
        <v>173</v>
      </c>
      <c r="C21" s="20" t="s">
        <v>224</v>
      </c>
      <c r="D21" s="22">
        <v>12000</v>
      </c>
      <c r="E21" s="22" t="s">
        <v>1238</v>
      </c>
      <c r="H21" s="22">
        <v>2400</v>
      </c>
      <c r="M21" s="20" t="s">
        <v>543</v>
      </c>
    </row>
    <row r="22" spans="1:13" x14ac:dyDescent="0.3">
      <c r="A22" s="15" t="s">
        <v>192</v>
      </c>
      <c r="B22" s="12" t="s">
        <v>173</v>
      </c>
      <c r="C22" s="20" t="s">
        <v>225</v>
      </c>
      <c r="D22" s="22">
        <v>12000</v>
      </c>
      <c r="E22" s="22" t="s">
        <v>1238</v>
      </c>
      <c r="H22" s="22">
        <v>2400</v>
      </c>
      <c r="M22" s="20" t="s">
        <v>543</v>
      </c>
    </row>
    <row r="23" spans="1:13" x14ac:dyDescent="0.3">
      <c r="A23" s="15" t="s">
        <v>193</v>
      </c>
      <c r="B23" s="12" t="s">
        <v>173</v>
      </c>
      <c r="C23" s="20" t="s">
        <v>226</v>
      </c>
      <c r="D23" s="22">
        <v>12000</v>
      </c>
      <c r="E23" s="22" t="s">
        <v>1238</v>
      </c>
      <c r="H23" s="22">
        <v>2400</v>
      </c>
      <c r="M23" s="20" t="s">
        <v>1134</v>
      </c>
    </row>
    <row r="24" spans="1:13" x14ac:dyDescent="0.3">
      <c r="A24" s="15" t="s">
        <v>194</v>
      </c>
      <c r="B24" s="12" t="s">
        <v>173</v>
      </c>
      <c r="C24" s="20" t="s">
        <v>227</v>
      </c>
      <c r="D24" s="22">
        <v>12000</v>
      </c>
      <c r="E24" s="22" t="s">
        <v>1238</v>
      </c>
      <c r="H24" s="22">
        <v>2400</v>
      </c>
      <c r="M24" s="20" t="s">
        <v>882</v>
      </c>
    </row>
    <row r="25" spans="1:13" x14ac:dyDescent="0.3">
      <c r="A25" s="15" t="s">
        <v>195</v>
      </c>
      <c r="B25" s="12" t="s">
        <v>173</v>
      </c>
      <c r="C25" s="20" t="s">
        <v>228</v>
      </c>
      <c r="D25" s="22">
        <v>12000</v>
      </c>
      <c r="E25" s="22" t="s">
        <v>1238</v>
      </c>
      <c r="H25" s="22">
        <v>2400</v>
      </c>
      <c r="M25" s="20" t="s">
        <v>209</v>
      </c>
    </row>
    <row r="26" spans="1:13" x14ac:dyDescent="0.3">
      <c r="A26" s="15" t="s">
        <v>1234</v>
      </c>
      <c r="B26" s="12" t="s">
        <v>173</v>
      </c>
      <c r="C26" s="20" t="s">
        <v>229</v>
      </c>
      <c r="D26" s="22">
        <v>12000</v>
      </c>
      <c r="E26" s="22" t="s">
        <v>1238</v>
      </c>
      <c r="H26" s="22">
        <v>2400</v>
      </c>
      <c r="M26" s="20" t="s">
        <v>829</v>
      </c>
    </row>
    <row r="27" spans="1:13" x14ac:dyDescent="0.3">
      <c r="A27" s="15" t="s">
        <v>197</v>
      </c>
      <c r="B27" s="12" t="s">
        <v>173</v>
      </c>
      <c r="C27" s="20" t="s">
        <v>230</v>
      </c>
      <c r="D27" s="22">
        <v>12000</v>
      </c>
      <c r="E27" s="22" t="s">
        <v>1238</v>
      </c>
      <c r="H27" s="22">
        <v>2400</v>
      </c>
      <c r="M27" s="20" t="s">
        <v>786</v>
      </c>
    </row>
    <row r="28" spans="1:13" x14ac:dyDescent="0.3">
      <c r="A28" s="15" t="s">
        <v>198</v>
      </c>
      <c r="B28" s="12" t="s">
        <v>173</v>
      </c>
      <c r="C28" s="20" t="s">
        <v>231</v>
      </c>
      <c r="D28" s="22">
        <v>12000</v>
      </c>
      <c r="E28" s="22" t="s">
        <v>1238</v>
      </c>
      <c r="H28" s="22">
        <v>2400</v>
      </c>
      <c r="M28" s="20" t="s">
        <v>558</v>
      </c>
    </row>
    <row r="29" spans="1:13" x14ac:dyDescent="0.3">
      <c r="A29" s="15" t="s">
        <v>199</v>
      </c>
      <c r="B29" s="12" t="s">
        <v>173</v>
      </c>
      <c r="C29" s="20" t="s">
        <v>178</v>
      </c>
      <c r="D29" s="22">
        <v>12000</v>
      </c>
      <c r="E29" s="22" t="s">
        <v>1238</v>
      </c>
      <c r="H29" s="22">
        <v>2400</v>
      </c>
      <c r="M29" s="20" t="s">
        <v>398</v>
      </c>
    </row>
    <row r="30" spans="1:13" x14ac:dyDescent="0.3">
      <c r="A30" s="15" t="s">
        <v>1235</v>
      </c>
      <c r="B30" s="12" t="s">
        <v>173</v>
      </c>
      <c r="C30" s="20" t="s">
        <v>232</v>
      </c>
      <c r="D30" s="22">
        <v>12000</v>
      </c>
      <c r="E30" s="22" t="s">
        <v>1238</v>
      </c>
      <c r="H30" s="22">
        <v>2400</v>
      </c>
      <c r="M30" s="20" t="s">
        <v>1089</v>
      </c>
    </row>
    <row r="31" spans="1:13" x14ac:dyDescent="0.3">
      <c r="A31" s="15" t="s">
        <v>201</v>
      </c>
      <c r="B31" s="12" t="s">
        <v>173</v>
      </c>
      <c r="C31" s="20" t="s">
        <v>233</v>
      </c>
      <c r="D31" s="22">
        <v>12000</v>
      </c>
      <c r="E31" s="22" t="s">
        <v>1238</v>
      </c>
      <c r="H31" s="22">
        <v>2400</v>
      </c>
      <c r="M31" s="20" t="s">
        <v>787</v>
      </c>
    </row>
    <row r="32" spans="1:13" x14ac:dyDescent="0.3">
      <c r="A32" s="15" t="s">
        <v>202</v>
      </c>
      <c r="B32" s="12" t="s">
        <v>173</v>
      </c>
      <c r="C32" s="20" t="s">
        <v>234</v>
      </c>
      <c r="D32" s="22">
        <v>12000</v>
      </c>
      <c r="E32" s="22" t="s">
        <v>1238</v>
      </c>
      <c r="H32" s="22">
        <v>2400</v>
      </c>
      <c r="M32" s="20" t="s">
        <v>755</v>
      </c>
    </row>
    <row r="33" spans="1:13" x14ac:dyDescent="0.3">
      <c r="A33" s="15" t="s">
        <v>203</v>
      </c>
      <c r="B33" s="12" t="s">
        <v>173</v>
      </c>
      <c r="C33" s="20" t="s">
        <v>235</v>
      </c>
      <c r="D33" s="22">
        <v>12000</v>
      </c>
      <c r="E33" s="22" t="s">
        <v>1238</v>
      </c>
      <c r="H33" s="22">
        <v>2400</v>
      </c>
      <c r="M33" s="20" t="s">
        <v>354</v>
      </c>
    </row>
    <row r="34" spans="1:13" x14ac:dyDescent="0.3">
      <c r="A34" s="15" t="s">
        <v>204</v>
      </c>
      <c r="B34" s="12" t="s">
        <v>173</v>
      </c>
      <c r="C34" s="20" t="s">
        <v>236</v>
      </c>
      <c r="D34" s="22">
        <v>12000</v>
      </c>
      <c r="E34" s="22" t="s">
        <v>1238</v>
      </c>
      <c r="H34" s="22">
        <v>2400</v>
      </c>
      <c r="M34" s="20" t="s">
        <v>1090</v>
      </c>
    </row>
    <row r="35" spans="1:13" x14ac:dyDescent="0.3">
      <c r="A35" s="15" t="s">
        <v>205</v>
      </c>
      <c r="B35" s="12" t="s">
        <v>173</v>
      </c>
      <c r="C35" s="20" t="s">
        <v>237</v>
      </c>
      <c r="D35" s="22">
        <v>12000</v>
      </c>
      <c r="E35" s="22" t="s">
        <v>1238</v>
      </c>
      <c r="H35" s="22">
        <v>2400</v>
      </c>
      <c r="M35" s="20" t="s">
        <v>210</v>
      </c>
    </row>
    <row r="36" spans="1:13" x14ac:dyDescent="0.3">
      <c r="B36" s="12" t="s">
        <v>173</v>
      </c>
      <c r="C36" s="20" t="s">
        <v>238</v>
      </c>
      <c r="D36" s="22">
        <v>12000</v>
      </c>
      <c r="E36" s="22" t="s">
        <v>1238</v>
      </c>
      <c r="H36" s="22">
        <v>2400</v>
      </c>
      <c r="M36" s="20" t="s">
        <v>211</v>
      </c>
    </row>
    <row r="37" spans="1:13" x14ac:dyDescent="0.3">
      <c r="B37" s="12" t="s">
        <v>173</v>
      </c>
      <c r="C37" s="20" t="s">
        <v>239</v>
      </c>
      <c r="D37" s="22">
        <v>12000</v>
      </c>
      <c r="E37" s="22" t="s">
        <v>1238</v>
      </c>
      <c r="H37" s="22">
        <v>2400</v>
      </c>
      <c r="M37" s="20" t="s">
        <v>1091</v>
      </c>
    </row>
    <row r="38" spans="1:13" x14ac:dyDescent="0.3">
      <c r="B38" s="12" t="s">
        <v>173</v>
      </c>
      <c r="C38" s="20" t="s">
        <v>240</v>
      </c>
      <c r="D38" s="22">
        <v>12000</v>
      </c>
      <c r="E38" s="22" t="s">
        <v>1238</v>
      </c>
      <c r="H38" s="22">
        <v>2400</v>
      </c>
      <c r="M38" s="20" t="s">
        <v>645</v>
      </c>
    </row>
    <row r="39" spans="1:13" x14ac:dyDescent="0.3">
      <c r="B39" s="12" t="s">
        <v>173</v>
      </c>
      <c r="C39" s="20" t="s">
        <v>241</v>
      </c>
      <c r="D39" s="22">
        <v>12000</v>
      </c>
      <c r="E39" s="22" t="s">
        <v>1238</v>
      </c>
      <c r="H39" s="22">
        <v>2400</v>
      </c>
      <c r="M39" s="20" t="s">
        <v>883</v>
      </c>
    </row>
    <row r="40" spans="1:13" x14ac:dyDescent="0.3">
      <c r="B40" s="12" t="s">
        <v>173</v>
      </c>
      <c r="C40" s="20" t="s">
        <v>242</v>
      </c>
      <c r="D40" s="22">
        <v>12000</v>
      </c>
      <c r="E40" s="22" t="s">
        <v>1238</v>
      </c>
      <c r="H40" s="22">
        <v>2400</v>
      </c>
      <c r="M40" s="20" t="s">
        <v>1135</v>
      </c>
    </row>
    <row r="41" spans="1:13" x14ac:dyDescent="0.3">
      <c r="B41" s="12" t="s">
        <v>173</v>
      </c>
      <c r="C41" s="20" t="s">
        <v>243</v>
      </c>
      <c r="D41" s="22">
        <v>12000</v>
      </c>
      <c r="E41" s="22" t="s">
        <v>1238</v>
      </c>
      <c r="H41" s="22">
        <v>2400</v>
      </c>
      <c r="M41" s="20" t="s">
        <v>212</v>
      </c>
    </row>
    <row r="42" spans="1:13" x14ac:dyDescent="0.3">
      <c r="B42" s="12" t="s">
        <v>173</v>
      </c>
      <c r="C42" s="20" t="s">
        <v>244</v>
      </c>
      <c r="D42" s="22">
        <v>12000</v>
      </c>
      <c r="E42" s="22" t="s">
        <v>1238</v>
      </c>
      <c r="H42" s="22">
        <v>2400</v>
      </c>
      <c r="M42" s="20" t="s">
        <v>213</v>
      </c>
    </row>
    <row r="43" spans="1:13" x14ac:dyDescent="0.3">
      <c r="B43" s="12" t="s">
        <v>173</v>
      </c>
      <c r="C43" s="20" t="s">
        <v>245</v>
      </c>
      <c r="D43" s="22">
        <v>12000</v>
      </c>
      <c r="E43" s="22" t="s">
        <v>1238</v>
      </c>
      <c r="H43" s="22">
        <v>2400</v>
      </c>
      <c r="M43" s="20" t="s">
        <v>214</v>
      </c>
    </row>
    <row r="44" spans="1:13" x14ac:dyDescent="0.3">
      <c r="B44" s="12" t="s">
        <v>173</v>
      </c>
      <c r="C44" s="20" t="s">
        <v>246</v>
      </c>
      <c r="D44" s="22">
        <v>12000</v>
      </c>
      <c r="E44" s="22" t="s">
        <v>1238</v>
      </c>
      <c r="H44" s="22">
        <v>2400</v>
      </c>
      <c r="M44" s="20" t="s">
        <v>646</v>
      </c>
    </row>
    <row r="45" spans="1:13" x14ac:dyDescent="0.3">
      <c r="B45" s="12" t="s">
        <v>173</v>
      </c>
      <c r="C45" s="20" t="s">
        <v>247</v>
      </c>
      <c r="D45" s="22">
        <v>12000</v>
      </c>
      <c r="E45" s="22" t="s">
        <v>1238</v>
      </c>
      <c r="H45" s="22">
        <v>2400</v>
      </c>
      <c r="M45" s="20" t="s">
        <v>215</v>
      </c>
    </row>
    <row r="46" spans="1:13" x14ac:dyDescent="0.3">
      <c r="B46" s="12" t="s">
        <v>173</v>
      </c>
      <c r="C46" s="20" t="s">
        <v>248</v>
      </c>
      <c r="D46" s="22">
        <v>12000</v>
      </c>
      <c r="E46" s="22" t="s">
        <v>1238</v>
      </c>
      <c r="H46" s="22">
        <v>2400</v>
      </c>
      <c r="M46" s="20" t="s">
        <v>518</v>
      </c>
    </row>
    <row r="47" spans="1:13" x14ac:dyDescent="0.3">
      <c r="B47" s="12" t="s">
        <v>173</v>
      </c>
      <c r="C47" s="20" t="s">
        <v>249</v>
      </c>
      <c r="D47" s="22">
        <v>12000</v>
      </c>
      <c r="E47" s="22" t="s">
        <v>1238</v>
      </c>
      <c r="H47" s="22">
        <v>2400</v>
      </c>
      <c r="M47" s="20" t="s">
        <v>1136</v>
      </c>
    </row>
    <row r="48" spans="1:13" x14ac:dyDescent="0.3">
      <c r="B48" s="12" t="s">
        <v>173</v>
      </c>
      <c r="C48" s="20" t="s">
        <v>250</v>
      </c>
      <c r="D48" s="22">
        <v>12000</v>
      </c>
      <c r="E48" s="22" t="s">
        <v>1238</v>
      </c>
      <c r="H48" s="22">
        <v>2400</v>
      </c>
      <c r="M48" s="20" t="s">
        <v>217</v>
      </c>
    </row>
    <row r="49" spans="2:13" x14ac:dyDescent="0.3">
      <c r="B49" s="12" t="s">
        <v>173</v>
      </c>
      <c r="C49" s="20" t="s">
        <v>251</v>
      </c>
      <c r="D49" s="22">
        <v>12000</v>
      </c>
      <c r="E49" s="22" t="s">
        <v>1238</v>
      </c>
      <c r="H49" s="22">
        <v>2400</v>
      </c>
      <c r="M49" s="20" t="s">
        <v>1092</v>
      </c>
    </row>
    <row r="50" spans="2:13" x14ac:dyDescent="0.3">
      <c r="B50" s="12" t="s">
        <v>173</v>
      </c>
      <c r="C50" s="20" t="s">
        <v>252</v>
      </c>
      <c r="D50" s="22">
        <v>12000</v>
      </c>
      <c r="E50" s="22" t="s">
        <v>1238</v>
      </c>
      <c r="H50" s="22">
        <v>2400</v>
      </c>
      <c r="M50" s="20" t="s">
        <v>218</v>
      </c>
    </row>
    <row r="51" spans="2:13" x14ac:dyDescent="0.3">
      <c r="B51" s="12" t="s">
        <v>173</v>
      </c>
      <c r="C51" s="20" t="s">
        <v>253</v>
      </c>
      <c r="D51" s="22">
        <v>12000</v>
      </c>
      <c r="E51" s="22" t="s">
        <v>1238</v>
      </c>
      <c r="H51" s="22">
        <v>2400</v>
      </c>
      <c r="M51" s="20" t="s">
        <v>982</v>
      </c>
    </row>
    <row r="52" spans="2:13" x14ac:dyDescent="0.3">
      <c r="B52" s="12" t="s">
        <v>173</v>
      </c>
      <c r="C52" s="20" t="s">
        <v>254</v>
      </c>
      <c r="D52" s="22">
        <v>12000</v>
      </c>
      <c r="E52" s="22" t="s">
        <v>1238</v>
      </c>
      <c r="H52" s="22">
        <v>2400</v>
      </c>
      <c r="M52" s="20" t="s">
        <v>712</v>
      </c>
    </row>
    <row r="53" spans="2:13" x14ac:dyDescent="0.3">
      <c r="B53" s="12" t="s">
        <v>173</v>
      </c>
      <c r="C53" s="20" t="s">
        <v>255</v>
      </c>
      <c r="D53" s="22">
        <v>12000</v>
      </c>
      <c r="E53" s="22" t="s">
        <v>1238</v>
      </c>
      <c r="H53" s="22">
        <v>2400</v>
      </c>
      <c r="M53" s="20" t="s">
        <v>399</v>
      </c>
    </row>
    <row r="54" spans="2:13" x14ac:dyDescent="0.3">
      <c r="B54" s="12" t="s">
        <v>173</v>
      </c>
      <c r="C54" s="20" t="s">
        <v>256</v>
      </c>
      <c r="D54" s="22">
        <v>12000</v>
      </c>
      <c r="E54" s="22" t="s">
        <v>1238</v>
      </c>
      <c r="H54" s="22">
        <v>2400</v>
      </c>
      <c r="M54" s="20" t="s">
        <v>830</v>
      </c>
    </row>
    <row r="55" spans="2:13" x14ac:dyDescent="0.3">
      <c r="B55" s="12" t="s">
        <v>173</v>
      </c>
      <c r="C55" s="20" t="s">
        <v>257</v>
      </c>
      <c r="D55" s="22">
        <v>12000</v>
      </c>
      <c r="E55" s="22" t="s">
        <v>1238</v>
      </c>
      <c r="H55" s="22">
        <v>2400</v>
      </c>
      <c r="M55" s="20" t="s">
        <v>519</v>
      </c>
    </row>
    <row r="56" spans="2:13" x14ac:dyDescent="0.3">
      <c r="B56" s="12" t="s">
        <v>173</v>
      </c>
      <c r="C56" s="20" t="s">
        <v>258</v>
      </c>
      <c r="D56" s="22">
        <v>12000</v>
      </c>
      <c r="E56" s="22" t="s">
        <v>1238</v>
      </c>
      <c r="H56" s="22">
        <v>2400</v>
      </c>
      <c r="M56" s="20" t="s">
        <v>996</v>
      </c>
    </row>
    <row r="57" spans="2:13" x14ac:dyDescent="0.3">
      <c r="B57" s="12" t="s">
        <v>173</v>
      </c>
      <c r="C57" s="20" t="s">
        <v>259</v>
      </c>
      <c r="D57" s="22">
        <v>12000</v>
      </c>
      <c r="E57" s="22" t="s">
        <v>1238</v>
      </c>
      <c r="H57" s="22">
        <v>2400</v>
      </c>
      <c r="M57" s="20" t="s">
        <v>197</v>
      </c>
    </row>
    <row r="58" spans="2:13" x14ac:dyDescent="0.3">
      <c r="B58" s="12" t="s">
        <v>173</v>
      </c>
      <c r="C58" s="20" t="s">
        <v>260</v>
      </c>
      <c r="D58" s="22">
        <v>12000</v>
      </c>
      <c r="E58" s="22" t="s">
        <v>1238</v>
      </c>
      <c r="H58" s="22">
        <v>2400</v>
      </c>
      <c r="M58" s="20" t="s">
        <v>1168</v>
      </c>
    </row>
    <row r="59" spans="2:13" x14ac:dyDescent="0.3">
      <c r="B59" s="12" t="s">
        <v>173</v>
      </c>
      <c r="C59" s="20" t="s">
        <v>261</v>
      </c>
      <c r="D59" s="22">
        <v>12000</v>
      </c>
      <c r="E59" s="22" t="s">
        <v>1238</v>
      </c>
      <c r="H59" s="22">
        <v>2400</v>
      </c>
      <c r="M59" s="20" t="s">
        <v>647</v>
      </c>
    </row>
    <row r="60" spans="2:13" x14ac:dyDescent="0.3">
      <c r="B60" s="12" t="s">
        <v>173</v>
      </c>
      <c r="C60" s="20" t="s">
        <v>262</v>
      </c>
      <c r="D60" s="22">
        <v>12000</v>
      </c>
      <c r="E60" s="22" t="s">
        <v>1238</v>
      </c>
      <c r="H60" s="22">
        <v>2400</v>
      </c>
      <c r="M60" s="20" t="s">
        <v>884</v>
      </c>
    </row>
    <row r="61" spans="2:13" x14ac:dyDescent="0.3">
      <c r="B61" s="12" t="s">
        <v>173</v>
      </c>
      <c r="C61" s="20" t="s">
        <v>263</v>
      </c>
      <c r="D61" s="22">
        <v>12000</v>
      </c>
      <c r="E61" s="22" t="s">
        <v>1238</v>
      </c>
      <c r="H61" s="22">
        <v>2400</v>
      </c>
      <c r="M61" s="20" t="s">
        <v>936</v>
      </c>
    </row>
    <row r="62" spans="2:13" x14ac:dyDescent="0.3">
      <c r="B62" s="12" t="s">
        <v>173</v>
      </c>
      <c r="C62" s="20" t="s">
        <v>264</v>
      </c>
      <c r="D62" s="22">
        <v>12000</v>
      </c>
      <c r="E62" s="22" t="s">
        <v>1238</v>
      </c>
      <c r="H62" s="22">
        <v>2400</v>
      </c>
      <c r="M62" s="20" t="s">
        <v>219</v>
      </c>
    </row>
    <row r="63" spans="2:13" x14ac:dyDescent="0.3">
      <c r="B63" s="12" t="s">
        <v>173</v>
      </c>
      <c r="C63" s="20" t="s">
        <v>265</v>
      </c>
      <c r="D63" s="22">
        <v>12000</v>
      </c>
      <c r="E63" s="22" t="s">
        <v>1238</v>
      </c>
      <c r="H63" s="22">
        <v>2400</v>
      </c>
      <c r="M63" s="20" t="s">
        <v>400</v>
      </c>
    </row>
    <row r="64" spans="2:13" x14ac:dyDescent="0.3">
      <c r="B64" s="12" t="s">
        <v>173</v>
      </c>
      <c r="C64" s="20" t="s">
        <v>266</v>
      </c>
      <c r="D64" s="22">
        <v>12000</v>
      </c>
      <c r="E64" s="22" t="s">
        <v>1238</v>
      </c>
      <c r="H64" s="22">
        <v>2400</v>
      </c>
      <c r="M64" s="20" t="s">
        <v>355</v>
      </c>
    </row>
    <row r="65" spans="2:13" x14ac:dyDescent="0.3">
      <c r="B65" s="12" t="s">
        <v>173</v>
      </c>
      <c r="C65" s="20" t="s">
        <v>267</v>
      </c>
      <c r="D65" s="22">
        <v>12000</v>
      </c>
      <c r="E65" s="22" t="s">
        <v>1238</v>
      </c>
      <c r="H65" s="22">
        <v>2400</v>
      </c>
      <c r="M65" s="20" t="s">
        <v>220</v>
      </c>
    </row>
    <row r="66" spans="2:13" x14ac:dyDescent="0.3">
      <c r="B66" s="12" t="s">
        <v>173</v>
      </c>
      <c r="C66" s="20" t="s">
        <v>268</v>
      </c>
      <c r="D66" s="22">
        <v>12000</v>
      </c>
      <c r="E66" s="22" t="s">
        <v>1238</v>
      </c>
      <c r="H66" s="22">
        <v>2400</v>
      </c>
      <c r="M66" s="20" t="s">
        <v>220</v>
      </c>
    </row>
    <row r="67" spans="2:13" x14ac:dyDescent="0.3">
      <c r="B67" s="12" t="s">
        <v>173</v>
      </c>
      <c r="C67" s="20" t="s">
        <v>269</v>
      </c>
      <c r="D67" s="22">
        <v>12000</v>
      </c>
      <c r="E67" s="22" t="s">
        <v>1238</v>
      </c>
      <c r="H67" s="22">
        <v>2400</v>
      </c>
      <c r="M67" s="20" t="s">
        <v>220</v>
      </c>
    </row>
    <row r="68" spans="2:13" x14ac:dyDescent="0.3">
      <c r="B68" s="12" t="s">
        <v>173</v>
      </c>
      <c r="C68" s="20" t="s">
        <v>270</v>
      </c>
      <c r="D68" s="22">
        <v>12000</v>
      </c>
      <c r="E68" s="22" t="s">
        <v>1238</v>
      </c>
      <c r="H68" s="22">
        <v>2400</v>
      </c>
      <c r="M68" s="20" t="s">
        <v>831</v>
      </c>
    </row>
    <row r="69" spans="2:13" x14ac:dyDescent="0.3">
      <c r="B69" s="12" t="s">
        <v>173</v>
      </c>
      <c r="C69" s="20" t="s">
        <v>271</v>
      </c>
      <c r="D69" s="22">
        <v>12000</v>
      </c>
      <c r="E69" s="22" t="s">
        <v>1238</v>
      </c>
      <c r="H69" s="22">
        <v>2400</v>
      </c>
      <c r="M69" s="20" t="s">
        <v>356</v>
      </c>
    </row>
    <row r="70" spans="2:13" x14ac:dyDescent="0.3">
      <c r="B70" s="12" t="s">
        <v>173</v>
      </c>
      <c r="C70" s="20" t="s">
        <v>272</v>
      </c>
      <c r="D70" s="22">
        <v>12000</v>
      </c>
      <c r="E70" s="22" t="s">
        <v>1238</v>
      </c>
      <c r="H70" s="22">
        <v>2400</v>
      </c>
      <c r="M70" s="20" t="s">
        <v>221</v>
      </c>
    </row>
    <row r="71" spans="2:13" x14ac:dyDescent="0.3">
      <c r="B71" s="12" t="s">
        <v>173</v>
      </c>
      <c r="C71" s="20" t="s">
        <v>273</v>
      </c>
      <c r="D71" s="22">
        <v>12000</v>
      </c>
      <c r="E71" s="22" t="s">
        <v>1238</v>
      </c>
      <c r="H71" s="22">
        <v>2400</v>
      </c>
      <c r="M71" s="20" t="s">
        <v>221</v>
      </c>
    </row>
    <row r="72" spans="2:13" x14ac:dyDescent="0.3">
      <c r="B72" s="12" t="s">
        <v>173</v>
      </c>
      <c r="C72" s="20" t="s">
        <v>274</v>
      </c>
      <c r="D72" s="22">
        <v>12000</v>
      </c>
      <c r="E72" s="22" t="s">
        <v>1238</v>
      </c>
      <c r="H72" s="22">
        <v>2400</v>
      </c>
      <c r="M72" s="20" t="s">
        <v>1093</v>
      </c>
    </row>
    <row r="73" spans="2:13" x14ac:dyDescent="0.3">
      <c r="B73" s="12" t="s">
        <v>173</v>
      </c>
      <c r="C73" s="20" t="s">
        <v>275</v>
      </c>
      <c r="D73" s="22">
        <v>12000</v>
      </c>
      <c r="E73" s="22" t="s">
        <v>1238</v>
      </c>
      <c r="H73" s="22">
        <v>2400</v>
      </c>
      <c r="M73" s="20" t="s">
        <v>357</v>
      </c>
    </row>
    <row r="74" spans="2:13" x14ac:dyDescent="0.3">
      <c r="B74" s="12" t="s">
        <v>173</v>
      </c>
      <c r="C74" s="20" t="s">
        <v>276</v>
      </c>
      <c r="D74" s="22">
        <v>12000</v>
      </c>
      <c r="E74" s="22" t="s">
        <v>1238</v>
      </c>
      <c r="H74" s="22">
        <v>2400</v>
      </c>
      <c r="M74" s="20" t="s">
        <v>595</v>
      </c>
    </row>
    <row r="75" spans="2:13" x14ac:dyDescent="0.3">
      <c r="B75" s="12" t="s">
        <v>173</v>
      </c>
      <c r="C75" s="20" t="s">
        <v>189</v>
      </c>
      <c r="D75" s="22">
        <v>12000</v>
      </c>
      <c r="E75" s="22" t="s">
        <v>1238</v>
      </c>
      <c r="H75" s="22">
        <v>2400</v>
      </c>
      <c r="M75" s="20" t="s">
        <v>1094</v>
      </c>
    </row>
    <row r="76" spans="2:13" x14ac:dyDescent="0.3">
      <c r="B76" s="12" t="s">
        <v>173</v>
      </c>
      <c r="C76" s="20" t="s">
        <v>277</v>
      </c>
      <c r="D76" s="22">
        <v>12000</v>
      </c>
      <c r="E76" s="22" t="s">
        <v>1238</v>
      </c>
      <c r="H76" s="22">
        <v>2400</v>
      </c>
      <c r="M76" s="20" t="s">
        <v>756</v>
      </c>
    </row>
    <row r="77" spans="2:13" x14ac:dyDescent="0.3">
      <c r="B77" s="12" t="s">
        <v>173</v>
      </c>
      <c r="C77" s="20" t="s">
        <v>278</v>
      </c>
      <c r="D77" s="22">
        <v>12000</v>
      </c>
      <c r="E77" s="22" t="s">
        <v>1238</v>
      </c>
      <c r="H77" s="22">
        <v>2400</v>
      </c>
      <c r="M77" s="20" t="s">
        <v>618</v>
      </c>
    </row>
    <row r="78" spans="2:13" x14ac:dyDescent="0.3">
      <c r="B78" s="12" t="s">
        <v>173</v>
      </c>
      <c r="C78" s="20" t="s">
        <v>279</v>
      </c>
      <c r="D78" s="22">
        <v>12000</v>
      </c>
      <c r="E78" s="22" t="s">
        <v>1238</v>
      </c>
      <c r="H78" s="22">
        <v>2400</v>
      </c>
      <c r="M78" s="20" t="s">
        <v>757</v>
      </c>
    </row>
    <row r="79" spans="2:13" x14ac:dyDescent="0.3">
      <c r="B79" s="12" t="s">
        <v>173</v>
      </c>
      <c r="C79" s="20" t="s">
        <v>280</v>
      </c>
      <c r="D79" s="22">
        <v>12000</v>
      </c>
      <c r="E79" s="22" t="s">
        <v>1238</v>
      </c>
      <c r="H79" s="22">
        <v>2400</v>
      </c>
      <c r="M79" s="20" t="s">
        <v>758</v>
      </c>
    </row>
    <row r="80" spans="2:13" x14ac:dyDescent="0.3">
      <c r="B80" s="12" t="s">
        <v>173</v>
      </c>
      <c r="C80" s="20" t="s">
        <v>281</v>
      </c>
      <c r="D80" s="22">
        <v>12000</v>
      </c>
      <c r="E80" s="22" t="s">
        <v>1238</v>
      </c>
      <c r="H80" s="22">
        <v>2400</v>
      </c>
      <c r="M80" s="20" t="s">
        <v>759</v>
      </c>
    </row>
    <row r="81" spans="2:13" x14ac:dyDescent="0.3">
      <c r="B81" s="12" t="s">
        <v>173</v>
      </c>
      <c r="C81" s="20" t="s">
        <v>282</v>
      </c>
      <c r="D81" s="22">
        <v>12000</v>
      </c>
      <c r="E81" s="22" t="s">
        <v>1238</v>
      </c>
      <c r="H81" s="22">
        <v>2400</v>
      </c>
      <c r="M81" s="20" t="s">
        <v>559</v>
      </c>
    </row>
    <row r="82" spans="2:13" x14ac:dyDescent="0.3">
      <c r="B82" s="12" t="s">
        <v>173</v>
      </c>
      <c r="C82" s="20" t="s">
        <v>283</v>
      </c>
      <c r="D82" s="22">
        <v>12000</v>
      </c>
      <c r="E82" s="22" t="s">
        <v>1238</v>
      </c>
      <c r="H82" s="22">
        <v>2400</v>
      </c>
      <c r="M82" s="20" t="s">
        <v>559</v>
      </c>
    </row>
    <row r="83" spans="2:13" x14ac:dyDescent="0.3">
      <c r="B83" s="12" t="s">
        <v>173</v>
      </c>
      <c r="C83" s="20" t="s">
        <v>284</v>
      </c>
      <c r="D83" s="22">
        <v>12000</v>
      </c>
      <c r="E83" s="22" t="s">
        <v>1238</v>
      </c>
      <c r="H83" s="22">
        <v>2400</v>
      </c>
      <c r="M83" s="20" t="s">
        <v>330</v>
      </c>
    </row>
    <row r="84" spans="2:13" x14ac:dyDescent="0.3">
      <c r="B84" s="12" t="s">
        <v>173</v>
      </c>
      <c r="C84" s="20" t="s">
        <v>285</v>
      </c>
      <c r="D84" s="22">
        <v>12000</v>
      </c>
      <c r="E84" s="22" t="s">
        <v>1238</v>
      </c>
      <c r="H84" s="22">
        <v>2400</v>
      </c>
      <c r="M84" s="20" t="s">
        <v>788</v>
      </c>
    </row>
    <row r="85" spans="2:13" x14ac:dyDescent="0.3">
      <c r="B85" s="12" t="s">
        <v>173</v>
      </c>
      <c r="C85" s="20" t="s">
        <v>286</v>
      </c>
      <c r="D85" s="22">
        <v>12000</v>
      </c>
      <c r="E85" s="22" t="s">
        <v>1238</v>
      </c>
      <c r="H85" s="22">
        <v>2400</v>
      </c>
      <c r="M85" s="20" t="s">
        <v>885</v>
      </c>
    </row>
    <row r="86" spans="2:13" x14ac:dyDescent="0.3">
      <c r="B86" s="12" t="s">
        <v>173</v>
      </c>
      <c r="C86" s="20" t="s">
        <v>287</v>
      </c>
      <c r="D86" s="22">
        <v>12000</v>
      </c>
      <c r="E86" s="22" t="s">
        <v>1238</v>
      </c>
      <c r="H86" s="22">
        <v>2400</v>
      </c>
      <c r="M86" s="20" t="s">
        <v>222</v>
      </c>
    </row>
    <row r="87" spans="2:13" x14ac:dyDescent="0.3">
      <c r="B87" s="12" t="s">
        <v>173</v>
      </c>
      <c r="C87" s="20" t="s">
        <v>288</v>
      </c>
      <c r="D87" s="22">
        <v>12000</v>
      </c>
      <c r="E87" s="22" t="s">
        <v>1238</v>
      </c>
      <c r="H87" s="22">
        <v>2400</v>
      </c>
      <c r="M87" s="20" t="s">
        <v>222</v>
      </c>
    </row>
    <row r="88" spans="2:13" x14ac:dyDescent="0.3">
      <c r="B88" s="12" t="s">
        <v>173</v>
      </c>
      <c r="C88" s="20" t="s">
        <v>289</v>
      </c>
      <c r="D88" s="22">
        <v>12000</v>
      </c>
      <c r="E88" s="22" t="s">
        <v>1238</v>
      </c>
      <c r="H88" s="22">
        <v>2400</v>
      </c>
      <c r="M88" s="20" t="s">
        <v>997</v>
      </c>
    </row>
    <row r="89" spans="2:13" x14ac:dyDescent="0.3">
      <c r="B89" s="12" t="s">
        <v>173</v>
      </c>
      <c r="C89" s="20" t="s">
        <v>290</v>
      </c>
      <c r="D89" s="22">
        <v>12000</v>
      </c>
      <c r="E89" s="22" t="s">
        <v>1238</v>
      </c>
      <c r="H89" s="22">
        <v>2400</v>
      </c>
      <c r="M89" s="20" t="s">
        <v>858</v>
      </c>
    </row>
    <row r="90" spans="2:13" x14ac:dyDescent="0.3">
      <c r="B90" s="12" t="s">
        <v>173</v>
      </c>
      <c r="C90" s="20" t="s">
        <v>291</v>
      </c>
      <c r="D90" s="22">
        <v>12000</v>
      </c>
      <c r="E90" s="22" t="s">
        <v>1238</v>
      </c>
      <c r="H90" s="22">
        <v>2400</v>
      </c>
      <c r="M90" s="20" t="s">
        <v>998</v>
      </c>
    </row>
    <row r="91" spans="2:13" x14ac:dyDescent="0.3">
      <c r="B91" s="12" t="s">
        <v>173</v>
      </c>
      <c r="C91" s="20" t="s">
        <v>292</v>
      </c>
      <c r="D91" s="22">
        <v>12000</v>
      </c>
      <c r="E91" s="22" t="s">
        <v>1238</v>
      </c>
      <c r="H91" s="22">
        <v>2400</v>
      </c>
      <c r="M91" s="20" t="s">
        <v>817</v>
      </c>
    </row>
    <row r="92" spans="2:13" x14ac:dyDescent="0.3">
      <c r="B92" s="12" t="s">
        <v>173</v>
      </c>
      <c r="C92" s="20" t="s">
        <v>293</v>
      </c>
      <c r="D92" s="22">
        <v>12000</v>
      </c>
      <c r="E92" s="22" t="s">
        <v>1238</v>
      </c>
      <c r="H92" s="22">
        <v>2400</v>
      </c>
      <c r="M92" s="20" t="s">
        <v>358</v>
      </c>
    </row>
    <row r="93" spans="2:13" x14ac:dyDescent="0.3">
      <c r="B93" s="12" t="s">
        <v>173</v>
      </c>
      <c r="C93" s="20" t="s">
        <v>294</v>
      </c>
      <c r="D93" s="22">
        <v>12000</v>
      </c>
      <c r="E93" s="22" t="s">
        <v>1238</v>
      </c>
      <c r="H93" s="22">
        <v>2400</v>
      </c>
      <c r="M93" s="20" t="s">
        <v>1210</v>
      </c>
    </row>
    <row r="94" spans="2:13" x14ac:dyDescent="0.3">
      <c r="B94" s="12" t="s">
        <v>173</v>
      </c>
      <c r="C94" s="20" t="s">
        <v>295</v>
      </c>
      <c r="D94" s="22">
        <v>12000</v>
      </c>
      <c r="E94" s="22" t="s">
        <v>1238</v>
      </c>
      <c r="H94" s="22">
        <v>2400</v>
      </c>
      <c r="M94" s="20" t="s">
        <v>329</v>
      </c>
    </row>
    <row r="95" spans="2:13" x14ac:dyDescent="0.3">
      <c r="B95" s="12" t="s">
        <v>173</v>
      </c>
      <c r="C95" s="20" t="s">
        <v>296</v>
      </c>
      <c r="D95" s="22">
        <v>12000</v>
      </c>
      <c r="E95" s="22" t="s">
        <v>1238</v>
      </c>
      <c r="H95" s="22">
        <v>2400</v>
      </c>
      <c r="M95" s="20" t="s">
        <v>596</v>
      </c>
    </row>
    <row r="96" spans="2:13" x14ac:dyDescent="0.3">
      <c r="B96" s="12" t="s">
        <v>173</v>
      </c>
      <c r="C96" s="20" t="s">
        <v>297</v>
      </c>
      <c r="D96" s="22">
        <v>12000</v>
      </c>
      <c r="E96" s="22" t="s">
        <v>1238</v>
      </c>
      <c r="H96" s="22">
        <v>2400</v>
      </c>
      <c r="M96" s="20" t="s">
        <v>520</v>
      </c>
    </row>
    <row r="97" spans="2:13" x14ac:dyDescent="0.3">
      <c r="B97" s="12" t="s">
        <v>173</v>
      </c>
      <c r="C97" s="20" t="s">
        <v>298</v>
      </c>
      <c r="D97" s="22">
        <v>12000</v>
      </c>
      <c r="E97" s="22" t="s">
        <v>1238</v>
      </c>
      <c r="H97" s="22">
        <v>2400</v>
      </c>
      <c r="M97" s="20" t="s">
        <v>401</v>
      </c>
    </row>
    <row r="98" spans="2:13" x14ac:dyDescent="0.3">
      <c r="B98" s="12" t="s">
        <v>173</v>
      </c>
      <c r="C98" s="20" t="s">
        <v>299</v>
      </c>
      <c r="D98" s="22">
        <v>12000</v>
      </c>
      <c r="E98" s="22" t="s">
        <v>1238</v>
      </c>
      <c r="H98" s="22">
        <v>2400</v>
      </c>
      <c r="M98" s="20" t="s">
        <v>401</v>
      </c>
    </row>
    <row r="99" spans="2:13" x14ac:dyDescent="0.3">
      <c r="B99" s="12" t="s">
        <v>173</v>
      </c>
      <c r="C99" s="20" t="s">
        <v>300</v>
      </c>
      <c r="D99" s="22">
        <v>12000</v>
      </c>
      <c r="E99" s="22" t="s">
        <v>1238</v>
      </c>
      <c r="H99" s="22">
        <v>2400</v>
      </c>
      <c r="M99" s="20" t="s">
        <v>544</v>
      </c>
    </row>
    <row r="100" spans="2:13" x14ac:dyDescent="0.3">
      <c r="B100" s="12" t="s">
        <v>173</v>
      </c>
      <c r="C100" s="20" t="s">
        <v>301</v>
      </c>
      <c r="D100" s="22">
        <v>12000</v>
      </c>
      <c r="E100" s="22" t="s">
        <v>1238</v>
      </c>
      <c r="H100" s="22">
        <v>2400</v>
      </c>
      <c r="M100" s="20" t="s">
        <v>983</v>
      </c>
    </row>
    <row r="101" spans="2:13" x14ac:dyDescent="0.3">
      <c r="B101" s="12" t="s">
        <v>173</v>
      </c>
      <c r="C101" s="20" t="s">
        <v>302</v>
      </c>
      <c r="D101" s="22">
        <v>12000</v>
      </c>
      <c r="E101" s="22" t="s">
        <v>1238</v>
      </c>
      <c r="H101" s="22">
        <v>2400</v>
      </c>
      <c r="M101" s="20" t="s">
        <v>224</v>
      </c>
    </row>
    <row r="102" spans="2:13" x14ac:dyDescent="0.3">
      <c r="B102" s="12" t="s">
        <v>173</v>
      </c>
      <c r="C102" s="20" t="s">
        <v>303</v>
      </c>
      <c r="D102" s="22">
        <v>12000</v>
      </c>
      <c r="E102" s="22" t="s">
        <v>1238</v>
      </c>
      <c r="H102" s="22">
        <v>2400</v>
      </c>
      <c r="M102" s="20" t="s">
        <v>223</v>
      </c>
    </row>
    <row r="103" spans="2:13" x14ac:dyDescent="0.3">
      <c r="B103" s="12" t="s">
        <v>173</v>
      </c>
      <c r="C103" s="20" t="s">
        <v>304</v>
      </c>
      <c r="D103" s="22">
        <v>12000</v>
      </c>
      <c r="E103" s="22" t="s">
        <v>1238</v>
      </c>
      <c r="H103" s="22">
        <v>2400</v>
      </c>
      <c r="M103" s="20" t="s">
        <v>648</v>
      </c>
    </row>
    <row r="104" spans="2:13" x14ac:dyDescent="0.3">
      <c r="B104" s="12" t="s">
        <v>173</v>
      </c>
      <c r="C104" s="20" t="s">
        <v>305</v>
      </c>
      <c r="D104" s="22">
        <v>12000</v>
      </c>
      <c r="E104" s="22" t="s">
        <v>1238</v>
      </c>
      <c r="H104" s="22">
        <v>2400</v>
      </c>
      <c r="M104" s="20" t="s">
        <v>402</v>
      </c>
    </row>
    <row r="105" spans="2:13" x14ac:dyDescent="0.3">
      <c r="B105" s="12" t="s">
        <v>173</v>
      </c>
      <c r="C105" s="20" t="s">
        <v>306</v>
      </c>
      <c r="D105" s="22">
        <v>12000</v>
      </c>
      <c r="E105" s="22" t="s">
        <v>1238</v>
      </c>
      <c r="H105" s="22">
        <v>2400</v>
      </c>
      <c r="M105" s="20" t="s">
        <v>225</v>
      </c>
    </row>
    <row r="106" spans="2:13" x14ac:dyDescent="0.3">
      <c r="B106" s="12" t="s">
        <v>173</v>
      </c>
      <c r="C106" s="20" t="s">
        <v>307</v>
      </c>
      <c r="D106" s="22">
        <v>12000</v>
      </c>
      <c r="E106" s="22" t="s">
        <v>1238</v>
      </c>
      <c r="H106" s="22">
        <v>2400</v>
      </c>
      <c r="M106" s="20" t="s">
        <v>403</v>
      </c>
    </row>
    <row r="107" spans="2:13" x14ac:dyDescent="0.3">
      <c r="B107" s="12" t="s">
        <v>173</v>
      </c>
      <c r="C107" s="20" t="s">
        <v>308</v>
      </c>
      <c r="D107" s="22">
        <v>12000</v>
      </c>
      <c r="E107" s="22" t="s">
        <v>1238</v>
      </c>
      <c r="H107" s="22">
        <v>2400</v>
      </c>
      <c r="M107" s="20" t="s">
        <v>226</v>
      </c>
    </row>
    <row r="108" spans="2:13" x14ac:dyDescent="0.3">
      <c r="B108" s="12" t="s">
        <v>173</v>
      </c>
      <c r="C108" s="20" t="s">
        <v>309</v>
      </c>
      <c r="D108" s="22">
        <v>12000</v>
      </c>
      <c r="E108" s="22" t="s">
        <v>1238</v>
      </c>
      <c r="H108" s="22">
        <v>2400</v>
      </c>
      <c r="M108" s="20" t="s">
        <v>226</v>
      </c>
    </row>
    <row r="109" spans="2:13" x14ac:dyDescent="0.3">
      <c r="B109" s="12" t="s">
        <v>173</v>
      </c>
      <c r="C109" s="20" t="s">
        <v>310</v>
      </c>
      <c r="D109" s="22">
        <v>12000</v>
      </c>
      <c r="E109" s="22" t="s">
        <v>1238</v>
      </c>
      <c r="H109" s="22">
        <v>2400</v>
      </c>
      <c r="M109" s="20" t="s">
        <v>649</v>
      </c>
    </row>
    <row r="110" spans="2:13" x14ac:dyDescent="0.3">
      <c r="B110" s="12" t="s">
        <v>173</v>
      </c>
      <c r="C110" s="20" t="s">
        <v>311</v>
      </c>
      <c r="D110" s="22">
        <v>12000</v>
      </c>
      <c r="E110" s="22" t="s">
        <v>1238</v>
      </c>
      <c r="H110" s="22">
        <v>2400</v>
      </c>
      <c r="M110" s="20" t="s">
        <v>404</v>
      </c>
    </row>
    <row r="111" spans="2:13" x14ac:dyDescent="0.3">
      <c r="B111" s="12" t="s">
        <v>173</v>
      </c>
      <c r="C111" s="20" t="s">
        <v>312</v>
      </c>
      <c r="D111" s="22">
        <v>12000</v>
      </c>
      <c r="E111" s="22" t="s">
        <v>1238</v>
      </c>
      <c r="H111" s="22">
        <v>2400</v>
      </c>
      <c r="M111" s="20" t="s">
        <v>937</v>
      </c>
    </row>
    <row r="112" spans="2:13" x14ac:dyDescent="0.3">
      <c r="B112" s="12" t="s">
        <v>173</v>
      </c>
      <c r="C112" s="20" t="s">
        <v>313</v>
      </c>
      <c r="D112" s="22">
        <v>12000</v>
      </c>
      <c r="E112" s="22" t="s">
        <v>1238</v>
      </c>
      <c r="H112" s="22">
        <v>2400</v>
      </c>
      <c r="M112" s="20" t="s">
        <v>351</v>
      </c>
    </row>
    <row r="113" spans="2:13" x14ac:dyDescent="0.3">
      <c r="B113" s="12" t="s">
        <v>173</v>
      </c>
      <c r="C113" s="20" t="s">
        <v>314</v>
      </c>
      <c r="D113" s="22">
        <v>12000</v>
      </c>
      <c r="E113" s="22" t="s">
        <v>1238</v>
      </c>
      <c r="H113" s="22">
        <v>2400</v>
      </c>
      <c r="M113" s="20" t="s">
        <v>650</v>
      </c>
    </row>
    <row r="114" spans="2:13" x14ac:dyDescent="0.3">
      <c r="B114" s="12" t="s">
        <v>173</v>
      </c>
      <c r="C114" s="20" t="s">
        <v>315</v>
      </c>
      <c r="D114" s="22">
        <v>12000</v>
      </c>
      <c r="E114" s="22" t="s">
        <v>1238</v>
      </c>
      <c r="H114" s="22">
        <v>2400</v>
      </c>
      <c r="M114" s="20" t="s">
        <v>760</v>
      </c>
    </row>
    <row r="115" spans="2:13" x14ac:dyDescent="0.3">
      <c r="B115" s="12" t="s">
        <v>173</v>
      </c>
      <c r="C115" s="20" t="s">
        <v>316</v>
      </c>
      <c r="D115" s="22">
        <v>12000</v>
      </c>
      <c r="E115" s="22" t="s">
        <v>1238</v>
      </c>
      <c r="H115" s="22">
        <v>2400</v>
      </c>
      <c r="M115" s="20" t="s">
        <v>176</v>
      </c>
    </row>
    <row r="116" spans="2:13" x14ac:dyDescent="0.3">
      <c r="B116" s="12" t="s">
        <v>173</v>
      </c>
      <c r="C116" s="20" t="s">
        <v>317</v>
      </c>
      <c r="D116" s="22">
        <v>12000</v>
      </c>
      <c r="E116" s="22" t="s">
        <v>1238</v>
      </c>
      <c r="H116" s="22">
        <v>2400</v>
      </c>
      <c r="M116" s="20" t="s">
        <v>176</v>
      </c>
    </row>
    <row r="117" spans="2:13" x14ac:dyDescent="0.3">
      <c r="B117" s="12" t="s">
        <v>173</v>
      </c>
      <c r="C117" s="20" t="s">
        <v>318</v>
      </c>
      <c r="D117" s="22">
        <v>12000</v>
      </c>
      <c r="E117" s="22" t="s">
        <v>1238</v>
      </c>
      <c r="H117" s="22">
        <v>2400</v>
      </c>
      <c r="M117" s="20" t="s">
        <v>176</v>
      </c>
    </row>
    <row r="118" spans="2:13" x14ac:dyDescent="0.3">
      <c r="B118" s="12" t="s">
        <v>173</v>
      </c>
      <c r="C118" s="20" t="s">
        <v>319</v>
      </c>
      <c r="D118" s="22">
        <v>12000</v>
      </c>
      <c r="E118" s="22" t="s">
        <v>1238</v>
      </c>
      <c r="H118" s="22">
        <v>2400</v>
      </c>
      <c r="M118" s="20" t="s">
        <v>597</v>
      </c>
    </row>
    <row r="119" spans="2:13" x14ac:dyDescent="0.3">
      <c r="B119" s="12" t="s">
        <v>173</v>
      </c>
      <c r="C119" s="20" t="s">
        <v>320</v>
      </c>
      <c r="D119" s="22">
        <v>12000</v>
      </c>
      <c r="E119" s="22" t="s">
        <v>1238</v>
      </c>
      <c r="H119" s="22">
        <v>2400</v>
      </c>
      <c r="M119" s="20" t="s">
        <v>177</v>
      </c>
    </row>
    <row r="120" spans="2:13" x14ac:dyDescent="0.3">
      <c r="B120" s="12" t="s">
        <v>173</v>
      </c>
      <c r="C120" s="20" t="s">
        <v>321</v>
      </c>
      <c r="D120" s="22">
        <v>12000</v>
      </c>
      <c r="E120" s="22" t="s">
        <v>1238</v>
      </c>
      <c r="H120" s="22">
        <v>2400</v>
      </c>
      <c r="M120" s="20" t="s">
        <v>228</v>
      </c>
    </row>
    <row r="121" spans="2:13" x14ac:dyDescent="0.3">
      <c r="B121" s="12" t="s">
        <v>173</v>
      </c>
      <c r="C121" s="20" t="s">
        <v>322</v>
      </c>
      <c r="D121" s="22">
        <v>12000</v>
      </c>
      <c r="E121" s="22" t="s">
        <v>1238</v>
      </c>
      <c r="H121" s="22">
        <v>2400</v>
      </c>
      <c r="M121" s="20" t="s">
        <v>228</v>
      </c>
    </row>
    <row r="122" spans="2:13" x14ac:dyDescent="0.3">
      <c r="B122" s="12" t="s">
        <v>173</v>
      </c>
      <c r="C122" s="20" t="s">
        <v>323</v>
      </c>
      <c r="D122" s="22">
        <v>12000</v>
      </c>
      <c r="E122" s="22" t="s">
        <v>1238</v>
      </c>
      <c r="H122" s="22">
        <v>2400</v>
      </c>
      <c r="M122" s="20" t="s">
        <v>994</v>
      </c>
    </row>
    <row r="123" spans="2:13" x14ac:dyDescent="0.3">
      <c r="B123" s="12" t="s">
        <v>173</v>
      </c>
      <c r="C123" s="20" t="s">
        <v>324</v>
      </c>
      <c r="D123" s="22">
        <v>12000</v>
      </c>
      <c r="E123" s="22" t="s">
        <v>1238</v>
      </c>
      <c r="H123" s="22">
        <v>2400</v>
      </c>
      <c r="M123" s="20" t="s">
        <v>938</v>
      </c>
    </row>
    <row r="124" spans="2:13" x14ac:dyDescent="0.3">
      <c r="B124" s="12" t="s">
        <v>173</v>
      </c>
      <c r="C124" s="20" t="s">
        <v>325</v>
      </c>
      <c r="D124" s="22">
        <v>12000</v>
      </c>
      <c r="E124" s="22" t="s">
        <v>1238</v>
      </c>
      <c r="H124" s="22">
        <v>2400</v>
      </c>
      <c r="M124" s="20" t="s">
        <v>1137</v>
      </c>
    </row>
    <row r="125" spans="2:13" x14ac:dyDescent="0.3">
      <c r="B125" s="12" t="s">
        <v>173</v>
      </c>
      <c r="C125" s="20" t="s">
        <v>326</v>
      </c>
      <c r="D125" s="22">
        <v>12000</v>
      </c>
      <c r="E125" s="22" t="s">
        <v>1238</v>
      </c>
      <c r="H125" s="22">
        <v>2400</v>
      </c>
      <c r="M125" s="20" t="s">
        <v>405</v>
      </c>
    </row>
    <row r="126" spans="2:13" x14ac:dyDescent="0.3">
      <c r="B126" s="12" t="s">
        <v>173</v>
      </c>
      <c r="C126" s="20" t="s">
        <v>327</v>
      </c>
      <c r="D126" s="22">
        <v>12000</v>
      </c>
      <c r="E126" s="22" t="s">
        <v>1238</v>
      </c>
      <c r="H126" s="22">
        <v>2400</v>
      </c>
      <c r="M126" s="20" t="s">
        <v>405</v>
      </c>
    </row>
    <row r="127" spans="2:13" x14ac:dyDescent="0.3">
      <c r="B127" s="12" t="s">
        <v>173</v>
      </c>
      <c r="C127" s="20" t="s">
        <v>328</v>
      </c>
      <c r="D127" s="22">
        <v>12000</v>
      </c>
      <c r="E127" s="22" t="s">
        <v>1238</v>
      </c>
      <c r="H127" s="22">
        <v>2400</v>
      </c>
      <c r="M127" s="20" t="s">
        <v>405</v>
      </c>
    </row>
    <row r="128" spans="2:13" x14ac:dyDescent="0.3">
      <c r="B128" s="12" t="s">
        <v>174</v>
      </c>
      <c r="C128" s="20" t="s">
        <v>329</v>
      </c>
      <c r="E128" s="22">
        <v>289000</v>
      </c>
      <c r="H128" s="22">
        <v>2400</v>
      </c>
      <c r="M128" s="20" t="s">
        <v>405</v>
      </c>
    </row>
    <row r="129" spans="2:13" x14ac:dyDescent="0.3">
      <c r="B129" s="12" t="s">
        <v>174</v>
      </c>
      <c r="C129" s="20" t="s">
        <v>330</v>
      </c>
      <c r="H129" s="22">
        <v>2400</v>
      </c>
      <c r="M129" s="20" t="s">
        <v>560</v>
      </c>
    </row>
    <row r="130" spans="2:13" x14ac:dyDescent="0.3">
      <c r="B130" s="12" t="s">
        <v>174</v>
      </c>
      <c r="C130" s="20" t="s">
        <v>331</v>
      </c>
      <c r="H130" s="22">
        <v>2400</v>
      </c>
      <c r="M130" s="20" t="s">
        <v>886</v>
      </c>
    </row>
    <row r="131" spans="2:13" x14ac:dyDescent="0.3">
      <c r="B131" s="12" t="s">
        <v>174</v>
      </c>
      <c r="C131" s="20" t="s">
        <v>332</v>
      </c>
      <c r="H131" s="22">
        <v>2400</v>
      </c>
      <c r="M131" s="20" t="s">
        <v>1139</v>
      </c>
    </row>
    <row r="132" spans="2:13" x14ac:dyDescent="0.3">
      <c r="B132" s="12" t="s">
        <v>174</v>
      </c>
      <c r="C132" s="20" t="s">
        <v>333</v>
      </c>
      <c r="H132" s="22">
        <v>2400</v>
      </c>
      <c r="M132" s="20" t="s">
        <v>229</v>
      </c>
    </row>
    <row r="133" spans="2:13" x14ac:dyDescent="0.3">
      <c r="B133" s="12" t="s">
        <v>174</v>
      </c>
      <c r="C133" s="20" t="s">
        <v>334</v>
      </c>
      <c r="H133" s="22">
        <v>2400</v>
      </c>
      <c r="M133" s="20" t="s">
        <v>406</v>
      </c>
    </row>
    <row r="134" spans="2:13" x14ac:dyDescent="0.3">
      <c r="B134" s="12" t="s">
        <v>174</v>
      </c>
      <c r="C134" s="20" t="s">
        <v>335</v>
      </c>
      <c r="H134" s="22">
        <v>2400</v>
      </c>
      <c r="M134" s="20" t="s">
        <v>651</v>
      </c>
    </row>
    <row r="135" spans="2:13" x14ac:dyDescent="0.3">
      <c r="B135" s="12" t="s">
        <v>174</v>
      </c>
      <c r="C135" s="20" t="s">
        <v>336</v>
      </c>
      <c r="H135" s="22">
        <v>2400</v>
      </c>
      <c r="M135" s="20" t="s">
        <v>651</v>
      </c>
    </row>
    <row r="136" spans="2:13" x14ac:dyDescent="0.3">
      <c r="B136" s="12" t="s">
        <v>174</v>
      </c>
      <c r="C136" s="20" t="s">
        <v>337</v>
      </c>
      <c r="H136" s="22">
        <v>2400</v>
      </c>
      <c r="M136" s="20" t="s">
        <v>859</v>
      </c>
    </row>
    <row r="137" spans="2:13" x14ac:dyDescent="0.3">
      <c r="B137" s="12" t="s">
        <v>174</v>
      </c>
      <c r="C137" s="20" t="s">
        <v>338</v>
      </c>
      <c r="H137" s="22">
        <v>2400</v>
      </c>
      <c r="M137" s="20" t="s">
        <v>1214</v>
      </c>
    </row>
    <row r="138" spans="2:13" x14ac:dyDescent="0.3">
      <c r="B138" s="12" t="s">
        <v>174</v>
      </c>
      <c r="C138" s="20" t="s">
        <v>339</v>
      </c>
      <c r="H138" s="22">
        <v>2400</v>
      </c>
      <c r="M138" s="20" t="s">
        <v>230</v>
      </c>
    </row>
    <row r="139" spans="2:13" x14ac:dyDescent="0.3">
      <c r="B139" s="12" t="s">
        <v>174</v>
      </c>
      <c r="C139" s="20" t="s">
        <v>340</v>
      </c>
      <c r="H139" s="22">
        <v>2400</v>
      </c>
      <c r="M139" s="20" t="s">
        <v>652</v>
      </c>
    </row>
    <row r="140" spans="2:13" x14ac:dyDescent="0.3">
      <c r="B140" s="12" t="s">
        <v>174</v>
      </c>
      <c r="C140" s="20" t="s">
        <v>341</v>
      </c>
      <c r="H140" s="22">
        <v>2400</v>
      </c>
      <c r="M140" s="20" t="s">
        <v>940</v>
      </c>
    </row>
    <row r="141" spans="2:13" x14ac:dyDescent="0.3">
      <c r="B141" s="12" t="s">
        <v>174</v>
      </c>
      <c r="C141" s="20" t="s">
        <v>342</v>
      </c>
      <c r="H141" s="22">
        <v>2400</v>
      </c>
      <c r="M141" s="20" t="s">
        <v>939</v>
      </c>
    </row>
    <row r="142" spans="2:13" x14ac:dyDescent="0.3">
      <c r="B142" s="12" t="s">
        <v>174</v>
      </c>
      <c r="C142" s="20" t="s">
        <v>343</v>
      </c>
      <c r="H142" s="22">
        <v>2400</v>
      </c>
      <c r="M142" s="20" t="s">
        <v>231</v>
      </c>
    </row>
    <row r="143" spans="2:13" x14ac:dyDescent="0.3">
      <c r="B143" s="12" t="s">
        <v>174</v>
      </c>
      <c r="C143" s="20" t="s">
        <v>344</v>
      </c>
      <c r="H143" s="22">
        <v>2400</v>
      </c>
      <c r="M143" s="20" t="s">
        <v>1140</v>
      </c>
    </row>
    <row r="144" spans="2:13" x14ac:dyDescent="0.3">
      <c r="B144" s="12" t="s">
        <v>174</v>
      </c>
      <c r="C144" s="20" t="s">
        <v>289</v>
      </c>
      <c r="H144" s="22">
        <v>2400</v>
      </c>
      <c r="M144" s="20" t="s">
        <v>1067</v>
      </c>
    </row>
    <row r="145" spans="2:13" x14ac:dyDescent="0.3">
      <c r="B145" s="12" t="s">
        <v>174</v>
      </c>
      <c r="C145" s="20" t="s">
        <v>345</v>
      </c>
      <c r="H145" s="22">
        <v>2400</v>
      </c>
      <c r="M145" s="20" t="s">
        <v>1095</v>
      </c>
    </row>
    <row r="146" spans="2:13" x14ac:dyDescent="0.3">
      <c r="B146" s="12" t="s">
        <v>174</v>
      </c>
      <c r="C146" s="20" t="s">
        <v>346</v>
      </c>
      <c r="H146" s="22">
        <v>2400</v>
      </c>
      <c r="M146" s="20" t="s">
        <v>561</v>
      </c>
    </row>
    <row r="147" spans="2:13" x14ac:dyDescent="0.3">
      <c r="B147" s="12" t="s">
        <v>174</v>
      </c>
      <c r="C147" s="20" t="s">
        <v>347</v>
      </c>
      <c r="H147" s="22">
        <v>2400</v>
      </c>
      <c r="M147" s="20" t="s">
        <v>653</v>
      </c>
    </row>
    <row r="148" spans="2:13" x14ac:dyDescent="0.3">
      <c r="B148" s="12" t="s">
        <v>174</v>
      </c>
      <c r="C148" s="20" t="s">
        <v>348</v>
      </c>
      <c r="H148" s="22">
        <v>2400</v>
      </c>
      <c r="M148" s="20" t="s">
        <v>359</v>
      </c>
    </row>
    <row r="149" spans="2:13" x14ac:dyDescent="0.3">
      <c r="B149" s="12" t="s">
        <v>174</v>
      </c>
      <c r="C149" s="20" t="s">
        <v>349</v>
      </c>
      <c r="H149" s="22">
        <v>2400</v>
      </c>
      <c r="M149" s="20" t="s">
        <v>359</v>
      </c>
    </row>
    <row r="150" spans="2:13" x14ac:dyDescent="0.3">
      <c r="B150" s="12" t="s">
        <v>174</v>
      </c>
      <c r="C150" s="20" t="s">
        <v>350</v>
      </c>
      <c r="H150" s="22">
        <v>2400</v>
      </c>
      <c r="M150" s="20" t="s">
        <v>972</v>
      </c>
    </row>
    <row r="151" spans="2:13" x14ac:dyDescent="0.3">
      <c r="B151" s="12" t="s">
        <v>175</v>
      </c>
      <c r="C151" s="20" t="s">
        <v>351</v>
      </c>
      <c r="D151" s="22">
        <v>75000</v>
      </c>
      <c r="E151" s="22">
        <v>287000</v>
      </c>
      <c r="F151" s="22">
        <v>90000</v>
      </c>
      <c r="G151" s="22">
        <v>26500</v>
      </c>
      <c r="H151" s="22">
        <v>1650</v>
      </c>
      <c r="M151" s="20" t="s">
        <v>178</v>
      </c>
    </row>
    <row r="152" spans="2:13" x14ac:dyDescent="0.3">
      <c r="B152" s="12" t="s">
        <v>176</v>
      </c>
      <c r="C152" s="20" t="s">
        <v>352</v>
      </c>
      <c r="H152" s="22">
        <v>2400</v>
      </c>
      <c r="M152" s="20" t="s">
        <v>178</v>
      </c>
    </row>
    <row r="153" spans="2:13" x14ac:dyDescent="0.3">
      <c r="B153" s="12" t="s">
        <v>176</v>
      </c>
      <c r="C153" s="20" t="s">
        <v>353</v>
      </c>
      <c r="H153" s="22">
        <v>2400</v>
      </c>
      <c r="M153" s="20" t="s">
        <v>562</v>
      </c>
    </row>
    <row r="154" spans="2:13" x14ac:dyDescent="0.3">
      <c r="B154" s="12" t="s">
        <v>176</v>
      </c>
      <c r="C154" s="20" t="s">
        <v>354</v>
      </c>
      <c r="H154" s="22">
        <v>2400</v>
      </c>
      <c r="M154" s="20" t="s">
        <v>1133</v>
      </c>
    </row>
    <row r="155" spans="2:13" x14ac:dyDescent="0.3">
      <c r="B155" s="12" t="s">
        <v>176</v>
      </c>
      <c r="C155" s="20" t="s">
        <v>355</v>
      </c>
      <c r="H155" s="22">
        <v>2400</v>
      </c>
      <c r="M155" s="20" t="s">
        <v>999</v>
      </c>
    </row>
    <row r="156" spans="2:13" x14ac:dyDescent="0.3">
      <c r="B156" s="12" t="s">
        <v>176</v>
      </c>
      <c r="C156" s="20" t="s">
        <v>356</v>
      </c>
      <c r="H156" s="22">
        <v>2400</v>
      </c>
      <c r="M156" s="20" t="s">
        <v>1141</v>
      </c>
    </row>
    <row r="157" spans="2:13" x14ac:dyDescent="0.3">
      <c r="B157" s="12" t="s">
        <v>176</v>
      </c>
      <c r="C157" s="20" t="s">
        <v>357</v>
      </c>
      <c r="H157" s="22">
        <v>2400</v>
      </c>
      <c r="M157" s="20" t="s">
        <v>563</v>
      </c>
    </row>
    <row r="158" spans="2:13" x14ac:dyDescent="0.3">
      <c r="B158" s="12" t="s">
        <v>176</v>
      </c>
      <c r="C158" s="20" t="s">
        <v>358</v>
      </c>
      <c r="H158" s="22">
        <v>2400</v>
      </c>
      <c r="M158" s="20" t="s">
        <v>232</v>
      </c>
    </row>
    <row r="159" spans="2:13" x14ac:dyDescent="0.3">
      <c r="B159" s="12" t="s">
        <v>176</v>
      </c>
      <c r="C159" s="20" t="s">
        <v>359</v>
      </c>
      <c r="H159" s="22">
        <v>2400</v>
      </c>
      <c r="M159" s="20" t="s">
        <v>331</v>
      </c>
    </row>
    <row r="160" spans="2:13" x14ac:dyDescent="0.3">
      <c r="B160" s="12" t="s">
        <v>176</v>
      </c>
      <c r="C160" s="20" t="s">
        <v>360</v>
      </c>
      <c r="H160" s="22">
        <v>2400</v>
      </c>
      <c r="M160" s="20" t="s">
        <v>789</v>
      </c>
    </row>
    <row r="161" spans="2:13" x14ac:dyDescent="0.3">
      <c r="B161" s="12" t="s">
        <v>176</v>
      </c>
      <c r="C161" s="20" t="s">
        <v>361</v>
      </c>
      <c r="H161" s="22">
        <v>2400</v>
      </c>
      <c r="M161" s="20" t="s">
        <v>407</v>
      </c>
    </row>
    <row r="162" spans="2:13" x14ac:dyDescent="0.3">
      <c r="B162" s="12" t="s">
        <v>176</v>
      </c>
      <c r="C162" s="20" t="s">
        <v>182</v>
      </c>
      <c r="H162" s="22">
        <v>2400</v>
      </c>
      <c r="M162" s="20" t="s">
        <v>619</v>
      </c>
    </row>
    <row r="163" spans="2:13" x14ac:dyDescent="0.3">
      <c r="B163" s="12" t="s">
        <v>176</v>
      </c>
      <c r="C163" s="20" t="s">
        <v>362</v>
      </c>
      <c r="H163" s="22">
        <v>2400</v>
      </c>
      <c r="M163" s="20" t="s">
        <v>332</v>
      </c>
    </row>
    <row r="164" spans="2:13" x14ac:dyDescent="0.3">
      <c r="B164" s="12" t="s">
        <v>176</v>
      </c>
      <c r="C164" s="20" t="s">
        <v>363</v>
      </c>
      <c r="H164" s="22">
        <v>2400</v>
      </c>
      <c r="M164" s="20" t="s">
        <v>332</v>
      </c>
    </row>
    <row r="165" spans="2:13" x14ac:dyDescent="0.3">
      <c r="B165" s="12" t="s">
        <v>176</v>
      </c>
      <c r="C165" s="20" t="s">
        <v>364</v>
      </c>
      <c r="H165" s="22">
        <v>2400</v>
      </c>
      <c r="M165" s="20" t="s">
        <v>360</v>
      </c>
    </row>
    <row r="166" spans="2:13" x14ac:dyDescent="0.3">
      <c r="B166" s="12" t="s">
        <v>176</v>
      </c>
      <c r="C166" s="20" t="s">
        <v>365</v>
      </c>
      <c r="H166" s="22">
        <v>2400</v>
      </c>
      <c r="M166" s="20" t="s">
        <v>233</v>
      </c>
    </row>
    <row r="167" spans="2:13" x14ac:dyDescent="0.3">
      <c r="B167" s="12" t="s">
        <v>176</v>
      </c>
      <c r="C167" s="20" t="s">
        <v>366</v>
      </c>
      <c r="H167" s="22">
        <v>2400</v>
      </c>
      <c r="M167" s="20" t="s">
        <v>654</v>
      </c>
    </row>
    <row r="168" spans="2:13" x14ac:dyDescent="0.3">
      <c r="B168" s="12" t="s">
        <v>176</v>
      </c>
      <c r="C168" s="20" t="s">
        <v>367</v>
      </c>
      <c r="H168" s="22">
        <v>2400</v>
      </c>
      <c r="M168" s="20" t="s">
        <v>1000</v>
      </c>
    </row>
    <row r="169" spans="2:13" x14ac:dyDescent="0.3">
      <c r="B169" s="12" t="s">
        <v>176</v>
      </c>
      <c r="C169" s="20" t="s">
        <v>368</v>
      </c>
      <c r="H169" s="22">
        <v>2400</v>
      </c>
      <c r="M169" s="20" t="s">
        <v>655</v>
      </c>
    </row>
    <row r="170" spans="2:13" x14ac:dyDescent="0.3">
      <c r="B170" s="12" t="s">
        <v>176</v>
      </c>
      <c r="C170" s="20" t="s">
        <v>369</v>
      </c>
      <c r="H170" s="22">
        <v>2400</v>
      </c>
      <c r="M170" s="20" t="s">
        <v>234</v>
      </c>
    </row>
    <row r="171" spans="2:13" x14ac:dyDescent="0.3">
      <c r="B171" s="12" t="s">
        <v>176</v>
      </c>
      <c r="C171" s="20" t="s">
        <v>370</v>
      </c>
      <c r="H171" s="22">
        <v>2400</v>
      </c>
      <c r="M171" s="20" t="s">
        <v>235</v>
      </c>
    </row>
    <row r="172" spans="2:13" x14ac:dyDescent="0.3">
      <c r="B172" s="12" t="s">
        <v>176</v>
      </c>
      <c r="C172" s="20" t="s">
        <v>371</v>
      </c>
      <c r="H172" s="22">
        <v>2400</v>
      </c>
      <c r="M172" s="20" t="s">
        <v>1001</v>
      </c>
    </row>
    <row r="173" spans="2:13" x14ac:dyDescent="0.3">
      <c r="B173" s="12" t="s">
        <v>176</v>
      </c>
      <c r="C173" s="20" t="s">
        <v>372</v>
      </c>
      <c r="H173" s="22">
        <v>2400</v>
      </c>
      <c r="M173" s="20" t="s">
        <v>236</v>
      </c>
    </row>
    <row r="174" spans="2:13" x14ac:dyDescent="0.3">
      <c r="B174" s="12" t="s">
        <v>176</v>
      </c>
      <c r="C174" s="21" t="s">
        <v>373</v>
      </c>
      <c r="H174" s="22">
        <v>2400</v>
      </c>
      <c r="M174" s="20" t="s">
        <v>1096</v>
      </c>
    </row>
    <row r="175" spans="2:13" x14ac:dyDescent="0.3">
      <c r="B175" s="12" t="s">
        <v>176</v>
      </c>
      <c r="C175" s="20" t="s">
        <v>374</v>
      </c>
      <c r="H175" s="22">
        <v>2400</v>
      </c>
      <c r="M175" s="20" t="s">
        <v>656</v>
      </c>
    </row>
    <row r="176" spans="2:13" x14ac:dyDescent="0.3">
      <c r="B176" s="12" t="s">
        <v>176</v>
      </c>
      <c r="C176" s="20" t="s">
        <v>375</v>
      </c>
      <c r="H176" s="22">
        <v>2400</v>
      </c>
      <c r="M176" s="20" t="s">
        <v>762</v>
      </c>
    </row>
    <row r="177" spans="2:13" x14ac:dyDescent="0.3">
      <c r="B177" s="12" t="s">
        <v>176</v>
      </c>
      <c r="C177" s="20" t="s">
        <v>376</v>
      </c>
      <c r="H177" s="22">
        <v>2400</v>
      </c>
      <c r="M177" s="20" t="s">
        <v>238</v>
      </c>
    </row>
    <row r="178" spans="2:13" x14ac:dyDescent="0.3">
      <c r="B178" s="12" t="s">
        <v>176</v>
      </c>
      <c r="C178" s="20" t="s">
        <v>377</v>
      </c>
      <c r="H178" s="22">
        <v>2400</v>
      </c>
      <c r="M178" s="20" t="s">
        <v>352</v>
      </c>
    </row>
    <row r="179" spans="2:13" x14ac:dyDescent="0.3">
      <c r="B179" s="12" t="s">
        <v>176</v>
      </c>
      <c r="C179" s="20" t="s">
        <v>378</v>
      </c>
      <c r="H179" s="22">
        <v>2400</v>
      </c>
      <c r="M179" s="20" t="s">
        <v>545</v>
      </c>
    </row>
    <row r="180" spans="2:13" x14ac:dyDescent="0.3">
      <c r="B180" s="12" t="s">
        <v>176</v>
      </c>
      <c r="C180" s="20" t="s">
        <v>379</v>
      </c>
      <c r="H180" s="22">
        <v>2400</v>
      </c>
      <c r="M180" s="20" t="s">
        <v>1142</v>
      </c>
    </row>
    <row r="181" spans="2:13" x14ac:dyDescent="0.3">
      <c r="B181" s="12" t="s">
        <v>176</v>
      </c>
      <c r="C181" s="20" t="s">
        <v>380</v>
      </c>
      <c r="H181" s="22">
        <v>2400</v>
      </c>
      <c r="M181" s="20" t="s">
        <v>1220</v>
      </c>
    </row>
    <row r="182" spans="2:13" x14ac:dyDescent="0.3">
      <c r="B182" s="12" t="s">
        <v>176</v>
      </c>
      <c r="C182" s="20" t="s">
        <v>381</v>
      </c>
      <c r="H182" s="22">
        <v>2400</v>
      </c>
      <c r="M182" s="20" t="s">
        <v>1097</v>
      </c>
    </row>
    <row r="183" spans="2:13" x14ac:dyDescent="0.3">
      <c r="B183" s="12" t="s">
        <v>176</v>
      </c>
      <c r="C183" s="20" t="s">
        <v>382</v>
      </c>
      <c r="H183" s="22">
        <v>2400</v>
      </c>
      <c r="M183" s="20" t="s">
        <v>860</v>
      </c>
    </row>
    <row r="184" spans="2:13" x14ac:dyDescent="0.3">
      <c r="B184" s="12" t="s">
        <v>176</v>
      </c>
      <c r="C184" s="20" t="s">
        <v>383</v>
      </c>
      <c r="H184" s="22">
        <v>2400</v>
      </c>
      <c r="M184" s="20" t="s">
        <v>239</v>
      </c>
    </row>
    <row r="185" spans="2:13" x14ac:dyDescent="0.3">
      <c r="B185" s="12" t="s">
        <v>176</v>
      </c>
      <c r="C185" s="20" t="s">
        <v>384</v>
      </c>
      <c r="H185" s="22">
        <v>2400</v>
      </c>
      <c r="M185" s="20" t="s">
        <v>1002</v>
      </c>
    </row>
    <row r="186" spans="2:13" x14ac:dyDescent="0.3">
      <c r="B186" s="12" t="s">
        <v>176</v>
      </c>
      <c r="C186" s="20" t="s">
        <v>385</v>
      </c>
      <c r="H186" s="22">
        <v>2400</v>
      </c>
      <c r="M186" s="20" t="s">
        <v>620</v>
      </c>
    </row>
    <row r="187" spans="2:13" x14ac:dyDescent="0.3">
      <c r="B187" s="12" t="s">
        <v>176</v>
      </c>
      <c r="C187" s="20" t="s">
        <v>386</v>
      </c>
      <c r="H187" s="22">
        <v>2400</v>
      </c>
      <c r="M187" s="20" t="s">
        <v>408</v>
      </c>
    </row>
    <row r="188" spans="2:13" x14ac:dyDescent="0.3">
      <c r="B188" s="12" t="s">
        <v>176</v>
      </c>
      <c r="C188" s="20" t="s">
        <v>387</v>
      </c>
      <c r="H188" s="22">
        <v>2400</v>
      </c>
      <c r="M188" s="20" t="s">
        <v>1003</v>
      </c>
    </row>
    <row r="189" spans="2:13" x14ac:dyDescent="0.3">
      <c r="B189" s="12" t="s">
        <v>176</v>
      </c>
      <c r="C189" s="20" t="s">
        <v>388</v>
      </c>
      <c r="H189" s="22">
        <v>2400</v>
      </c>
      <c r="M189" s="20" t="s">
        <v>832</v>
      </c>
    </row>
    <row r="190" spans="2:13" x14ac:dyDescent="0.3">
      <c r="B190" s="12" t="s">
        <v>176</v>
      </c>
      <c r="C190" s="20" t="s">
        <v>389</v>
      </c>
      <c r="H190" s="22">
        <v>2400</v>
      </c>
      <c r="M190" s="20" t="s">
        <v>763</v>
      </c>
    </row>
    <row r="191" spans="2:13" x14ac:dyDescent="0.3">
      <c r="B191" s="12" t="s">
        <v>176</v>
      </c>
      <c r="C191" s="20" t="s">
        <v>390</v>
      </c>
      <c r="H191" s="22">
        <v>2400</v>
      </c>
      <c r="M191" s="20" t="s">
        <v>893</v>
      </c>
    </row>
    <row r="192" spans="2:13" x14ac:dyDescent="0.3">
      <c r="B192" s="12" t="s">
        <v>176</v>
      </c>
      <c r="C192" s="20" t="s">
        <v>391</v>
      </c>
      <c r="H192" s="22">
        <v>2400</v>
      </c>
      <c r="M192" s="20" t="s">
        <v>657</v>
      </c>
    </row>
    <row r="193" spans="2:13" x14ac:dyDescent="0.3">
      <c r="B193" s="12" t="s">
        <v>176</v>
      </c>
      <c r="C193" s="20" t="s">
        <v>392</v>
      </c>
      <c r="H193" s="22">
        <v>2400</v>
      </c>
      <c r="M193" s="20" t="s">
        <v>1071</v>
      </c>
    </row>
    <row r="194" spans="2:13" x14ac:dyDescent="0.3">
      <c r="B194" s="12" t="s">
        <v>176</v>
      </c>
      <c r="C194" s="20" t="s">
        <v>393</v>
      </c>
      <c r="H194" s="22">
        <v>2400</v>
      </c>
      <c r="M194" s="20" t="s">
        <v>1176</v>
      </c>
    </row>
    <row r="195" spans="2:13" x14ac:dyDescent="0.3">
      <c r="B195" s="12" t="s">
        <v>176</v>
      </c>
      <c r="C195" s="20" t="s">
        <v>394</v>
      </c>
      <c r="H195" s="22">
        <v>2400</v>
      </c>
      <c r="M195" s="20" t="s">
        <v>1098</v>
      </c>
    </row>
    <row r="196" spans="2:13" x14ac:dyDescent="0.3">
      <c r="B196" s="12" t="s">
        <v>176</v>
      </c>
      <c r="C196" s="20" t="s">
        <v>395</v>
      </c>
      <c r="H196" s="22">
        <v>2400</v>
      </c>
      <c r="M196" s="20" t="s">
        <v>1004</v>
      </c>
    </row>
    <row r="197" spans="2:13" x14ac:dyDescent="0.3">
      <c r="B197" s="12" t="s">
        <v>176</v>
      </c>
      <c r="C197" s="20" t="s">
        <v>396</v>
      </c>
      <c r="H197" s="22">
        <v>2400</v>
      </c>
      <c r="M197" s="20" t="s">
        <v>1005</v>
      </c>
    </row>
    <row r="198" spans="2:13" x14ac:dyDescent="0.3">
      <c r="B198" s="12" t="s">
        <v>177</v>
      </c>
      <c r="C198" s="20" t="s">
        <v>397</v>
      </c>
      <c r="H198" s="22">
        <v>2400</v>
      </c>
      <c r="M198" s="20" t="s">
        <v>658</v>
      </c>
    </row>
    <row r="199" spans="2:13" x14ac:dyDescent="0.3">
      <c r="B199" s="12" t="s">
        <v>177</v>
      </c>
      <c r="C199" s="20" t="s">
        <v>398</v>
      </c>
      <c r="H199" s="22">
        <v>2400</v>
      </c>
      <c r="M199" s="20" t="s">
        <v>833</v>
      </c>
    </row>
    <row r="200" spans="2:13" x14ac:dyDescent="0.3">
      <c r="B200" s="12" t="s">
        <v>177</v>
      </c>
      <c r="C200" s="20" t="s">
        <v>399</v>
      </c>
      <c r="H200" s="22">
        <v>2400</v>
      </c>
      <c r="M200" s="20" t="s">
        <v>240</v>
      </c>
    </row>
    <row r="201" spans="2:13" x14ac:dyDescent="0.3">
      <c r="B201" s="12" t="s">
        <v>177</v>
      </c>
      <c r="C201" s="20" t="s">
        <v>400</v>
      </c>
      <c r="H201" s="22">
        <v>2400</v>
      </c>
      <c r="M201" s="20" t="s">
        <v>621</v>
      </c>
    </row>
    <row r="202" spans="2:13" x14ac:dyDescent="0.3">
      <c r="B202" s="12" t="s">
        <v>177</v>
      </c>
      <c r="C202" s="20" t="s">
        <v>401</v>
      </c>
      <c r="H202" s="22">
        <v>2400</v>
      </c>
      <c r="M202" s="20" t="s">
        <v>621</v>
      </c>
    </row>
    <row r="203" spans="2:13" x14ac:dyDescent="0.3">
      <c r="B203" s="12" t="s">
        <v>177</v>
      </c>
      <c r="C203" s="20" t="s">
        <v>402</v>
      </c>
      <c r="H203" s="22">
        <v>2400</v>
      </c>
      <c r="M203" s="20" t="s">
        <v>598</v>
      </c>
    </row>
    <row r="204" spans="2:13" x14ac:dyDescent="0.3">
      <c r="B204" s="12" t="s">
        <v>177</v>
      </c>
      <c r="C204" s="20" t="s">
        <v>403</v>
      </c>
      <c r="H204" s="22">
        <v>2400</v>
      </c>
      <c r="M204" s="20" t="s">
        <v>941</v>
      </c>
    </row>
    <row r="205" spans="2:13" x14ac:dyDescent="0.3">
      <c r="B205" s="12" t="s">
        <v>177</v>
      </c>
      <c r="C205" s="20" t="s">
        <v>404</v>
      </c>
      <c r="H205" s="22">
        <v>2400</v>
      </c>
      <c r="M205" s="20" t="s">
        <v>409</v>
      </c>
    </row>
    <row r="206" spans="2:13" x14ac:dyDescent="0.3">
      <c r="B206" s="12" t="s">
        <v>177</v>
      </c>
      <c r="C206" s="20" t="s">
        <v>177</v>
      </c>
      <c r="H206" s="22">
        <v>2400</v>
      </c>
      <c r="M206" s="20" t="s">
        <v>521</v>
      </c>
    </row>
    <row r="207" spans="2:13" x14ac:dyDescent="0.3">
      <c r="B207" s="12" t="s">
        <v>177</v>
      </c>
      <c r="C207" s="20" t="s">
        <v>228</v>
      </c>
      <c r="H207" s="22">
        <v>2400</v>
      </c>
      <c r="M207" s="20" t="s">
        <v>622</v>
      </c>
    </row>
    <row r="208" spans="2:13" x14ac:dyDescent="0.3">
      <c r="B208" s="12" t="s">
        <v>177</v>
      </c>
      <c r="C208" s="20" t="s">
        <v>405</v>
      </c>
      <c r="H208" s="22">
        <v>2400</v>
      </c>
      <c r="M208" s="20" t="s">
        <v>659</v>
      </c>
    </row>
    <row r="209" spans="2:13" x14ac:dyDescent="0.3">
      <c r="B209" s="12" t="s">
        <v>177</v>
      </c>
      <c r="C209" s="20" t="s">
        <v>406</v>
      </c>
      <c r="H209" s="22">
        <v>2400</v>
      </c>
      <c r="M209" s="20" t="s">
        <v>1006</v>
      </c>
    </row>
    <row r="210" spans="2:13" x14ac:dyDescent="0.3">
      <c r="B210" s="12" t="s">
        <v>177</v>
      </c>
      <c r="C210" s="20" t="s">
        <v>178</v>
      </c>
      <c r="H210" s="22">
        <v>2400</v>
      </c>
      <c r="M210" s="20" t="s">
        <v>410</v>
      </c>
    </row>
    <row r="211" spans="2:13" x14ac:dyDescent="0.3">
      <c r="B211" s="12" t="s">
        <v>177</v>
      </c>
      <c r="C211" s="20" t="s">
        <v>407</v>
      </c>
      <c r="H211" s="22">
        <v>2400</v>
      </c>
      <c r="M211" s="20" t="s">
        <v>423</v>
      </c>
    </row>
    <row r="212" spans="2:13" x14ac:dyDescent="0.3">
      <c r="B212" s="12" t="s">
        <v>177</v>
      </c>
      <c r="C212" s="20" t="s">
        <v>408</v>
      </c>
      <c r="H212" s="22">
        <v>2400</v>
      </c>
      <c r="M212" s="20" t="s">
        <v>599</v>
      </c>
    </row>
    <row r="213" spans="2:13" x14ac:dyDescent="0.3">
      <c r="B213" s="12" t="s">
        <v>177</v>
      </c>
      <c r="C213" s="20" t="s">
        <v>409</v>
      </c>
      <c r="H213" s="22">
        <v>2400</v>
      </c>
      <c r="M213" s="20" t="s">
        <v>411</v>
      </c>
    </row>
    <row r="214" spans="2:13" x14ac:dyDescent="0.3">
      <c r="B214" s="12" t="s">
        <v>177</v>
      </c>
      <c r="C214" s="20" t="s">
        <v>410</v>
      </c>
      <c r="H214" s="22">
        <v>2400</v>
      </c>
      <c r="M214" s="20" t="s">
        <v>412</v>
      </c>
    </row>
    <row r="215" spans="2:13" x14ac:dyDescent="0.3">
      <c r="B215" s="12" t="s">
        <v>177</v>
      </c>
      <c r="C215" s="20" t="s">
        <v>411</v>
      </c>
      <c r="H215" s="22">
        <v>2400</v>
      </c>
      <c r="M215" s="20" t="s">
        <v>942</v>
      </c>
    </row>
    <row r="216" spans="2:13" x14ac:dyDescent="0.3">
      <c r="B216" s="12" t="s">
        <v>177</v>
      </c>
      <c r="C216" s="20" t="s">
        <v>412</v>
      </c>
      <c r="H216" s="22">
        <v>2400</v>
      </c>
      <c r="M216" s="20" t="s">
        <v>413</v>
      </c>
    </row>
    <row r="217" spans="2:13" x14ac:dyDescent="0.3">
      <c r="B217" s="12" t="s">
        <v>177</v>
      </c>
      <c r="C217" s="20" t="s">
        <v>413</v>
      </c>
      <c r="H217" s="22">
        <v>2400</v>
      </c>
      <c r="M217" s="20" t="s">
        <v>414</v>
      </c>
    </row>
    <row r="218" spans="2:13" x14ac:dyDescent="0.3">
      <c r="B218" s="12" t="s">
        <v>177</v>
      </c>
      <c r="C218" s="20" t="s">
        <v>414</v>
      </c>
      <c r="H218" s="22">
        <v>2400</v>
      </c>
      <c r="M218" s="20" t="s">
        <v>424</v>
      </c>
    </row>
    <row r="219" spans="2:13" x14ac:dyDescent="0.3">
      <c r="B219" s="12" t="s">
        <v>177</v>
      </c>
      <c r="C219" s="20" t="s">
        <v>415</v>
      </c>
      <c r="H219" s="22">
        <v>2400</v>
      </c>
      <c r="M219" s="20" t="s">
        <v>660</v>
      </c>
    </row>
    <row r="220" spans="2:13" x14ac:dyDescent="0.3">
      <c r="B220" s="12" t="s">
        <v>177</v>
      </c>
      <c r="C220" s="20" t="s">
        <v>416</v>
      </c>
      <c r="H220" s="22">
        <v>2400</v>
      </c>
      <c r="M220" s="20" t="s">
        <v>661</v>
      </c>
    </row>
    <row r="221" spans="2:13" x14ac:dyDescent="0.3">
      <c r="B221" s="12" t="s">
        <v>177</v>
      </c>
      <c r="C221" s="20" t="s">
        <v>417</v>
      </c>
      <c r="H221" s="22">
        <v>2400</v>
      </c>
      <c r="M221" s="20" t="s">
        <v>361</v>
      </c>
    </row>
    <row r="222" spans="2:13" x14ac:dyDescent="0.3">
      <c r="B222" s="12" t="s">
        <v>177</v>
      </c>
      <c r="C222" s="20" t="s">
        <v>418</v>
      </c>
      <c r="H222" s="22">
        <v>2400</v>
      </c>
      <c r="M222" s="20" t="s">
        <v>834</v>
      </c>
    </row>
    <row r="223" spans="2:13" x14ac:dyDescent="0.3">
      <c r="B223" s="12" t="s">
        <v>177</v>
      </c>
      <c r="C223" s="20" t="s">
        <v>419</v>
      </c>
      <c r="H223" s="22">
        <v>2400</v>
      </c>
      <c r="M223" s="20" t="s">
        <v>623</v>
      </c>
    </row>
    <row r="224" spans="2:13" x14ac:dyDescent="0.3">
      <c r="B224" s="12" t="s">
        <v>177</v>
      </c>
      <c r="C224" s="20" t="s">
        <v>420</v>
      </c>
      <c r="H224" s="22">
        <v>2400</v>
      </c>
      <c r="M224" s="20" t="s">
        <v>415</v>
      </c>
    </row>
    <row r="225" spans="2:13" x14ac:dyDescent="0.3">
      <c r="B225" s="12" t="s">
        <v>177</v>
      </c>
      <c r="C225" s="20" t="s">
        <v>421</v>
      </c>
      <c r="H225" s="22">
        <v>2400</v>
      </c>
      <c r="M225" s="20" t="s">
        <v>1007</v>
      </c>
    </row>
    <row r="226" spans="2:13" x14ac:dyDescent="0.3">
      <c r="B226" s="12" t="s">
        <v>177</v>
      </c>
      <c r="C226" s="20" t="s">
        <v>422</v>
      </c>
      <c r="H226" s="22">
        <v>2400</v>
      </c>
      <c r="M226" s="20" t="s">
        <v>973</v>
      </c>
    </row>
    <row r="227" spans="2:13" x14ac:dyDescent="0.3">
      <c r="B227" s="12" t="s">
        <v>177</v>
      </c>
      <c r="C227" s="20" t="s">
        <v>423</v>
      </c>
      <c r="H227" s="22">
        <v>2400</v>
      </c>
      <c r="M227" s="20" t="s">
        <v>241</v>
      </c>
    </row>
    <row r="228" spans="2:13" x14ac:dyDescent="0.3">
      <c r="B228" s="12" t="s">
        <v>177</v>
      </c>
      <c r="C228" s="20" t="s">
        <v>424</v>
      </c>
      <c r="H228" s="22">
        <v>2400</v>
      </c>
      <c r="M228" s="20" t="s">
        <v>227</v>
      </c>
    </row>
    <row r="229" spans="2:13" x14ac:dyDescent="0.3">
      <c r="B229" s="12" t="s">
        <v>177</v>
      </c>
      <c r="C229" s="20" t="s">
        <v>425</v>
      </c>
      <c r="H229" s="22">
        <v>2400</v>
      </c>
      <c r="M229" s="20" t="s">
        <v>362</v>
      </c>
    </row>
    <row r="230" spans="2:13" x14ac:dyDescent="0.3">
      <c r="B230" s="12" t="s">
        <v>177</v>
      </c>
      <c r="C230" s="20" t="s">
        <v>426</v>
      </c>
      <c r="H230" s="22">
        <v>2400</v>
      </c>
      <c r="M230" s="20" t="s">
        <v>242</v>
      </c>
    </row>
    <row r="231" spans="2:13" x14ac:dyDescent="0.3">
      <c r="B231" s="12" t="s">
        <v>177</v>
      </c>
      <c r="C231" s="20" t="s">
        <v>427</v>
      </c>
      <c r="H231" s="22">
        <v>2400</v>
      </c>
      <c r="M231" s="20" t="s">
        <v>1099</v>
      </c>
    </row>
    <row r="232" spans="2:13" x14ac:dyDescent="0.3">
      <c r="B232" s="12" t="s">
        <v>177</v>
      </c>
      <c r="C232" s="20" t="s">
        <v>428</v>
      </c>
      <c r="H232" s="22">
        <v>2400</v>
      </c>
      <c r="M232" s="20" t="s">
        <v>662</v>
      </c>
    </row>
    <row r="233" spans="2:13" x14ac:dyDescent="0.3">
      <c r="B233" s="12" t="s">
        <v>177</v>
      </c>
      <c r="C233" s="20" t="s">
        <v>429</v>
      </c>
      <c r="H233" s="22">
        <v>2400</v>
      </c>
      <c r="M233" s="20" t="s">
        <v>790</v>
      </c>
    </row>
    <row r="234" spans="2:13" x14ac:dyDescent="0.3">
      <c r="B234" s="12" t="s">
        <v>177</v>
      </c>
      <c r="C234" s="20" t="s">
        <v>430</v>
      </c>
      <c r="H234" s="22">
        <v>2400</v>
      </c>
      <c r="M234" s="20" t="s">
        <v>887</v>
      </c>
    </row>
    <row r="235" spans="2:13" x14ac:dyDescent="0.3">
      <c r="B235" s="12" t="s">
        <v>177</v>
      </c>
      <c r="C235" s="20" t="s">
        <v>431</v>
      </c>
      <c r="H235" s="22">
        <v>2400</v>
      </c>
      <c r="M235" s="20" t="s">
        <v>887</v>
      </c>
    </row>
    <row r="236" spans="2:13" x14ac:dyDescent="0.3">
      <c r="B236" s="12" t="s">
        <v>177</v>
      </c>
      <c r="C236" s="20" t="s">
        <v>432</v>
      </c>
      <c r="H236" s="22">
        <v>2400</v>
      </c>
      <c r="M236" s="20" t="s">
        <v>1068</v>
      </c>
    </row>
    <row r="237" spans="2:13" x14ac:dyDescent="0.3">
      <c r="B237" s="12" t="s">
        <v>177</v>
      </c>
      <c r="C237" s="20" t="s">
        <v>433</v>
      </c>
      <c r="H237" s="22">
        <v>2400</v>
      </c>
      <c r="M237" s="20" t="s">
        <v>416</v>
      </c>
    </row>
    <row r="238" spans="2:13" x14ac:dyDescent="0.3">
      <c r="B238" s="12" t="s">
        <v>177</v>
      </c>
      <c r="C238" s="20" t="s">
        <v>434</v>
      </c>
      <c r="H238" s="22">
        <v>2400</v>
      </c>
      <c r="M238" s="20" t="s">
        <v>243</v>
      </c>
    </row>
    <row r="239" spans="2:13" x14ac:dyDescent="0.3">
      <c r="B239" s="12" t="s">
        <v>177</v>
      </c>
      <c r="C239" s="20" t="s">
        <v>435</v>
      </c>
      <c r="H239" s="22">
        <v>2400</v>
      </c>
      <c r="M239" s="20" t="s">
        <v>243</v>
      </c>
    </row>
    <row r="240" spans="2:13" x14ac:dyDescent="0.3">
      <c r="B240" s="12" t="s">
        <v>177</v>
      </c>
      <c r="C240" s="20" t="s">
        <v>436</v>
      </c>
      <c r="H240" s="22">
        <v>2400</v>
      </c>
      <c r="M240" s="20" t="s">
        <v>244</v>
      </c>
    </row>
    <row r="241" spans="2:13" x14ac:dyDescent="0.3">
      <c r="B241" s="12" t="s">
        <v>177</v>
      </c>
      <c r="C241" s="20" t="s">
        <v>437</v>
      </c>
      <c r="H241" s="22">
        <v>2400</v>
      </c>
      <c r="M241" s="20" t="s">
        <v>244</v>
      </c>
    </row>
    <row r="242" spans="2:13" x14ac:dyDescent="0.3">
      <c r="B242" s="12" t="s">
        <v>177</v>
      </c>
      <c r="C242" s="20" t="s">
        <v>438</v>
      </c>
      <c r="H242" s="22">
        <v>2400</v>
      </c>
      <c r="M242" s="20" t="s">
        <v>764</v>
      </c>
    </row>
    <row r="243" spans="2:13" x14ac:dyDescent="0.3">
      <c r="B243" s="12" t="s">
        <v>177</v>
      </c>
      <c r="C243" s="20" t="s">
        <v>266</v>
      </c>
      <c r="H243" s="22">
        <v>2400</v>
      </c>
      <c r="M243" s="20" t="s">
        <v>1008</v>
      </c>
    </row>
    <row r="244" spans="2:13" x14ac:dyDescent="0.3">
      <c r="B244" s="12" t="s">
        <v>177</v>
      </c>
      <c r="C244" s="20" t="s">
        <v>439</v>
      </c>
      <c r="H244" s="22">
        <v>2400</v>
      </c>
      <c r="M244" s="20" t="s">
        <v>888</v>
      </c>
    </row>
    <row r="245" spans="2:13" x14ac:dyDescent="0.3">
      <c r="B245" s="12" t="s">
        <v>177</v>
      </c>
      <c r="C245" s="20" t="s">
        <v>440</v>
      </c>
      <c r="H245" s="22">
        <v>2400</v>
      </c>
      <c r="M245" s="20" t="s">
        <v>889</v>
      </c>
    </row>
    <row r="246" spans="2:13" x14ac:dyDescent="0.3">
      <c r="B246" s="12" t="s">
        <v>177</v>
      </c>
      <c r="C246" s="20" t="s">
        <v>441</v>
      </c>
      <c r="H246" s="22">
        <v>2400</v>
      </c>
      <c r="M246" s="20" t="s">
        <v>1009</v>
      </c>
    </row>
    <row r="247" spans="2:13" x14ac:dyDescent="0.3">
      <c r="B247" s="12" t="s">
        <v>177</v>
      </c>
      <c r="C247" s="20" t="s">
        <v>442</v>
      </c>
      <c r="H247" s="22">
        <v>2400</v>
      </c>
      <c r="M247" s="20" t="s">
        <v>943</v>
      </c>
    </row>
    <row r="248" spans="2:13" x14ac:dyDescent="0.3">
      <c r="B248" s="12" t="s">
        <v>177</v>
      </c>
      <c r="C248" s="20" t="s">
        <v>443</v>
      </c>
      <c r="H248" s="22">
        <v>2400</v>
      </c>
      <c r="M248" s="20" t="s">
        <v>245</v>
      </c>
    </row>
    <row r="249" spans="2:13" x14ac:dyDescent="0.3">
      <c r="B249" s="12" t="s">
        <v>177</v>
      </c>
      <c r="C249" s="20" t="s">
        <v>444</v>
      </c>
      <c r="H249" s="22">
        <v>2400</v>
      </c>
      <c r="M249" s="20" t="s">
        <v>417</v>
      </c>
    </row>
    <row r="250" spans="2:13" x14ac:dyDescent="0.3">
      <c r="B250" s="12" t="s">
        <v>177</v>
      </c>
      <c r="C250" s="20" t="s">
        <v>445</v>
      </c>
      <c r="H250" s="22">
        <v>2400</v>
      </c>
      <c r="M250" s="20" t="s">
        <v>182</v>
      </c>
    </row>
    <row r="251" spans="2:13" x14ac:dyDescent="0.3">
      <c r="B251" s="12" t="s">
        <v>177</v>
      </c>
      <c r="C251" s="20" t="s">
        <v>446</v>
      </c>
      <c r="H251" s="22">
        <v>2400</v>
      </c>
      <c r="M251" s="20" t="s">
        <v>182</v>
      </c>
    </row>
    <row r="252" spans="2:13" x14ac:dyDescent="0.3">
      <c r="B252" s="12" t="s">
        <v>177</v>
      </c>
      <c r="C252" s="20" t="s">
        <v>447</v>
      </c>
      <c r="H252" s="22">
        <v>2400</v>
      </c>
      <c r="M252" s="20" t="s">
        <v>182</v>
      </c>
    </row>
    <row r="253" spans="2:13" x14ac:dyDescent="0.3">
      <c r="B253" s="12" t="s">
        <v>177</v>
      </c>
      <c r="C253" s="20" t="s">
        <v>448</v>
      </c>
      <c r="H253" s="22">
        <v>2400</v>
      </c>
      <c r="M253" s="20" t="s">
        <v>564</v>
      </c>
    </row>
    <row r="254" spans="2:13" x14ac:dyDescent="0.3">
      <c r="B254" s="12" t="s">
        <v>177</v>
      </c>
      <c r="C254" s="20" t="s">
        <v>449</v>
      </c>
      <c r="H254" s="22">
        <v>2400</v>
      </c>
      <c r="M254" s="20" t="s">
        <v>1010</v>
      </c>
    </row>
    <row r="255" spans="2:13" x14ac:dyDescent="0.3">
      <c r="B255" s="12" t="s">
        <v>177</v>
      </c>
      <c r="C255" s="20" t="s">
        <v>450</v>
      </c>
      <c r="H255" s="22">
        <v>2400</v>
      </c>
      <c r="M255" s="20" t="s">
        <v>1069</v>
      </c>
    </row>
    <row r="256" spans="2:13" x14ac:dyDescent="0.3">
      <c r="B256" s="12" t="s">
        <v>177</v>
      </c>
      <c r="C256" s="20" t="s">
        <v>451</v>
      </c>
      <c r="H256" s="22">
        <v>2400</v>
      </c>
      <c r="M256" s="20" t="s">
        <v>418</v>
      </c>
    </row>
    <row r="257" spans="2:13" x14ac:dyDescent="0.3">
      <c r="B257" s="12" t="s">
        <v>177</v>
      </c>
      <c r="C257" s="20" t="s">
        <v>452</v>
      </c>
      <c r="H257" s="22">
        <v>2400</v>
      </c>
      <c r="M257" s="20" t="s">
        <v>663</v>
      </c>
    </row>
    <row r="258" spans="2:13" x14ac:dyDescent="0.3">
      <c r="B258" s="12" t="s">
        <v>177</v>
      </c>
      <c r="C258" s="20" t="s">
        <v>453</v>
      </c>
      <c r="H258" s="22">
        <v>2400</v>
      </c>
      <c r="M258" s="20" t="s">
        <v>624</v>
      </c>
    </row>
    <row r="259" spans="2:13" x14ac:dyDescent="0.3">
      <c r="B259" s="12" t="s">
        <v>177</v>
      </c>
      <c r="C259" s="20" t="s">
        <v>454</v>
      </c>
      <c r="H259" s="22">
        <v>2400</v>
      </c>
      <c r="M259" s="20" t="s">
        <v>419</v>
      </c>
    </row>
    <row r="260" spans="2:13" x14ac:dyDescent="0.3">
      <c r="B260" s="12" t="s">
        <v>177</v>
      </c>
      <c r="C260" s="20" t="s">
        <v>455</v>
      </c>
      <c r="H260" s="22">
        <v>2400</v>
      </c>
      <c r="M260" s="20" t="s">
        <v>1070</v>
      </c>
    </row>
    <row r="261" spans="2:13" x14ac:dyDescent="0.3">
      <c r="B261" s="12" t="s">
        <v>177</v>
      </c>
      <c r="C261" s="20" t="s">
        <v>456</v>
      </c>
      <c r="H261" s="22">
        <v>2400</v>
      </c>
      <c r="M261" s="20" t="s">
        <v>1100</v>
      </c>
    </row>
    <row r="262" spans="2:13" x14ac:dyDescent="0.3">
      <c r="B262" s="12" t="s">
        <v>177</v>
      </c>
      <c r="C262" s="20" t="s">
        <v>457</v>
      </c>
      <c r="H262" s="22">
        <v>2400</v>
      </c>
      <c r="M262" s="20" t="s">
        <v>1169</v>
      </c>
    </row>
    <row r="263" spans="2:13" x14ac:dyDescent="0.3">
      <c r="B263" s="12" t="s">
        <v>177</v>
      </c>
      <c r="C263" s="20" t="s">
        <v>458</v>
      </c>
      <c r="H263" s="22">
        <v>2400</v>
      </c>
      <c r="M263" s="20" t="s">
        <v>890</v>
      </c>
    </row>
    <row r="264" spans="2:13" x14ac:dyDescent="0.3">
      <c r="B264" s="12" t="s">
        <v>177</v>
      </c>
      <c r="C264" s="20" t="s">
        <v>459</v>
      </c>
      <c r="H264" s="22">
        <v>2400</v>
      </c>
      <c r="M264" s="20" t="s">
        <v>420</v>
      </c>
    </row>
    <row r="265" spans="2:13" x14ac:dyDescent="0.3">
      <c r="B265" s="12" t="s">
        <v>177</v>
      </c>
      <c r="C265" s="20" t="s">
        <v>460</v>
      </c>
      <c r="H265" s="22">
        <v>2400</v>
      </c>
      <c r="M265" s="20" t="s">
        <v>861</v>
      </c>
    </row>
    <row r="266" spans="2:13" x14ac:dyDescent="0.3">
      <c r="B266" s="12" t="s">
        <v>177</v>
      </c>
      <c r="C266" s="20" t="s">
        <v>461</v>
      </c>
      <c r="H266" s="22">
        <v>2400</v>
      </c>
      <c r="M266" s="20" t="s">
        <v>421</v>
      </c>
    </row>
    <row r="267" spans="2:13" x14ac:dyDescent="0.3">
      <c r="B267" s="12" t="s">
        <v>177</v>
      </c>
      <c r="C267" s="20" t="s">
        <v>462</v>
      </c>
      <c r="H267" s="22">
        <v>2400</v>
      </c>
      <c r="M267" s="20" t="s">
        <v>664</v>
      </c>
    </row>
    <row r="268" spans="2:13" x14ac:dyDescent="0.3">
      <c r="B268" s="12" t="s">
        <v>177</v>
      </c>
      <c r="C268" s="20" t="s">
        <v>463</v>
      </c>
      <c r="H268" s="22">
        <v>2400</v>
      </c>
      <c r="M268" s="20" t="s">
        <v>934</v>
      </c>
    </row>
    <row r="269" spans="2:13" x14ac:dyDescent="0.3">
      <c r="B269" s="12" t="s">
        <v>177</v>
      </c>
      <c r="C269" s="20" t="s">
        <v>464</v>
      </c>
      <c r="H269" s="22">
        <v>2400</v>
      </c>
      <c r="M269" s="20" t="s">
        <v>944</v>
      </c>
    </row>
    <row r="270" spans="2:13" x14ac:dyDescent="0.3">
      <c r="B270" s="12" t="s">
        <v>177</v>
      </c>
      <c r="C270" s="20" t="s">
        <v>465</v>
      </c>
      <c r="H270" s="22">
        <v>2400</v>
      </c>
      <c r="M270" s="20" t="s">
        <v>422</v>
      </c>
    </row>
    <row r="271" spans="2:13" x14ac:dyDescent="0.3">
      <c r="B271" s="12" t="s">
        <v>177</v>
      </c>
      <c r="C271" s="20" t="s">
        <v>466</v>
      </c>
      <c r="H271" s="22">
        <v>2400</v>
      </c>
      <c r="M271" s="20" t="s">
        <v>862</v>
      </c>
    </row>
    <row r="272" spans="2:13" x14ac:dyDescent="0.3">
      <c r="B272" s="12" t="s">
        <v>177</v>
      </c>
      <c r="C272" s="20" t="s">
        <v>467</v>
      </c>
      <c r="H272" s="22">
        <v>2400</v>
      </c>
      <c r="M272" s="20" t="s">
        <v>1228</v>
      </c>
    </row>
    <row r="273" spans="2:13" x14ac:dyDescent="0.3">
      <c r="B273" s="12" t="s">
        <v>177</v>
      </c>
      <c r="C273" s="20" t="s">
        <v>468</v>
      </c>
      <c r="H273" s="22">
        <v>2400</v>
      </c>
      <c r="M273" s="20" t="s">
        <v>891</v>
      </c>
    </row>
    <row r="274" spans="2:13" x14ac:dyDescent="0.3">
      <c r="B274" s="12" t="s">
        <v>177</v>
      </c>
      <c r="C274" s="20" t="s">
        <v>469</v>
      </c>
      <c r="H274" s="22">
        <v>2400</v>
      </c>
      <c r="M274" s="20" t="s">
        <v>892</v>
      </c>
    </row>
    <row r="275" spans="2:13" x14ac:dyDescent="0.3">
      <c r="B275" s="12" t="s">
        <v>177</v>
      </c>
      <c r="C275" s="20" t="s">
        <v>470</v>
      </c>
      <c r="H275" s="22">
        <v>2400</v>
      </c>
      <c r="M275" s="20" t="s">
        <v>1101</v>
      </c>
    </row>
    <row r="276" spans="2:13" x14ac:dyDescent="0.3">
      <c r="B276" s="12" t="s">
        <v>177</v>
      </c>
      <c r="C276" s="20" t="s">
        <v>471</v>
      </c>
      <c r="H276" s="22">
        <v>2400</v>
      </c>
      <c r="M276" s="20" t="s">
        <v>546</v>
      </c>
    </row>
    <row r="277" spans="2:13" x14ac:dyDescent="0.3">
      <c r="B277" s="12" t="s">
        <v>177</v>
      </c>
      <c r="C277" s="20" t="s">
        <v>472</v>
      </c>
      <c r="H277" s="22">
        <v>2400</v>
      </c>
      <c r="M277" s="20" t="s">
        <v>1011</v>
      </c>
    </row>
    <row r="278" spans="2:13" x14ac:dyDescent="0.3">
      <c r="B278" s="12" t="s">
        <v>177</v>
      </c>
      <c r="C278" s="20" t="s">
        <v>473</v>
      </c>
      <c r="H278" s="22">
        <v>2400</v>
      </c>
      <c r="M278" s="20" t="s">
        <v>600</v>
      </c>
    </row>
    <row r="279" spans="2:13" x14ac:dyDescent="0.3">
      <c r="B279" s="12" t="s">
        <v>177</v>
      </c>
      <c r="C279" s="20" t="s">
        <v>474</v>
      </c>
      <c r="H279" s="22">
        <v>2400</v>
      </c>
      <c r="M279" s="20" t="s">
        <v>246</v>
      </c>
    </row>
    <row r="280" spans="2:13" x14ac:dyDescent="0.3">
      <c r="B280" s="12" t="s">
        <v>177</v>
      </c>
      <c r="C280" s="20" t="s">
        <v>475</v>
      </c>
      <c r="H280" s="22">
        <v>2400</v>
      </c>
      <c r="M280" s="20" t="s">
        <v>1143</v>
      </c>
    </row>
    <row r="281" spans="2:13" x14ac:dyDescent="0.3">
      <c r="B281" s="12" t="s">
        <v>177</v>
      </c>
      <c r="C281" s="20" t="s">
        <v>476</v>
      </c>
      <c r="H281" s="22">
        <v>2400</v>
      </c>
      <c r="M281" s="20" t="s">
        <v>818</v>
      </c>
    </row>
    <row r="282" spans="2:13" x14ac:dyDescent="0.3">
      <c r="B282" s="12" t="s">
        <v>177</v>
      </c>
      <c r="C282" s="20" t="s">
        <v>477</v>
      </c>
      <c r="H282" s="22">
        <v>2400</v>
      </c>
      <c r="M282" s="20" t="s">
        <v>819</v>
      </c>
    </row>
    <row r="283" spans="2:13" x14ac:dyDescent="0.3">
      <c r="B283" s="12" t="s">
        <v>177</v>
      </c>
      <c r="C283" s="20" t="s">
        <v>478</v>
      </c>
      <c r="H283" s="22">
        <v>2400</v>
      </c>
      <c r="M283" s="20" t="s">
        <v>1102</v>
      </c>
    </row>
    <row r="284" spans="2:13" x14ac:dyDescent="0.3">
      <c r="B284" s="12" t="s">
        <v>177</v>
      </c>
      <c r="C284" s="20" t="s">
        <v>479</v>
      </c>
      <c r="H284" s="22">
        <v>2400</v>
      </c>
      <c r="M284" s="20" t="s">
        <v>247</v>
      </c>
    </row>
    <row r="285" spans="2:13" x14ac:dyDescent="0.3">
      <c r="B285" s="12" t="s">
        <v>177</v>
      </c>
      <c r="C285" s="20" t="s">
        <v>480</v>
      </c>
      <c r="H285" s="22">
        <v>2400</v>
      </c>
      <c r="M285" s="20" t="s">
        <v>984</v>
      </c>
    </row>
    <row r="286" spans="2:13" x14ac:dyDescent="0.3">
      <c r="B286" s="12" t="s">
        <v>177</v>
      </c>
      <c r="C286" s="20" t="s">
        <v>481</v>
      </c>
      <c r="H286" s="22">
        <v>2400</v>
      </c>
      <c r="M286" s="20" t="s">
        <v>425</v>
      </c>
    </row>
    <row r="287" spans="2:13" x14ac:dyDescent="0.3">
      <c r="B287" s="12" t="s">
        <v>177</v>
      </c>
      <c r="C287" s="20" t="s">
        <v>482</v>
      </c>
      <c r="H287" s="22">
        <v>2400</v>
      </c>
      <c r="M287" s="20" t="s">
        <v>945</v>
      </c>
    </row>
    <row r="288" spans="2:13" x14ac:dyDescent="0.3">
      <c r="B288" s="12" t="s">
        <v>177</v>
      </c>
      <c r="C288" s="20" t="s">
        <v>483</v>
      </c>
      <c r="H288" s="22">
        <v>2400</v>
      </c>
      <c r="M288" s="20" t="s">
        <v>248</v>
      </c>
    </row>
    <row r="289" spans="2:13" x14ac:dyDescent="0.3">
      <c r="B289" s="12" t="s">
        <v>177</v>
      </c>
      <c r="C289" s="20" t="s">
        <v>484</v>
      </c>
      <c r="H289" s="22">
        <v>2400</v>
      </c>
      <c r="M289" s="20" t="s">
        <v>1144</v>
      </c>
    </row>
    <row r="290" spans="2:13" x14ac:dyDescent="0.3">
      <c r="B290" s="12" t="s">
        <v>177</v>
      </c>
      <c r="C290" s="20" t="s">
        <v>485</v>
      </c>
      <c r="H290" s="22">
        <v>2400</v>
      </c>
      <c r="M290" s="20" t="s">
        <v>249</v>
      </c>
    </row>
    <row r="291" spans="2:13" x14ac:dyDescent="0.3">
      <c r="B291" s="12" t="s">
        <v>177</v>
      </c>
      <c r="C291" s="20" t="s">
        <v>486</v>
      </c>
      <c r="H291" s="22">
        <v>2400</v>
      </c>
      <c r="M291" s="20" t="s">
        <v>835</v>
      </c>
    </row>
    <row r="292" spans="2:13" x14ac:dyDescent="0.3">
      <c r="B292" s="12" t="s">
        <v>177</v>
      </c>
      <c r="C292" s="20" t="s">
        <v>487</v>
      </c>
      <c r="H292" s="22">
        <v>2400</v>
      </c>
      <c r="M292" s="20" t="s">
        <v>1145</v>
      </c>
    </row>
    <row r="293" spans="2:13" x14ac:dyDescent="0.3">
      <c r="B293" s="12" t="s">
        <v>177</v>
      </c>
      <c r="C293" s="20" t="s">
        <v>488</v>
      </c>
      <c r="H293" s="22">
        <v>2400</v>
      </c>
      <c r="M293" s="20" t="s">
        <v>863</v>
      </c>
    </row>
    <row r="294" spans="2:13" x14ac:dyDescent="0.3">
      <c r="B294" s="12" t="s">
        <v>177</v>
      </c>
      <c r="C294" s="20" t="s">
        <v>489</v>
      </c>
      <c r="H294" s="22">
        <v>2400</v>
      </c>
      <c r="M294" s="20" t="s">
        <v>761</v>
      </c>
    </row>
    <row r="295" spans="2:13" x14ac:dyDescent="0.3">
      <c r="B295" s="12" t="s">
        <v>177</v>
      </c>
      <c r="C295" s="20" t="s">
        <v>490</v>
      </c>
      <c r="H295" s="22">
        <v>2400</v>
      </c>
      <c r="M295" s="20" t="s">
        <v>946</v>
      </c>
    </row>
    <row r="296" spans="2:13" x14ac:dyDescent="0.3">
      <c r="B296" s="12" t="s">
        <v>177</v>
      </c>
      <c r="C296" s="20" t="s">
        <v>491</v>
      </c>
      <c r="H296" s="22">
        <v>2400</v>
      </c>
      <c r="M296" s="20" t="s">
        <v>765</v>
      </c>
    </row>
    <row r="297" spans="2:13" x14ac:dyDescent="0.3">
      <c r="B297" s="12" t="s">
        <v>177</v>
      </c>
      <c r="C297" s="20" t="s">
        <v>492</v>
      </c>
      <c r="H297" s="22">
        <v>2400</v>
      </c>
      <c r="M297" s="20" t="s">
        <v>363</v>
      </c>
    </row>
    <row r="298" spans="2:13" x14ac:dyDescent="0.3">
      <c r="B298" s="12" t="s">
        <v>177</v>
      </c>
      <c r="C298" s="20" t="s">
        <v>493</v>
      </c>
      <c r="H298" s="22">
        <v>2400</v>
      </c>
      <c r="M298" s="20" t="s">
        <v>1012</v>
      </c>
    </row>
    <row r="299" spans="2:13" x14ac:dyDescent="0.3">
      <c r="B299" s="12" t="s">
        <v>177</v>
      </c>
      <c r="C299" s="20" t="s">
        <v>494</v>
      </c>
      <c r="H299" s="22">
        <v>2400</v>
      </c>
      <c r="M299" s="20" t="s">
        <v>237</v>
      </c>
    </row>
    <row r="300" spans="2:13" x14ac:dyDescent="0.3">
      <c r="B300" s="12" t="s">
        <v>177</v>
      </c>
      <c r="C300" s="20" t="s">
        <v>495</v>
      </c>
      <c r="H300" s="22">
        <v>2400</v>
      </c>
      <c r="M300" s="20" t="s">
        <v>864</v>
      </c>
    </row>
    <row r="301" spans="2:13" x14ac:dyDescent="0.3">
      <c r="B301" s="12" t="s">
        <v>177</v>
      </c>
      <c r="C301" s="20" t="s">
        <v>496</v>
      </c>
      <c r="H301" s="22">
        <v>2400</v>
      </c>
      <c r="M301" s="20" t="s">
        <v>1146</v>
      </c>
    </row>
    <row r="302" spans="2:13" x14ac:dyDescent="0.3">
      <c r="B302" s="12" t="s">
        <v>177</v>
      </c>
      <c r="C302" s="20" t="s">
        <v>497</v>
      </c>
      <c r="H302" s="22">
        <v>2400</v>
      </c>
      <c r="M302" s="20" t="s">
        <v>894</v>
      </c>
    </row>
    <row r="303" spans="2:13" x14ac:dyDescent="0.3">
      <c r="B303" s="12" t="s">
        <v>177</v>
      </c>
      <c r="C303" s="20" t="s">
        <v>498</v>
      </c>
      <c r="H303" s="22">
        <v>2400</v>
      </c>
      <c r="M303" s="20" t="s">
        <v>426</v>
      </c>
    </row>
    <row r="304" spans="2:13" x14ac:dyDescent="0.3">
      <c r="B304" s="12" t="s">
        <v>177</v>
      </c>
      <c r="C304" s="20" t="s">
        <v>499</v>
      </c>
      <c r="H304" s="22">
        <v>2400</v>
      </c>
      <c r="M304" s="20" t="s">
        <v>665</v>
      </c>
    </row>
    <row r="305" spans="2:13" x14ac:dyDescent="0.3">
      <c r="B305" s="12" t="s">
        <v>177</v>
      </c>
      <c r="C305" s="20" t="s">
        <v>500</v>
      </c>
      <c r="H305" s="22">
        <v>2400</v>
      </c>
      <c r="M305" s="20" t="s">
        <v>601</v>
      </c>
    </row>
    <row r="306" spans="2:13" x14ac:dyDescent="0.3">
      <c r="B306" s="12" t="s">
        <v>177</v>
      </c>
      <c r="C306" s="20" t="s">
        <v>501</v>
      </c>
      <c r="H306" s="22">
        <v>2400</v>
      </c>
      <c r="M306" s="20" t="s">
        <v>547</v>
      </c>
    </row>
    <row r="307" spans="2:13" x14ac:dyDescent="0.3">
      <c r="B307" s="12" t="s">
        <v>177</v>
      </c>
      <c r="C307" s="20" t="s">
        <v>502</v>
      </c>
      <c r="H307" s="22">
        <v>2400</v>
      </c>
      <c r="M307" s="20" t="s">
        <v>865</v>
      </c>
    </row>
    <row r="308" spans="2:13" x14ac:dyDescent="0.3">
      <c r="B308" s="12" t="s">
        <v>177</v>
      </c>
      <c r="C308" s="20" t="s">
        <v>503</v>
      </c>
      <c r="H308" s="22">
        <v>2400</v>
      </c>
      <c r="M308" s="20" t="s">
        <v>1147</v>
      </c>
    </row>
    <row r="309" spans="2:13" x14ac:dyDescent="0.3">
      <c r="B309" s="12" t="s">
        <v>177</v>
      </c>
      <c r="C309" s="20" t="s">
        <v>504</v>
      </c>
      <c r="H309" s="22">
        <v>2400</v>
      </c>
      <c r="M309" s="20" t="s">
        <v>1201</v>
      </c>
    </row>
    <row r="310" spans="2:13" x14ac:dyDescent="0.3">
      <c r="B310" s="12" t="s">
        <v>177</v>
      </c>
      <c r="C310" s="20" t="s">
        <v>505</v>
      </c>
      <c r="H310" s="22">
        <v>2400</v>
      </c>
      <c r="M310" s="20" t="s">
        <v>427</v>
      </c>
    </row>
    <row r="311" spans="2:13" x14ac:dyDescent="0.3">
      <c r="B311" s="12" t="s">
        <v>177</v>
      </c>
      <c r="C311" s="20" t="s">
        <v>506</v>
      </c>
      <c r="H311" s="22">
        <v>2400</v>
      </c>
      <c r="M311" s="20" t="s">
        <v>1013</v>
      </c>
    </row>
    <row r="312" spans="2:13" x14ac:dyDescent="0.3">
      <c r="B312" s="12" t="s">
        <v>177</v>
      </c>
      <c r="C312" s="20" t="s">
        <v>507</v>
      </c>
      <c r="H312" s="22">
        <v>2400</v>
      </c>
      <c r="M312" s="20" t="s">
        <v>364</v>
      </c>
    </row>
    <row r="313" spans="2:13" x14ac:dyDescent="0.3">
      <c r="B313" s="12" t="s">
        <v>177</v>
      </c>
      <c r="C313" s="20" t="s">
        <v>508</v>
      </c>
      <c r="H313" s="22">
        <v>2400</v>
      </c>
      <c r="M313" s="20" t="s">
        <v>766</v>
      </c>
    </row>
    <row r="314" spans="2:13" x14ac:dyDescent="0.3">
      <c r="B314" s="12" t="s">
        <v>177</v>
      </c>
      <c r="C314" s="20" t="s">
        <v>509</v>
      </c>
      <c r="H314" s="22">
        <v>2400</v>
      </c>
      <c r="M314" s="20" t="s">
        <v>820</v>
      </c>
    </row>
    <row r="315" spans="2:13" x14ac:dyDescent="0.3">
      <c r="B315" s="12" t="s">
        <v>177</v>
      </c>
      <c r="C315" s="20" t="s">
        <v>510</v>
      </c>
      <c r="H315" s="22">
        <v>2400</v>
      </c>
      <c r="M315" s="20" t="s">
        <v>602</v>
      </c>
    </row>
    <row r="316" spans="2:13" x14ac:dyDescent="0.3">
      <c r="B316" s="12" t="s">
        <v>177</v>
      </c>
      <c r="C316" s="20" t="s">
        <v>511</v>
      </c>
      <c r="H316" s="22">
        <v>2400</v>
      </c>
      <c r="M316" s="20" t="s">
        <v>548</v>
      </c>
    </row>
    <row r="317" spans="2:13" x14ac:dyDescent="0.3">
      <c r="B317" s="12" t="s">
        <v>177</v>
      </c>
      <c r="C317" s="20" t="s">
        <v>512</v>
      </c>
      <c r="H317" s="22">
        <v>2400</v>
      </c>
      <c r="M317" s="20" t="s">
        <v>895</v>
      </c>
    </row>
    <row r="318" spans="2:13" x14ac:dyDescent="0.3">
      <c r="B318" s="12" t="s">
        <v>177</v>
      </c>
      <c r="C318" s="20" t="s">
        <v>513</v>
      </c>
      <c r="H318" s="22">
        <v>2400</v>
      </c>
      <c r="M318" s="20" t="s">
        <v>365</v>
      </c>
    </row>
    <row r="319" spans="2:13" x14ac:dyDescent="0.3">
      <c r="B319" s="12" t="s">
        <v>177</v>
      </c>
      <c r="C319" s="20" t="s">
        <v>514</v>
      </c>
      <c r="H319" s="22">
        <v>2400</v>
      </c>
      <c r="M319" s="20" t="s">
        <v>365</v>
      </c>
    </row>
    <row r="320" spans="2:13" x14ac:dyDescent="0.3">
      <c r="B320" s="12" t="s">
        <v>177</v>
      </c>
      <c r="C320" s="20" t="s">
        <v>515</v>
      </c>
      <c r="H320" s="22">
        <v>2400</v>
      </c>
      <c r="M320" s="20" t="s">
        <v>365</v>
      </c>
    </row>
    <row r="321" spans="2:13" x14ac:dyDescent="0.3">
      <c r="B321" s="12" t="s">
        <v>178</v>
      </c>
      <c r="C321" s="20" t="s">
        <v>516</v>
      </c>
      <c r="H321" s="22">
        <v>2400</v>
      </c>
      <c r="M321" s="20" t="s">
        <v>836</v>
      </c>
    </row>
    <row r="322" spans="2:13" x14ac:dyDescent="0.3">
      <c r="B322" s="12" t="s">
        <v>178</v>
      </c>
      <c r="C322" s="20" t="s">
        <v>517</v>
      </c>
      <c r="H322" s="22">
        <v>2400</v>
      </c>
      <c r="M322" s="20" t="s">
        <v>1014</v>
      </c>
    </row>
    <row r="323" spans="2:13" x14ac:dyDescent="0.3">
      <c r="B323" s="12" t="s">
        <v>178</v>
      </c>
      <c r="C323" s="20" t="s">
        <v>518</v>
      </c>
      <c r="H323" s="22">
        <v>2400</v>
      </c>
      <c r="M323" s="20" t="s">
        <v>837</v>
      </c>
    </row>
    <row r="324" spans="2:13" x14ac:dyDescent="0.3">
      <c r="B324" s="12" t="s">
        <v>178</v>
      </c>
      <c r="C324" s="20" t="s">
        <v>519</v>
      </c>
      <c r="H324" s="22">
        <v>2400</v>
      </c>
      <c r="M324" s="20" t="s">
        <v>1218</v>
      </c>
    </row>
    <row r="325" spans="2:13" x14ac:dyDescent="0.3">
      <c r="B325" s="12" t="s">
        <v>178</v>
      </c>
      <c r="C325" s="20" t="s">
        <v>520</v>
      </c>
      <c r="H325" s="22">
        <v>2400</v>
      </c>
      <c r="M325" s="20" t="s">
        <v>1072</v>
      </c>
    </row>
    <row r="326" spans="2:13" x14ac:dyDescent="0.3">
      <c r="B326" s="12" t="s">
        <v>178</v>
      </c>
      <c r="C326" s="20" t="s">
        <v>521</v>
      </c>
      <c r="H326" s="22">
        <v>2400</v>
      </c>
      <c r="M326" s="20" t="s">
        <v>666</v>
      </c>
    </row>
    <row r="327" spans="2:13" x14ac:dyDescent="0.3">
      <c r="B327" s="12" t="s">
        <v>178</v>
      </c>
      <c r="C327" s="20" t="s">
        <v>522</v>
      </c>
      <c r="H327" s="22">
        <v>2400</v>
      </c>
      <c r="M327" s="20" t="s">
        <v>896</v>
      </c>
    </row>
    <row r="328" spans="2:13" x14ac:dyDescent="0.3">
      <c r="B328" s="12" t="s">
        <v>178</v>
      </c>
      <c r="C328" s="20" t="s">
        <v>523</v>
      </c>
      <c r="H328" s="22">
        <v>2400</v>
      </c>
      <c r="M328" s="20" t="s">
        <v>307</v>
      </c>
    </row>
    <row r="329" spans="2:13" x14ac:dyDescent="0.3">
      <c r="B329" s="12" t="s">
        <v>178</v>
      </c>
      <c r="C329" s="20" t="s">
        <v>524</v>
      </c>
      <c r="H329" s="22">
        <v>2400</v>
      </c>
      <c r="M329" s="20" t="s">
        <v>897</v>
      </c>
    </row>
    <row r="330" spans="2:13" x14ac:dyDescent="0.3">
      <c r="B330" s="12" t="s">
        <v>178</v>
      </c>
      <c r="C330" s="20" t="s">
        <v>525</v>
      </c>
      <c r="H330" s="22">
        <v>2400</v>
      </c>
      <c r="M330" s="20" t="s">
        <v>565</v>
      </c>
    </row>
    <row r="331" spans="2:13" x14ac:dyDescent="0.3">
      <c r="B331" s="12" t="s">
        <v>178</v>
      </c>
      <c r="C331" s="20" t="s">
        <v>526</v>
      </c>
      <c r="H331" s="22">
        <v>2400</v>
      </c>
      <c r="M331" s="20" t="s">
        <v>565</v>
      </c>
    </row>
    <row r="332" spans="2:13" x14ac:dyDescent="0.3">
      <c r="B332" s="12" t="s">
        <v>178</v>
      </c>
      <c r="C332" s="20" t="s">
        <v>527</v>
      </c>
      <c r="H332" s="22">
        <v>2400</v>
      </c>
      <c r="M332" s="20" t="s">
        <v>947</v>
      </c>
    </row>
    <row r="333" spans="2:13" x14ac:dyDescent="0.3">
      <c r="B333" s="12" t="s">
        <v>178</v>
      </c>
      <c r="C333" s="20" t="s">
        <v>528</v>
      </c>
      <c r="H333" s="22">
        <v>2400</v>
      </c>
      <c r="M333" s="20" t="s">
        <v>948</v>
      </c>
    </row>
    <row r="334" spans="2:13" x14ac:dyDescent="0.3">
      <c r="B334" s="12" t="s">
        <v>178</v>
      </c>
      <c r="C334" s="20" t="s">
        <v>529</v>
      </c>
      <c r="H334" s="22">
        <v>2400</v>
      </c>
      <c r="M334" s="20" t="s">
        <v>791</v>
      </c>
    </row>
    <row r="335" spans="2:13" x14ac:dyDescent="0.3">
      <c r="B335" s="12" t="s">
        <v>178</v>
      </c>
      <c r="C335" s="20" t="s">
        <v>530</v>
      </c>
      <c r="H335" s="22">
        <v>2400</v>
      </c>
      <c r="M335" s="20" t="s">
        <v>1015</v>
      </c>
    </row>
    <row r="336" spans="2:13" x14ac:dyDescent="0.3">
      <c r="B336" s="12" t="s">
        <v>178</v>
      </c>
      <c r="C336" s="20" t="s">
        <v>531</v>
      </c>
      <c r="H336" s="22">
        <v>2400</v>
      </c>
      <c r="M336" s="20" t="s">
        <v>1016</v>
      </c>
    </row>
    <row r="337" spans="2:13" x14ac:dyDescent="0.3">
      <c r="B337" s="12" t="s">
        <v>178</v>
      </c>
      <c r="C337" s="20" t="s">
        <v>532</v>
      </c>
      <c r="H337" s="22">
        <v>2400</v>
      </c>
      <c r="M337" s="20" t="s">
        <v>250</v>
      </c>
    </row>
    <row r="338" spans="2:13" x14ac:dyDescent="0.3">
      <c r="B338" s="12" t="s">
        <v>178</v>
      </c>
      <c r="C338" s="20" t="s">
        <v>533</v>
      </c>
      <c r="H338" s="22">
        <v>2400</v>
      </c>
      <c r="M338" s="20" t="s">
        <v>251</v>
      </c>
    </row>
    <row r="339" spans="2:13" x14ac:dyDescent="0.3">
      <c r="B339" s="12" t="s">
        <v>178</v>
      </c>
      <c r="C339" s="20" t="s">
        <v>534</v>
      </c>
      <c r="H339" s="22">
        <v>2400</v>
      </c>
      <c r="M339" s="20" t="s">
        <v>1103</v>
      </c>
    </row>
    <row r="340" spans="2:13" x14ac:dyDescent="0.3">
      <c r="B340" s="12" t="s">
        <v>178</v>
      </c>
      <c r="C340" s="20" t="s">
        <v>192</v>
      </c>
      <c r="H340" s="22">
        <v>2400</v>
      </c>
      <c r="M340" s="20" t="s">
        <v>667</v>
      </c>
    </row>
    <row r="341" spans="2:13" x14ac:dyDescent="0.3">
      <c r="B341" s="12" t="s">
        <v>178</v>
      </c>
      <c r="C341" s="20" t="s">
        <v>535</v>
      </c>
      <c r="H341" s="22">
        <v>2400</v>
      </c>
      <c r="M341" s="20" t="s">
        <v>1104</v>
      </c>
    </row>
    <row r="342" spans="2:13" x14ac:dyDescent="0.3">
      <c r="B342" s="12" t="s">
        <v>178</v>
      </c>
      <c r="C342" s="20" t="s">
        <v>536</v>
      </c>
      <c r="H342" s="22">
        <v>2400</v>
      </c>
      <c r="M342" s="20" t="s">
        <v>522</v>
      </c>
    </row>
    <row r="343" spans="2:13" x14ac:dyDescent="0.3">
      <c r="B343" s="12" t="s">
        <v>178</v>
      </c>
      <c r="C343" s="20" t="s">
        <v>537</v>
      </c>
      <c r="H343" s="22">
        <v>2400</v>
      </c>
      <c r="M343" s="20" t="s">
        <v>974</v>
      </c>
    </row>
    <row r="344" spans="2:13" x14ac:dyDescent="0.3">
      <c r="B344" s="12" t="s">
        <v>178</v>
      </c>
      <c r="C344" s="20" t="s">
        <v>538</v>
      </c>
      <c r="H344" s="22">
        <v>2400</v>
      </c>
      <c r="M344" s="20" t="s">
        <v>428</v>
      </c>
    </row>
    <row r="345" spans="2:13" x14ac:dyDescent="0.3">
      <c r="B345" s="12" t="s">
        <v>178</v>
      </c>
      <c r="C345" s="20" t="s">
        <v>539</v>
      </c>
      <c r="H345" s="22">
        <v>2400</v>
      </c>
      <c r="M345" s="20" t="s">
        <v>1105</v>
      </c>
    </row>
    <row r="346" spans="2:13" x14ac:dyDescent="0.3">
      <c r="B346" s="12" t="s">
        <v>178</v>
      </c>
      <c r="C346" s="20" t="s">
        <v>540</v>
      </c>
      <c r="H346" s="22">
        <v>2400</v>
      </c>
      <c r="M346" s="20" t="s">
        <v>542</v>
      </c>
    </row>
    <row r="347" spans="2:13" x14ac:dyDescent="0.3">
      <c r="B347" s="12" t="s">
        <v>178</v>
      </c>
      <c r="C347" s="20" t="s">
        <v>541</v>
      </c>
      <c r="H347" s="22">
        <v>2400</v>
      </c>
      <c r="M347" s="20" t="s">
        <v>542</v>
      </c>
    </row>
    <row r="348" spans="2:13" x14ac:dyDescent="0.3">
      <c r="B348" s="12" t="s">
        <v>179</v>
      </c>
      <c r="C348" s="20" t="s">
        <v>542</v>
      </c>
      <c r="H348" s="22">
        <v>2400</v>
      </c>
      <c r="M348" s="20" t="s">
        <v>429</v>
      </c>
    </row>
    <row r="349" spans="2:13" x14ac:dyDescent="0.3">
      <c r="B349" s="12" t="s">
        <v>179</v>
      </c>
      <c r="C349" s="20" t="s">
        <v>543</v>
      </c>
      <c r="H349" s="22">
        <v>2400</v>
      </c>
      <c r="M349" s="20" t="s">
        <v>1017</v>
      </c>
    </row>
    <row r="350" spans="2:13" x14ac:dyDescent="0.3">
      <c r="B350" s="12" t="s">
        <v>179</v>
      </c>
      <c r="C350" s="20" t="s">
        <v>544</v>
      </c>
      <c r="H350" s="22">
        <v>2400</v>
      </c>
      <c r="M350" s="20" t="s">
        <v>1148</v>
      </c>
    </row>
    <row r="351" spans="2:13" x14ac:dyDescent="0.3">
      <c r="B351" s="12" t="s">
        <v>179</v>
      </c>
      <c r="C351" s="20" t="s">
        <v>545</v>
      </c>
      <c r="H351" s="22">
        <v>2400</v>
      </c>
      <c r="M351" s="20" t="s">
        <v>1018</v>
      </c>
    </row>
    <row r="352" spans="2:13" x14ac:dyDescent="0.3">
      <c r="B352" s="12" t="s">
        <v>179</v>
      </c>
      <c r="C352" s="20" t="s">
        <v>546</v>
      </c>
      <c r="H352" s="22">
        <v>2400</v>
      </c>
      <c r="M352" s="20" t="s">
        <v>668</v>
      </c>
    </row>
    <row r="353" spans="2:13" x14ac:dyDescent="0.3">
      <c r="B353" s="12" t="s">
        <v>179</v>
      </c>
      <c r="C353" s="20" t="s">
        <v>547</v>
      </c>
      <c r="H353" s="22">
        <v>2400</v>
      </c>
      <c r="M353" s="20" t="s">
        <v>821</v>
      </c>
    </row>
    <row r="354" spans="2:13" x14ac:dyDescent="0.3">
      <c r="B354" s="12" t="s">
        <v>179</v>
      </c>
      <c r="C354" s="20" t="s">
        <v>548</v>
      </c>
      <c r="H354" s="22">
        <v>2400</v>
      </c>
      <c r="M354" s="20" t="s">
        <v>1170</v>
      </c>
    </row>
    <row r="355" spans="2:13" x14ac:dyDescent="0.3">
      <c r="B355" s="12" t="s">
        <v>179</v>
      </c>
      <c r="C355" s="20" t="s">
        <v>549</v>
      </c>
      <c r="H355" s="22">
        <v>2400</v>
      </c>
      <c r="M355" s="20" t="s">
        <v>669</v>
      </c>
    </row>
    <row r="356" spans="2:13" x14ac:dyDescent="0.3">
      <c r="B356" s="12" t="s">
        <v>179</v>
      </c>
      <c r="C356" s="20" t="s">
        <v>550</v>
      </c>
      <c r="H356" s="22">
        <v>2400</v>
      </c>
      <c r="M356" s="20" t="s">
        <v>916</v>
      </c>
    </row>
    <row r="357" spans="2:13" x14ac:dyDescent="0.3">
      <c r="B357" s="12" t="s">
        <v>179</v>
      </c>
      <c r="C357" s="20" t="s">
        <v>551</v>
      </c>
      <c r="H357" s="22">
        <v>2400</v>
      </c>
      <c r="M357" s="20" t="s">
        <v>252</v>
      </c>
    </row>
    <row r="358" spans="2:13" x14ac:dyDescent="0.3">
      <c r="B358" s="12" t="s">
        <v>179</v>
      </c>
      <c r="C358" s="20" t="s">
        <v>552</v>
      </c>
      <c r="H358" s="22">
        <v>2400</v>
      </c>
      <c r="M358" s="20" t="s">
        <v>1106</v>
      </c>
    </row>
    <row r="359" spans="2:13" x14ac:dyDescent="0.3">
      <c r="B359" s="12" t="s">
        <v>179</v>
      </c>
      <c r="C359" s="20" t="s">
        <v>553</v>
      </c>
      <c r="H359" s="22">
        <v>2400</v>
      </c>
      <c r="M359" s="20" t="s">
        <v>253</v>
      </c>
    </row>
    <row r="360" spans="2:13" x14ac:dyDescent="0.3">
      <c r="B360" s="12" t="s">
        <v>179</v>
      </c>
      <c r="C360" s="20" t="s">
        <v>554</v>
      </c>
      <c r="H360" s="22">
        <v>2400</v>
      </c>
      <c r="M360" s="20" t="s">
        <v>866</v>
      </c>
    </row>
    <row r="361" spans="2:13" x14ac:dyDescent="0.3">
      <c r="B361" s="12" t="s">
        <v>179</v>
      </c>
      <c r="C361" s="20" t="s">
        <v>555</v>
      </c>
      <c r="H361" s="22">
        <v>2400</v>
      </c>
      <c r="M361" s="20" t="s">
        <v>838</v>
      </c>
    </row>
    <row r="362" spans="2:13" x14ac:dyDescent="0.3">
      <c r="B362" s="12" t="s">
        <v>179</v>
      </c>
      <c r="C362" s="20" t="s">
        <v>556</v>
      </c>
      <c r="H362" s="22">
        <v>2400</v>
      </c>
      <c r="M362" s="20" t="s">
        <v>898</v>
      </c>
    </row>
    <row r="363" spans="2:13" x14ac:dyDescent="0.3">
      <c r="B363" s="12" t="s">
        <v>179</v>
      </c>
      <c r="C363" s="20" t="s">
        <v>320</v>
      </c>
      <c r="H363" s="22">
        <v>2400</v>
      </c>
      <c r="M363" s="20" t="s">
        <v>670</v>
      </c>
    </row>
    <row r="364" spans="2:13" x14ac:dyDescent="0.3">
      <c r="B364" s="12" t="s">
        <v>180</v>
      </c>
      <c r="C364" s="20" t="s">
        <v>557</v>
      </c>
      <c r="H364" s="22">
        <v>2400</v>
      </c>
      <c r="M364" s="20" t="s">
        <v>671</v>
      </c>
    </row>
    <row r="365" spans="2:13" x14ac:dyDescent="0.3">
      <c r="B365" s="12" t="s">
        <v>180</v>
      </c>
      <c r="C365" s="20" t="s">
        <v>558</v>
      </c>
      <c r="H365" s="22">
        <v>2400</v>
      </c>
      <c r="M365" s="20" t="s">
        <v>672</v>
      </c>
    </row>
    <row r="366" spans="2:13" x14ac:dyDescent="0.3">
      <c r="B366" s="12" t="s">
        <v>180</v>
      </c>
      <c r="C366" s="20" t="s">
        <v>220</v>
      </c>
      <c r="H366" s="22">
        <v>2400</v>
      </c>
      <c r="M366" s="20" t="s">
        <v>673</v>
      </c>
    </row>
    <row r="367" spans="2:13" x14ac:dyDescent="0.3">
      <c r="B367" s="12" t="s">
        <v>180</v>
      </c>
      <c r="C367" s="20" t="s">
        <v>559</v>
      </c>
      <c r="H367" s="22">
        <v>2400</v>
      </c>
      <c r="M367" s="20" t="s">
        <v>674</v>
      </c>
    </row>
    <row r="368" spans="2:13" x14ac:dyDescent="0.3">
      <c r="B368" s="12" t="s">
        <v>180</v>
      </c>
      <c r="C368" s="20" t="s">
        <v>176</v>
      </c>
      <c r="H368" s="22">
        <v>2400</v>
      </c>
      <c r="M368" s="20" t="s">
        <v>430</v>
      </c>
    </row>
    <row r="369" spans="2:13" x14ac:dyDescent="0.3">
      <c r="B369" s="12" t="s">
        <v>180</v>
      </c>
      <c r="C369" s="20" t="s">
        <v>560</v>
      </c>
      <c r="H369" s="22">
        <v>2400</v>
      </c>
      <c r="M369" s="20" t="s">
        <v>675</v>
      </c>
    </row>
    <row r="370" spans="2:13" x14ac:dyDescent="0.3">
      <c r="B370" s="12" t="s">
        <v>180</v>
      </c>
      <c r="C370" s="20" t="s">
        <v>561</v>
      </c>
      <c r="H370" s="22">
        <v>2400</v>
      </c>
      <c r="M370" s="20" t="s">
        <v>1019</v>
      </c>
    </row>
    <row r="371" spans="2:13" x14ac:dyDescent="0.3">
      <c r="B371" s="12" t="s">
        <v>180</v>
      </c>
      <c r="C371" s="20" t="s">
        <v>562</v>
      </c>
      <c r="H371" s="22">
        <v>2400</v>
      </c>
      <c r="M371" s="20" t="s">
        <v>333</v>
      </c>
    </row>
    <row r="372" spans="2:13" x14ac:dyDescent="0.3">
      <c r="B372" s="12" t="s">
        <v>180</v>
      </c>
      <c r="C372" s="20" t="s">
        <v>563</v>
      </c>
      <c r="H372" s="22">
        <v>2400</v>
      </c>
      <c r="M372" s="20" t="s">
        <v>1073</v>
      </c>
    </row>
    <row r="373" spans="2:13" x14ac:dyDescent="0.3">
      <c r="B373" s="12" t="s">
        <v>180</v>
      </c>
      <c r="C373" s="20" t="s">
        <v>564</v>
      </c>
      <c r="H373" s="22">
        <v>2400</v>
      </c>
      <c r="M373" s="20" t="s">
        <v>676</v>
      </c>
    </row>
    <row r="374" spans="2:13" x14ac:dyDescent="0.3">
      <c r="B374" s="12" t="s">
        <v>180</v>
      </c>
      <c r="C374" s="20" t="s">
        <v>565</v>
      </c>
      <c r="H374" s="22">
        <v>2400</v>
      </c>
      <c r="M374" s="20" t="s">
        <v>603</v>
      </c>
    </row>
    <row r="375" spans="2:13" x14ac:dyDescent="0.3">
      <c r="B375" s="12" t="s">
        <v>180</v>
      </c>
      <c r="C375" s="20" t="s">
        <v>542</v>
      </c>
      <c r="H375" s="22">
        <v>2400</v>
      </c>
      <c r="M375" s="20" t="s">
        <v>1020</v>
      </c>
    </row>
    <row r="376" spans="2:13" x14ac:dyDescent="0.3">
      <c r="B376" s="12" t="s">
        <v>180</v>
      </c>
      <c r="C376" s="20" t="s">
        <v>566</v>
      </c>
      <c r="H376" s="22">
        <v>2400</v>
      </c>
      <c r="M376" s="20" t="s">
        <v>431</v>
      </c>
    </row>
    <row r="377" spans="2:13" x14ac:dyDescent="0.3">
      <c r="B377" s="12" t="s">
        <v>180</v>
      </c>
      <c r="C377" s="20" t="s">
        <v>567</v>
      </c>
      <c r="H377" s="22">
        <v>2400</v>
      </c>
      <c r="M377" s="20" t="s">
        <v>432</v>
      </c>
    </row>
    <row r="378" spans="2:13" x14ac:dyDescent="0.3">
      <c r="B378" s="12" t="s">
        <v>180</v>
      </c>
      <c r="C378" s="20" t="s">
        <v>568</v>
      </c>
      <c r="H378" s="22">
        <v>2400</v>
      </c>
      <c r="M378" s="20" t="s">
        <v>792</v>
      </c>
    </row>
    <row r="379" spans="2:13" x14ac:dyDescent="0.3">
      <c r="B379" s="12" t="s">
        <v>180</v>
      </c>
      <c r="C379" s="20" t="s">
        <v>569</v>
      </c>
      <c r="H379" s="22">
        <v>2400</v>
      </c>
      <c r="M379" s="20" t="s">
        <v>975</v>
      </c>
    </row>
    <row r="380" spans="2:13" x14ac:dyDescent="0.3">
      <c r="B380" s="12" t="s">
        <v>180</v>
      </c>
      <c r="C380" s="20" t="s">
        <v>570</v>
      </c>
      <c r="H380" s="22">
        <v>2400</v>
      </c>
      <c r="M380" s="20" t="s">
        <v>793</v>
      </c>
    </row>
    <row r="381" spans="2:13" x14ac:dyDescent="0.3">
      <c r="B381" s="12" t="s">
        <v>180</v>
      </c>
      <c r="C381" s="20" t="s">
        <v>571</v>
      </c>
      <c r="H381" s="22">
        <v>2400</v>
      </c>
      <c r="M381" s="20" t="s">
        <v>1149</v>
      </c>
    </row>
    <row r="382" spans="2:13" x14ac:dyDescent="0.3">
      <c r="B382" s="12" t="s">
        <v>180</v>
      </c>
      <c r="C382" s="20" t="s">
        <v>572</v>
      </c>
      <c r="H382" s="22">
        <v>2400</v>
      </c>
      <c r="M382" s="20" t="s">
        <v>254</v>
      </c>
    </row>
    <row r="383" spans="2:13" x14ac:dyDescent="0.3">
      <c r="B383" s="12" t="s">
        <v>180</v>
      </c>
      <c r="C383" s="20" t="s">
        <v>573</v>
      </c>
      <c r="H383" s="22">
        <v>2400</v>
      </c>
      <c r="M383" s="20" t="s">
        <v>677</v>
      </c>
    </row>
    <row r="384" spans="2:13" x14ac:dyDescent="0.3">
      <c r="B384" s="12" t="s">
        <v>180</v>
      </c>
      <c r="C384" s="20" t="s">
        <v>574</v>
      </c>
      <c r="H384" s="22">
        <v>2400</v>
      </c>
      <c r="M384" s="20" t="s">
        <v>255</v>
      </c>
    </row>
    <row r="385" spans="2:13" x14ac:dyDescent="0.3">
      <c r="B385" s="12" t="s">
        <v>180</v>
      </c>
      <c r="C385" s="20" t="s">
        <v>374</v>
      </c>
      <c r="H385" s="22">
        <v>2400</v>
      </c>
      <c r="M385" s="20" t="s">
        <v>1021</v>
      </c>
    </row>
    <row r="386" spans="2:13" x14ac:dyDescent="0.3">
      <c r="B386" s="12" t="s">
        <v>180</v>
      </c>
      <c r="C386" s="20" t="s">
        <v>575</v>
      </c>
      <c r="H386" s="22">
        <v>2400</v>
      </c>
      <c r="M386" s="20" t="s">
        <v>256</v>
      </c>
    </row>
    <row r="387" spans="2:13" x14ac:dyDescent="0.3">
      <c r="B387" s="12" t="s">
        <v>180</v>
      </c>
      <c r="C387" s="20" t="s">
        <v>457</v>
      </c>
      <c r="H387" s="22">
        <v>2400</v>
      </c>
      <c r="M387" s="20" t="s">
        <v>604</v>
      </c>
    </row>
    <row r="388" spans="2:13" x14ac:dyDescent="0.3">
      <c r="B388" s="12" t="s">
        <v>180</v>
      </c>
      <c r="C388" s="20" t="s">
        <v>576</v>
      </c>
      <c r="H388" s="22">
        <v>2400</v>
      </c>
      <c r="M388" s="20" t="s">
        <v>949</v>
      </c>
    </row>
    <row r="389" spans="2:13" x14ac:dyDescent="0.3">
      <c r="B389" s="12" t="s">
        <v>180</v>
      </c>
      <c r="C389" s="20" t="s">
        <v>577</v>
      </c>
      <c r="H389" s="22">
        <v>2400</v>
      </c>
      <c r="M389" s="20" t="s">
        <v>257</v>
      </c>
    </row>
    <row r="390" spans="2:13" x14ac:dyDescent="0.3">
      <c r="B390" s="12" t="s">
        <v>180</v>
      </c>
      <c r="C390" s="20" t="s">
        <v>578</v>
      </c>
      <c r="H390" s="22">
        <v>2400</v>
      </c>
      <c r="M390" s="20" t="s">
        <v>257</v>
      </c>
    </row>
    <row r="391" spans="2:13" x14ac:dyDescent="0.3">
      <c r="B391" s="12" t="s">
        <v>180</v>
      </c>
      <c r="C391" s="20" t="s">
        <v>579</v>
      </c>
      <c r="H391" s="22">
        <v>2400</v>
      </c>
      <c r="M391" s="20" t="s">
        <v>257</v>
      </c>
    </row>
    <row r="392" spans="2:13" x14ac:dyDescent="0.3">
      <c r="B392" s="12" t="s">
        <v>180</v>
      </c>
      <c r="C392" s="20" t="s">
        <v>580</v>
      </c>
      <c r="H392" s="22">
        <v>2400</v>
      </c>
      <c r="M392" s="20" t="s">
        <v>1025</v>
      </c>
    </row>
    <row r="393" spans="2:13" x14ac:dyDescent="0.3">
      <c r="B393" s="12" t="s">
        <v>180</v>
      </c>
      <c r="C393" s="20" t="s">
        <v>581</v>
      </c>
      <c r="H393" s="22">
        <v>2400</v>
      </c>
      <c r="M393" s="20" t="s">
        <v>436</v>
      </c>
    </row>
    <row r="394" spans="2:13" x14ac:dyDescent="0.3">
      <c r="B394" s="12" t="s">
        <v>180</v>
      </c>
      <c r="C394" s="20" t="s">
        <v>582</v>
      </c>
      <c r="H394" s="22">
        <v>2400</v>
      </c>
      <c r="M394" s="20" t="s">
        <v>1022</v>
      </c>
    </row>
    <row r="395" spans="2:13" x14ac:dyDescent="0.3">
      <c r="B395" s="12" t="s">
        <v>180</v>
      </c>
      <c r="C395" s="20" t="s">
        <v>583</v>
      </c>
      <c r="H395" s="22">
        <v>2400</v>
      </c>
      <c r="M395" s="20" t="s">
        <v>433</v>
      </c>
    </row>
    <row r="396" spans="2:13" x14ac:dyDescent="0.3">
      <c r="B396" s="12" t="s">
        <v>180</v>
      </c>
      <c r="C396" s="20" t="s">
        <v>387</v>
      </c>
      <c r="H396" s="22">
        <v>2400</v>
      </c>
      <c r="M396" s="20" t="s">
        <v>1150</v>
      </c>
    </row>
    <row r="397" spans="2:13" x14ac:dyDescent="0.3">
      <c r="B397" s="12" t="s">
        <v>180</v>
      </c>
      <c r="C397" s="20" t="s">
        <v>584</v>
      </c>
      <c r="H397" s="22">
        <v>2400</v>
      </c>
      <c r="M397" s="20" t="s">
        <v>566</v>
      </c>
    </row>
    <row r="398" spans="2:13" x14ac:dyDescent="0.3">
      <c r="B398" s="12" t="s">
        <v>180</v>
      </c>
      <c r="C398" s="20" t="s">
        <v>585</v>
      </c>
      <c r="H398" s="22">
        <v>2400</v>
      </c>
      <c r="M398" s="20" t="s">
        <v>678</v>
      </c>
    </row>
    <row r="399" spans="2:13" x14ac:dyDescent="0.3">
      <c r="B399" s="12" t="s">
        <v>180</v>
      </c>
      <c r="C399" s="20" t="s">
        <v>586</v>
      </c>
      <c r="H399" s="22">
        <v>2400</v>
      </c>
      <c r="M399" s="20" t="s">
        <v>899</v>
      </c>
    </row>
    <row r="400" spans="2:13" x14ac:dyDescent="0.3">
      <c r="B400" s="12" t="s">
        <v>180</v>
      </c>
      <c r="C400" s="20" t="s">
        <v>194</v>
      </c>
      <c r="H400" s="22">
        <v>2400</v>
      </c>
      <c r="M400" s="20" t="s">
        <v>1138</v>
      </c>
    </row>
    <row r="401" spans="2:13" x14ac:dyDescent="0.3">
      <c r="B401" s="12" t="s">
        <v>180</v>
      </c>
      <c r="C401" s="20" t="s">
        <v>587</v>
      </c>
      <c r="H401" s="22">
        <v>2400</v>
      </c>
      <c r="M401" s="20" t="s">
        <v>258</v>
      </c>
    </row>
    <row r="402" spans="2:13" x14ac:dyDescent="0.3">
      <c r="B402" s="12" t="s">
        <v>180</v>
      </c>
      <c r="C402" s="20" t="s">
        <v>588</v>
      </c>
      <c r="H402" s="22">
        <v>2400</v>
      </c>
      <c r="M402" s="20" t="s">
        <v>258</v>
      </c>
    </row>
    <row r="403" spans="2:13" x14ac:dyDescent="0.3">
      <c r="B403" s="12" t="s">
        <v>180</v>
      </c>
      <c r="C403" s="20" t="s">
        <v>589</v>
      </c>
      <c r="H403" s="22">
        <v>2400</v>
      </c>
      <c r="M403" s="20" t="s">
        <v>258</v>
      </c>
    </row>
    <row r="404" spans="2:13" x14ac:dyDescent="0.3">
      <c r="B404" s="12" t="s">
        <v>180</v>
      </c>
      <c r="C404" s="20" t="s">
        <v>590</v>
      </c>
      <c r="H404" s="22">
        <v>2400</v>
      </c>
      <c r="M404" s="20" t="s">
        <v>679</v>
      </c>
    </row>
    <row r="405" spans="2:13" x14ac:dyDescent="0.3">
      <c r="B405" s="12" t="s">
        <v>180</v>
      </c>
      <c r="C405" s="20" t="s">
        <v>591</v>
      </c>
      <c r="H405" s="22">
        <v>2400</v>
      </c>
      <c r="M405" s="20" t="s">
        <v>900</v>
      </c>
    </row>
    <row r="406" spans="2:13" x14ac:dyDescent="0.3">
      <c r="B406" s="12" t="s">
        <v>181</v>
      </c>
      <c r="C406" s="20" t="s">
        <v>592</v>
      </c>
      <c r="H406" s="22">
        <v>2400</v>
      </c>
      <c r="M406" s="20" t="s">
        <v>901</v>
      </c>
    </row>
    <row r="407" spans="2:13" x14ac:dyDescent="0.3">
      <c r="B407" s="12" t="s">
        <v>181</v>
      </c>
      <c r="C407" s="20" t="s">
        <v>593</v>
      </c>
      <c r="H407" s="22">
        <v>2400</v>
      </c>
      <c r="M407" s="20" t="s">
        <v>839</v>
      </c>
    </row>
    <row r="408" spans="2:13" x14ac:dyDescent="0.3">
      <c r="B408" s="12" t="s">
        <v>181</v>
      </c>
      <c r="C408" s="20" t="s">
        <v>594</v>
      </c>
      <c r="H408" s="22">
        <v>2400</v>
      </c>
      <c r="M408" s="20" t="s">
        <v>839</v>
      </c>
    </row>
    <row r="409" spans="2:13" x14ac:dyDescent="0.3">
      <c r="B409" s="12" t="s">
        <v>181</v>
      </c>
      <c r="C409" s="20" t="s">
        <v>595</v>
      </c>
      <c r="H409" s="22">
        <v>2400</v>
      </c>
      <c r="M409" s="20" t="s">
        <v>1107</v>
      </c>
    </row>
    <row r="410" spans="2:13" x14ac:dyDescent="0.3">
      <c r="B410" s="12" t="s">
        <v>181</v>
      </c>
      <c r="C410" s="20" t="s">
        <v>596</v>
      </c>
      <c r="H410" s="22">
        <v>2400</v>
      </c>
      <c r="M410" s="20" t="s">
        <v>567</v>
      </c>
    </row>
    <row r="411" spans="2:13" x14ac:dyDescent="0.3">
      <c r="B411" s="12" t="s">
        <v>181</v>
      </c>
      <c r="C411" s="20" t="s">
        <v>597</v>
      </c>
      <c r="H411" s="22">
        <v>2400</v>
      </c>
      <c r="M411" s="20" t="s">
        <v>1023</v>
      </c>
    </row>
    <row r="412" spans="2:13" x14ac:dyDescent="0.3">
      <c r="B412" s="12" t="s">
        <v>181</v>
      </c>
      <c r="C412" s="20" t="s">
        <v>598</v>
      </c>
      <c r="H412" s="22">
        <v>2400</v>
      </c>
      <c r="M412" s="20" t="s">
        <v>1074</v>
      </c>
    </row>
    <row r="413" spans="2:13" x14ac:dyDescent="0.3">
      <c r="B413" s="12" t="s">
        <v>181</v>
      </c>
      <c r="C413" s="20" t="s">
        <v>599</v>
      </c>
      <c r="H413" s="22">
        <v>2400</v>
      </c>
      <c r="M413" s="20" t="s">
        <v>259</v>
      </c>
    </row>
    <row r="414" spans="2:13" x14ac:dyDescent="0.3">
      <c r="B414" s="12" t="s">
        <v>181</v>
      </c>
      <c r="C414" s="20" t="s">
        <v>600</v>
      </c>
      <c r="H414" s="22">
        <v>2400</v>
      </c>
      <c r="M414" s="20" t="s">
        <v>680</v>
      </c>
    </row>
    <row r="415" spans="2:13" x14ac:dyDescent="0.3">
      <c r="B415" s="12" t="s">
        <v>181</v>
      </c>
      <c r="C415" s="20" t="s">
        <v>601</v>
      </c>
      <c r="H415" s="22">
        <v>2400</v>
      </c>
      <c r="M415" s="20" t="s">
        <v>260</v>
      </c>
    </row>
    <row r="416" spans="2:13" x14ac:dyDescent="0.3">
      <c r="B416" s="12" t="s">
        <v>181</v>
      </c>
      <c r="C416" s="20" t="s">
        <v>602</v>
      </c>
      <c r="H416" s="22">
        <v>2400</v>
      </c>
      <c r="M416" s="20" t="s">
        <v>681</v>
      </c>
    </row>
    <row r="417" spans="2:13" x14ac:dyDescent="0.3">
      <c r="B417" s="12" t="s">
        <v>181</v>
      </c>
      <c r="C417" s="20" t="s">
        <v>603</v>
      </c>
      <c r="H417" s="22">
        <v>2400</v>
      </c>
      <c r="M417" s="20" t="s">
        <v>682</v>
      </c>
    </row>
    <row r="418" spans="2:13" x14ac:dyDescent="0.3">
      <c r="B418" s="12" t="s">
        <v>181</v>
      </c>
      <c r="C418" s="20" t="s">
        <v>604</v>
      </c>
      <c r="H418" s="22">
        <v>2400</v>
      </c>
      <c r="M418" s="20" t="s">
        <v>434</v>
      </c>
    </row>
    <row r="419" spans="2:13" x14ac:dyDescent="0.3">
      <c r="B419" s="12" t="s">
        <v>181</v>
      </c>
      <c r="C419" s="20" t="s">
        <v>605</v>
      </c>
      <c r="H419" s="22">
        <v>2400</v>
      </c>
      <c r="M419" s="20" t="s">
        <v>985</v>
      </c>
    </row>
    <row r="420" spans="2:13" x14ac:dyDescent="0.3">
      <c r="B420" s="12" t="s">
        <v>181</v>
      </c>
      <c r="C420" s="20" t="s">
        <v>606</v>
      </c>
      <c r="H420" s="22">
        <v>2400</v>
      </c>
      <c r="M420" s="20" t="s">
        <v>1024</v>
      </c>
    </row>
    <row r="421" spans="2:13" x14ac:dyDescent="0.3">
      <c r="B421" s="12" t="s">
        <v>181</v>
      </c>
      <c r="C421" s="20" t="s">
        <v>607</v>
      </c>
      <c r="H421" s="22">
        <v>2400</v>
      </c>
      <c r="M421" s="20" t="s">
        <v>683</v>
      </c>
    </row>
    <row r="422" spans="2:13" x14ac:dyDescent="0.3">
      <c r="B422" s="12" t="s">
        <v>181</v>
      </c>
      <c r="C422" s="20" t="s">
        <v>608</v>
      </c>
      <c r="H422" s="22">
        <v>2400</v>
      </c>
      <c r="M422" s="20" t="s">
        <v>684</v>
      </c>
    </row>
    <row r="423" spans="2:13" x14ac:dyDescent="0.3">
      <c r="B423" s="12" t="s">
        <v>181</v>
      </c>
      <c r="C423" s="20" t="s">
        <v>609</v>
      </c>
      <c r="H423" s="22">
        <v>2400</v>
      </c>
      <c r="M423" s="20" t="s">
        <v>435</v>
      </c>
    </row>
    <row r="424" spans="2:13" x14ac:dyDescent="0.3">
      <c r="B424" s="12" t="s">
        <v>181</v>
      </c>
      <c r="C424" s="20" t="s">
        <v>610</v>
      </c>
      <c r="H424" s="22">
        <v>2400</v>
      </c>
      <c r="M424" s="20" t="s">
        <v>685</v>
      </c>
    </row>
    <row r="425" spans="2:13" x14ac:dyDescent="0.3">
      <c r="B425" s="12" t="s">
        <v>181</v>
      </c>
      <c r="C425" s="20" t="s">
        <v>611</v>
      </c>
      <c r="H425" s="22">
        <v>2400</v>
      </c>
      <c r="M425" s="20" t="s">
        <v>950</v>
      </c>
    </row>
    <row r="426" spans="2:13" x14ac:dyDescent="0.3">
      <c r="B426" s="12" t="s">
        <v>181</v>
      </c>
      <c r="C426" s="20" t="s">
        <v>612</v>
      </c>
      <c r="H426" s="22">
        <v>2400</v>
      </c>
      <c r="M426" s="20" t="s">
        <v>366</v>
      </c>
    </row>
    <row r="427" spans="2:13" x14ac:dyDescent="0.3">
      <c r="B427" s="12" t="s">
        <v>181</v>
      </c>
      <c r="C427" s="20" t="s">
        <v>613</v>
      </c>
      <c r="H427" s="22">
        <v>2400</v>
      </c>
      <c r="M427" s="20" t="s">
        <v>1026</v>
      </c>
    </row>
    <row r="428" spans="2:13" x14ac:dyDescent="0.3">
      <c r="B428" s="12" t="s">
        <v>181</v>
      </c>
      <c r="C428" s="20" t="s">
        <v>614</v>
      </c>
      <c r="H428" s="22">
        <v>2400</v>
      </c>
      <c r="M428" s="20" t="s">
        <v>1177</v>
      </c>
    </row>
    <row r="429" spans="2:13" x14ac:dyDescent="0.3">
      <c r="B429" s="12" t="s">
        <v>181</v>
      </c>
      <c r="C429" s="20" t="s">
        <v>615</v>
      </c>
      <c r="H429" s="22">
        <v>2400</v>
      </c>
      <c r="M429" s="20" t="s">
        <v>822</v>
      </c>
    </row>
    <row r="430" spans="2:13" x14ac:dyDescent="0.3">
      <c r="B430" s="12" t="s">
        <v>181</v>
      </c>
      <c r="C430" s="20" t="s">
        <v>616</v>
      </c>
      <c r="H430" s="22">
        <v>2400</v>
      </c>
      <c r="M430" s="20" t="s">
        <v>261</v>
      </c>
    </row>
    <row r="431" spans="2:13" x14ac:dyDescent="0.3">
      <c r="B431" s="12" t="s">
        <v>182</v>
      </c>
      <c r="C431" s="20" t="s">
        <v>617</v>
      </c>
      <c r="H431" s="22">
        <v>2400</v>
      </c>
      <c r="M431" s="20" t="s">
        <v>951</v>
      </c>
    </row>
    <row r="432" spans="2:13" x14ac:dyDescent="0.3">
      <c r="B432" s="12" t="s">
        <v>182</v>
      </c>
      <c r="C432" s="20" t="s">
        <v>618</v>
      </c>
      <c r="H432" s="22">
        <v>2400</v>
      </c>
      <c r="M432" s="20" t="s">
        <v>1108</v>
      </c>
    </row>
    <row r="433" spans="2:13" x14ac:dyDescent="0.3">
      <c r="B433" s="12" t="s">
        <v>182</v>
      </c>
      <c r="C433" s="20" t="s">
        <v>405</v>
      </c>
      <c r="H433" s="22">
        <v>2400</v>
      </c>
      <c r="M433" s="20" t="s">
        <v>262</v>
      </c>
    </row>
    <row r="434" spans="2:13" x14ac:dyDescent="0.3">
      <c r="B434" s="12" t="s">
        <v>182</v>
      </c>
      <c r="C434" s="20" t="s">
        <v>619</v>
      </c>
      <c r="H434" s="22">
        <v>2400</v>
      </c>
      <c r="M434" s="20" t="s">
        <v>794</v>
      </c>
    </row>
    <row r="435" spans="2:13" x14ac:dyDescent="0.3">
      <c r="B435" s="12" t="s">
        <v>182</v>
      </c>
      <c r="C435" s="20" t="s">
        <v>620</v>
      </c>
      <c r="H435" s="22">
        <v>2400</v>
      </c>
      <c r="M435" s="20" t="s">
        <v>1109</v>
      </c>
    </row>
    <row r="436" spans="2:13" x14ac:dyDescent="0.3">
      <c r="B436" s="12" t="s">
        <v>182</v>
      </c>
      <c r="C436" s="20" t="s">
        <v>621</v>
      </c>
      <c r="H436" s="22">
        <v>2400</v>
      </c>
      <c r="M436" s="20" t="s">
        <v>1088</v>
      </c>
    </row>
    <row r="437" spans="2:13" x14ac:dyDescent="0.3">
      <c r="B437" s="12" t="s">
        <v>182</v>
      </c>
      <c r="C437" s="20" t="s">
        <v>622</v>
      </c>
      <c r="H437" s="22">
        <v>2400</v>
      </c>
      <c r="M437" s="20" t="s">
        <v>1110</v>
      </c>
    </row>
    <row r="438" spans="2:13" x14ac:dyDescent="0.3">
      <c r="B438" s="12" t="s">
        <v>182</v>
      </c>
      <c r="C438" s="20" t="s">
        <v>623</v>
      </c>
      <c r="H438" s="22">
        <v>2400</v>
      </c>
      <c r="M438" s="20" t="s">
        <v>902</v>
      </c>
    </row>
    <row r="439" spans="2:13" x14ac:dyDescent="0.3">
      <c r="B439" s="12" t="s">
        <v>182</v>
      </c>
      <c r="C439" s="20" t="s">
        <v>624</v>
      </c>
      <c r="H439" s="22">
        <v>2400</v>
      </c>
      <c r="M439" s="20" t="s">
        <v>903</v>
      </c>
    </row>
    <row r="440" spans="2:13" x14ac:dyDescent="0.3">
      <c r="B440" s="12" t="s">
        <v>182</v>
      </c>
      <c r="C440" s="20" t="s">
        <v>625</v>
      </c>
      <c r="H440" s="22">
        <v>2400</v>
      </c>
      <c r="M440" s="20" t="s">
        <v>1209</v>
      </c>
    </row>
    <row r="441" spans="2:13" x14ac:dyDescent="0.3">
      <c r="B441" s="12" t="s">
        <v>182</v>
      </c>
      <c r="C441" s="20" t="s">
        <v>626</v>
      </c>
      <c r="H441" s="22">
        <v>2400</v>
      </c>
      <c r="M441" s="20" t="s">
        <v>568</v>
      </c>
    </row>
    <row r="442" spans="2:13" x14ac:dyDescent="0.3">
      <c r="B442" s="12" t="s">
        <v>182</v>
      </c>
      <c r="C442" s="20" t="s">
        <v>627</v>
      </c>
      <c r="H442" s="22">
        <v>2400</v>
      </c>
      <c r="M442" s="20" t="s">
        <v>904</v>
      </c>
    </row>
    <row r="443" spans="2:13" x14ac:dyDescent="0.3">
      <c r="B443" s="12" t="s">
        <v>182</v>
      </c>
      <c r="C443" s="20" t="s">
        <v>628</v>
      </c>
      <c r="H443" s="22">
        <v>2400</v>
      </c>
      <c r="M443" s="20" t="s">
        <v>795</v>
      </c>
    </row>
    <row r="444" spans="2:13" x14ac:dyDescent="0.3">
      <c r="B444" s="12" t="s">
        <v>182</v>
      </c>
      <c r="C444" s="20" t="s">
        <v>629</v>
      </c>
      <c r="H444" s="22">
        <v>2400</v>
      </c>
      <c r="M444" s="20" t="s">
        <v>796</v>
      </c>
    </row>
    <row r="445" spans="2:13" x14ac:dyDescent="0.3">
      <c r="B445" s="12" t="s">
        <v>182</v>
      </c>
      <c r="C445" s="20" t="s">
        <v>630</v>
      </c>
      <c r="H445" s="22">
        <v>2400</v>
      </c>
      <c r="M445" s="20" t="s">
        <v>767</v>
      </c>
    </row>
    <row r="446" spans="2:13" x14ac:dyDescent="0.3">
      <c r="B446" s="12" t="s">
        <v>182</v>
      </c>
      <c r="C446" s="20" t="s">
        <v>631</v>
      </c>
      <c r="H446" s="22">
        <v>2400</v>
      </c>
      <c r="M446" s="20" t="s">
        <v>263</v>
      </c>
    </row>
    <row r="447" spans="2:13" x14ac:dyDescent="0.3">
      <c r="B447" s="12" t="s">
        <v>182</v>
      </c>
      <c r="C447" s="20" t="s">
        <v>632</v>
      </c>
      <c r="H447" s="22">
        <v>2400</v>
      </c>
      <c r="M447" s="20" t="s">
        <v>264</v>
      </c>
    </row>
    <row r="448" spans="2:13" x14ac:dyDescent="0.3">
      <c r="B448" s="12" t="s">
        <v>182</v>
      </c>
      <c r="C448" s="20" t="s">
        <v>633</v>
      </c>
      <c r="H448" s="22">
        <v>2400</v>
      </c>
      <c r="M448" s="20" t="s">
        <v>437</v>
      </c>
    </row>
    <row r="449" spans="2:13" x14ac:dyDescent="0.3">
      <c r="B449" s="12" t="s">
        <v>182</v>
      </c>
      <c r="C449" s="20" t="s">
        <v>634</v>
      </c>
      <c r="H449" s="22">
        <v>2400</v>
      </c>
      <c r="M449" s="20" t="s">
        <v>569</v>
      </c>
    </row>
    <row r="450" spans="2:13" x14ac:dyDescent="0.3">
      <c r="B450" s="12" t="s">
        <v>182</v>
      </c>
      <c r="C450" s="20" t="s">
        <v>635</v>
      </c>
      <c r="H450" s="22">
        <v>2400</v>
      </c>
      <c r="M450" s="20" t="s">
        <v>1151</v>
      </c>
    </row>
    <row r="451" spans="2:13" x14ac:dyDescent="0.3">
      <c r="B451" s="12" t="s">
        <v>182</v>
      </c>
      <c r="C451" s="20" t="s">
        <v>636</v>
      </c>
      <c r="H451" s="22">
        <v>2400</v>
      </c>
      <c r="M451" s="20" t="s">
        <v>265</v>
      </c>
    </row>
    <row r="452" spans="2:13" x14ac:dyDescent="0.3">
      <c r="B452" s="12" t="s">
        <v>182</v>
      </c>
      <c r="C452" s="20" t="s">
        <v>637</v>
      </c>
      <c r="H452" s="22">
        <v>2400</v>
      </c>
      <c r="M452" s="20" t="s">
        <v>438</v>
      </c>
    </row>
    <row r="453" spans="2:13" x14ac:dyDescent="0.3">
      <c r="B453" s="12" t="s">
        <v>182</v>
      </c>
      <c r="C453" s="20" t="s">
        <v>638</v>
      </c>
      <c r="H453" s="22">
        <v>2400</v>
      </c>
      <c r="M453" s="20" t="s">
        <v>266</v>
      </c>
    </row>
    <row r="454" spans="2:13" x14ac:dyDescent="0.3">
      <c r="B454" s="12" t="s">
        <v>182</v>
      </c>
      <c r="C454" s="20" t="s">
        <v>639</v>
      </c>
      <c r="H454" s="22">
        <v>2400</v>
      </c>
      <c r="M454" s="20" t="s">
        <v>266</v>
      </c>
    </row>
    <row r="455" spans="2:13" x14ac:dyDescent="0.3">
      <c r="B455" s="12" t="s">
        <v>182</v>
      </c>
      <c r="C455" s="20" t="s">
        <v>293</v>
      </c>
      <c r="H455" s="22">
        <v>2400</v>
      </c>
      <c r="M455" s="20" t="s">
        <v>686</v>
      </c>
    </row>
    <row r="456" spans="2:13" x14ac:dyDescent="0.3">
      <c r="B456" s="12" t="s">
        <v>182</v>
      </c>
      <c r="C456" s="20" t="s">
        <v>640</v>
      </c>
      <c r="H456" s="22">
        <v>2400</v>
      </c>
      <c r="M456" s="20" t="s">
        <v>1027</v>
      </c>
    </row>
    <row r="457" spans="2:13" x14ac:dyDescent="0.3">
      <c r="B457" s="12" t="s">
        <v>182</v>
      </c>
      <c r="C457" s="20" t="s">
        <v>641</v>
      </c>
      <c r="H457" s="22">
        <v>2400</v>
      </c>
      <c r="M457" s="20" t="s">
        <v>1028</v>
      </c>
    </row>
    <row r="458" spans="2:13" x14ac:dyDescent="0.3">
      <c r="B458" s="12" t="s">
        <v>182</v>
      </c>
      <c r="C458" s="20" t="s">
        <v>642</v>
      </c>
      <c r="H458" s="22">
        <v>2400</v>
      </c>
      <c r="M458" s="20" t="s">
        <v>334</v>
      </c>
    </row>
    <row r="459" spans="2:13" x14ac:dyDescent="0.3">
      <c r="B459" s="12" t="s">
        <v>183</v>
      </c>
      <c r="C459" s="20" t="s">
        <v>643</v>
      </c>
      <c r="H459" s="22">
        <v>2400</v>
      </c>
      <c r="M459" s="20" t="s">
        <v>687</v>
      </c>
    </row>
    <row r="460" spans="2:13" x14ac:dyDescent="0.3">
      <c r="B460" s="12" t="s">
        <v>183</v>
      </c>
      <c r="C460" s="20" t="s">
        <v>644</v>
      </c>
      <c r="H460" s="22">
        <v>2400</v>
      </c>
      <c r="M460" s="20" t="s">
        <v>768</v>
      </c>
    </row>
    <row r="461" spans="2:13" x14ac:dyDescent="0.3">
      <c r="B461" s="12" t="s">
        <v>183</v>
      </c>
      <c r="C461" s="20" t="s">
        <v>645</v>
      </c>
      <c r="H461" s="22">
        <v>2400</v>
      </c>
      <c r="M461" s="20" t="s">
        <v>625</v>
      </c>
    </row>
    <row r="462" spans="2:13" x14ac:dyDescent="0.3">
      <c r="B462" s="12" t="s">
        <v>183</v>
      </c>
      <c r="C462" s="20" t="s">
        <v>646</v>
      </c>
      <c r="H462" s="22">
        <v>2400</v>
      </c>
      <c r="M462" s="20" t="s">
        <v>797</v>
      </c>
    </row>
    <row r="463" spans="2:13" x14ac:dyDescent="0.3">
      <c r="B463" s="12" t="s">
        <v>183</v>
      </c>
      <c r="C463" s="20" t="s">
        <v>647</v>
      </c>
      <c r="H463" s="22">
        <v>2400</v>
      </c>
      <c r="M463" s="20" t="s">
        <v>1029</v>
      </c>
    </row>
    <row r="464" spans="2:13" x14ac:dyDescent="0.3">
      <c r="B464" s="12" t="s">
        <v>183</v>
      </c>
      <c r="C464" s="20" t="s">
        <v>648</v>
      </c>
      <c r="H464" s="22">
        <v>2400</v>
      </c>
      <c r="M464" s="20" t="s">
        <v>688</v>
      </c>
    </row>
    <row r="465" spans="2:13" x14ac:dyDescent="0.3">
      <c r="B465" s="12" t="s">
        <v>183</v>
      </c>
      <c r="C465" s="20" t="s">
        <v>649</v>
      </c>
      <c r="H465" s="22">
        <v>2400</v>
      </c>
      <c r="M465" s="20" t="s">
        <v>440</v>
      </c>
    </row>
    <row r="466" spans="2:13" x14ac:dyDescent="0.3">
      <c r="B466" s="12" t="s">
        <v>183</v>
      </c>
      <c r="C466" s="20" t="s">
        <v>650</v>
      </c>
      <c r="H466" s="22">
        <v>2400</v>
      </c>
      <c r="M466" s="20" t="s">
        <v>267</v>
      </c>
    </row>
    <row r="467" spans="2:13" x14ac:dyDescent="0.3">
      <c r="B467" s="12" t="s">
        <v>183</v>
      </c>
      <c r="C467" s="20" t="s">
        <v>651</v>
      </c>
      <c r="H467" s="22">
        <v>2400</v>
      </c>
      <c r="M467" s="20" t="s">
        <v>986</v>
      </c>
    </row>
    <row r="468" spans="2:13" x14ac:dyDescent="0.3">
      <c r="B468" s="12" t="s">
        <v>183</v>
      </c>
      <c r="C468" s="20" t="s">
        <v>652</v>
      </c>
      <c r="H468" s="22">
        <v>2400</v>
      </c>
      <c r="M468" s="20" t="s">
        <v>1202</v>
      </c>
    </row>
    <row r="469" spans="2:13" x14ac:dyDescent="0.3">
      <c r="B469" s="12" t="s">
        <v>183</v>
      </c>
      <c r="C469" s="20" t="s">
        <v>653</v>
      </c>
      <c r="H469" s="22">
        <v>2400</v>
      </c>
      <c r="M469" s="20" t="s">
        <v>905</v>
      </c>
    </row>
    <row r="470" spans="2:13" x14ac:dyDescent="0.3">
      <c r="B470" s="12" t="s">
        <v>183</v>
      </c>
      <c r="C470" s="20" t="s">
        <v>654</v>
      </c>
      <c r="H470" s="22">
        <v>2400</v>
      </c>
      <c r="M470" s="20" t="s">
        <v>1152</v>
      </c>
    </row>
    <row r="471" spans="2:13" x14ac:dyDescent="0.3">
      <c r="B471" s="12" t="s">
        <v>183</v>
      </c>
      <c r="C471" s="20" t="s">
        <v>655</v>
      </c>
      <c r="H471" s="22">
        <v>2400</v>
      </c>
      <c r="M471" s="20" t="s">
        <v>523</v>
      </c>
    </row>
    <row r="472" spans="2:13" x14ac:dyDescent="0.3">
      <c r="B472" s="12" t="s">
        <v>183</v>
      </c>
      <c r="C472" s="20" t="s">
        <v>656</v>
      </c>
      <c r="H472" s="22">
        <v>2400</v>
      </c>
      <c r="M472" s="20" t="s">
        <v>953</v>
      </c>
    </row>
    <row r="473" spans="2:13" x14ac:dyDescent="0.3">
      <c r="B473" s="12" t="s">
        <v>183</v>
      </c>
      <c r="C473" s="20" t="s">
        <v>657</v>
      </c>
      <c r="H473" s="22">
        <v>2400</v>
      </c>
      <c r="M473" s="20" t="s">
        <v>268</v>
      </c>
    </row>
    <row r="474" spans="2:13" x14ac:dyDescent="0.3">
      <c r="B474" s="12" t="s">
        <v>183</v>
      </c>
      <c r="C474" s="20" t="s">
        <v>658</v>
      </c>
      <c r="H474" s="22">
        <v>2400</v>
      </c>
      <c r="M474" s="20" t="s">
        <v>906</v>
      </c>
    </row>
    <row r="475" spans="2:13" x14ac:dyDescent="0.3">
      <c r="B475" s="12" t="s">
        <v>183</v>
      </c>
      <c r="C475" s="20" t="s">
        <v>659</v>
      </c>
      <c r="H475" s="22">
        <v>2400</v>
      </c>
      <c r="M475" s="20" t="s">
        <v>605</v>
      </c>
    </row>
    <row r="476" spans="2:13" x14ac:dyDescent="0.3">
      <c r="B476" s="12" t="s">
        <v>183</v>
      </c>
      <c r="C476" s="20" t="s">
        <v>660</v>
      </c>
      <c r="H476" s="22">
        <v>2400</v>
      </c>
      <c r="M476" s="20" t="s">
        <v>1213</v>
      </c>
    </row>
    <row r="477" spans="2:13" x14ac:dyDescent="0.3">
      <c r="B477" s="12" t="s">
        <v>183</v>
      </c>
      <c r="C477" s="20" t="s">
        <v>661</v>
      </c>
      <c r="H477" s="22">
        <v>2400</v>
      </c>
      <c r="M477" s="20" t="s">
        <v>606</v>
      </c>
    </row>
    <row r="478" spans="2:13" x14ac:dyDescent="0.3">
      <c r="B478" s="12" t="s">
        <v>183</v>
      </c>
      <c r="C478" s="20" t="s">
        <v>662</v>
      </c>
      <c r="H478" s="22">
        <v>2400</v>
      </c>
      <c r="M478" s="20" t="s">
        <v>823</v>
      </c>
    </row>
    <row r="479" spans="2:13" x14ac:dyDescent="0.3">
      <c r="B479" s="12" t="s">
        <v>183</v>
      </c>
      <c r="C479" s="20" t="s">
        <v>663</v>
      </c>
      <c r="H479" s="22">
        <v>2400</v>
      </c>
      <c r="M479" s="20" t="s">
        <v>907</v>
      </c>
    </row>
    <row r="480" spans="2:13" x14ac:dyDescent="0.3">
      <c r="B480" s="12" t="s">
        <v>183</v>
      </c>
      <c r="C480" s="20" t="s">
        <v>664</v>
      </c>
      <c r="H480" s="22">
        <v>2400</v>
      </c>
      <c r="M480" s="20" t="s">
        <v>869</v>
      </c>
    </row>
    <row r="481" spans="2:13" x14ac:dyDescent="0.3">
      <c r="B481" s="12" t="s">
        <v>183</v>
      </c>
      <c r="C481" s="20" t="s">
        <v>665</v>
      </c>
      <c r="H481" s="22">
        <v>2400</v>
      </c>
      <c r="M481" s="20" t="s">
        <v>524</v>
      </c>
    </row>
    <row r="482" spans="2:13" x14ac:dyDescent="0.3">
      <c r="B482" s="12" t="s">
        <v>183</v>
      </c>
      <c r="C482" s="20" t="s">
        <v>365</v>
      </c>
      <c r="H482" s="22">
        <v>2400</v>
      </c>
      <c r="M482" s="20" t="s">
        <v>689</v>
      </c>
    </row>
    <row r="483" spans="2:13" x14ac:dyDescent="0.3">
      <c r="B483" s="12" t="s">
        <v>183</v>
      </c>
      <c r="C483" s="20" t="s">
        <v>666</v>
      </c>
      <c r="H483" s="22">
        <v>2400</v>
      </c>
      <c r="M483" s="20" t="s">
        <v>549</v>
      </c>
    </row>
    <row r="484" spans="2:13" x14ac:dyDescent="0.3">
      <c r="B484" s="12" t="s">
        <v>183</v>
      </c>
      <c r="C484" s="20" t="s">
        <v>667</v>
      </c>
      <c r="H484" s="22">
        <v>2400</v>
      </c>
      <c r="M484" s="20" t="s">
        <v>690</v>
      </c>
    </row>
    <row r="485" spans="2:13" x14ac:dyDescent="0.3">
      <c r="B485" s="12" t="s">
        <v>183</v>
      </c>
      <c r="C485" s="20" t="s">
        <v>668</v>
      </c>
      <c r="H485" s="22">
        <v>2400</v>
      </c>
      <c r="M485" s="20" t="s">
        <v>612</v>
      </c>
    </row>
    <row r="486" spans="2:13" x14ac:dyDescent="0.3">
      <c r="B486" s="12" t="s">
        <v>183</v>
      </c>
      <c r="C486" s="20" t="s">
        <v>669</v>
      </c>
      <c r="H486" s="22">
        <v>2400</v>
      </c>
      <c r="M486" s="20" t="s">
        <v>612</v>
      </c>
    </row>
    <row r="487" spans="2:13" x14ac:dyDescent="0.3">
      <c r="B487" s="12" t="s">
        <v>183</v>
      </c>
      <c r="C487" s="20" t="s">
        <v>670</v>
      </c>
      <c r="H487" s="22">
        <v>2400</v>
      </c>
      <c r="M487" s="20" t="s">
        <v>1203</v>
      </c>
    </row>
    <row r="488" spans="2:13" x14ac:dyDescent="0.3">
      <c r="B488" s="12" t="s">
        <v>183</v>
      </c>
      <c r="C488" s="20" t="s">
        <v>671</v>
      </c>
      <c r="H488" s="22">
        <v>2400</v>
      </c>
      <c r="M488" s="20" t="s">
        <v>691</v>
      </c>
    </row>
    <row r="489" spans="2:13" x14ac:dyDescent="0.3">
      <c r="B489" s="12" t="s">
        <v>183</v>
      </c>
      <c r="C489" s="20" t="s">
        <v>672</v>
      </c>
      <c r="H489" s="22">
        <v>2400</v>
      </c>
      <c r="M489" s="20" t="s">
        <v>269</v>
      </c>
    </row>
    <row r="490" spans="2:13" x14ac:dyDescent="0.3">
      <c r="B490" s="12" t="s">
        <v>183</v>
      </c>
      <c r="C490" s="20" t="s">
        <v>673</v>
      </c>
      <c r="H490" s="22">
        <v>2400</v>
      </c>
      <c r="M490" s="20" t="s">
        <v>798</v>
      </c>
    </row>
    <row r="491" spans="2:13" x14ac:dyDescent="0.3">
      <c r="B491" s="12" t="s">
        <v>183</v>
      </c>
      <c r="C491" s="20" t="s">
        <v>674</v>
      </c>
      <c r="H491" s="22">
        <v>2400</v>
      </c>
      <c r="M491" s="20" t="s">
        <v>954</v>
      </c>
    </row>
    <row r="492" spans="2:13" x14ac:dyDescent="0.3">
      <c r="B492" s="12" t="s">
        <v>183</v>
      </c>
      <c r="C492" s="20" t="s">
        <v>675</v>
      </c>
      <c r="H492" s="22">
        <v>2400</v>
      </c>
      <c r="M492" s="20" t="s">
        <v>1226</v>
      </c>
    </row>
    <row r="493" spans="2:13" x14ac:dyDescent="0.3">
      <c r="B493" s="12" t="s">
        <v>183</v>
      </c>
      <c r="C493" s="20" t="s">
        <v>676</v>
      </c>
      <c r="H493" s="22">
        <v>2400</v>
      </c>
      <c r="M493" s="20" t="s">
        <v>1178</v>
      </c>
    </row>
    <row r="494" spans="2:13" x14ac:dyDescent="0.3">
      <c r="B494" s="12" t="s">
        <v>183</v>
      </c>
      <c r="C494" s="20" t="s">
        <v>677</v>
      </c>
      <c r="H494" s="22">
        <v>2400</v>
      </c>
      <c r="M494" s="20" t="s">
        <v>570</v>
      </c>
    </row>
    <row r="495" spans="2:13" x14ac:dyDescent="0.3">
      <c r="B495" s="12" t="s">
        <v>183</v>
      </c>
      <c r="C495" s="20" t="s">
        <v>257</v>
      </c>
      <c r="H495" s="22">
        <v>2400</v>
      </c>
      <c r="M495" s="20" t="s">
        <v>976</v>
      </c>
    </row>
    <row r="496" spans="2:13" x14ac:dyDescent="0.3">
      <c r="B496" s="12" t="s">
        <v>183</v>
      </c>
      <c r="C496" s="20" t="s">
        <v>678</v>
      </c>
      <c r="H496" s="22">
        <v>2400</v>
      </c>
      <c r="M496" s="20" t="s">
        <v>908</v>
      </c>
    </row>
    <row r="497" spans="2:13" x14ac:dyDescent="0.3">
      <c r="B497" s="12" t="s">
        <v>183</v>
      </c>
      <c r="C497" s="20" t="s">
        <v>679</v>
      </c>
      <c r="H497" s="22">
        <v>2400</v>
      </c>
      <c r="M497" s="20" t="s">
        <v>270</v>
      </c>
    </row>
    <row r="498" spans="2:13" x14ac:dyDescent="0.3">
      <c r="B498" s="12" t="s">
        <v>183</v>
      </c>
      <c r="C498" s="20" t="s">
        <v>680</v>
      </c>
      <c r="H498" s="22">
        <v>2400</v>
      </c>
      <c r="M498" s="20" t="s">
        <v>270</v>
      </c>
    </row>
    <row r="499" spans="2:13" x14ac:dyDescent="0.3">
      <c r="B499" s="12" t="s">
        <v>183</v>
      </c>
      <c r="C499" s="20" t="s">
        <v>681</v>
      </c>
      <c r="H499" s="22">
        <v>2400</v>
      </c>
      <c r="M499" s="20" t="s">
        <v>270</v>
      </c>
    </row>
    <row r="500" spans="2:13" x14ac:dyDescent="0.3">
      <c r="B500" s="12" t="s">
        <v>183</v>
      </c>
      <c r="C500" s="20" t="s">
        <v>682</v>
      </c>
      <c r="H500" s="22">
        <v>2400</v>
      </c>
      <c r="M500" s="20" t="s">
        <v>270</v>
      </c>
    </row>
    <row r="501" spans="2:13" x14ac:dyDescent="0.3">
      <c r="B501" s="12" t="s">
        <v>183</v>
      </c>
      <c r="C501" s="20" t="s">
        <v>683</v>
      </c>
      <c r="H501" s="22">
        <v>2400</v>
      </c>
      <c r="M501" s="20" t="s">
        <v>442</v>
      </c>
    </row>
    <row r="502" spans="2:13" x14ac:dyDescent="0.3">
      <c r="B502" s="12" t="s">
        <v>183</v>
      </c>
      <c r="C502" s="20" t="s">
        <v>684</v>
      </c>
      <c r="H502" s="22">
        <v>2400</v>
      </c>
      <c r="M502" s="20" t="s">
        <v>571</v>
      </c>
    </row>
    <row r="503" spans="2:13" x14ac:dyDescent="0.3">
      <c r="B503" s="12" t="s">
        <v>183</v>
      </c>
      <c r="C503" s="20" t="s">
        <v>685</v>
      </c>
      <c r="H503" s="22">
        <v>2400</v>
      </c>
      <c r="M503" s="20" t="s">
        <v>571</v>
      </c>
    </row>
    <row r="504" spans="2:13" x14ac:dyDescent="0.3">
      <c r="B504" s="12" t="s">
        <v>183</v>
      </c>
      <c r="C504" s="20" t="s">
        <v>686</v>
      </c>
      <c r="H504" s="22">
        <v>2400</v>
      </c>
      <c r="M504" s="20" t="s">
        <v>441</v>
      </c>
    </row>
    <row r="505" spans="2:13" x14ac:dyDescent="0.3">
      <c r="B505" s="12" t="s">
        <v>183</v>
      </c>
      <c r="C505" s="20" t="s">
        <v>687</v>
      </c>
      <c r="H505" s="22">
        <v>2400</v>
      </c>
      <c r="M505" s="20" t="s">
        <v>441</v>
      </c>
    </row>
    <row r="506" spans="2:13" x14ac:dyDescent="0.3">
      <c r="B506" s="12" t="s">
        <v>183</v>
      </c>
      <c r="C506" s="20" t="s">
        <v>688</v>
      </c>
      <c r="H506" s="22">
        <v>2400</v>
      </c>
      <c r="M506" s="20" t="s">
        <v>441</v>
      </c>
    </row>
    <row r="507" spans="2:13" x14ac:dyDescent="0.3">
      <c r="B507" s="12" t="s">
        <v>183</v>
      </c>
      <c r="C507" s="20" t="s">
        <v>689</v>
      </c>
      <c r="H507" s="22">
        <v>2400</v>
      </c>
      <c r="M507" s="20" t="s">
        <v>987</v>
      </c>
    </row>
    <row r="508" spans="2:13" x14ac:dyDescent="0.3">
      <c r="B508" s="12" t="s">
        <v>183</v>
      </c>
      <c r="C508" s="20" t="s">
        <v>690</v>
      </c>
      <c r="H508" s="22">
        <v>2400</v>
      </c>
      <c r="M508" s="20" t="s">
        <v>952</v>
      </c>
    </row>
    <row r="509" spans="2:13" x14ac:dyDescent="0.3">
      <c r="B509" s="12" t="s">
        <v>183</v>
      </c>
      <c r="C509" s="20" t="s">
        <v>691</v>
      </c>
      <c r="H509" s="22">
        <v>2400</v>
      </c>
      <c r="M509" s="20" t="s">
        <v>439</v>
      </c>
    </row>
    <row r="510" spans="2:13" x14ac:dyDescent="0.3">
      <c r="B510" s="12" t="s">
        <v>183</v>
      </c>
      <c r="C510" s="20" t="s">
        <v>571</v>
      </c>
      <c r="H510" s="22">
        <v>2400</v>
      </c>
      <c r="M510" s="20" t="s">
        <v>1030</v>
      </c>
    </row>
    <row r="511" spans="2:13" x14ac:dyDescent="0.3">
      <c r="B511" s="12" t="s">
        <v>183</v>
      </c>
      <c r="C511" s="20" t="s">
        <v>692</v>
      </c>
      <c r="H511" s="22">
        <v>2400</v>
      </c>
      <c r="M511" s="20" t="s">
        <v>1031</v>
      </c>
    </row>
    <row r="512" spans="2:13" x14ac:dyDescent="0.3">
      <c r="B512" s="12" t="s">
        <v>183</v>
      </c>
      <c r="C512" s="20" t="s">
        <v>693</v>
      </c>
      <c r="H512" s="22">
        <v>2400</v>
      </c>
      <c r="M512" s="20" t="s">
        <v>1196</v>
      </c>
    </row>
    <row r="513" spans="2:13" x14ac:dyDescent="0.3">
      <c r="B513" s="12" t="s">
        <v>183</v>
      </c>
      <c r="C513" s="20" t="s">
        <v>694</v>
      </c>
      <c r="H513" s="22">
        <v>2400</v>
      </c>
      <c r="M513" s="20" t="s">
        <v>909</v>
      </c>
    </row>
    <row r="514" spans="2:13" x14ac:dyDescent="0.3">
      <c r="B514" s="12" t="s">
        <v>183</v>
      </c>
      <c r="C514" s="20" t="s">
        <v>695</v>
      </c>
      <c r="H514" s="22">
        <v>2400</v>
      </c>
      <c r="M514" s="20" t="s">
        <v>871</v>
      </c>
    </row>
    <row r="515" spans="2:13" x14ac:dyDescent="0.3">
      <c r="B515" s="12" t="s">
        <v>183</v>
      </c>
      <c r="C515" s="20" t="s">
        <v>696</v>
      </c>
      <c r="H515" s="22">
        <v>2400</v>
      </c>
      <c r="M515" s="20" t="s">
        <v>692</v>
      </c>
    </row>
    <row r="516" spans="2:13" x14ac:dyDescent="0.3">
      <c r="B516" s="12" t="s">
        <v>183</v>
      </c>
      <c r="C516" s="20" t="s">
        <v>697</v>
      </c>
      <c r="H516" s="22">
        <v>2400</v>
      </c>
      <c r="M516" s="20" t="s">
        <v>1111</v>
      </c>
    </row>
    <row r="517" spans="2:13" x14ac:dyDescent="0.3">
      <c r="B517" s="12" t="s">
        <v>183</v>
      </c>
      <c r="C517" s="20" t="s">
        <v>189</v>
      </c>
      <c r="H517" s="22">
        <v>2400</v>
      </c>
      <c r="M517" s="20" t="s">
        <v>1200</v>
      </c>
    </row>
    <row r="518" spans="2:13" x14ac:dyDescent="0.3">
      <c r="B518" s="12" t="s">
        <v>183</v>
      </c>
      <c r="C518" s="20" t="s">
        <v>698</v>
      </c>
      <c r="H518" s="22">
        <v>2400</v>
      </c>
      <c r="M518" s="20" t="s">
        <v>1112</v>
      </c>
    </row>
    <row r="519" spans="2:13" x14ac:dyDescent="0.3">
      <c r="B519" s="12" t="s">
        <v>183</v>
      </c>
      <c r="C519" s="20" t="s">
        <v>699</v>
      </c>
      <c r="H519" s="22">
        <v>2400</v>
      </c>
      <c r="M519" s="20" t="s">
        <v>271</v>
      </c>
    </row>
    <row r="520" spans="2:13" x14ac:dyDescent="0.3">
      <c r="B520" s="12" t="s">
        <v>183</v>
      </c>
      <c r="C520" s="20" t="s">
        <v>700</v>
      </c>
      <c r="H520" s="22">
        <v>2400</v>
      </c>
      <c r="M520" s="20" t="s">
        <v>910</v>
      </c>
    </row>
    <row r="521" spans="2:13" x14ac:dyDescent="0.3">
      <c r="B521" s="12" t="s">
        <v>183</v>
      </c>
      <c r="C521" s="20" t="s">
        <v>701</v>
      </c>
      <c r="H521" s="22">
        <v>2400</v>
      </c>
      <c r="M521" s="20" t="s">
        <v>769</v>
      </c>
    </row>
    <row r="522" spans="2:13" x14ac:dyDescent="0.3">
      <c r="B522" s="12" t="s">
        <v>183</v>
      </c>
      <c r="C522" s="20" t="s">
        <v>322</v>
      </c>
      <c r="H522" s="22">
        <v>2400</v>
      </c>
      <c r="M522" s="20" t="s">
        <v>572</v>
      </c>
    </row>
    <row r="523" spans="2:13" x14ac:dyDescent="0.3">
      <c r="B523" s="12" t="s">
        <v>183</v>
      </c>
      <c r="C523" s="20" t="s">
        <v>702</v>
      </c>
      <c r="H523" s="22">
        <v>2400</v>
      </c>
      <c r="M523" s="20" t="s">
        <v>626</v>
      </c>
    </row>
    <row r="524" spans="2:13" x14ac:dyDescent="0.3">
      <c r="B524" s="12" t="s">
        <v>183</v>
      </c>
      <c r="C524" s="20" t="s">
        <v>703</v>
      </c>
      <c r="H524" s="22">
        <v>2400</v>
      </c>
      <c r="M524" s="20" t="s">
        <v>911</v>
      </c>
    </row>
    <row r="525" spans="2:13" x14ac:dyDescent="0.3">
      <c r="B525" s="12" t="s">
        <v>183</v>
      </c>
      <c r="C525" s="20" t="s">
        <v>704</v>
      </c>
      <c r="H525" s="22">
        <v>2400</v>
      </c>
      <c r="M525" s="20" t="s">
        <v>627</v>
      </c>
    </row>
    <row r="526" spans="2:13" x14ac:dyDescent="0.3">
      <c r="B526" s="12" t="s">
        <v>183</v>
      </c>
      <c r="C526" s="20" t="s">
        <v>705</v>
      </c>
      <c r="H526" s="22">
        <v>2400</v>
      </c>
      <c r="M526" s="20" t="s">
        <v>1075</v>
      </c>
    </row>
    <row r="527" spans="2:13" x14ac:dyDescent="0.3">
      <c r="B527" s="12" t="s">
        <v>183</v>
      </c>
      <c r="C527" s="20" t="s">
        <v>706</v>
      </c>
      <c r="H527" s="22">
        <v>2400</v>
      </c>
      <c r="M527" s="20" t="s">
        <v>955</v>
      </c>
    </row>
    <row r="528" spans="2:13" x14ac:dyDescent="0.3">
      <c r="B528" s="12" t="s">
        <v>183</v>
      </c>
      <c r="C528" s="20" t="s">
        <v>707</v>
      </c>
      <c r="H528" s="22">
        <v>2400</v>
      </c>
      <c r="M528" s="20" t="s">
        <v>1032</v>
      </c>
    </row>
    <row r="529" spans="2:13" x14ac:dyDescent="0.3">
      <c r="B529" s="12" t="s">
        <v>183</v>
      </c>
      <c r="C529" s="20" t="s">
        <v>708</v>
      </c>
      <c r="H529" s="22">
        <v>2400</v>
      </c>
      <c r="M529" s="20" t="s">
        <v>956</v>
      </c>
    </row>
    <row r="530" spans="2:13" x14ac:dyDescent="0.3">
      <c r="B530" s="12" t="s">
        <v>183</v>
      </c>
      <c r="C530" s="20" t="s">
        <v>709</v>
      </c>
      <c r="H530" s="22">
        <v>2400</v>
      </c>
      <c r="M530" s="20" t="s">
        <v>335</v>
      </c>
    </row>
    <row r="531" spans="2:13" x14ac:dyDescent="0.3">
      <c r="B531" s="12" t="s">
        <v>183</v>
      </c>
      <c r="C531" s="20" t="s">
        <v>710</v>
      </c>
      <c r="H531" s="22">
        <v>2400</v>
      </c>
      <c r="M531" s="20" t="s">
        <v>444</v>
      </c>
    </row>
    <row r="532" spans="2:13" x14ac:dyDescent="0.3">
      <c r="B532" s="12" t="s">
        <v>183</v>
      </c>
      <c r="C532" s="20" t="s">
        <v>711</v>
      </c>
      <c r="H532" s="22">
        <v>2400</v>
      </c>
      <c r="M532" s="20" t="s">
        <v>1033</v>
      </c>
    </row>
    <row r="533" spans="2:13" x14ac:dyDescent="0.3">
      <c r="B533" s="12" t="s">
        <v>183</v>
      </c>
      <c r="C533" s="20" t="s">
        <v>712</v>
      </c>
      <c r="H533" s="22">
        <v>2400</v>
      </c>
      <c r="M533" s="20" t="s">
        <v>272</v>
      </c>
    </row>
    <row r="534" spans="2:13" x14ac:dyDescent="0.3">
      <c r="B534" s="12" t="s">
        <v>183</v>
      </c>
      <c r="C534" s="20" t="s">
        <v>713</v>
      </c>
      <c r="H534" s="22">
        <v>2400</v>
      </c>
      <c r="M534" s="20" t="s">
        <v>693</v>
      </c>
    </row>
    <row r="535" spans="2:13" x14ac:dyDescent="0.3">
      <c r="B535" s="12" t="s">
        <v>183</v>
      </c>
      <c r="C535" s="20" t="s">
        <v>714</v>
      </c>
      <c r="H535" s="22">
        <v>2400</v>
      </c>
      <c r="M535" s="20" t="s">
        <v>694</v>
      </c>
    </row>
    <row r="536" spans="2:13" x14ac:dyDescent="0.3">
      <c r="B536" s="12" t="s">
        <v>183</v>
      </c>
      <c r="C536" s="20" t="s">
        <v>715</v>
      </c>
      <c r="H536" s="22">
        <v>2400</v>
      </c>
      <c r="M536" s="20" t="s">
        <v>367</v>
      </c>
    </row>
    <row r="537" spans="2:13" x14ac:dyDescent="0.3">
      <c r="B537" s="12" t="s">
        <v>183</v>
      </c>
      <c r="C537" s="20" t="s">
        <v>716</v>
      </c>
      <c r="H537" s="22">
        <v>2400</v>
      </c>
      <c r="M537" s="20" t="s">
        <v>912</v>
      </c>
    </row>
    <row r="538" spans="2:13" x14ac:dyDescent="0.3">
      <c r="B538" s="12" t="s">
        <v>183</v>
      </c>
      <c r="C538" s="20" t="s">
        <v>294</v>
      </c>
      <c r="H538" s="22">
        <v>2400</v>
      </c>
      <c r="M538" s="20" t="s">
        <v>368</v>
      </c>
    </row>
    <row r="539" spans="2:13" x14ac:dyDescent="0.3">
      <c r="B539" s="12" t="s">
        <v>183</v>
      </c>
      <c r="C539" s="20" t="s">
        <v>717</v>
      </c>
      <c r="H539" s="22">
        <v>2400</v>
      </c>
      <c r="M539" s="20" t="s">
        <v>824</v>
      </c>
    </row>
    <row r="540" spans="2:13" x14ac:dyDescent="0.3">
      <c r="B540" s="12" t="s">
        <v>183</v>
      </c>
      <c r="C540" s="20" t="s">
        <v>718</v>
      </c>
      <c r="H540" s="22">
        <v>2400</v>
      </c>
      <c r="M540" s="20" t="s">
        <v>1076</v>
      </c>
    </row>
    <row r="541" spans="2:13" x14ac:dyDescent="0.3">
      <c r="B541" s="12" t="s">
        <v>183</v>
      </c>
      <c r="C541" s="20" t="s">
        <v>719</v>
      </c>
      <c r="H541" s="22">
        <v>2400</v>
      </c>
      <c r="M541" s="20" t="s">
        <v>1034</v>
      </c>
    </row>
    <row r="542" spans="2:13" x14ac:dyDescent="0.3">
      <c r="B542" s="12" t="s">
        <v>183</v>
      </c>
      <c r="C542" s="20" t="s">
        <v>720</v>
      </c>
      <c r="H542" s="22">
        <v>2400</v>
      </c>
      <c r="M542" s="20" t="s">
        <v>336</v>
      </c>
    </row>
    <row r="543" spans="2:13" x14ac:dyDescent="0.3">
      <c r="B543" s="12" t="s">
        <v>183</v>
      </c>
      <c r="C543" s="20" t="s">
        <v>721</v>
      </c>
      <c r="H543" s="22">
        <v>2400</v>
      </c>
      <c r="M543" s="20" t="s">
        <v>913</v>
      </c>
    </row>
    <row r="544" spans="2:13" x14ac:dyDescent="0.3">
      <c r="B544" s="12" t="s">
        <v>183</v>
      </c>
      <c r="C544" s="20" t="s">
        <v>722</v>
      </c>
      <c r="H544" s="22">
        <v>2400</v>
      </c>
      <c r="M544" s="20" t="s">
        <v>337</v>
      </c>
    </row>
    <row r="545" spans="2:13" x14ac:dyDescent="0.3">
      <c r="B545" s="12" t="s">
        <v>183</v>
      </c>
      <c r="C545" s="20" t="s">
        <v>723</v>
      </c>
      <c r="H545" s="22">
        <v>2400</v>
      </c>
      <c r="M545" s="20" t="s">
        <v>607</v>
      </c>
    </row>
    <row r="546" spans="2:13" x14ac:dyDescent="0.3">
      <c r="B546" s="12" t="s">
        <v>183</v>
      </c>
      <c r="C546" s="20" t="s">
        <v>724</v>
      </c>
      <c r="H546" s="22">
        <v>2400</v>
      </c>
      <c r="M546" s="20" t="s">
        <v>607</v>
      </c>
    </row>
    <row r="547" spans="2:13" x14ac:dyDescent="0.3">
      <c r="B547" s="12" t="s">
        <v>183</v>
      </c>
      <c r="C547" s="20" t="s">
        <v>725</v>
      </c>
      <c r="H547" s="22">
        <v>2400</v>
      </c>
      <c r="M547" s="20" t="s">
        <v>1179</v>
      </c>
    </row>
    <row r="548" spans="2:13" x14ac:dyDescent="0.3">
      <c r="B548" s="12" t="s">
        <v>183</v>
      </c>
      <c r="C548" s="20" t="s">
        <v>726</v>
      </c>
      <c r="H548" s="22">
        <v>2400</v>
      </c>
      <c r="M548" s="20" t="s">
        <v>516</v>
      </c>
    </row>
    <row r="549" spans="2:13" x14ac:dyDescent="0.3">
      <c r="B549" s="12" t="s">
        <v>183</v>
      </c>
      <c r="C549" s="20" t="s">
        <v>727</v>
      </c>
      <c r="H549" s="22">
        <v>2400</v>
      </c>
      <c r="M549" s="20" t="s">
        <v>695</v>
      </c>
    </row>
    <row r="550" spans="2:13" x14ac:dyDescent="0.3">
      <c r="B550" s="12" t="s">
        <v>183</v>
      </c>
      <c r="C550" s="20" t="s">
        <v>728</v>
      </c>
      <c r="H550" s="22">
        <v>2400</v>
      </c>
      <c r="M550" s="20" t="s">
        <v>525</v>
      </c>
    </row>
    <row r="551" spans="2:13" x14ac:dyDescent="0.3">
      <c r="B551" s="12" t="s">
        <v>183</v>
      </c>
      <c r="C551" s="20" t="s">
        <v>729</v>
      </c>
      <c r="H551" s="22">
        <v>2400</v>
      </c>
      <c r="M551" s="20" t="s">
        <v>867</v>
      </c>
    </row>
    <row r="552" spans="2:13" x14ac:dyDescent="0.3">
      <c r="B552" s="12" t="s">
        <v>183</v>
      </c>
      <c r="C552" s="20" t="s">
        <v>730</v>
      </c>
      <c r="H552" s="22">
        <v>2400</v>
      </c>
      <c r="M552" s="20" t="s">
        <v>1211</v>
      </c>
    </row>
    <row r="553" spans="2:13" x14ac:dyDescent="0.3">
      <c r="B553" s="12" t="s">
        <v>183</v>
      </c>
      <c r="C553" s="20" t="s">
        <v>731</v>
      </c>
      <c r="H553" s="22">
        <v>2400</v>
      </c>
      <c r="M553" s="20" t="s">
        <v>369</v>
      </c>
    </row>
    <row r="554" spans="2:13" x14ac:dyDescent="0.3">
      <c r="B554" s="12" t="s">
        <v>183</v>
      </c>
      <c r="C554" s="20" t="s">
        <v>732</v>
      </c>
      <c r="H554" s="22">
        <v>2400</v>
      </c>
      <c r="M554" s="20" t="s">
        <v>370</v>
      </c>
    </row>
    <row r="555" spans="2:13" x14ac:dyDescent="0.3">
      <c r="B555" s="12" t="s">
        <v>183</v>
      </c>
      <c r="C555" s="20" t="s">
        <v>733</v>
      </c>
      <c r="H555" s="22">
        <v>2400</v>
      </c>
      <c r="M555" s="20" t="s">
        <v>273</v>
      </c>
    </row>
    <row r="556" spans="2:13" x14ac:dyDescent="0.3">
      <c r="B556" s="12" t="s">
        <v>183</v>
      </c>
      <c r="C556" s="20" t="s">
        <v>734</v>
      </c>
      <c r="H556" s="22">
        <v>2400</v>
      </c>
      <c r="M556" s="20" t="s">
        <v>445</v>
      </c>
    </row>
    <row r="557" spans="2:13" x14ac:dyDescent="0.3">
      <c r="B557" s="12" t="s">
        <v>183</v>
      </c>
      <c r="C557" s="20" t="s">
        <v>735</v>
      </c>
      <c r="H557" s="22">
        <v>2400</v>
      </c>
      <c r="M557" s="20" t="s">
        <v>1113</v>
      </c>
    </row>
    <row r="558" spans="2:13" x14ac:dyDescent="0.3">
      <c r="B558" s="12" t="s">
        <v>183</v>
      </c>
      <c r="C558" s="20" t="s">
        <v>736</v>
      </c>
      <c r="H558" s="22">
        <v>2400</v>
      </c>
      <c r="M558" s="20" t="s">
        <v>526</v>
      </c>
    </row>
    <row r="559" spans="2:13" x14ac:dyDescent="0.3">
      <c r="B559" s="12" t="s">
        <v>183</v>
      </c>
      <c r="C559" s="20" t="s">
        <v>737</v>
      </c>
      <c r="H559" s="22">
        <v>2400</v>
      </c>
      <c r="M559" s="20" t="s">
        <v>527</v>
      </c>
    </row>
    <row r="560" spans="2:13" x14ac:dyDescent="0.3">
      <c r="B560" s="12" t="s">
        <v>183</v>
      </c>
      <c r="C560" s="20" t="s">
        <v>738</v>
      </c>
      <c r="H560" s="22">
        <v>2400</v>
      </c>
      <c r="M560" s="20" t="s">
        <v>988</v>
      </c>
    </row>
    <row r="561" spans="2:13" x14ac:dyDescent="0.3">
      <c r="B561" s="12" t="s">
        <v>183</v>
      </c>
      <c r="C561" s="20" t="s">
        <v>739</v>
      </c>
      <c r="H561" s="22">
        <v>2400</v>
      </c>
      <c r="M561" s="20" t="s">
        <v>528</v>
      </c>
    </row>
    <row r="562" spans="2:13" x14ac:dyDescent="0.3">
      <c r="B562" s="12" t="s">
        <v>183</v>
      </c>
      <c r="C562" s="20" t="s">
        <v>740</v>
      </c>
      <c r="H562" s="22">
        <v>2400</v>
      </c>
      <c r="M562" s="20" t="s">
        <v>1035</v>
      </c>
    </row>
    <row r="563" spans="2:13" x14ac:dyDescent="0.3">
      <c r="B563" s="12" t="s">
        <v>183</v>
      </c>
      <c r="C563" s="20" t="s">
        <v>741</v>
      </c>
      <c r="H563" s="22">
        <v>2400</v>
      </c>
      <c r="M563" s="20" t="s">
        <v>206</v>
      </c>
    </row>
    <row r="564" spans="2:13" x14ac:dyDescent="0.3">
      <c r="B564" s="12" t="s">
        <v>183</v>
      </c>
      <c r="C564" s="20" t="s">
        <v>742</v>
      </c>
      <c r="H564" s="22">
        <v>2400</v>
      </c>
      <c r="M564" s="20" t="s">
        <v>696</v>
      </c>
    </row>
    <row r="565" spans="2:13" x14ac:dyDescent="0.3">
      <c r="B565" s="12" t="s">
        <v>183</v>
      </c>
      <c r="C565" s="20" t="s">
        <v>743</v>
      </c>
      <c r="H565" s="22">
        <v>2400</v>
      </c>
      <c r="M565" s="20" t="s">
        <v>770</v>
      </c>
    </row>
    <row r="566" spans="2:13" x14ac:dyDescent="0.3">
      <c r="B566" s="12" t="s">
        <v>183</v>
      </c>
      <c r="C566" s="20" t="s">
        <v>744</v>
      </c>
      <c r="H566" s="22">
        <v>2400</v>
      </c>
      <c r="M566" s="20" t="s">
        <v>771</v>
      </c>
    </row>
    <row r="567" spans="2:13" x14ac:dyDescent="0.3">
      <c r="B567" s="12" t="s">
        <v>183</v>
      </c>
      <c r="C567" s="20" t="s">
        <v>745</v>
      </c>
      <c r="H567" s="22">
        <v>2400</v>
      </c>
      <c r="M567" s="20" t="s">
        <v>772</v>
      </c>
    </row>
    <row r="568" spans="2:13" x14ac:dyDescent="0.3">
      <c r="B568" s="12" t="s">
        <v>183</v>
      </c>
      <c r="C568" s="20" t="s">
        <v>746</v>
      </c>
      <c r="H568" s="22">
        <v>2400</v>
      </c>
      <c r="M568" s="20" t="s">
        <v>1114</v>
      </c>
    </row>
    <row r="569" spans="2:13" x14ac:dyDescent="0.3">
      <c r="B569" s="12" t="s">
        <v>183</v>
      </c>
      <c r="C569" s="20" t="s">
        <v>747</v>
      </c>
      <c r="H569" s="22">
        <v>2400</v>
      </c>
      <c r="M569" s="20" t="s">
        <v>573</v>
      </c>
    </row>
    <row r="570" spans="2:13" x14ac:dyDescent="0.3">
      <c r="B570" s="12" t="s">
        <v>183</v>
      </c>
      <c r="C570" s="20" t="s">
        <v>748</v>
      </c>
      <c r="H570" s="22">
        <v>2400</v>
      </c>
      <c r="M570" s="20" t="s">
        <v>868</v>
      </c>
    </row>
    <row r="571" spans="2:13" x14ac:dyDescent="0.3">
      <c r="B571" s="12" t="s">
        <v>183</v>
      </c>
      <c r="C571" s="20" t="s">
        <v>749</v>
      </c>
      <c r="H571" s="22">
        <v>2400</v>
      </c>
      <c r="M571" s="20" t="s">
        <v>550</v>
      </c>
    </row>
    <row r="572" spans="2:13" x14ac:dyDescent="0.3">
      <c r="B572" s="12" t="s">
        <v>183</v>
      </c>
      <c r="C572" s="20" t="s">
        <v>750</v>
      </c>
      <c r="H572" s="22">
        <v>2400</v>
      </c>
      <c r="M572" s="20" t="s">
        <v>446</v>
      </c>
    </row>
    <row r="573" spans="2:13" x14ac:dyDescent="0.3">
      <c r="B573" s="12" t="s">
        <v>183</v>
      </c>
      <c r="C573" s="20" t="s">
        <v>751</v>
      </c>
      <c r="H573" s="22">
        <v>2400</v>
      </c>
      <c r="M573" s="20" t="s">
        <v>446</v>
      </c>
    </row>
    <row r="574" spans="2:13" x14ac:dyDescent="0.3">
      <c r="B574" s="12" t="s">
        <v>183</v>
      </c>
      <c r="C574" s="20" t="s">
        <v>752</v>
      </c>
      <c r="H574" s="22">
        <v>2400</v>
      </c>
      <c r="M574" s="20" t="s">
        <v>574</v>
      </c>
    </row>
    <row r="575" spans="2:13" x14ac:dyDescent="0.3">
      <c r="B575" s="12" t="s">
        <v>184</v>
      </c>
      <c r="C575" s="20" t="s">
        <v>753</v>
      </c>
      <c r="H575" s="22">
        <v>2400</v>
      </c>
      <c r="M575" s="20" t="s">
        <v>1204</v>
      </c>
    </row>
    <row r="576" spans="2:13" x14ac:dyDescent="0.3">
      <c r="B576" s="12" t="s">
        <v>184</v>
      </c>
      <c r="C576" s="20" t="s">
        <v>754</v>
      </c>
      <c r="H576" s="22">
        <v>2400</v>
      </c>
      <c r="M576" s="20" t="s">
        <v>989</v>
      </c>
    </row>
    <row r="577" spans="2:13" x14ac:dyDescent="0.3">
      <c r="B577" s="12" t="s">
        <v>184</v>
      </c>
      <c r="C577" s="20" t="s">
        <v>755</v>
      </c>
      <c r="H577" s="22">
        <v>2400</v>
      </c>
      <c r="M577" s="20" t="s">
        <v>1219</v>
      </c>
    </row>
    <row r="578" spans="2:13" x14ac:dyDescent="0.3">
      <c r="B578" s="12" t="s">
        <v>184</v>
      </c>
      <c r="C578" s="20" t="s">
        <v>756</v>
      </c>
      <c r="H578" s="22">
        <v>2400</v>
      </c>
      <c r="M578" s="20" t="s">
        <v>1191</v>
      </c>
    </row>
    <row r="579" spans="2:13" x14ac:dyDescent="0.3">
      <c r="B579" s="12" t="s">
        <v>184</v>
      </c>
      <c r="C579" s="20" t="s">
        <v>757</v>
      </c>
      <c r="H579" s="22">
        <v>2400</v>
      </c>
      <c r="M579" s="20" t="s">
        <v>1036</v>
      </c>
    </row>
    <row r="580" spans="2:13" x14ac:dyDescent="0.3">
      <c r="B580" s="12" t="s">
        <v>184</v>
      </c>
      <c r="C580" s="20" t="s">
        <v>758</v>
      </c>
      <c r="H580" s="22">
        <v>2400</v>
      </c>
      <c r="M580" s="20" t="s">
        <v>1037</v>
      </c>
    </row>
    <row r="581" spans="2:13" x14ac:dyDescent="0.3">
      <c r="B581" s="12" t="s">
        <v>184</v>
      </c>
      <c r="C581" s="20" t="s">
        <v>759</v>
      </c>
      <c r="H581" s="22">
        <v>2400</v>
      </c>
      <c r="M581" s="20" t="s">
        <v>628</v>
      </c>
    </row>
    <row r="582" spans="2:13" x14ac:dyDescent="0.3">
      <c r="B582" s="12" t="s">
        <v>184</v>
      </c>
      <c r="C582" s="20" t="s">
        <v>760</v>
      </c>
      <c r="H582" s="22">
        <v>2400</v>
      </c>
      <c r="M582" s="20" t="s">
        <v>372</v>
      </c>
    </row>
    <row r="583" spans="2:13" x14ac:dyDescent="0.3">
      <c r="B583" s="12" t="s">
        <v>184</v>
      </c>
      <c r="C583" s="20" t="s">
        <v>761</v>
      </c>
      <c r="H583" s="22">
        <v>2400</v>
      </c>
      <c r="M583" s="20" t="s">
        <v>447</v>
      </c>
    </row>
    <row r="584" spans="2:13" x14ac:dyDescent="0.3">
      <c r="B584" s="12" t="s">
        <v>184</v>
      </c>
      <c r="C584" s="20" t="s">
        <v>762</v>
      </c>
      <c r="H584" s="22">
        <v>2400</v>
      </c>
      <c r="M584" s="20" t="s">
        <v>448</v>
      </c>
    </row>
    <row r="585" spans="2:13" x14ac:dyDescent="0.3">
      <c r="B585" s="12" t="s">
        <v>184</v>
      </c>
      <c r="C585" s="20" t="s">
        <v>763</v>
      </c>
      <c r="H585" s="22">
        <v>2400</v>
      </c>
      <c r="M585" s="20" t="s">
        <v>449</v>
      </c>
    </row>
    <row r="586" spans="2:13" x14ac:dyDescent="0.3">
      <c r="B586" s="12" t="s">
        <v>184</v>
      </c>
      <c r="C586" s="20" t="s">
        <v>764</v>
      </c>
      <c r="H586" s="22">
        <v>2400</v>
      </c>
      <c r="M586" s="20" t="s">
        <v>274</v>
      </c>
    </row>
    <row r="587" spans="2:13" x14ac:dyDescent="0.3">
      <c r="B587" s="12" t="s">
        <v>184</v>
      </c>
      <c r="C587" s="20" t="s">
        <v>765</v>
      </c>
      <c r="H587" s="22">
        <v>2400</v>
      </c>
      <c r="M587" s="20" t="s">
        <v>371</v>
      </c>
    </row>
    <row r="588" spans="2:13" x14ac:dyDescent="0.3">
      <c r="B588" s="12" t="s">
        <v>184</v>
      </c>
      <c r="C588" s="20" t="s">
        <v>766</v>
      </c>
      <c r="H588" s="22">
        <v>2400</v>
      </c>
      <c r="M588" s="20" t="s">
        <v>629</v>
      </c>
    </row>
    <row r="589" spans="2:13" x14ac:dyDescent="0.3">
      <c r="B589" s="12" t="s">
        <v>184</v>
      </c>
      <c r="C589" s="20" t="s">
        <v>767</v>
      </c>
      <c r="H589" s="22">
        <v>2400</v>
      </c>
      <c r="M589" s="20" t="s">
        <v>977</v>
      </c>
    </row>
    <row r="590" spans="2:13" x14ac:dyDescent="0.3">
      <c r="B590" s="12" t="s">
        <v>184</v>
      </c>
      <c r="C590" s="20" t="s">
        <v>768</v>
      </c>
      <c r="H590" s="22">
        <v>2400</v>
      </c>
      <c r="M590" s="20" t="s">
        <v>617</v>
      </c>
    </row>
    <row r="591" spans="2:13" x14ac:dyDescent="0.3">
      <c r="B591" s="12" t="s">
        <v>184</v>
      </c>
      <c r="C591" s="20" t="s">
        <v>769</v>
      </c>
      <c r="H591" s="22">
        <v>2400</v>
      </c>
      <c r="M591" s="20" t="s">
        <v>1180</v>
      </c>
    </row>
    <row r="592" spans="2:13" x14ac:dyDescent="0.3">
      <c r="B592" s="12" t="s">
        <v>184</v>
      </c>
      <c r="C592" s="20" t="s">
        <v>770</v>
      </c>
      <c r="H592" s="22">
        <v>2400</v>
      </c>
      <c r="M592" s="20" t="s">
        <v>630</v>
      </c>
    </row>
    <row r="593" spans="2:13" x14ac:dyDescent="0.3">
      <c r="B593" s="12" t="s">
        <v>184</v>
      </c>
      <c r="C593" s="20" t="s">
        <v>771</v>
      </c>
      <c r="H593" s="22">
        <v>2400</v>
      </c>
      <c r="M593" s="20" t="s">
        <v>374</v>
      </c>
    </row>
    <row r="594" spans="2:13" x14ac:dyDescent="0.3">
      <c r="B594" s="12" t="s">
        <v>184</v>
      </c>
      <c r="C594" s="20" t="s">
        <v>772</v>
      </c>
      <c r="H594" s="22">
        <v>2400</v>
      </c>
      <c r="M594" s="20" t="s">
        <v>374</v>
      </c>
    </row>
    <row r="595" spans="2:13" x14ac:dyDescent="0.3">
      <c r="B595" s="12" t="s">
        <v>184</v>
      </c>
      <c r="C595" s="20" t="s">
        <v>773</v>
      </c>
      <c r="H595" s="22">
        <v>2400</v>
      </c>
      <c r="M595" s="20" t="s">
        <v>551</v>
      </c>
    </row>
    <row r="596" spans="2:13" x14ac:dyDescent="0.3">
      <c r="B596" s="12" t="s">
        <v>184</v>
      </c>
      <c r="C596" s="20" t="s">
        <v>774</v>
      </c>
      <c r="H596" s="22">
        <v>2400</v>
      </c>
      <c r="M596" s="20" t="s">
        <v>1216</v>
      </c>
    </row>
    <row r="597" spans="2:13" x14ac:dyDescent="0.3">
      <c r="B597" s="12" t="s">
        <v>184</v>
      </c>
      <c r="C597" s="20" t="s">
        <v>775</v>
      </c>
      <c r="H597" s="22">
        <v>2400</v>
      </c>
      <c r="M597" s="20" t="s">
        <v>1077</v>
      </c>
    </row>
    <row r="598" spans="2:13" x14ac:dyDescent="0.3">
      <c r="B598" s="12" t="s">
        <v>184</v>
      </c>
      <c r="C598" s="20" t="s">
        <v>776</v>
      </c>
      <c r="H598" s="22">
        <v>2400</v>
      </c>
      <c r="M598" s="20" t="s">
        <v>697</v>
      </c>
    </row>
    <row r="599" spans="2:13" x14ac:dyDescent="0.3">
      <c r="B599" s="12" t="s">
        <v>184</v>
      </c>
      <c r="C599" s="20" t="s">
        <v>534</v>
      </c>
      <c r="H599" s="22">
        <v>2400</v>
      </c>
      <c r="M599" s="20" t="s">
        <v>697</v>
      </c>
    </row>
    <row r="600" spans="2:13" x14ac:dyDescent="0.3">
      <c r="B600" s="12" t="s">
        <v>184</v>
      </c>
      <c r="C600" s="20" t="s">
        <v>777</v>
      </c>
      <c r="H600" s="22">
        <v>2400</v>
      </c>
      <c r="M600" s="20" t="s">
        <v>450</v>
      </c>
    </row>
    <row r="601" spans="2:13" x14ac:dyDescent="0.3">
      <c r="B601" s="12" t="s">
        <v>184</v>
      </c>
      <c r="C601" s="20" t="s">
        <v>778</v>
      </c>
      <c r="H601" s="22">
        <v>2400</v>
      </c>
      <c r="M601" s="20" t="s">
        <v>1115</v>
      </c>
    </row>
    <row r="602" spans="2:13" x14ac:dyDescent="0.3">
      <c r="B602" s="12" t="s">
        <v>184</v>
      </c>
      <c r="C602" s="20" t="s">
        <v>779</v>
      </c>
      <c r="H602" s="22">
        <v>2400</v>
      </c>
      <c r="M602" s="20" t="s">
        <v>275</v>
      </c>
    </row>
    <row r="603" spans="2:13" x14ac:dyDescent="0.3">
      <c r="B603" s="12" t="s">
        <v>184</v>
      </c>
      <c r="C603" s="20" t="s">
        <v>780</v>
      </c>
      <c r="H603" s="22">
        <v>2400</v>
      </c>
      <c r="M603" s="20" t="s">
        <v>276</v>
      </c>
    </row>
    <row r="604" spans="2:13" x14ac:dyDescent="0.3">
      <c r="B604" s="12" t="s">
        <v>184</v>
      </c>
      <c r="C604" s="20" t="s">
        <v>781</v>
      </c>
      <c r="H604" s="22">
        <v>2400</v>
      </c>
      <c r="M604" s="20" t="s">
        <v>957</v>
      </c>
    </row>
    <row r="605" spans="2:13" x14ac:dyDescent="0.3">
      <c r="B605" s="12" t="s">
        <v>185</v>
      </c>
      <c r="C605" s="20" t="s">
        <v>782</v>
      </c>
      <c r="H605" s="22">
        <v>2400</v>
      </c>
      <c r="M605" s="20" t="s">
        <v>451</v>
      </c>
    </row>
    <row r="606" spans="2:13" x14ac:dyDescent="0.3">
      <c r="B606" s="12" t="s">
        <v>185</v>
      </c>
      <c r="C606" s="20" t="s">
        <v>783</v>
      </c>
      <c r="H606" s="22">
        <v>2400</v>
      </c>
      <c r="M606" s="20" t="s">
        <v>189</v>
      </c>
    </row>
    <row r="607" spans="2:13" x14ac:dyDescent="0.3">
      <c r="B607" s="12" t="s">
        <v>185</v>
      </c>
      <c r="C607" s="20" t="s">
        <v>784</v>
      </c>
      <c r="H607" s="22">
        <v>2400</v>
      </c>
      <c r="M607" s="20" t="s">
        <v>189</v>
      </c>
    </row>
    <row r="608" spans="2:13" x14ac:dyDescent="0.3">
      <c r="B608" s="12" t="s">
        <v>185</v>
      </c>
      <c r="C608" s="20" t="s">
        <v>785</v>
      </c>
      <c r="H608" s="22">
        <v>2400</v>
      </c>
      <c r="M608" s="20" t="s">
        <v>189</v>
      </c>
    </row>
    <row r="609" spans="2:13" x14ac:dyDescent="0.3">
      <c r="B609" s="12" t="s">
        <v>185</v>
      </c>
      <c r="C609" s="20" t="s">
        <v>786</v>
      </c>
      <c r="H609" s="22">
        <v>2400</v>
      </c>
      <c r="M609" s="20" t="s">
        <v>799</v>
      </c>
    </row>
    <row r="610" spans="2:13" x14ac:dyDescent="0.3">
      <c r="B610" s="12" t="s">
        <v>185</v>
      </c>
      <c r="C610" s="20" t="s">
        <v>787</v>
      </c>
      <c r="H610" s="22">
        <v>2400</v>
      </c>
      <c r="M610" s="20" t="s">
        <v>1116</v>
      </c>
    </row>
    <row r="611" spans="2:13" x14ac:dyDescent="0.3">
      <c r="B611" s="12" t="s">
        <v>185</v>
      </c>
      <c r="C611" s="20" t="s">
        <v>788</v>
      </c>
      <c r="H611" s="22">
        <v>2400</v>
      </c>
      <c r="M611" s="20" t="s">
        <v>278</v>
      </c>
    </row>
    <row r="612" spans="2:13" x14ac:dyDescent="0.3">
      <c r="B612" s="12" t="s">
        <v>185</v>
      </c>
      <c r="C612" s="20" t="s">
        <v>789</v>
      </c>
      <c r="H612" s="22">
        <v>2400</v>
      </c>
      <c r="M612" s="20" t="s">
        <v>277</v>
      </c>
    </row>
    <row r="613" spans="2:13" x14ac:dyDescent="0.3">
      <c r="B613" s="12" t="s">
        <v>185</v>
      </c>
      <c r="C613" s="20" t="s">
        <v>790</v>
      </c>
      <c r="H613" s="22">
        <v>2400</v>
      </c>
      <c r="M613" s="20" t="s">
        <v>529</v>
      </c>
    </row>
    <row r="614" spans="2:13" x14ac:dyDescent="0.3">
      <c r="B614" s="12" t="s">
        <v>185</v>
      </c>
      <c r="C614" s="20" t="s">
        <v>791</v>
      </c>
      <c r="H614" s="22">
        <v>2400</v>
      </c>
      <c r="M614" s="20" t="s">
        <v>782</v>
      </c>
    </row>
    <row r="615" spans="2:13" x14ac:dyDescent="0.3">
      <c r="B615" s="12" t="s">
        <v>185</v>
      </c>
      <c r="C615" s="20" t="s">
        <v>792</v>
      </c>
      <c r="H615" s="22">
        <v>2400</v>
      </c>
      <c r="M615" s="20" t="s">
        <v>698</v>
      </c>
    </row>
    <row r="616" spans="2:13" x14ac:dyDescent="0.3">
      <c r="B616" s="12" t="s">
        <v>185</v>
      </c>
      <c r="C616" s="20" t="s">
        <v>793</v>
      </c>
      <c r="H616" s="22">
        <v>2400</v>
      </c>
      <c r="M616" s="20" t="s">
        <v>699</v>
      </c>
    </row>
    <row r="617" spans="2:13" x14ac:dyDescent="0.3">
      <c r="B617" s="12" t="s">
        <v>185</v>
      </c>
      <c r="C617" s="20" t="s">
        <v>258</v>
      </c>
      <c r="H617" s="22">
        <v>2400</v>
      </c>
      <c r="M617" s="20" t="s">
        <v>700</v>
      </c>
    </row>
    <row r="618" spans="2:13" x14ac:dyDescent="0.3">
      <c r="B618" s="12" t="s">
        <v>185</v>
      </c>
      <c r="C618" s="20" t="s">
        <v>794</v>
      </c>
      <c r="H618" s="22">
        <v>2400</v>
      </c>
      <c r="M618" s="20" t="s">
        <v>452</v>
      </c>
    </row>
    <row r="619" spans="2:13" x14ac:dyDescent="0.3">
      <c r="B619" s="12" t="s">
        <v>185</v>
      </c>
      <c r="C619" s="20" t="s">
        <v>795</v>
      </c>
      <c r="H619" s="22">
        <v>2400</v>
      </c>
      <c r="M619" s="20" t="s">
        <v>701</v>
      </c>
    </row>
    <row r="620" spans="2:13" x14ac:dyDescent="0.3">
      <c r="B620" s="12" t="s">
        <v>185</v>
      </c>
      <c r="C620" s="20" t="s">
        <v>796</v>
      </c>
      <c r="H620" s="22">
        <v>2400</v>
      </c>
      <c r="M620" s="20" t="s">
        <v>530</v>
      </c>
    </row>
    <row r="621" spans="2:13" x14ac:dyDescent="0.3">
      <c r="B621" s="12" t="s">
        <v>185</v>
      </c>
      <c r="C621" s="20" t="s">
        <v>797</v>
      </c>
      <c r="H621" s="22">
        <v>2400</v>
      </c>
      <c r="M621" s="21" t="s">
        <v>373</v>
      </c>
    </row>
    <row r="622" spans="2:13" x14ac:dyDescent="0.3">
      <c r="B622" s="12" t="s">
        <v>185</v>
      </c>
      <c r="C622" s="20" t="s">
        <v>798</v>
      </c>
      <c r="H622" s="22">
        <v>2400</v>
      </c>
      <c r="M622" s="20" t="s">
        <v>773</v>
      </c>
    </row>
    <row r="623" spans="2:13" x14ac:dyDescent="0.3">
      <c r="B623" s="12" t="s">
        <v>185</v>
      </c>
      <c r="C623" s="20" t="s">
        <v>799</v>
      </c>
      <c r="H623" s="22">
        <v>2400</v>
      </c>
      <c r="M623" s="20" t="s">
        <v>840</v>
      </c>
    </row>
    <row r="624" spans="2:13" x14ac:dyDescent="0.3">
      <c r="B624" s="12" t="s">
        <v>185</v>
      </c>
      <c r="C624" s="20" t="s">
        <v>800</v>
      </c>
      <c r="H624" s="22">
        <v>2400</v>
      </c>
      <c r="M624" s="20" t="s">
        <v>453</v>
      </c>
    </row>
    <row r="625" spans="2:13" x14ac:dyDescent="0.3">
      <c r="B625" s="12" t="s">
        <v>185</v>
      </c>
      <c r="C625" s="20" t="s">
        <v>801</v>
      </c>
      <c r="H625" s="22">
        <v>2400</v>
      </c>
      <c r="M625" s="20" t="s">
        <v>1181</v>
      </c>
    </row>
    <row r="626" spans="2:13" x14ac:dyDescent="0.3">
      <c r="B626" s="12" t="s">
        <v>185</v>
      </c>
      <c r="C626" s="20" t="s">
        <v>802</v>
      </c>
      <c r="H626" s="22">
        <v>2400</v>
      </c>
      <c r="M626" s="20" t="s">
        <v>774</v>
      </c>
    </row>
    <row r="627" spans="2:13" x14ac:dyDescent="0.3">
      <c r="B627" s="12" t="s">
        <v>185</v>
      </c>
      <c r="C627" s="20" t="s">
        <v>532</v>
      </c>
      <c r="H627" s="22">
        <v>2400</v>
      </c>
      <c r="M627" s="20" t="s">
        <v>1153</v>
      </c>
    </row>
    <row r="628" spans="2:13" x14ac:dyDescent="0.3">
      <c r="B628" s="12" t="s">
        <v>185</v>
      </c>
      <c r="C628" s="20" t="s">
        <v>803</v>
      </c>
      <c r="H628" s="22">
        <v>2400</v>
      </c>
      <c r="M628" s="20" t="s">
        <v>1038</v>
      </c>
    </row>
    <row r="629" spans="2:13" x14ac:dyDescent="0.3">
      <c r="B629" s="12" t="s">
        <v>185</v>
      </c>
      <c r="C629" s="20" t="s">
        <v>804</v>
      </c>
      <c r="H629" s="22">
        <v>2400</v>
      </c>
      <c r="M629" s="20" t="s">
        <v>958</v>
      </c>
    </row>
    <row r="630" spans="2:13" x14ac:dyDescent="0.3">
      <c r="B630" s="12" t="s">
        <v>185</v>
      </c>
      <c r="C630" s="20" t="s">
        <v>805</v>
      </c>
      <c r="H630" s="22">
        <v>2400</v>
      </c>
      <c r="M630" s="20" t="s">
        <v>1039</v>
      </c>
    </row>
    <row r="631" spans="2:13" x14ac:dyDescent="0.3">
      <c r="B631" s="12" t="s">
        <v>185</v>
      </c>
      <c r="C631" s="20" t="s">
        <v>806</v>
      </c>
      <c r="H631" s="22">
        <v>2400</v>
      </c>
      <c r="M631" s="20" t="s">
        <v>454</v>
      </c>
    </row>
    <row r="632" spans="2:13" x14ac:dyDescent="0.3">
      <c r="B632" s="12" t="s">
        <v>185</v>
      </c>
      <c r="C632" s="20" t="s">
        <v>807</v>
      </c>
      <c r="H632" s="22">
        <v>2400</v>
      </c>
      <c r="M632" s="20" t="s">
        <v>279</v>
      </c>
    </row>
    <row r="633" spans="2:13" x14ac:dyDescent="0.3">
      <c r="B633" s="12" t="s">
        <v>185</v>
      </c>
      <c r="C633" s="20" t="s">
        <v>481</v>
      </c>
      <c r="H633" s="22">
        <v>2400</v>
      </c>
      <c r="M633" s="20" t="s">
        <v>914</v>
      </c>
    </row>
    <row r="634" spans="2:13" x14ac:dyDescent="0.3">
      <c r="B634" s="12" t="s">
        <v>185</v>
      </c>
      <c r="C634" s="20" t="s">
        <v>808</v>
      </c>
      <c r="H634" s="22">
        <v>2400</v>
      </c>
      <c r="M634" s="20" t="s">
        <v>1040</v>
      </c>
    </row>
    <row r="635" spans="2:13" x14ac:dyDescent="0.3">
      <c r="B635" s="12" t="s">
        <v>185</v>
      </c>
      <c r="C635" s="20" t="s">
        <v>809</v>
      </c>
      <c r="H635" s="22">
        <v>2400</v>
      </c>
      <c r="M635" s="20" t="s">
        <v>800</v>
      </c>
    </row>
    <row r="636" spans="2:13" x14ac:dyDescent="0.3">
      <c r="B636" s="12" t="s">
        <v>185</v>
      </c>
      <c r="C636" s="20" t="s">
        <v>810</v>
      </c>
      <c r="H636" s="22">
        <v>2400</v>
      </c>
      <c r="M636" s="20" t="s">
        <v>1192</v>
      </c>
    </row>
    <row r="637" spans="2:13" x14ac:dyDescent="0.3">
      <c r="B637" s="12" t="s">
        <v>185</v>
      </c>
      <c r="C637" s="20" t="s">
        <v>811</v>
      </c>
      <c r="H637" s="22">
        <v>2400</v>
      </c>
      <c r="M637" s="20" t="s">
        <v>1182</v>
      </c>
    </row>
    <row r="638" spans="2:13" x14ac:dyDescent="0.3">
      <c r="B638" s="12" t="s">
        <v>185</v>
      </c>
      <c r="C638" s="20" t="s">
        <v>812</v>
      </c>
      <c r="H638" s="22">
        <v>2400</v>
      </c>
      <c r="M638" s="20" t="s">
        <v>1117</v>
      </c>
    </row>
    <row r="639" spans="2:13" x14ac:dyDescent="0.3">
      <c r="B639" s="12" t="s">
        <v>185</v>
      </c>
      <c r="C639" s="20" t="s">
        <v>813</v>
      </c>
      <c r="H639" s="22">
        <v>2400</v>
      </c>
      <c r="M639" s="20" t="s">
        <v>915</v>
      </c>
    </row>
    <row r="640" spans="2:13" x14ac:dyDescent="0.3">
      <c r="B640" s="12" t="s">
        <v>185</v>
      </c>
      <c r="C640" s="20" t="s">
        <v>814</v>
      </c>
      <c r="H640" s="22">
        <v>2400</v>
      </c>
      <c r="M640" s="20" t="s">
        <v>455</v>
      </c>
    </row>
    <row r="641" spans="2:13" x14ac:dyDescent="0.3">
      <c r="B641" s="12" t="s">
        <v>185</v>
      </c>
      <c r="C641" s="20" t="s">
        <v>815</v>
      </c>
      <c r="H641" s="22">
        <v>2400</v>
      </c>
      <c r="M641" s="20" t="s">
        <v>1078</v>
      </c>
    </row>
    <row r="642" spans="2:13" x14ac:dyDescent="0.3">
      <c r="B642" s="12" t="s">
        <v>186</v>
      </c>
      <c r="C642" s="20" t="s">
        <v>816</v>
      </c>
      <c r="H642" s="22">
        <v>2400</v>
      </c>
      <c r="M642" s="20" t="s">
        <v>456</v>
      </c>
    </row>
    <row r="643" spans="2:13" x14ac:dyDescent="0.3">
      <c r="B643" s="12" t="s">
        <v>186</v>
      </c>
      <c r="C643" s="20" t="s">
        <v>543</v>
      </c>
      <c r="H643" s="22">
        <v>2400</v>
      </c>
      <c r="M643" s="20" t="s">
        <v>702</v>
      </c>
    </row>
    <row r="644" spans="2:13" x14ac:dyDescent="0.3">
      <c r="B644" s="12" t="s">
        <v>186</v>
      </c>
      <c r="C644" s="20" t="s">
        <v>817</v>
      </c>
      <c r="H644" s="22">
        <v>2400</v>
      </c>
      <c r="M644" s="20" t="s">
        <v>1221</v>
      </c>
    </row>
    <row r="645" spans="2:13" x14ac:dyDescent="0.3">
      <c r="B645" s="12" t="s">
        <v>186</v>
      </c>
      <c r="C645" s="20" t="s">
        <v>818</v>
      </c>
      <c r="H645" s="22">
        <v>2400</v>
      </c>
      <c r="M645" s="20" t="s">
        <v>531</v>
      </c>
    </row>
    <row r="646" spans="2:13" x14ac:dyDescent="0.3">
      <c r="B646" s="12" t="s">
        <v>186</v>
      </c>
      <c r="C646" s="20" t="s">
        <v>819</v>
      </c>
      <c r="H646" s="22">
        <v>2400</v>
      </c>
      <c r="M646" s="20" t="s">
        <v>575</v>
      </c>
    </row>
    <row r="647" spans="2:13" x14ac:dyDescent="0.3">
      <c r="B647" s="12" t="s">
        <v>186</v>
      </c>
      <c r="C647" s="20" t="s">
        <v>820</v>
      </c>
      <c r="H647" s="22">
        <v>2400</v>
      </c>
      <c r="M647" s="20" t="s">
        <v>457</v>
      </c>
    </row>
    <row r="648" spans="2:13" x14ac:dyDescent="0.3">
      <c r="B648" s="12" t="s">
        <v>186</v>
      </c>
      <c r="C648" s="20" t="s">
        <v>821</v>
      </c>
      <c r="H648" s="22">
        <v>2400</v>
      </c>
      <c r="M648" s="20" t="s">
        <v>457</v>
      </c>
    </row>
    <row r="649" spans="2:13" x14ac:dyDescent="0.3">
      <c r="B649" s="12" t="s">
        <v>186</v>
      </c>
      <c r="C649" s="20" t="s">
        <v>822</v>
      </c>
      <c r="H649" s="22">
        <v>2400</v>
      </c>
      <c r="M649" s="20" t="s">
        <v>801</v>
      </c>
    </row>
    <row r="650" spans="2:13" x14ac:dyDescent="0.3">
      <c r="B650" s="12" t="s">
        <v>186</v>
      </c>
      <c r="C650" s="20" t="s">
        <v>823</v>
      </c>
      <c r="H650" s="22">
        <v>2400</v>
      </c>
      <c r="M650" s="20" t="s">
        <v>608</v>
      </c>
    </row>
    <row r="651" spans="2:13" x14ac:dyDescent="0.3">
      <c r="B651" s="12" t="s">
        <v>186</v>
      </c>
      <c r="C651" s="20" t="s">
        <v>824</v>
      </c>
      <c r="H651" s="22">
        <v>2400</v>
      </c>
      <c r="M651" s="20" t="s">
        <v>703</v>
      </c>
    </row>
    <row r="652" spans="2:13" x14ac:dyDescent="0.3">
      <c r="B652" s="12" t="s">
        <v>186</v>
      </c>
      <c r="C652" s="20" t="s">
        <v>607</v>
      </c>
      <c r="H652" s="22">
        <v>2400</v>
      </c>
      <c r="M652" s="20" t="s">
        <v>458</v>
      </c>
    </row>
    <row r="653" spans="2:13" x14ac:dyDescent="0.3">
      <c r="B653" s="12" t="s">
        <v>186</v>
      </c>
      <c r="C653" s="20" t="s">
        <v>825</v>
      </c>
      <c r="H653" s="22">
        <v>2400</v>
      </c>
      <c r="M653" s="20" t="s">
        <v>459</v>
      </c>
    </row>
    <row r="654" spans="2:13" x14ac:dyDescent="0.3">
      <c r="B654" s="12" t="s">
        <v>186</v>
      </c>
      <c r="C654" s="20" t="s">
        <v>826</v>
      </c>
      <c r="H654" s="22">
        <v>2400</v>
      </c>
      <c r="M654" s="20" t="s">
        <v>802</v>
      </c>
    </row>
    <row r="655" spans="2:13" x14ac:dyDescent="0.3">
      <c r="B655" s="12" t="s">
        <v>186</v>
      </c>
      <c r="C655" s="20" t="s">
        <v>827</v>
      </c>
      <c r="H655" s="22">
        <v>2400</v>
      </c>
      <c r="M655" s="20" t="s">
        <v>532</v>
      </c>
    </row>
    <row r="656" spans="2:13" x14ac:dyDescent="0.3">
      <c r="B656" s="12" t="s">
        <v>186</v>
      </c>
      <c r="C656" s="20" t="s">
        <v>395</v>
      </c>
      <c r="H656" s="22">
        <v>2400</v>
      </c>
      <c r="M656" s="20" t="s">
        <v>532</v>
      </c>
    </row>
    <row r="657" spans="2:13" x14ac:dyDescent="0.3">
      <c r="B657" s="12" t="s">
        <v>187</v>
      </c>
      <c r="C657" s="20" t="s">
        <v>828</v>
      </c>
      <c r="H657" s="22">
        <v>2400</v>
      </c>
      <c r="M657" s="20" t="s">
        <v>1041</v>
      </c>
    </row>
    <row r="658" spans="2:13" x14ac:dyDescent="0.3">
      <c r="B658" s="12" t="s">
        <v>187</v>
      </c>
      <c r="C658" s="20" t="s">
        <v>829</v>
      </c>
      <c r="H658" s="22">
        <v>2400</v>
      </c>
      <c r="M658" s="20" t="s">
        <v>338</v>
      </c>
    </row>
    <row r="659" spans="2:13" x14ac:dyDescent="0.3">
      <c r="B659" s="12" t="s">
        <v>187</v>
      </c>
      <c r="C659" s="20" t="s">
        <v>830</v>
      </c>
      <c r="H659" s="22">
        <v>2400</v>
      </c>
      <c r="M659" s="20" t="s">
        <v>1042</v>
      </c>
    </row>
    <row r="660" spans="2:13" x14ac:dyDescent="0.3">
      <c r="B660" s="12" t="s">
        <v>187</v>
      </c>
      <c r="C660" s="20" t="s">
        <v>831</v>
      </c>
      <c r="H660" s="22">
        <v>2400</v>
      </c>
      <c r="M660" s="20" t="s">
        <v>1154</v>
      </c>
    </row>
    <row r="661" spans="2:13" x14ac:dyDescent="0.3">
      <c r="B661" s="12" t="s">
        <v>187</v>
      </c>
      <c r="C661" s="20" t="s">
        <v>832</v>
      </c>
      <c r="H661" s="22">
        <v>2400</v>
      </c>
      <c r="M661" s="20" t="s">
        <v>1079</v>
      </c>
    </row>
    <row r="662" spans="2:13" x14ac:dyDescent="0.3">
      <c r="B662" s="12" t="s">
        <v>187</v>
      </c>
      <c r="C662" s="20" t="s">
        <v>833</v>
      </c>
      <c r="H662" s="22">
        <v>2400</v>
      </c>
      <c r="M662" s="20" t="s">
        <v>1118</v>
      </c>
    </row>
    <row r="663" spans="2:13" x14ac:dyDescent="0.3">
      <c r="B663" s="12" t="s">
        <v>187</v>
      </c>
      <c r="C663" s="20" t="s">
        <v>834</v>
      </c>
      <c r="H663" s="22">
        <v>2400</v>
      </c>
      <c r="M663" s="20" t="s">
        <v>959</v>
      </c>
    </row>
    <row r="664" spans="2:13" x14ac:dyDescent="0.3">
      <c r="B664" s="12" t="s">
        <v>187</v>
      </c>
      <c r="C664" s="20" t="s">
        <v>244</v>
      </c>
      <c r="H664" s="22">
        <v>2400</v>
      </c>
      <c r="M664" s="20" t="s">
        <v>960</v>
      </c>
    </row>
    <row r="665" spans="2:13" x14ac:dyDescent="0.3">
      <c r="B665" s="12" t="s">
        <v>187</v>
      </c>
      <c r="C665" s="20" t="s">
        <v>835</v>
      </c>
      <c r="H665" s="22">
        <v>2400</v>
      </c>
      <c r="M665" s="20" t="s">
        <v>1215</v>
      </c>
    </row>
    <row r="666" spans="2:13" x14ac:dyDescent="0.3">
      <c r="B666" s="12" t="s">
        <v>187</v>
      </c>
      <c r="C666" s="20" t="s">
        <v>836</v>
      </c>
      <c r="H666" s="22">
        <v>2400</v>
      </c>
      <c r="M666" s="20" t="s">
        <v>704</v>
      </c>
    </row>
    <row r="667" spans="2:13" x14ac:dyDescent="0.3">
      <c r="B667" s="12" t="s">
        <v>187</v>
      </c>
      <c r="C667" s="20" t="s">
        <v>837</v>
      </c>
      <c r="H667" s="22">
        <v>2400</v>
      </c>
      <c r="M667" s="20" t="s">
        <v>460</v>
      </c>
    </row>
    <row r="668" spans="2:13" x14ac:dyDescent="0.3">
      <c r="B668" s="12" t="s">
        <v>187</v>
      </c>
      <c r="C668" s="20" t="s">
        <v>838</v>
      </c>
      <c r="H668" s="22">
        <v>2400</v>
      </c>
      <c r="M668" s="20" t="s">
        <v>1223</v>
      </c>
    </row>
    <row r="669" spans="2:13" x14ac:dyDescent="0.3">
      <c r="B669" s="12" t="s">
        <v>187</v>
      </c>
      <c r="C669" s="20" t="s">
        <v>839</v>
      </c>
      <c r="H669" s="22">
        <v>2400</v>
      </c>
      <c r="M669" s="20" t="s">
        <v>1043</v>
      </c>
    </row>
    <row r="670" spans="2:13" x14ac:dyDescent="0.3">
      <c r="B670" s="12" t="s">
        <v>187</v>
      </c>
      <c r="C670" s="20" t="s">
        <v>840</v>
      </c>
      <c r="H670" s="22">
        <v>2400</v>
      </c>
      <c r="M670" s="20" t="s">
        <v>705</v>
      </c>
    </row>
    <row r="671" spans="2:13" x14ac:dyDescent="0.3">
      <c r="B671" s="12" t="s">
        <v>187</v>
      </c>
      <c r="C671" s="20" t="s">
        <v>841</v>
      </c>
      <c r="H671" s="22">
        <v>2400</v>
      </c>
      <c r="M671" s="20" t="s">
        <v>706</v>
      </c>
    </row>
    <row r="672" spans="2:13" x14ac:dyDescent="0.3">
      <c r="B672" s="12" t="s">
        <v>187</v>
      </c>
      <c r="C672" s="20" t="s">
        <v>842</v>
      </c>
      <c r="H672" s="22">
        <v>2400</v>
      </c>
      <c r="M672" s="20" t="s">
        <v>881</v>
      </c>
    </row>
    <row r="673" spans="2:13" x14ac:dyDescent="0.3">
      <c r="B673" s="12" t="s">
        <v>187</v>
      </c>
      <c r="C673" s="20" t="s">
        <v>843</v>
      </c>
      <c r="H673" s="22">
        <v>2400</v>
      </c>
      <c r="M673" s="20" t="s">
        <v>576</v>
      </c>
    </row>
    <row r="674" spans="2:13" x14ac:dyDescent="0.3">
      <c r="B674" s="12" t="s">
        <v>187</v>
      </c>
      <c r="C674" s="20" t="s">
        <v>844</v>
      </c>
      <c r="H674" s="22">
        <v>2400</v>
      </c>
      <c r="M674" s="20" t="s">
        <v>461</v>
      </c>
    </row>
    <row r="675" spans="2:13" x14ac:dyDescent="0.3">
      <c r="B675" s="12" t="s">
        <v>187</v>
      </c>
      <c r="C675" s="20" t="s">
        <v>845</v>
      </c>
      <c r="H675" s="22">
        <v>2400</v>
      </c>
      <c r="M675" s="20" t="s">
        <v>462</v>
      </c>
    </row>
    <row r="676" spans="2:13" x14ac:dyDescent="0.3">
      <c r="B676" s="12" t="s">
        <v>187</v>
      </c>
      <c r="C676" s="20" t="s">
        <v>846</v>
      </c>
      <c r="H676" s="22">
        <v>2400</v>
      </c>
      <c r="M676" s="20" t="s">
        <v>1183</v>
      </c>
    </row>
    <row r="677" spans="2:13" x14ac:dyDescent="0.3">
      <c r="B677" s="12" t="s">
        <v>187</v>
      </c>
      <c r="C677" s="20" t="s">
        <v>847</v>
      </c>
      <c r="H677" s="22">
        <v>2400</v>
      </c>
      <c r="M677" s="20" t="s">
        <v>463</v>
      </c>
    </row>
    <row r="678" spans="2:13" x14ac:dyDescent="0.3">
      <c r="B678" s="12" t="s">
        <v>187</v>
      </c>
      <c r="C678" s="20" t="s">
        <v>535</v>
      </c>
      <c r="H678" s="22">
        <v>2400</v>
      </c>
      <c r="M678" s="20" t="s">
        <v>280</v>
      </c>
    </row>
    <row r="679" spans="2:13" x14ac:dyDescent="0.3">
      <c r="B679" s="12" t="s">
        <v>187</v>
      </c>
      <c r="C679" s="20" t="s">
        <v>848</v>
      </c>
      <c r="H679" s="22">
        <v>2400</v>
      </c>
      <c r="M679" s="20" t="s">
        <v>841</v>
      </c>
    </row>
    <row r="680" spans="2:13" x14ac:dyDescent="0.3">
      <c r="B680" s="12" t="s">
        <v>187</v>
      </c>
      <c r="C680" s="20" t="s">
        <v>849</v>
      </c>
      <c r="H680" s="22">
        <v>2400</v>
      </c>
      <c r="M680" s="20" t="s">
        <v>609</v>
      </c>
    </row>
    <row r="681" spans="2:13" x14ac:dyDescent="0.3">
      <c r="B681" s="12" t="s">
        <v>187</v>
      </c>
      <c r="C681" s="20" t="s">
        <v>850</v>
      </c>
      <c r="H681" s="22">
        <v>2400</v>
      </c>
      <c r="M681" s="20" t="s">
        <v>533</v>
      </c>
    </row>
    <row r="682" spans="2:13" x14ac:dyDescent="0.3">
      <c r="B682" s="12" t="s">
        <v>187</v>
      </c>
      <c r="C682" s="20" t="s">
        <v>851</v>
      </c>
      <c r="H682" s="22">
        <v>2400</v>
      </c>
      <c r="M682" s="20" t="s">
        <v>281</v>
      </c>
    </row>
    <row r="683" spans="2:13" x14ac:dyDescent="0.3">
      <c r="B683" s="12" t="s">
        <v>187</v>
      </c>
      <c r="C683" s="20" t="s">
        <v>852</v>
      </c>
      <c r="H683" s="22">
        <v>2400</v>
      </c>
      <c r="M683" s="20" t="s">
        <v>981</v>
      </c>
    </row>
    <row r="684" spans="2:13" x14ac:dyDescent="0.3">
      <c r="B684" s="12" t="s">
        <v>187</v>
      </c>
      <c r="C684" s="20" t="s">
        <v>853</v>
      </c>
      <c r="H684" s="22">
        <v>2400</v>
      </c>
      <c r="M684" s="20" t="s">
        <v>464</v>
      </c>
    </row>
    <row r="685" spans="2:13" x14ac:dyDescent="0.3">
      <c r="B685" s="12" t="s">
        <v>187</v>
      </c>
      <c r="C685" s="20" t="s">
        <v>854</v>
      </c>
      <c r="H685" s="22">
        <v>2400</v>
      </c>
      <c r="M685" s="20" t="s">
        <v>577</v>
      </c>
    </row>
    <row r="686" spans="2:13" x14ac:dyDescent="0.3">
      <c r="B686" s="12" t="s">
        <v>187</v>
      </c>
      <c r="C686" s="20" t="s">
        <v>855</v>
      </c>
      <c r="H686" s="22">
        <v>2400</v>
      </c>
      <c r="M686" s="20" t="s">
        <v>1044</v>
      </c>
    </row>
    <row r="687" spans="2:13" x14ac:dyDescent="0.3">
      <c r="B687" s="12" t="s">
        <v>188</v>
      </c>
      <c r="C687" s="20" t="s">
        <v>856</v>
      </c>
      <c r="H687" s="22">
        <v>2400</v>
      </c>
      <c r="M687" s="20" t="s">
        <v>1119</v>
      </c>
    </row>
    <row r="688" spans="2:13" x14ac:dyDescent="0.3">
      <c r="B688" s="12" t="s">
        <v>188</v>
      </c>
      <c r="C688" s="20" t="s">
        <v>857</v>
      </c>
      <c r="H688" s="22">
        <v>2400</v>
      </c>
      <c r="M688" s="20" t="s">
        <v>578</v>
      </c>
    </row>
    <row r="689" spans="2:13" x14ac:dyDescent="0.3">
      <c r="B689" s="12" t="s">
        <v>188</v>
      </c>
      <c r="C689" s="20" t="s">
        <v>858</v>
      </c>
      <c r="H689" s="22">
        <v>2400</v>
      </c>
      <c r="M689" s="20" t="s">
        <v>978</v>
      </c>
    </row>
    <row r="690" spans="2:13" x14ac:dyDescent="0.3">
      <c r="B690" s="12" t="s">
        <v>188</v>
      </c>
      <c r="C690" s="20" t="s">
        <v>859</v>
      </c>
      <c r="H690" s="22">
        <v>2400</v>
      </c>
      <c r="M690" s="20" t="s">
        <v>842</v>
      </c>
    </row>
    <row r="691" spans="2:13" x14ac:dyDescent="0.3">
      <c r="B691" s="12" t="s">
        <v>188</v>
      </c>
      <c r="C691" s="20" t="s">
        <v>860</v>
      </c>
      <c r="H691" s="22">
        <v>2400</v>
      </c>
      <c r="M691" s="20" t="s">
        <v>1045</v>
      </c>
    </row>
    <row r="692" spans="2:13" x14ac:dyDescent="0.3">
      <c r="B692" s="12" t="s">
        <v>188</v>
      </c>
      <c r="C692" s="20" t="s">
        <v>861</v>
      </c>
      <c r="H692" s="22">
        <v>2400</v>
      </c>
      <c r="M692" s="20" t="s">
        <v>375</v>
      </c>
    </row>
    <row r="693" spans="2:13" x14ac:dyDescent="0.3">
      <c r="B693" s="12" t="s">
        <v>188</v>
      </c>
      <c r="C693" s="20" t="s">
        <v>862</v>
      </c>
      <c r="H693" s="22">
        <v>2400</v>
      </c>
      <c r="M693" s="20" t="s">
        <v>339</v>
      </c>
    </row>
    <row r="694" spans="2:13" x14ac:dyDescent="0.3">
      <c r="B694" s="12" t="s">
        <v>188</v>
      </c>
      <c r="C694" s="20" t="s">
        <v>863</v>
      </c>
      <c r="H694" s="22">
        <v>2400</v>
      </c>
      <c r="M694" s="20" t="s">
        <v>465</v>
      </c>
    </row>
    <row r="695" spans="2:13" x14ac:dyDescent="0.3">
      <c r="B695" s="12" t="s">
        <v>188</v>
      </c>
      <c r="C695" s="20" t="s">
        <v>864</v>
      </c>
      <c r="H695" s="22">
        <v>2400</v>
      </c>
      <c r="M695" s="20" t="s">
        <v>803</v>
      </c>
    </row>
    <row r="696" spans="2:13" x14ac:dyDescent="0.3">
      <c r="B696" s="12" t="s">
        <v>188</v>
      </c>
      <c r="C696" s="20" t="s">
        <v>865</v>
      </c>
      <c r="H696" s="22">
        <v>2400</v>
      </c>
      <c r="M696" s="20" t="s">
        <v>804</v>
      </c>
    </row>
    <row r="697" spans="2:13" x14ac:dyDescent="0.3">
      <c r="B697" s="12" t="s">
        <v>188</v>
      </c>
      <c r="C697" s="20" t="s">
        <v>866</v>
      </c>
      <c r="H697" s="22">
        <v>2400</v>
      </c>
      <c r="M697" s="20" t="s">
        <v>843</v>
      </c>
    </row>
    <row r="698" spans="2:13" x14ac:dyDescent="0.3">
      <c r="B698" s="12" t="s">
        <v>188</v>
      </c>
      <c r="C698" s="20" t="s">
        <v>257</v>
      </c>
      <c r="H698" s="22">
        <v>2400</v>
      </c>
      <c r="M698" s="20" t="s">
        <v>1120</v>
      </c>
    </row>
    <row r="699" spans="2:13" x14ac:dyDescent="0.3">
      <c r="B699" s="12" t="s">
        <v>188</v>
      </c>
      <c r="C699" s="20" t="s">
        <v>839</v>
      </c>
      <c r="H699" s="22">
        <v>2400</v>
      </c>
      <c r="M699" s="20" t="s">
        <v>631</v>
      </c>
    </row>
    <row r="700" spans="2:13" x14ac:dyDescent="0.3">
      <c r="B700" s="12" t="s">
        <v>188</v>
      </c>
      <c r="C700" s="20" t="s">
        <v>867</v>
      </c>
      <c r="H700" s="22">
        <v>2400</v>
      </c>
      <c r="M700" s="20" t="s">
        <v>844</v>
      </c>
    </row>
    <row r="701" spans="2:13" x14ac:dyDescent="0.3">
      <c r="B701" s="12" t="s">
        <v>188</v>
      </c>
      <c r="C701" s="20" t="s">
        <v>868</v>
      </c>
      <c r="H701" s="22">
        <v>2400</v>
      </c>
      <c r="M701" s="20" t="s">
        <v>917</v>
      </c>
    </row>
    <row r="702" spans="2:13" x14ac:dyDescent="0.3">
      <c r="B702" s="12" t="s">
        <v>188</v>
      </c>
      <c r="C702" s="20" t="s">
        <v>869</v>
      </c>
      <c r="H702" s="22">
        <v>2400</v>
      </c>
      <c r="M702" s="20" t="s">
        <v>340</v>
      </c>
    </row>
    <row r="703" spans="2:13" x14ac:dyDescent="0.3">
      <c r="B703" s="12" t="s">
        <v>188</v>
      </c>
      <c r="C703" s="20" t="s">
        <v>870</v>
      </c>
      <c r="H703" s="22">
        <v>2400</v>
      </c>
      <c r="M703" s="20" t="s">
        <v>341</v>
      </c>
    </row>
    <row r="704" spans="2:13" x14ac:dyDescent="0.3">
      <c r="B704" s="12" t="s">
        <v>188</v>
      </c>
      <c r="C704" s="20" t="s">
        <v>871</v>
      </c>
      <c r="H704" s="22">
        <v>2400</v>
      </c>
      <c r="M704" s="20" t="s">
        <v>557</v>
      </c>
    </row>
    <row r="705" spans="2:13" x14ac:dyDescent="0.3">
      <c r="B705" s="12" t="s">
        <v>188</v>
      </c>
      <c r="C705" s="20" t="s">
        <v>872</v>
      </c>
      <c r="H705" s="22">
        <v>2400</v>
      </c>
      <c r="M705" s="20" t="s">
        <v>1184</v>
      </c>
    </row>
    <row r="706" spans="2:13" x14ac:dyDescent="0.3">
      <c r="B706" s="12" t="s">
        <v>188</v>
      </c>
      <c r="C706" s="20" t="s">
        <v>873</v>
      </c>
      <c r="H706" s="22">
        <v>2400</v>
      </c>
      <c r="M706" s="20" t="s">
        <v>918</v>
      </c>
    </row>
    <row r="707" spans="2:13" x14ac:dyDescent="0.3">
      <c r="B707" s="12" t="s">
        <v>188</v>
      </c>
      <c r="C707" s="20" t="s">
        <v>874</v>
      </c>
      <c r="H707" s="22">
        <v>2400</v>
      </c>
      <c r="M707" s="20" t="s">
        <v>1155</v>
      </c>
    </row>
    <row r="708" spans="2:13" x14ac:dyDescent="0.3">
      <c r="B708" s="12" t="s">
        <v>188</v>
      </c>
      <c r="C708" s="20" t="s">
        <v>875</v>
      </c>
      <c r="H708" s="22">
        <v>2400</v>
      </c>
      <c r="M708" s="20" t="s">
        <v>1121</v>
      </c>
    </row>
    <row r="709" spans="2:13" x14ac:dyDescent="0.3">
      <c r="B709" s="12" t="s">
        <v>188</v>
      </c>
      <c r="C709" s="20" t="s">
        <v>552</v>
      </c>
      <c r="H709" s="22">
        <v>2400</v>
      </c>
      <c r="M709" s="20" t="s">
        <v>919</v>
      </c>
    </row>
    <row r="710" spans="2:13" x14ac:dyDescent="0.3">
      <c r="B710" s="12" t="s">
        <v>188</v>
      </c>
      <c r="C710" s="20" t="s">
        <v>876</v>
      </c>
      <c r="H710" s="22">
        <v>2400</v>
      </c>
      <c r="M710" s="20" t="s">
        <v>919</v>
      </c>
    </row>
    <row r="711" spans="2:13" x14ac:dyDescent="0.3">
      <c r="B711" s="12" t="s">
        <v>188</v>
      </c>
      <c r="C711" s="20" t="s">
        <v>877</v>
      </c>
      <c r="H711" s="22">
        <v>2400</v>
      </c>
      <c r="M711" s="20" t="s">
        <v>610</v>
      </c>
    </row>
    <row r="712" spans="2:13" x14ac:dyDescent="0.3">
      <c r="B712" s="12" t="s">
        <v>188</v>
      </c>
      <c r="C712" s="20" t="s">
        <v>878</v>
      </c>
      <c r="H712" s="22">
        <v>2400</v>
      </c>
      <c r="M712" s="20" t="s">
        <v>632</v>
      </c>
    </row>
    <row r="713" spans="2:13" x14ac:dyDescent="0.3">
      <c r="B713" s="12" t="s">
        <v>188</v>
      </c>
      <c r="C713" s="20" t="s">
        <v>879</v>
      </c>
      <c r="H713" s="22">
        <v>2400</v>
      </c>
      <c r="M713" s="20" t="s">
        <v>990</v>
      </c>
    </row>
    <row r="714" spans="2:13" x14ac:dyDescent="0.3">
      <c r="B714" s="12" t="s">
        <v>188</v>
      </c>
      <c r="C714" s="20" t="s">
        <v>615</v>
      </c>
      <c r="H714" s="22">
        <v>2400</v>
      </c>
      <c r="M714" s="20" t="s">
        <v>282</v>
      </c>
    </row>
    <row r="715" spans="2:13" x14ac:dyDescent="0.3">
      <c r="B715" s="12" t="s">
        <v>188</v>
      </c>
      <c r="C715" s="20" t="s">
        <v>880</v>
      </c>
      <c r="H715" s="22">
        <v>2400</v>
      </c>
      <c r="M715" s="20" t="s">
        <v>845</v>
      </c>
    </row>
    <row r="716" spans="2:13" x14ac:dyDescent="0.3">
      <c r="B716" s="12" t="s">
        <v>189</v>
      </c>
      <c r="C716" s="20" t="s">
        <v>881</v>
      </c>
      <c r="H716" s="22">
        <v>2400</v>
      </c>
      <c r="M716" s="20" t="s">
        <v>1046</v>
      </c>
    </row>
    <row r="717" spans="2:13" x14ac:dyDescent="0.3">
      <c r="B717" s="12" t="s">
        <v>189</v>
      </c>
      <c r="C717" s="20" t="s">
        <v>644</v>
      </c>
      <c r="H717" s="22">
        <v>2400</v>
      </c>
      <c r="M717" s="20" t="s">
        <v>920</v>
      </c>
    </row>
    <row r="718" spans="2:13" x14ac:dyDescent="0.3">
      <c r="B718" s="12" t="s">
        <v>189</v>
      </c>
      <c r="C718" s="20" t="s">
        <v>882</v>
      </c>
      <c r="H718" s="22">
        <v>2400</v>
      </c>
      <c r="M718" s="20" t="s">
        <v>1205</v>
      </c>
    </row>
    <row r="719" spans="2:13" x14ac:dyDescent="0.3">
      <c r="B719" s="12" t="s">
        <v>189</v>
      </c>
      <c r="C719" s="20" t="s">
        <v>883</v>
      </c>
      <c r="H719" s="22">
        <v>2400</v>
      </c>
      <c r="M719" s="20" t="s">
        <v>1206</v>
      </c>
    </row>
    <row r="720" spans="2:13" x14ac:dyDescent="0.3">
      <c r="B720" s="12" t="s">
        <v>189</v>
      </c>
      <c r="C720" s="20" t="s">
        <v>884</v>
      </c>
      <c r="H720" s="22">
        <v>2400</v>
      </c>
      <c r="M720" s="20" t="s">
        <v>1193</v>
      </c>
    </row>
    <row r="721" spans="2:13" x14ac:dyDescent="0.3">
      <c r="B721" s="12" t="s">
        <v>189</v>
      </c>
      <c r="C721" s="20" t="s">
        <v>885</v>
      </c>
      <c r="H721" s="22">
        <v>2400</v>
      </c>
      <c r="M721" s="20" t="s">
        <v>283</v>
      </c>
    </row>
    <row r="722" spans="2:13" x14ac:dyDescent="0.3">
      <c r="B722" s="12" t="s">
        <v>189</v>
      </c>
      <c r="C722" s="20" t="s">
        <v>401</v>
      </c>
      <c r="H722" s="22">
        <v>2400</v>
      </c>
      <c r="M722" s="20" t="s">
        <v>466</v>
      </c>
    </row>
    <row r="723" spans="2:13" x14ac:dyDescent="0.3">
      <c r="B723" s="12" t="s">
        <v>189</v>
      </c>
      <c r="C723" s="20" t="s">
        <v>886</v>
      </c>
      <c r="H723" s="22">
        <v>2400</v>
      </c>
      <c r="M723" s="20" t="s">
        <v>1194</v>
      </c>
    </row>
    <row r="724" spans="2:13" x14ac:dyDescent="0.3">
      <c r="B724" s="12" t="s">
        <v>189</v>
      </c>
      <c r="C724" s="20" t="s">
        <v>887</v>
      </c>
      <c r="H724" s="22">
        <v>2400</v>
      </c>
      <c r="M724" s="20" t="s">
        <v>1225</v>
      </c>
    </row>
    <row r="725" spans="2:13" x14ac:dyDescent="0.3">
      <c r="B725" s="12" t="s">
        <v>189</v>
      </c>
      <c r="C725" s="20" t="s">
        <v>888</v>
      </c>
      <c r="H725" s="22">
        <v>2400</v>
      </c>
      <c r="M725" s="20" t="s">
        <v>342</v>
      </c>
    </row>
    <row r="726" spans="2:13" x14ac:dyDescent="0.3">
      <c r="B726" s="12" t="s">
        <v>189</v>
      </c>
      <c r="C726" s="20" t="s">
        <v>889</v>
      </c>
      <c r="H726" s="22">
        <v>2400</v>
      </c>
      <c r="M726" s="20" t="s">
        <v>342</v>
      </c>
    </row>
    <row r="727" spans="2:13" x14ac:dyDescent="0.3">
      <c r="B727" s="12" t="s">
        <v>189</v>
      </c>
      <c r="C727" s="20" t="s">
        <v>182</v>
      </c>
      <c r="H727" s="22">
        <v>2400</v>
      </c>
      <c r="M727" s="20" t="s">
        <v>872</v>
      </c>
    </row>
    <row r="728" spans="2:13" x14ac:dyDescent="0.3">
      <c r="B728" s="12" t="s">
        <v>189</v>
      </c>
      <c r="C728" s="20" t="s">
        <v>890</v>
      </c>
      <c r="H728" s="22">
        <v>2400</v>
      </c>
      <c r="M728" s="20" t="s">
        <v>633</v>
      </c>
    </row>
    <row r="729" spans="2:13" x14ac:dyDescent="0.3">
      <c r="B729" s="12" t="s">
        <v>189</v>
      </c>
      <c r="C729" s="20" t="s">
        <v>891</v>
      </c>
      <c r="H729" s="22">
        <v>2400</v>
      </c>
      <c r="M729" s="20" t="s">
        <v>873</v>
      </c>
    </row>
    <row r="730" spans="2:13" x14ac:dyDescent="0.3">
      <c r="B730" s="12" t="s">
        <v>189</v>
      </c>
      <c r="C730" s="20" t="s">
        <v>892</v>
      </c>
      <c r="H730" s="22">
        <v>2400</v>
      </c>
      <c r="M730" s="20" t="s">
        <v>1195</v>
      </c>
    </row>
    <row r="731" spans="2:13" x14ac:dyDescent="0.3">
      <c r="B731" s="12" t="s">
        <v>189</v>
      </c>
      <c r="C731" s="20" t="s">
        <v>893</v>
      </c>
      <c r="H731" s="22">
        <v>2400</v>
      </c>
      <c r="M731" s="20" t="s">
        <v>634</v>
      </c>
    </row>
    <row r="732" spans="2:13" x14ac:dyDescent="0.3">
      <c r="B732" s="12" t="s">
        <v>189</v>
      </c>
      <c r="C732" s="20" t="s">
        <v>894</v>
      </c>
      <c r="H732" s="22">
        <v>2400</v>
      </c>
      <c r="M732" s="20" t="s">
        <v>875</v>
      </c>
    </row>
    <row r="733" spans="2:13" x14ac:dyDescent="0.3">
      <c r="B733" s="12" t="s">
        <v>189</v>
      </c>
      <c r="C733" s="20" t="s">
        <v>895</v>
      </c>
      <c r="H733" s="22">
        <v>2400</v>
      </c>
      <c r="M733" s="20" t="s">
        <v>874</v>
      </c>
    </row>
    <row r="734" spans="2:13" x14ac:dyDescent="0.3">
      <c r="B734" s="12" t="s">
        <v>189</v>
      </c>
      <c r="C734" s="20" t="s">
        <v>896</v>
      </c>
      <c r="H734" s="22">
        <v>2400</v>
      </c>
      <c r="M734" s="20" t="s">
        <v>284</v>
      </c>
    </row>
    <row r="735" spans="2:13" x14ac:dyDescent="0.3">
      <c r="B735" s="12" t="s">
        <v>189</v>
      </c>
      <c r="C735" s="20" t="s">
        <v>897</v>
      </c>
      <c r="H735" s="22">
        <v>2400</v>
      </c>
      <c r="M735" s="20" t="s">
        <v>1207</v>
      </c>
    </row>
    <row r="736" spans="2:13" x14ac:dyDescent="0.3">
      <c r="B736" s="12" t="s">
        <v>189</v>
      </c>
      <c r="C736" s="20" t="s">
        <v>565</v>
      </c>
      <c r="H736" s="22">
        <v>2400</v>
      </c>
      <c r="M736" s="20" t="s">
        <v>1047</v>
      </c>
    </row>
    <row r="737" spans="2:13" x14ac:dyDescent="0.3">
      <c r="B737" s="12" t="s">
        <v>189</v>
      </c>
      <c r="C737" s="20" t="s">
        <v>898</v>
      </c>
      <c r="H737" s="22">
        <v>2400</v>
      </c>
      <c r="M737" s="20" t="s">
        <v>552</v>
      </c>
    </row>
    <row r="738" spans="2:13" x14ac:dyDescent="0.3">
      <c r="B738" s="12" t="s">
        <v>189</v>
      </c>
      <c r="C738" s="20" t="s">
        <v>899</v>
      </c>
      <c r="H738" s="22">
        <v>2400</v>
      </c>
      <c r="M738" s="20" t="s">
        <v>552</v>
      </c>
    </row>
    <row r="739" spans="2:13" x14ac:dyDescent="0.3">
      <c r="B739" s="12" t="s">
        <v>189</v>
      </c>
      <c r="C739" s="20" t="s">
        <v>900</v>
      </c>
      <c r="H739" s="22">
        <v>2400</v>
      </c>
      <c r="M739" s="20" t="s">
        <v>1171</v>
      </c>
    </row>
    <row r="740" spans="2:13" x14ac:dyDescent="0.3">
      <c r="B740" s="12" t="s">
        <v>189</v>
      </c>
      <c r="C740" s="20" t="s">
        <v>901</v>
      </c>
      <c r="H740" s="22">
        <v>2400</v>
      </c>
      <c r="M740" s="20" t="s">
        <v>707</v>
      </c>
    </row>
    <row r="741" spans="2:13" x14ac:dyDescent="0.3">
      <c r="B741" s="12" t="s">
        <v>189</v>
      </c>
      <c r="C741" s="20" t="s">
        <v>902</v>
      </c>
      <c r="H741" s="22">
        <v>2400</v>
      </c>
      <c r="M741" s="20" t="s">
        <v>961</v>
      </c>
    </row>
    <row r="742" spans="2:13" x14ac:dyDescent="0.3">
      <c r="B742" s="12" t="s">
        <v>189</v>
      </c>
      <c r="C742" s="20" t="s">
        <v>903</v>
      </c>
      <c r="H742" s="22">
        <v>2400</v>
      </c>
      <c r="M742" s="20" t="s">
        <v>961</v>
      </c>
    </row>
    <row r="743" spans="2:13" x14ac:dyDescent="0.3">
      <c r="B743" s="12" t="s">
        <v>189</v>
      </c>
      <c r="C743" s="20" t="s">
        <v>904</v>
      </c>
      <c r="H743" s="22">
        <v>2400</v>
      </c>
      <c r="M743" s="20" t="s">
        <v>579</v>
      </c>
    </row>
    <row r="744" spans="2:13" x14ac:dyDescent="0.3">
      <c r="B744" s="12" t="s">
        <v>189</v>
      </c>
      <c r="C744" s="20" t="s">
        <v>905</v>
      </c>
      <c r="H744" s="22">
        <v>2400</v>
      </c>
      <c r="M744" s="20" t="s">
        <v>285</v>
      </c>
    </row>
    <row r="745" spans="2:13" x14ac:dyDescent="0.3">
      <c r="B745" s="12" t="s">
        <v>189</v>
      </c>
      <c r="C745" s="20" t="s">
        <v>906</v>
      </c>
      <c r="H745" s="22">
        <v>2400</v>
      </c>
      <c r="M745" s="20" t="s">
        <v>1048</v>
      </c>
    </row>
    <row r="746" spans="2:13" x14ac:dyDescent="0.3">
      <c r="B746" s="12" t="s">
        <v>189</v>
      </c>
      <c r="C746" s="20" t="s">
        <v>907</v>
      </c>
      <c r="H746" s="22">
        <v>2400</v>
      </c>
      <c r="M746" s="20" t="s">
        <v>708</v>
      </c>
    </row>
    <row r="747" spans="2:13" x14ac:dyDescent="0.3">
      <c r="B747" s="12" t="s">
        <v>189</v>
      </c>
      <c r="C747" s="20" t="s">
        <v>908</v>
      </c>
      <c r="H747" s="22">
        <v>2400</v>
      </c>
      <c r="M747" s="20" t="s">
        <v>921</v>
      </c>
    </row>
    <row r="748" spans="2:13" x14ac:dyDescent="0.3">
      <c r="B748" s="12" t="s">
        <v>189</v>
      </c>
      <c r="C748" s="20" t="s">
        <v>270</v>
      </c>
      <c r="H748" s="22">
        <v>2400</v>
      </c>
      <c r="M748" s="20" t="s">
        <v>580</v>
      </c>
    </row>
    <row r="749" spans="2:13" x14ac:dyDescent="0.3">
      <c r="B749" s="12" t="s">
        <v>189</v>
      </c>
      <c r="C749" s="20" t="s">
        <v>909</v>
      </c>
      <c r="H749" s="22">
        <v>2400</v>
      </c>
      <c r="M749" s="20" t="s">
        <v>1122</v>
      </c>
    </row>
    <row r="750" spans="2:13" x14ac:dyDescent="0.3">
      <c r="B750" s="12" t="s">
        <v>189</v>
      </c>
      <c r="C750" s="20" t="s">
        <v>910</v>
      </c>
      <c r="H750" s="22">
        <v>2400</v>
      </c>
      <c r="M750" s="20" t="s">
        <v>635</v>
      </c>
    </row>
    <row r="751" spans="2:13" x14ac:dyDescent="0.3">
      <c r="B751" s="12" t="s">
        <v>189</v>
      </c>
      <c r="C751" s="20" t="s">
        <v>911</v>
      </c>
      <c r="H751" s="22">
        <v>2400</v>
      </c>
      <c r="M751" s="20" t="s">
        <v>709</v>
      </c>
    </row>
    <row r="752" spans="2:13" x14ac:dyDescent="0.3">
      <c r="B752" s="12" t="s">
        <v>189</v>
      </c>
      <c r="C752" s="20" t="s">
        <v>912</v>
      </c>
      <c r="H752" s="22">
        <v>2400</v>
      </c>
      <c r="M752" s="20" t="s">
        <v>710</v>
      </c>
    </row>
    <row r="753" spans="2:13" x14ac:dyDescent="0.3">
      <c r="B753" s="12" t="s">
        <v>189</v>
      </c>
      <c r="C753" s="20" t="s">
        <v>913</v>
      </c>
      <c r="H753" s="22">
        <v>2400</v>
      </c>
      <c r="M753" s="20" t="s">
        <v>753</v>
      </c>
    </row>
    <row r="754" spans="2:13" x14ac:dyDescent="0.3">
      <c r="B754" s="12" t="s">
        <v>189</v>
      </c>
      <c r="C754" s="20" t="s">
        <v>697</v>
      </c>
      <c r="H754" s="22">
        <v>2400</v>
      </c>
      <c r="M754" s="20" t="s">
        <v>979</v>
      </c>
    </row>
    <row r="755" spans="2:13" x14ac:dyDescent="0.3">
      <c r="B755" s="12" t="s">
        <v>189</v>
      </c>
      <c r="C755" s="20" t="s">
        <v>189</v>
      </c>
      <c r="H755" s="22">
        <v>2400</v>
      </c>
      <c r="M755" s="20" t="s">
        <v>991</v>
      </c>
    </row>
    <row r="756" spans="2:13" x14ac:dyDescent="0.3">
      <c r="B756" s="12" t="s">
        <v>189</v>
      </c>
      <c r="C756" s="20" t="s">
        <v>914</v>
      </c>
      <c r="H756" s="22">
        <v>2400</v>
      </c>
      <c r="M756" s="20" t="s">
        <v>467</v>
      </c>
    </row>
    <row r="757" spans="2:13" x14ac:dyDescent="0.3">
      <c r="B757" s="12" t="s">
        <v>189</v>
      </c>
      <c r="C757" s="20" t="s">
        <v>915</v>
      </c>
      <c r="H757" s="22">
        <v>2400</v>
      </c>
      <c r="M757" s="20" t="s">
        <v>711</v>
      </c>
    </row>
    <row r="758" spans="2:13" x14ac:dyDescent="0.3">
      <c r="B758" s="12" t="s">
        <v>189</v>
      </c>
      <c r="C758" s="20" t="s">
        <v>916</v>
      </c>
      <c r="H758" s="22">
        <v>2400</v>
      </c>
      <c r="M758" s="20" t="s">
        <v>962</v>
      </c>
    </row>
    <row r="759" spans="2:13" x14ac:dyDescent="0.3">
      <c r="B759" s="12" t="s">
        <v>189</v>
      </c>
      <c r="C759" s="20" t="s">
        <v>917</v>
      </c>
      <c r="H759" s="22">
        <v>2400</v>
      </c>
      <c r="M759" s="20" t="s">
        <v>468</v>
      </c>
    </row>
    <row r="760" spans="2:13" x14ac:dyDescent="0.3">
      <c r="B760" s="12" t="s">
        <v>189</v>
      </c>
      <c r="C760" s="20" t="s">
        <v>918</v>
      </c>
      <c r="H760" s="22">
        <v>2400</v>
      </c>
      <c r="M760" s="20" t="s">
        <v>469</v>
      </c>
    </row>
    <row r="761" spans="2:13" x14ac:dyDescent="0.3">
      <c r="B761" s="12" t="s">
        <v>189</v>
      </c>
      <c r="C761" s="20" t="s">
        <v>919</v>
      </c>
      <c r="H761" s="22">
        <v>2400</v>
      </c>
      <c r="M761" s="20" t="s">
        <v>1185</v>
      </c>
    </row>
    <row r="762" spans="2:13" x14ac:dyDescent="0.3">
      <c r="B762" s="12" t="s">
        <v>189</v>
      </c>
      <c r="C762" s="20" t="s">
        <v>920</v>
      </c>
      <c r="H762" s="22">
        <v>2400</v>
      </c>
      <c r="M762" s="20" t="s">
        <v>376</v>
      </c>
    </row>
    <row r="763" spans="2:13" x14ac:dyDescent="0.3">
      <c r="B763" s="12" t="s">
        <v>189</v>
      </c>
      <c r="C763" s="20" t="s">
        <v>921</v>
      </c>
      <c r="H763" s="22">
        <v>2400</v>
      </c>
      <c r="M763" s="20" t="s">
        <v>286</v>
      </c>
    </row>
    <row r="764" spans="2:13" x14ac:dyDescent="0.3">
      <c r="B764" s="12" t="s">
        <v>189</v>
      </c>
      <c r="C764" s="20" t="s">
        <v>713</v>
      </c>
      <c r="H764" s="22">
        <v>2400</v>
      </c>
      <c r="M764" s="20" t="s">
        <v>846</v>
      </c>
    </row>
    <row r="765" spans="2:13" x14ac:dyDescent="0.3">
      <c r="B765" s="12" t="s">
        <v>189</v>
      </c>
      <c r="C765" s="20" t="s">
        <v>922</v>
      </c>
      <c r="H765" s="22">
        <v>2400</v>
      </c>
      <c r="M765" s="20" t="s">
        <v>343</v>
      </c>
    </row>
    <row r="766" spans="2:13" x14ac:dyDescent="0.3">
      <c r="B766" s="12" t="s">
        <v>189</v>
      </c>
      <c r="C766" s="20" t="s">
        <v>923</v>
      </c>
      <c r="H766" s="22">
        <v>2400</v>
      </c>
      <c r="M766" s="20" t="s">
        <v>876</v>
      </c>
    </row>
    <row r="767" spans="2:13" x14ac:dyDescent="0.3">
      <c r="B767" s="12" t="s">
        <v>189</v>
      </c>
      <c r="C767" s="20" t="s">
        <v>924</v>
      </c>
      <c r="H767" s="22">
        <v>2400</v>
      </c>
      <c r="M767" s="20" t="s">
        <v>876</v>
      </c>
    </row>
    <row r="768" spans="2:13" x14ac:dyDescent="0.3">
      <c r="B768" s="12" t="s">
        <v>189</v>
      </c>
      <c r="C768" s="20" t="s">
        <v>715</v>
      </c>
      <c r="H768" s="22">
        <v>2400</v>
      </c>
      <c r="M768" s="20" t="s">
        <v>287</v>
      </c>
    </row>
    <row r="769" spans="2:13" x14ac:dyDescent="0.3">
      <c r="B769" s="12" t="s">
        <v>189</v>
      </c>
      <c r="C769" s="20" t="s">
        <v>925</v>
      </c>
      <c r="H769" s="22">
        <v>2400</v>
      </c>
      <c r="M769" s="20" t="s">
        <v>713</v>
      </c>
    </row>
    <row r="770" spans="2:13" x14ac:dyDescent="0.3">
      <c r="B770" s="12" t="s">
        <v>189</v>
      </c>
      <c r="C770" s="20" t="s">
        <v>385</v>
      </c>
      <c r="H770" s="22">
        <v>2400</v>
      </c>
      <c r="M770" s="20" t="s">
        <v>713</v>
      </c>
    </row>
    <row r="771" spans="2:13" x14ac:dyDescent="0.3">
      <c r="B771" s="12" t="s">
        <v>189</v>
      </c>
      <c r="C771" s="20" t="s">
        <v>926</v>
      </c>
      <c r="H771" s="22">
        <v>2400</v>
      </c>
      <c r="M771" s="20" t="s">
        <v>611</v>
      </c>
    </row>
    <row r="772" spans="2:13" x14ac:dyDescent="0.3">
      <c r="B772" s="12" t="s">
        <v>189</v>
      </c>
      <c r="C772" s="20" t="s">
        <v>304</v>
      </c>
      <c r="H772" s="22">
        <v>2400</v>
      </c>
      <c r="M772" s="20" t="s">
        <v>775</v>
      </c>
    </row>
    <row r="773" spans="2:13" x14ac:dyDescent="0.3">
      <c r="B773" s="12" t="s">
        <v>189</v>
      </c>
      <c r="C773" s="20" t="s">
        <v>927</v>
      </c>
      <c r="H773" s="22">
        <v>2400</v>
      </c>
      <c r="M773" s="20" t="s">
        <v>776</v>
      </c>
    </row>
    <row r="774" spans="2:13" x14ac:dyDescent="0.3">
      <c r="B774" s="12" t="s">
        <v>189</v>
      </c>
      <c r="C774" s="20" t="s">
        <v>928</v>
      </c>
      <c r="H774" s="22">
        <v>2400</v>
      </c>
      <c r="M774" s="20" t="s">
        <v>377</v>
      </c>
    </row>
    <row r="775" spans="2:13" x14ac:dyDescent="0.3">
      <c r="B775" s="12" t="s">
        <v>189</v>
      </c>
      <c r="C775" s="20" t="s">
        <v>929</v>
      </c>
      <c r="H775" s="22">
        <v>2400</v>
      </c>
      <c r="M775" s="20" t="s">
        <v>1123</v>
      </c>
    </row>
    <row r="776" spans="2:13" x14ac:dyDescent="0.3">
      <c r="B776" s="12" t="s">
        <v>189</v>
      </c>
      <c r="C776" s="20" t="s">
        <v>930</v>
      </c>
      <c r="H776" s="22">
        <v>2400</v>
      </c>
      <c r="M776" s="20" t="s">
        <v>1156</v>
      </c>
    </row>
    <row r="777" spans="2:13" x14ac:dyDescent="0.3">
      <c r="B777" s="12" t="s">
        <v>189</v>
      </c>
      <c r="C777" s="20" t="s">
        <v>931</v>
      </c>
      <c r="H777" s="22">
        <v>2400</v>
      </c>
      <c r="M777" s="20" t="s">
        <v>816</v>
      </c>
    </row>
    <row r="778" spans="2:13" x14ac:dyDescent="0.3">
      <c r="B778" s="12" t="s">
        <v>189</v>
      </c>
      <c r="C778" s="20" t="s">
        <v>932</v>
      </c>
      <c r="H778" s="22">
        <v>2400</v>
      </c>
      <c r="M778" s="20" t="s">
        <v>288</v>
      </c>
    </row>
    <row r="779" spans="2:13" x14ac:dyDescent="0.3">
      <c r="B779" s="12" t="s">
        <v>189</v>
      </c>
      <c r="C779" s="20" t="s">
        <v>933</v>
      </c>
      <c r="H779" s="22">
        <v>2400</v>
      </c>
      <c r="M779" s="20" t="s">
        <v>288</v>
      </c>
    </row>
    <row r="780" spans="2:13" x14ac:dyDescent="0.3">
      <c r="B780" s="12" t="s">
        <v>190</v>
      </c>
      <c r="C780" s="20" t="s">
        <v>934</v>
      </c>
      <c r="H780" s="22">
        <v>2400</v>
      </c>
      <c r="M780" s="20" t="s">
        <v>534</v>
      </c>
    </row>
    <row r="781" spans="2:13" x14ac:dyDescent="0.3">
      <c r="B781" s="12" t="s">
        <v>190</v>
      </c>
      <c r="C781" s="20" t="s">
        <v>935</v>
      </c>
      <c r="H781" s="22">
        <v>2400</v>
      </c>
      <c r="M781" s="20" t="s">
        <v>534</v>
      </c>
    </row>
    <row r="782" spans="2:13" x14ac:dyDescent="0.3">
      <c r="B782" s="12" t="s">
        <v>190</v>
      </c>
      <c r="C782" s="20" t="s">
        <v>936</v>
      </c>
      <c r="H782" s="22">
        <v>2400</v>
      </c>
      <c r="M782" s="20" t="s">
        <v>192</v>
      </c>
    </row>
    <row r="783" spans="2:13" x14ac:dyDescent="0.3">
      <c r="B783" s="12" t="s">
        <v>190</v>
      </c>
      <c r="C783" s="20" t="s">
        <v>937</v>
      </c>
      <c r="H783" s="22">
        <v>2400</v>
      </c>
      <c r="M783" s="20" t="s">
        <v>805</v>
      </c>
    </row>
    <row r="784" spans="2:13" x14ac:dyDescent="0.3">
      <c r="B784" s="12" t="s">
        <v>190</v>
      </c>
      <c r="C784" s="20" t="s">
        <v>938</v>
      </c>
      <c r="H784" s="22">
        <v>2400</v>
      </c>
      <c r="M784" s="20" t="s">
        <v>922</v>
      </c>
    </row>
    <row r="785" spans="2:13" x14ac:dyDescent="0.3">
      <c r="B785" s="12" t="s">
        <v>190</v>
      </c>
      <c r="C785" s="20" t="s">
        <v>939</v>
      </c>
      <c r="H785" s="22">
        <v>2400</v>
      </c>
      <c r="M785" s="20" t="s">
        <v>1157</v>
      </c>
    </row>
    <row r="786" spans="2:13" x14ac:dyDescent="0.3">
      <c r="B786" s="12" t="s">
        <v>190</v>
      </c>
      <c r="C786" s="20" t="s">
        <v>940</v>
      </c>
      <c r="H786" s="22">
        <v>2400</v>
      </c>
      <c r="M786" s="20" t="s">
        <v>1124</v>
      </c>
    </row>
    <row r="787" spans="2:13" x14ac:dyDescent="0.3">
      <c r="B787" s="12" t="s">
        <v>190</v>
      </c>
      <c r="C787" s="20" t="s">
        <v>941</v>
      </c>
      <c r="H787" s="22">
        <v>2400</v>
      </c>
      <c r="M787" s="20" t="s">
        <v>470</v>
      </c>
    </row>
    <row r="788" spans="2:13" x14ac:dyDescent="0.3">
      <c r="B788" s="12" t="s">
        <v>190</v>
      </c>
      <c r="C788" s="20" t="s">
        <v>942</v>
      </c>
      <c r="H788" s="22">
        <v>2400</v>
      </c>
      <c r="M788" s="20" t="s">
        <v>581</v>
      </c>
    </row>
    <row r="789" spans="2:13" x14ac:dyDescent="0.3">
      <c r="B789" s="12" t="s">
        <v>190</v>
      </c>
      <c r="C789" s="20" t="s">
        <v>943</v>
      </c>
      <c r="H789" s="22">
        <v>2400</v>
      </c>
      <c r="M789" s="20" t="s">
        <v>1125</v>
      </c>
    </row>
    <row r="790" spans="2:13" x14ac:dyDescent="0.3">
      <c r="B790" s="12" t="s">
        <v>190</v>
      </c>
      <c r="C790" s="20" t="s">
        <v>944</v>
      </c>
      <c r="H790" s="22">
        <v>2400</v>
      </c>
      <c r="M790" s="20" t="s">
        <v>1049</v>
      </c>
    </row>
    <row r="791" spans="2:13" x14ac:dyDescent="0.3">
      <c r="B791" s="12" t="s">
        <v>190</v>
      </c>
      <c r="C791" s="20" t="s">
        <v>945</v>
      </c>
      <c r="H791" s="22">
        <v>2400</v>
      </c>
      <c r="M791" s="20" t="s">
        <v>344</v>
      </c>
    </row>
    <row r="792" spans="2:13" x14ac:dyDescent="0.3">
      <c r="B792" s="12" t="s">
        <v>190</v>
      </c>
      <c r="C792" s="20" t="s">
        <v>946</v>
      </c>
      <c r="H792" s="22">
        <v>2400</v>
      </c>
      <c r="M792" s="20" t="s">
        <v>289</v>
      </c>
    </row>
    <row r="793" spans="2:13" x14ac:dyDescent="0.3">
      <c r="B793" s="12" t="s">
        <v>190</v>
      </c>
      <c r="C793" s="20" t="s">
        <v>947</v>
      </c>
      <c r="H793" s="22">
        <v>2400</v>
      </c>
      <c r="M793" s="20" t="s">
        <v>289</v>
      </c>
    </row>
    <row r="794" spans="2:13" x14ac:dyDescent="0.3">
      <c r="B794" s="12" t="s">
        <v>190</v>
      </c>
      <c r="C794" s="20" t="s">
        <v>948</v>
      </c>
      <c r="H794" s="22">
        <v>2400</v>
      </c>
      <c r="M794" s="20" t="s">
        <v>289</v>
      </c>
    </row>
    <row r="795" spans="2:13" x14ac:dyDescent="0.3">
      <c r="B795" s="12" t="s">
        <v>190</v>
      </c>
      <c r="C795" s="20" t="s">
        <v>949</v>
      </c>
      <c r="H795" s="22">
        <v>2400</v>
      </c>
      <c r="M795" s="20" t="s">
        <v>847</v>
      </c>
    </row>
    <row r="796" spans="2:13" x14ac:dyDescent="0.3">
      <c r="B796" s="12" t="s">
        <v>190</v>
      </c>
      <c r="C796" s="20" t="s">
        <v>950</v>
      </c>
      <c r="H796" s="22">
        <v>2400</v>
      </c>
      <c r="M796" s="20" t="s">
        <v>290</v>
      </c>
    </row>
    <row r="797" spans="2:13" x14ac:dyDescent="0.3">
      <c r="B797" s="12" t="s">
        <v>190</v>
      </c>
      <c r="C797" s="20" t="s">
        <v>951</v>
      </c>
      <c r="H797" s="22">
        <v>2400</v>
      </c>
      <c r="M797" s="20" t="s">
        <v>471</v>
      </c>
    </row>
    <row r="798" spans="2:13" x14ac:dyDescent="0.3">
      <c r="B798" s="12" t="s">
        <v>190</v>
      </c>
      <c r="C798" s="20" t="s">
        <v>952</v>
      </c>
      <c r="H798" s="22">
        <v>2400</v>
      </c>
      <c r="M798" s="20" t="s">
        <v>1186</v>
      </c>
    </row>
    <row r="799" spans="2:13" x14ac:dyDescent="0.3">
      <c r="B799" s="12" t="s">
        <v>190</v>
      </c>
      <c r="C799" s="20" t="s">
        <v>953</v>
      </c>
      <c r="H799" s="22">
        <v>2400</v>
      </c>
      <c r="M799" s="20" t="s">
        <v>472</v>
      </c>
    </row>
    <row r="800" spans="2:13" x14ac:dyDescent="0.3">
      <c r="B800" s="12" t="s">
        <v>190</v>
      </c>
      <c r="C800" s="20" t="s">
        <v>954</v>
      </c>
      <c r="H800" s="22">
        <v>2400</v>
      </c>
      <c r="M800" s="20" t="s">
        <v>636</v>
      </c>
    </row>
    <row r="801" spans="2:13" x14ac:dyDescent="0.3">
      <c r="B801" s="12" t="s">
        <v>190</v>
      </c>
      <c r="C801" s="20" t="s">
        <v>955</v>
      </c>
      <c r="H801" s="22">
        <v>2400</v>
      </c>
      <c r="M801" s="20" t="s">
        <v>806</v>
      </c>
    </row>
    <row r="802" spans="2:13" x14ac:dyDescent="0.3">
      <c r="B802" s="12" t="s">
        <v>190</v>
      </c>
      <c r="C802" s="20" t="s">
        <v>956</v>
      </c>
      <c r="H802" s="22">
        <v>2400</v>
      </c>
      <c r="M802" s="20" t="s">
        <v>535</v>
      </c>
    </row>
    <row r="803" spans="2:13" x14ac:dyDescent="0.3">
      <c r="B803" s="12" t="s">
        <v>190</v>
      </c>
      <c r="C803" s="20" t="s">
        <v>957</v>
      </c>
      <c r="H803" s="22">
        <v>2400</v>
      </c>
      <c r="M803" s="20" t="s">
        <v>535</v>
      </c>
    </row>
    <row r="804" spans="2:13" x14ac:dyDescent="0.3">
      <c r="B804" s="12" t="s">
        <v>190</v>
      </c>
      <c r="C804" s="20" t="s">
        <v>958</v>
      </c>
      <c r="H804" s="22">
        <v>2400</v>
      </c>
      <c r="M804" s="20" t="s">
        <v>963</v>
      </c>
    </row>
    <row r="805" spans="2:13" x14ac:dyDescent="0.3">
      <c r="B805" s="12" t="s">
        <v>190</v>
      </c>
      <c r="C805" s="20" t="s">
        <v>959</v>
      </c>
      <c r="H805" s="22">
        <v>2400</v>
      </c>
      <c r="M805" s="20" t="s">
        <v>1126</v>
      </c>
    </row>
    <row r="806" spans="2:13" x14ac:dyDescent="0.3">
      <c r="B806" s="12" t="s">
        <v>190</v>
      </c>
      <c r="C806" s="20" t="s">
        <v>960</v>
      </c>
      <c r="H806" s="22">
        <v>2400</v>
      </c>
      <c r="M806" s="20" t="s">
        <v>980</v>
      </c>
    </row>
    <row r="807" spans="2:13" x14ac:dyDescent="0.3">
      <c r="B807" s="12" t="s">
        <v>190</v>
      </c>
      <c r="C807" s="20" t="s">
        <v>961</v>
      </c>
      <c r="H807" s="22">
        <v>2400</v>
      </c>
      <c r="M807" s="20" t="s">
        <v>291</v>
      </c>
    </row>
    <row r="808" spans="2:13" x14ac:dyDescent="0.3">
      <c r="B808" s="12" t="s">
        <v>190</v>
      </c>
      <c r="C808" s="20" t="s">
        <v>962</v>
      </c>
      <c r="H808" s="22">
        <v>2400</v>
      </c>
      <c r="M808" s="20" t="s">
        <v>473</v>
      </c>
    </row>
    <row r="809" spans="2:13" x14ac:dyDescent="0.3">
      <c r="B809" s="12" t="s">
        <v>190</v>
      </c>
      <c r="C809" s="20" t="s">
        <v>963</v>
      </c>
      <c r="H809" s="22">
        <v>2400</v>
      </c>
      <c r="M809" s="20" t="s">
        <v>536</v>
      </c>
    </row>
    <row r="810" spans="2:13" x14ac:dyDescent="0.3">
      <c r="B810" s="12" t="s">
        <v>190</v>
      </c>
      <c r="C810" s="20" t="s">
        <v>964</v>
      </c>
      <c r="H810" s="22">
        <v>2400</v>
      </c>
      <c r="M810" s="20" t="s">
        <v>923</v>
      </c>
    </row>
    <row r="811" spans="2:13" x14ac:dyDescent="0.3">
      <c r="B811" s="12" t="s">
        <v>190</v>
      </c>
      <c r="C811" s="20" t="s">
        <v>716</v>
      </c>
      <c r="H811" s="22">
        <v>2400</v>
      </c>
      <c r="M811" s="20" t="s">
        <v>1080</v>
      </c>
    </row>
    <row r="812" spans="2:13" x14ac:dyDescent="0.3">
      <c r="B812" s="12" t="s">
        <v>190</v>
      </c>
      <c r="C812" s="20" t="s">
        <v>965</v>
      </c>
      <c r="H812" s="22">
        <v>2400</v>
      </c>
      <c r="M812" s="20" t="s">
        <v>807</v>
      </c>
    </row>
    <row r="813" spans="2:13" x14ac:dyDescent="0.3">
      <c r="B813" s="12" t="s">
        <v>190</v>
      </c>
      <c r="C813" s="20" t="s">
        <v>966</v>
      </c>
      <c r="H813" s="22">
        <v>2400</v>
      </c>
      <c r="M813" s="20" t="s">
        <v>613</v>
      </c>
    </row>
    <row r="814" spans="2:13" x14ac:dyDescent="0.3">
      <c r="B814" s="12" t="s">
        <v>190</v>
      </c>
      <c r="C814" s="20" t="s">
        <v>967</v>
      </c>
      <c r="H814" s="22">
        <v>2400</v>
      </c>
      <c r="M814" s="20" t="s">
        <v>200</v>
      </c>
    </row>
    <row r="815" spans="2:13" x14ac:dyDescent="0.3">
      <c r="B815" s="12" t="s">
        <v>190</v>
      </c>
      <c r="C815" s="20" t="s">
        <v>968</v>
      </c>
      <c r="H815" s="22">
        <v>2400</v>
      </c>
      <c r="M815" s="20" t="s">
        <v>200</v>
      </c>
    </row>
    <row r="816" spans="2:13" x14ac:dyDescent="0.3">
      <c r="B816" s="12" t="s">
        <v>190</v>
      </c>
      <c r="C816" s="20" t="s">
        <v>969</v>
      </c>
      <c r="H816" s="22">
        <v>2400</v>
      </c>
      <c r="M816" s="20" t="s">
        <v>292</v>
      </c>
    </row>
    <row r="817" spans="2:13" x14ac:dyDescent="0.3">
      <c r="B817" s="12" t="s">
        <v>190</v>
      </c>
      <c r="C817" s="20" t="s">
        <v>315</v>
      </c>
      <c r="H817" s="22">
        <v>2400</v>
      </c>
      <c r="M817" s="20" t="s">
        <v>931</v>
      </c>
    </row>
    <row r="818" spans="2:13" x14ac:dyDescent="0.3">
      <c r="B818" s="12" t="s">
        <v>190</v>
      </c>
      <c r="C818" s="20" t="s">
        <v>970</v>
      </c>
      <c r="H818" s="22">
        <v>2400</v>
      </c>
      <c r="M818" s="20" t="s">
        <v>637</v>
      </c>
    </row>
    <row r="819" spans="2:13" x14ac:dyDescent="0.3">
      <c r="B819" s="12" t="s">
        <v>190</v>
      </c>
      <c r="C819" s="20" t="s">
        <v>971</v>
      </c>
      <c r="H819" s="22">
        <v>2400</v>
      </c>
      <c r="M819" s="20" t="s">
        <v>638</v>
      </c>
    </row>
    <row r="820" spans="2:13" x14ac:dyDescent="0.3">
      <c r="B820" s="12" t="s">
        <v>191</v>
      </c>
      <c r="C820" s="20" t="s">
        <v>221</v>
      </c>
      <c r="H820" s="22">
        <v>2400</v>
      </c>
      <c r="M820" s="20" t="s">
        <v>1127</v>
      </c>
    </row>
    <row r="821" spans="2:13" x14ac:dyDescent="0.3">
      <c r="B821" s="12" t="s">
        <v>191</v>
      </c>
      <c r="C821" s="20" t="s">
        <v>405</v>
      </c>
      <c r="H821" s="22">
        <v>2400</v>
      </c>
      <c r="M821" s="20" t="s">
        <v>714</v>
      </c>
    </row>
    <row r="822" spans="2:13" x14ac:dyDescent="0.3">
      <c r="B822" s="12" t="s">
        <v>191</v>
      </c>
      <c r="C822" s="20" t="s">
        <v>972</v>
      </c>
      <c r="H822" s="22">
        <v>2400</v>
      </c>
      <c r="M822" s="20" t="s">
        <v>1050</v>
      </c>
    </row>
    <row r="823" spans="2:13" x14ac:dyDescent="0.3">
      <c r="B823" s="12" t="s">
        <v>191</v>
      </c>
      <c r="C823" s="20" t="s">
        <v>973</v>
      </c>
      <c r="H823" s="22">
        <v>2400</v>
      </c>
      <c r="M823" s="20" t="s">
        <v>1081</v>
      </c>
    </row>
    <row r="824" spans="2:13" x14ac:dyDescent="0.3">
      <c r="B824" s="12" t="s">
        <v>191</v>
      </c>
      <c r="C824" s="20" t="s">
        <v>182</v>
      </c>
      <c r="H824" s="22">
        <v>2400</v>
      </c>
      <c r="M824" s="20" t="s">
        <v>715</v>
      </c>
    </row>
    <row r="825" spans="2:13" x14ac:dyDescent="0.3">
      <c r="B825" s="12" t="s">
        <v>191</v>
      </c>
      <c r="C825" s="20" t="s">
        <v>974</v>
      </c>
      <c r="H825" s="22">
        <v>2400</v>
      </c>
      <c r="M825" s="20" t="s">
        <v>715</v>
      </c>
    </row>
    <row r="826" spans="2:13" x14ac:dyDescent="0.3">
      <c r="B826" s="12" t="s">
        <v>191</v>
      </c>
      <c r="C826" s="20" t="s">
        <v>975</v>
      </c>
      <c r="H826" s="22">
        <v>2400</v>
      </c>
      <c r="M826" s="20" t="s">
        <v>639</v>
      </c>
    </row>
    <row r="827" spans="2:13" x14ac:dyDescent="0.3">
      <c r="B827" s="12" t="s">
        <v>191</v>
      </c>
      <c r="C827" s="20" t="s">
        <v>976</v>
      </c>
      <c r="H827" s="22">
        <v>2400</v>
      </c>
      <c r="M827" s="20" t="s">
        <v>964</v>
      </c>
    </row>
    <row r="828" spans="2:13" x14ac:dyDescent="0.3">
      <c r="B828" s="12" t="s">
        <v>191</v>
      </c>
      <c r="C828" s="20" t="s">
        <v>977</v>
      </c>
      <c r="H828" s="22">
        <v>2400</v>
      </c>
      <c r="M828" s="20" t="s">
        <v>293</v>
      </c>
    </row>
    <row r="829" spans="2:13" x14ac:dyDescent="0.3">
      <c r="B829" s="12" t="s">
        <v>191</v>
      </c>
      <c r="C829" s="20" t="s">
        <v>978</v>
      </c>
      <c r="H829" s="22">
        <v>2400</v>
      </c>
      <c r="M829" s="20" t="s">
        <v>293</v>
      </c>
    </row>
    <row r="830" spans="2:13" x14ac:dyDescent="0.3">
      <c r="B830" s="12" t="s">
        <v>191</v>
      </c>
      <c r="C830" s="20" t="s">
        <v>979</v>
      </c>
      <c r="H830" s="22">
        <v>2400</v>
      </c>
      <c r="M830" s="20" t="s">
        <v>877</v>
      </c>
    </row>
    <row r="831" spans="2:13" x14ac:dyDescent="0.3">
      <c r="B831" s="12" t="s">
        <v>191</v>
      </c>
      <c r="C831" s="20" t="s">
        <v>980</v>
      </c>
      <c r="H831" s="22">
        <v>2400</v>
      </c>
      <c r="M831" s="20" t="s">
        <v>716</v>
      </c>
    </row>
    <row r="832" spans="2:13" x14ac:dyDescent="0.3">
      <c r="B832" s="12" t="s">
        <v>192</v>
      </c>
      <c r="C832" s="20" t="s">
        <v>981</v>
      </c>
      <c r="H832" s="22">
        <v>2400</v>
      </c>
      <c r="M832" s="20" t="s">
        <v>716</v>
      </c>
    </row>
    <row r="833" spans="2:13" x14ac:dyDescent="0.3">
      <c r="B833" s="12" t="s">
        <v>192</v>
      </c>
      <c r="C833" s="20" t="s">
        <v>982</v>
      </c>
      <c r="H833" s="22">
        <v>2400</v>
      </c>
      <c r="M833" s="20" t="s">
        <v>378</v>
      </c>
    </row>
    <row r="834" spans="2:13" x14ac:dyDescent="0.3">
      <c r="B834" s="12" t="s">
        <v>192</v>
      </c>
      <c r="C834" s="20" t="s">
        <v>559</v>
      </c>
      <c r="H834" s="22">
        <v>2400</v>
      </c>
      <c r="M834" s="20" t="s">
        <v>614</v>
      </c>
    </row>
    <row r="835" spans="2:13" x14ac:dyDescent="0.3">
      <c r="B835" s="12" t="s">
        <v>192</v>
      </c>
      <c r="C835" s="20" t="s">
        <v>983</v>
      </c>
      <c r="H835" s="22">
        <v>2400</v>
      </c>
      <c r="M835" s="20" t="s">
        <v>474</v>
      </c>
    </row>
    <row r="836" spans="2:13" x14ac:dyDescent="0.3">
      <c r="B836" s="12" t="s">
        <v>192</v>
      </c>
      <c r="C836" s="20" t="s">
        <v>984</v>
      </c>
      <c r="H836" s="22">
        <v>2400</v>
      </c>
      <c r="M836" s="20" t="s">
        <v>379</v>
      </c>
    </row>
    <row r="837" spans="2:13" x14ac:dyDescent="0.3">
      <c r="B837" s="12" t="s">
        <v>192</v>
      </c>
      <c r="C837" s="20" t="s">
        <v>985</v>
      </c>
      <c r="H837" s="22">
        <v>2400</v>
      </c>
      <c r="M837" s="20" t="s">
        <v>1212</v>
      </c>
    </row>
    <row r="838" spans="2:13" x14ac:dyDescent="0.3">
      <c r="B838" s="12" t="s">
        <v>192</v>
      </c>
      <c r="C838" s="20" t="s">
        <v>986</v>
      </c>
      <c r="H838" s="22">
        <v>2400</v>
      </c>
      <c r="M838" s="20" t="s">
        <v>380</v>
      </c>
    </row>
    <row r="839" spans="2:13" x14ac:dyDescent="0.3">
      <c r="B839" s="12" t="s">
        <v>192</v>
      </c>
      <c r="C839" s="20" t="s">
        <v>987</v>
      </c>
      <c r="H839" s="22">
        <v>2400</v>
      </c>
      <c r="M839" s="20" t="s">
        <v>294</v>
      </c>
    </row>
    <row r="840" spans="2:13" x14ac:dyDescent="0.3">
      <c r="B840" s="12" t="s">
        <v>192</v>
      </c>
      <c r="C840" s="20" t="s">
        <v>988</v>
      </c>
      <c r="H840" s="22">
        <v>2400</v>
      </c>
      <c r="M840" s="20" t="s">
        <v>294</v>
      </c>
    </row>
    <row r="841" spans="2:13" x14ac:dyDescent="0.3">
      <c r="B841" s="12" t="s">
        <v>192</v>
      </c>
      <c r="C841" s="20" t="s">
        <v>989</v>
      </c>
      <c r="H841" s="22">
        <v>2400</v>
      </c>
      <c r="M841" s="20" t="s">
        <v>294</v>
      </c>
    </row>
    <row r="842" spans="2:13" x14ac:dyDescent="0.3">
      <c r="B842" s="12" t="s">
        <v>192</v>
      </c>
      <c r="C842" s="20" t="s">
        <v>990</v>
      </c>
      <c r="H842" s="22">
        <v>2400</v>
      </c>
      <c r="M842" s="20" t="s">
        <v>1051</v>
      </c>
    </row>
    <row r="843" spans="2:13" x14ac:dyDescent="0.3">
      <c r="B843" s="12" t="s">
        <v>192</v>
      </c>
      <c r="C843" s="20" t="s">
        <v>991</v>
      </c>
      <c r="H843" s="22">
        <v>2400</v>
      </c>
      <c r="M843" s="20" t="s">
        <v>381</v>
      </c>
    </row>
    <row r="844" spans="2:13" x14ac:dyDescent="0.3">
      <c r="B844" s="12" t="s">
        <v>192</v>
      </c>
      <c r="C844" s="20" t="s">
        <v>992</v>
      </c>
      <c r="H844" s="22">
        <v>2400</v>
      </c>
      <c r="M844" s="20" t="s">
        <v>382</v>
      </c>
    </row>
    <row r="845" spans="2:13" x14ac:dyDescent="0.3">
      <c r="B845" s="12" t="s">
        <v>192</v>
      </c>
      <c r="C845" s="20" t="s">
        <v>993</v>
      </c>
      <c r="H845" s="22">
        <v>2400</v>
      </c>
      <c r="M845" s="20" t="s">
        <v>295</v>
      </c>
    </row>
    <row r="846" spans="2:13" x14ac:dyDescent="0.3">
      <c r="B846" s="12" t="s">
        <v>193</v>
      </c>
      <c r="C846" s="20" t="s">
        <v>994</v>
      </c>
      <c r="D846" s="22">
        <v>72000</v>
      </c>
      <c r="E846" s="22">
        <v>280000</v>
      </c>
      <c r="F846" s="22">
        <v>75000</v>
      </c>
      <c r="G846" s="22">
        <v>35000</v>
      </c>
      <c r="H846" s="22">
        <v>1750</v>
      </c>
      <c r="M846" s="20" t="s">
        <v>1052</v>
      </c>
    </row>
    <row r="847" spans="2:13" x14ac:dyDescent="0.3">
      <c r="B847" s="12" t="s">
        <v>193</v>
      </c>
      <c r="C847" s="20" t="s">
        <v>995</v>
      </c>
      <c r="H847" s="22">
        <v>2400</v>
      </c>
      <c r="M847" s="20" t="s">
        <v>537</v>
      </c>
    </row>
    <row r="848" spans="2:13" x14ac:dyDescent="0.3">
      <c r="B848" s="12" t="s">
        <v>193</v>
      </c>
      <c r="C848" s="20" t="s">
        <v>543</v>
      </c>
      <c r="H848" s="22">
        <v>2400</v>
      </c>
      <c r="M848" s="20" t="s">
        <v>296</v>
      </c>
    </row>
    <row r="849" spans="2:13" x14ac:dyDescent="0.3">
      <c r="B849" s="12" t="s">
        <v>193</v>
      </c>
      <c r="C849" s="20" t="s">
        <v>996</v>
      </c>
      <c r="H849" s="22">
        <v>2400</v>
      </c>
      <c r="M849" s="20" t="s">
        <v>1053</v>
      </c>
    </row>
    <row r="850" spans="2:13" x14ac:dyDescent="0.3">
      <c r="B850" s="12" t="s">
        <v>193</v>
      </c>
      <c r="C850" s="20" t="s">
        <v>222</v>
      </c>
      <c r="H850" s="22">
        <v>2400</v>
      </c>
      <c r="M850" s="20" t="s">
        <v>475</v>
      </c>
    </row>
    <row r="851" spans="2:13" x14ac:dyDescent="0.3">
      <c r="B851" s="12" t="s">
        <v>193</v>
      </c>
      <c r="C851" s="20" t="s">
        <v>997</v>
      </c>
      <c r="H851" s="22">
        <v>2400</v>
      </c>
      <c r="M851" s="20" t="s">
        <v>553</v>
      </c>
    </row>
    <row r="852" spans="2:13" x14ac:dyDescent="0.3">
      <c r="B852" s="12" t="s">
        <v>193</v>
      </c>
      <c r="C852" s="20" t="s">
        <v>998</v>
      </c>
      <c r="H852" s="22">
        <v>2400</v>
      </c>
      <c r="M852" s="20" t="s">
        <v>1217</v>
      </c>
    </row>
    <row r="853" spans="2:13" x14ac:dyDescent="0.3">
      <c r="B853" s="12" t="s">
        <v>193</v>
      </c>
      <c r="C853" s="20" t="s">
        <v>226</v>
      </c>
      <c r="H853" s="22">
        <v>2400</v>
      </c>
      <c r="M853" s="20" t="s">
        <v>777</v>
      </c>
    </row>
    <row r="854" spans="2:13" x14ac:dyDescent="0.3">
      <c r="B854" s="12" t="s">
        <v>193</v>
      </c>
      <c r="C854" s="20" t="s">
        <v>176</v>
      </c>
      <c r="H854" s="22">
        <v>2400</v>
      </c>
      <c r="M854" s="20" t="s">
        <v>878</v>
      </c>
    </row>
    <row r="855" spans="2:13" x14ac:dyDescent="0.3">
      <c r="B855" s="12" t="s">
        <v>193</v>
      </c>
      <c r="C855" s="20" t="s">
        <v>651</v>
      </c>
      <c r="H855" s="22">
        <v>2400</v>
      </c>
      <c r="M855" s="20" t="s">
        <v>1082</v>
      </c>
    </row>
    <row r="856" spans="2:13" x14ac:dyDescent="0.3">
      <c r="B856" s="12" t="s">
        <v>193</v>
      </c>
      <c r="C856" s="20" t="s">
        <v>999</v>
      </c>
      <c r="H856" s="22">
        <v>2400</v>
      </c>
      <c r="M856" s="20" t="s">
        <v>717</v>
      </c>
    </row>
    <row r="857" spans="2:13" x14ac:dyDescent="0.3">
      <c r="B857" s="12" t="s">
        <v>193</v>
      </c>
      <c r="C857" s="20" t="s">
        <v>1000</v>
      </c>
      <c r="H857" s="22">
        <v>2400</v>
      </c>
      <c r="M857" s="20" t="s">
        <v>297</v>
      </c>
    </row>
    <row r="858" spans="2:13" x14ac:dyDescent="0.3">
      <c r="B858" s="12" t="s">
        <v>193</v>
      </c>
      <c r="C858" s="20" t="s">
        <v>1001</v>
      </c>
      <c r="H858" s="22">
        <v>2400</v>
      </c>
      <c r="M858" s="20" t="s">
        <v>825</v>
      </c>
    </row>
    <row r="859" spans="2:13" x14ac:dyDescent="0.3">
      <c r="B859" s="12" t="s">
        <v>193</v>
      </c>
      <c r="C859" s="20" t="s">
        <v>1002</v>
      </c>
      <c r="H859" s="22">
        <v>2400</v>
      </c>
      <c r="M859" s="20" t="s">
        <v>383</v>
      </c>
    </row>
    <row r="860" spans="2:13" x14ac:dyDescent="0.3">
      <c r="B860" s="12" t="s">
        <v>193</v>
      </c>
      <c r="C860" s="20" t="s">
        <v>1003</v>
      </c>
      <c r="H860" s="22">
        <v>2400</v>
      </c>
      <c r="M860" s="20" t="s">
        <v>879</v>
      </c>
    </row>
    <row r="861" spans="2:13" x14ac:dyDescent="0.3">
      <c r="B861" s="12" t="s">
        <v>193</v>
      </c>
      <c r="C861" s="20" t="s">
        <v>1004</v>
      </c>
      <c r="H861" s="22">
        <v>2400</v>
      </c>
      <c r="M861" s="20" t="s">
        <v>925</v>
      </c>
    </row>
    <row r="862" spans="2:13" x14ac:dyDescent="0.3">
      <c r="B862" s="12" t="s">
        <v>193</v>
      </c>
      <c r="C862" s="20" t="s">
        <v>1005</v>
      </c>
      <c r="H862" s="22">
        <v>2400</v>
      </c>
      <c r="M862" s="20" t="s">
        <v>298</v>
      </c>
    </row>
    <row r="863" spans="2:13" x14ac:dyDescent="0.3">
      <c r="B863" s="12" t="s">
        <v>193</v>
      </c>
      <c r="C863" s="20" t="s">
        <v>621</v>
      </c>
      <c r="H863" s="22">
        <v>2400</v>
      </c>
      <c r="M863" s="20" t="s">
        <v>298</v>
      </c>
    </row>
    <row r="864" spans="2:13" x14ac:dyDescent="0.3">
      <c r="B864" s="12" t="s">
        <v>193</v>
      </c>
      <c r="C864" s="20" t="s">
        <v>1006</v>
      </c>
      <c r="H864" s="22">
        <v>2400</v>
      </c>
      <c r="M864" s="20" t="s">
        <v>476</v>
      </c>
    </row>
    <row r="865" spans="2:13" x14ac:dyDescent="0.3">
      <c r="B865" s="12" t="s">
        <v>193</v>
      </c>
      <c r="C865" s="20" t="s">
        <v>1007</v>
      </c>
      <c r="H865" s="22">
        <v>2400</v>
      </c>
      <c r="M865" s="20" t="s">
        <v>1187</v>
      </c>
    </row>
    <row r="866" spans="2:13" x14ac:dyDescent="0.3">
      <c r="B866" s="12" t="s">
        <v>193</v>
      </c>
      <c r="C866" s="20" t="s">
        <v>243</v>
      </c>
      <c r="H866" s="22">
        <v>2400</v>
      </c>
      <c r="M866" s="20" t="s">
        <v>1085</v>
      </c>
    </row>
    <row r="867" spans="2:13" x14ac:dyDescent="0.3">
      <c r="B867" s="12" t="s">
        <v>193</v>
      </c>
      <c r="C867" s="20" t="s">
        <v>1008</v>
      </c>
      <c r="H867" s="22">
        <v>2400</v>
      </c>
      <c r="M867" s="20" t="s">
        <v>1083</v>
      </c>
    </row>
    <row r="868" spans="2:13" x14ac:dyDescent="0.3">
      <c r="B868" s="12" t="s">
        <v>193</v>
      </c>
      <c r="C868" s="20" t="s">
        <v>1009</v>
      </c>
      <c r="H868" s="22">
        <v>2400</v>
      </c>
      <c r="M868" s="20" t="s">
        <v>615</v>
      </c>
    </row>
    <row r="869" spans="2:13" x14ac:dyDescent="0.3">
      <c r="B869" s="12" t="s">
        <v>193</v>
      </c>
      <c r="C869" s="20" t="s">
        <v>1010</v>
      </c>
      <c r="H869" s="22">
        <v>2400</v>
      </c>
      <c r="M869" s="20" t="s">
        <v>615</v>
      </c>
    </row>
    <row r="870" spans="2:13" x14ac:dyDescent="0.3">
      <c r="B870" s="12" t="s">
        <v>193</v>
      </c>
      <c r="C870" s="20" t="s">
        <v>1011</v>
      </c>
      <c r="H870" s="22">
        <v>2400</v>
      </c>
      <c r="M870" s="20" t="s">
        <v>384</v>
      </c>
    </row>
    <row r="871" spans="2:13" x14ac:dyDescent="0.3">
      <c r="B871" s="12" t="s">
        <v>193</v>
      </c>
      <c r="C871" s="20" t="s">
        <v>1012</v>
      </c>
      <c r="H871" s="22">
        <v>2400</v>
      </c>
      <c r="M871" s="20" t="s">
        <v>477</v>
      </c>
    </row>
    <row r="872" spans="2:13" x14ac:dyDescent="0.3">
      <c r="B872" s="12" t="s">
        <v>193</v>
      </c>
      <c r="C872" s="20" t="s">
        <v>1013</v>
      </c>
      <c r="H872" s="22">
        <v>2400</v>
      </c>
      <c r="M872" s="20" t="s">
        <v>1054</v>
      </c>
    </row>
    <row r="873" spans="2:13" x14ac:dyDescent="0.3">
      <c r="B873" s="12" t="s">
        <v>193</v>
      </c>
      <c r="C873" s="20" t="s">
        <v>365</v>
      </c>
      <c r="H873" s="22">
        <v>2400</v>
      </c>
      <c r="M873" s="20" t="s">
        <v>1054</v>
      </c>
    </row>
    <row r="874" spans="2:13" x14ac:dyDescent="0.3">
      <c r="B874" s="12" t="s">
        <v>193</v>
      </c>
      <c r="C874" s="20" t="s">
        <v>1014</v>
      </c>
      <c r="H874" s="22">
        <v>2400</v>
      </c>
      <c r="M874" s="20" t="s">
        <v>478</v>
      </c>
    </row>
    <row r="875" spans="2:13" x14ac:dyDescent="0.3">
      <c r="B875" s="12" t="s">
        <v>193</v>
      </c>
      <c r="C875" s="20" t="s">
        <v>1015</v>
      </c>
      <c r="H875" s="22">
        <v>2400</v>
      </c>
      <c r="M875" s="20" t="s">
        <v>1084</v>
      </c>
    </row>
    <row r="876" spans="2:13" x14ac:dyDescent="0.3">
      <c r="B876" s="12" t="s">
        <v>193</v>
      </c>
      <c r="C876" s="20" t="s">
        <v>1016</v>
      </c>
      <c r="H876" s="22">
        <v>2400</v>
      </c>
      <c r="M876" s="20" t="s">
        <v>385</v>
      </c>
    </row>
    <row r="877" spans="2:13" x14ac:dyDescent="0.3">
      <c r="B877" s="12" t="s">
        <v>193</v>
      </c>
      <c r="C877" s="20" t="s">
        <v>1017</v>
      </c>
      <c r="H877" s="22">
        <v>2400</v>
      </c>
      <c r="M877" s="20" t="s">
        <v>385</v>
      </c>
    </row>
    <row r="878" spans="2:13" x14ac:dyDescent="0.3">
      <c r="B878" s="12" t="s">
        <v>193</v>
      </c>
      <c r="C878" s="20" t="s">
        <v>1018</v>
      </c>
      <c r="H878" s="22">
        <v>2400</v>
      </c>
      <c r="M878" s="20" t="s">
        <v>479</v>
      </c>
    </row>
    <row r="879" spans="2:13" x14ac:dyDescent="0.3">
      <c r="B879" s="12" t="s">
        <v>193</v>
      </c>
      <c r="C879" s="20" t="s">
        <v>1019</v>
      </c>
      <c r="H879" s="22">
        <v>2400</v>
      </c>
      <c r="M879" s="20" t="s">
        <v>299</v>
      </c>
    </row>
    <row r="880" spans="2:13" x14ac:dyDescent="0.3">
      <c r="B880" s="12" t="s">
        <v>193</v>
      </c>
      <c r="C880" s="20" t="s">
        <v>1020</v>
      </c>
      <c r="H880" s="22">
        <v>2400</v>
      </c>
      <c r="M880" s="20" t="s">
        <v>299</v>
      </c>
    </row>
    <row r="881" spans="2:13" x14ac:dyDescent="0.3">
      <c r="B881" s="12" t="s">
        <v>193</v>
      </c>
      <c r="C881" s="20" t="s">
        <v>1021</v>
      </c>
      <c r="H881" s="22">
        <v>2400</v>
      </c>
      <c r="M881" s="20" t="s">
        <v>299</v>
      </c>
    </row>
    <row r="882" spans="2:13" x14ac:dyDescent="0.3">
      <c r="B882" s="12" t="s">
        <v>193</v>
      </c>
      <c r="C882" s="20" t="s">
        <v>1022</v>
      </c>
      <c r="H882" s="22">
        <v>2400</v>
      </c>
      <c r="M882" s="20" t="s">
        <v>926</v>
      </c>
    </row>
    <row r="883" spans="2:13" x14ac:dyDescent="0.3">
      <c r="B883" s="12" t="s">
        <v>193</v>
      </c>
      <c r="C883" s="20" t="s">
        <v>258</v>
      </c>
      <c r="H883" s="22">
        <v>2400</v>
      </c>
      <c r="M883" s="20" t="s">
        <v>300</v>
      </c>
    </row>
    <row r="884" spans="2:13" x14ac:dyDescent="0.3">
      <c r="B884" s="12" t="s">
        <v>193</v>
      </c>
      <c r="C884" s="20" t="s">
        <v>1023</v>
      </c>
      <c r="H884" s="22">
        <v>2400</v>
      </c>
      <c r="M884" s="20" t="s">
        <v>640</v>
      </c>
    </row>
    <row r="885" spans="2:13" x14ac:dyDescent="0.3">
      <c r="B885" s="12" t="s">
        <v>193</v>
      </c>
      <c r="C885" s="20" t="s">
        <v>1024</v>
      </c>
      <c r="H885" s="22">
        <v>2400</v>
      </c>
      <c r="M885" s="20" t="s">
        <v>301</v>
      </c>
    </row>
    <row r="886" spans="2:13" x14ac:dyDescent="0.3">
      <c r="B886" s="12" t="s">
        <v>193</v>
      </c>
      <c r="C886" s="20" t="s">
        <v>1025</v>
      </c>
      <c r="H886" s="22">
        <v>2400</v>
      </c>
      <c r="M886" s="20" t="s">
        <v>302</v>
      </c>
    </row>
    <row r="887" spans="2:13" x14ac:dyDescent="0.3">
      <c r="B887" s="12" t="s">
        <v>193</v>
      </c>
      <c r="C887" s="20" t="s">
        <v>1026</v>
      </c>
      <c r="H887" s="22">
        <v>2400</v>
      </c>
      <c r="M887" s="20" t="s">
        <v>582</v>
      </c>
    </row>
    <row r="888" spans="2:13" x14ac:dyDescent="0.3">
      <c r="B888" s="12" t="s">
        <v>193</v>
      </c>
      <c r="C888" s="20" t="s">
        <v>1027</v>
      </c>
      <c r="H888" s="22">
        <v>2400</v>
      </c>
      <c r="M888" s="20" t="s">
        <v>848</v>
      </c>
    </row>
    <row r="889" spans="2:13" x14ac:dyDescent="0.3">
      <c r="B889" s="12" t="s">
        <v>193</v>
      </c>
      <c r="C889" s="20" t="s">
        <v>1028</v>
      </c>
      <c r="H889" s="22">
        <v>2400</v>
      </c>
      <c r="M889" s="20" t="s">
        <v>303</v>
      </c>
    </row>
    <row r="890" spans="2:13" x14ac:dyDescent="0.3">
      <c r="B890" s="12" t="s">
        <v>193</v>
      </c>
      <c r="C890" s="20" t="s">
        <v>1029</v>
      </c>
      <c r="H890" s="22">
        <v>2400</v>
      </c>
      <c r="M890" s="20" t="s">
        <v>1055</v>
      </c>
    </row>
    <row r="891" spans="2:13" x14ac:dyDescent="0.3">
      <c r="B891" s="12" t="s">
        <v>193</v>
      </c>
      <c r="C891" s="20" t="s">
        <v>1030</v>
      </c>
      <c r="H891" s="22">
        <v>2400</v>
      </c>
      <c r="M891" s="20" t="s">
        <v>554</v>
      </c>
    </row>
    <row r="892" spans="2:13" x14ac:dyDescent="0.3">
      <c r="B892" s="12" t="s">
        <v>193</v>
      </c>
      <c r="C892" s="20" t="s">
        <v>612</v>
      </c>
      <c r="H892" s="22">
        <v>2400</v>
      </c>
      <c r="M892" s="20" t="s">
        <v>849</v>
      </c>
    </row>
    <row r="893" spans="2:13" x14ac:dyDescent="0.3">
      <c r="B893" s="12" t="s">
        <v>193</v>
      </c>
      <c r="C893" s="20" t="s">
        <v>1031</v>
      </c>
      <c r="H893" s="22">
        <v>2400</v>
      </c>
      <c r="M893" s="20" t="s">
        <v>924</v>
      </c>
    </row>
    <row r="894" spans="2:13" x14ac:dyDescent="0.3">
      <c r="B894" s="12" t="s">
        <v>193</v>
      </c>
      <c r="C894" s="20" t="s">
        <v>1032</v>
      </c>
      <c r="H894" s="22">
        <v>2400</v>
      </c>
      <c r="M894" s="20" t="s">
        <v>850</v>
      </c>
    </row>
    <row r="895" spans="2:13" x14ac:dyDescent="0.3">
      <c r="B895" s="12" t="s">
        <v>193</v>
      </c>
      <c r="C895" s="20" t="s">
        <v>1033</v>
      </c>
      <c r="H895" s="22">
        <v>2400</v>
      </c>
      <c r="M895" s="20" t="s">
        <v>304</v>
      </c>
    </row>
    <row r="896" spans="2:13" x14ac:dyDescent="0.3">
      <c r="B896" s="12" t="s">
        <v>193</v>
      </c>
      <c r="C896" s="20" t="s">
        <v>1034</v>
      </c>
      <c r="H896" s="22">
        <v>2400</v>
      </c>
      <c r="M896" s="20" t="s">
        <v>304</v>
      </c>
    </row>
    <row r="897" spans="2:13" x14ac:dyDescent="0.3">
      <c r="B897" s="12" t="s">
        <v>193</v>
      </c>
      <c r="C897" s="20" t="s">
        <v>1035</v>
      </c>
      <c r="H897" s="22">
        <v>2400</v>
      </c>
      <c r="M897" s="20" t="s">
        <v>304</v>
      </c>
    </row>
    <row r="898" spans="2:13" x14ac:dyDescent="0.3">
      <c r="B898" s="12" t="s">
        <v>193</v>
      </c>
      <c r="C898" s="20" t="s">
        <v>1036</v>
      </c>
      <c r="H898" s="22">
        <v>2400</v>
      </c>
      <c r="M898" s="20" t="s">
        <v>851</v>
      </c>
    </row>
    <row r="899" spans="2:13" x14ac:dyDescent="0.3">
      <c r="B899" s="12" t="s">
        <v>193</v>
      </c>
      <c r="C899" s="20" t="s">
        <v>1037</v>
      </c>
      <c r="H899" s="22">
        <v>2400</v>
      </c>
      <c r="M899" s="20" t="s">
        <v>386</v>
      </c>
    </row>
    <row r="900" spans="2:13" x14ac:dyDescent="0.3">
      <c r="B900" s="12" t="s">
        <v>193</v>
      </c>
      <c r="C900" s="20" t="s">
        <v>1038</v>
      </c>
      <c r="H900" s="22">
        <v>2400</v>
      </c>
      <c r="M900" s="20" t="s">
        <v>1056</v>
      </c>
    </row>
    <row r="901" spans="2:13" x14ac:dyDescent="0.3">
      <c r="B901" s="12" t="s">
        <v>193</v>
      </c>
      <c r="C901" s="20" t="s">
        <v>1039</v>
      </c>
      <c r="H901" s="22">
        <v>2400</v>
      </c>
      <c r="M901" s="20" t="s">
        <v>1128</v>
      </c>
    </row>
    <row r="902" spans="2:13" x14ac:dyDescent="0.3">
      <c r="B902" s="12" t="s">
        <v>193</v>
      </c>
      <c r="C902" s="20" t="s">
        <v>1040</v>
      </c>
      <c r="H902" s="22">
        <v>2400</v>
      </c>
      <c r="M902" s="20" t="s">
        <v>345</v>
      </c>
    </row>
    <row r="903" spans="2:13" x14ac:dyDescent="0.3">
      <c r="B903" s="12" t="s">
        <v>193</v>
      </c>
      <c r="C903" s="20" t="s">
        <v>1041</v>
      </c>
      <c r="H903" s="22">
        <v>2400</v>
      </c>
      <c r="M903" s="20" t="s">
        <v>481</v>
      </c>
    </row>
    <row r="904" spans="2:13" x14ac:dyDescent="0.3">
      <c r="B904" s="12" t="s">
        <v>193</v>
      </c>
      <c r="C904" s="20" t="s">
        <v>1042</v>
      </c>
      <c r="H904" s="22">
        <v>2400</v>
      </c>
      <c r="M904" s="20" t="s">
        <v>481</v>
      </c>
    </row>
    <row r="905" spans="2:13" x14ac:dyDescent="0.3">
      <c r="B905" s="12" t="s">
        <v>193</v>
      </c>
      <c r="C905" s="20" t="s">
        <v>1043</v>
      </c>
      <c r="H905" s="22">
        <v>2400</v>
      </c>
      <c r="M905" s="20" t="s">
        <v>828</v>
      </c>
    </row>
    <row r="906" spans="2:13" x14ac:dyDescent="0.3">
      <c r="B906" s="12" t="s">
        <v>193</v>
      </c>
      <c r="C906" s="20" t="s">
        <v>1044</v>
      </c>
      <c r="H906" s="22">
        <v>2400</v>
      </c>
      <c r="M906" s="20" t="s">
        <v>387</v>
      </c>
    </row>
    <row r="907" spans="2:13" x14ac:dyDescent="0.3">
      <c r="B907" s="12" t="s">
        <v>193</v>
      </c>
      <c r="C907" s="20" t="s">
        <v>1045</v>
      </c>
      <c r="H907" s="22">
        <v>2400</v>
      </c>
      <c r="M907" s="20" t="s">
        <v>387</v>
      </c>
    </row>
    <row r="908" spans="2:13" x14ac:dyDescent="0.3">
      <c r="B908" s="12" t="s">
        <v>193</v>
      </c>
      <c r="C908" s="20" t="s">
        <v>1046</v>
      </c>
      <c r="H908" s="22">
        <v>2400</v>
      </c>
      <c r="M908" s="20" t="s">
        <v>992</v>
      </c>
    </row>
    <row r="909" spans="2:13" x14ac:dyDescent="0.3">
      <c r="B909" s="12" t="s">
        <v>193</v>
      </c>
      <c r="C909" s="20" t="s">
        <v>1047</v>
      </c>
      <c r="H909" s="22">
        <v>2400</v>
      </c>
      <c r="M909" s="20" t="s">
        <v>305</v>
      </c>
    </row>
    <row r="910" spans="2:13" x14ac:dyDescent="0.3">
      <c r="B910" s="12" t="s">
        <v>193</v>
      </c>
      <c r="C910" s="20" t="s">
        <v>1048</v>
      </c>
      <c r="H910" s="22">
        <v>2400</v>
      </c>
      <c r="M910" s="20" t="s">
        <v>482</v>
      </c>
    </row>
    <row r="911" spans="2:13" x14ac:dyDescent="0.3">
      <c r="B911" s="12" t="s">
        <v>193</v>
      </c>
      <c r="C911" s="20" t="s">
        <v>288</v>
      </c>
      <c r="H911" s="22">
        <v>2400</v>
      </c>
      <c r="M911" s="20" t="s">
        <v>388</v>
      </c>
    </row>
    <row r="912" spans="2:13" x14ac:dyDescent="0.3">
      <c r="B912" s="12" t="s">
        <v>193</v>
      </c>
      <c r="C912" s="20" t="s">
        <v>1049</v>
      </c>
      <c r="H912" s="22">
        <v>2400</v>
      </c>
      <c r="M912" s="20" t="s">
        <v>1227</v>
      </c>
    </row>
    <row r="913" spans="2:13" x14ac:dyDescent="0.3">
      <c r="B913" s="12" t="s">
        <v>193</v>
      </c>
      <c r="C913" s="20" t="s">
        <v>200</v>
      </c>
      <c r="H913" s="22">
        <v>2400</v>
      </c>
      <c r="M913" s="20" t="s">
        <v>483</v>
      </c>
    </row>
    <row r="914" spans="2:13" x14ac:dyDescent="0.3">
      <c r="B914" s="12" t="s">
        <v>193</v>
      </c>
      <c r="C914" s="20" t="s">
        <v>1050</v>
      </c>
      <c r="H914" s="22">
        <v>2400</v>
      </c>
      <c r="M914" s="20" t="s">
        <v>927</v>
      </c>
    </row>
    <row r="915" spans="2:13" x14ac:dyDescent="0.3">
      <c r="B915" s="12" t="s">
        <v>193</v>
      </c>
      <c r="C915" s="20" t="s">
        <v>1051</v>
      </c>
      <c r="H915" s="22">
        <v>2400</v>
      </c>
      <c r="M915" s="20" t="s">
        <v>216</v>
      </c>
    </row>
    <row r="916" spans="2:13" x14ac:dyDescent="0.3">
      <c r="B916" s="12" t="s">
        <v>193</v>
      </c>
      <c r="C916" s="20" t="s">
        <v>1052</v>
      </c>
      <c r="H916" s="22">
        <v>2400</v>
      </c>
      <c r="M916" s="20" t="s">
        <v>480</v>
      </c>
    </row>
    <row r="917" spans="2:13" x14ac:dyDescent="0.3">
      <c r="B917" s="12" t="s">
        <v>193</v>
      </c>
      <c r="C917" s="20" t="s">
        <v>1053</v>
      </c>
      <c r="H917" s="22">
        <v>2400</v>
      </c>
      <c r="M917" s="20" t="s">
        <v>583</v>
      </c>
    </row>
    <row r="918" spans="2:13" x14ac:dyDescent="0.3">
      <c r="B918" s="12" t="s">
        <v>193</v>
      </c>
      <c r="C918" s="20" t="s">
        <v>1054</v>
      </c>
      <c r="H918" s="22">
        <v>2400</v>
      </c>
      <c r="M918" s="20" t="s">
        <v>965</v>
      </c>
    </row>
    <row r="919" spans="2:13" x14ac:dyDescent="0.3">
      <c r="B919" s="12" t="s">
        <v>193</v>
      </c>
      <c r="C919" s="20" t="s">
        <v>1055</v>
      </c>
      <c r="H919" s="22">
        <v>2400</v>
      </c>
      <c r="M919" s="20" t="s">
        <v>965</v>
      </c>
    </row>
    <row r="920" spans="2:13" x14ac:dyDescent="0.3">
      <c r="B920" s="12" t="s">
        <v>193</v>
      </c>
      <c r="C920" s="20" t="s">
        <v>304</v>
      </c>
      <c r="H920" s="22">
        <v>2400</v>
      </c>
      <c r="M920" s="20" t="s">
        <v>1086</v>
      </c>
    </row>
    <row r="921" spans="2:13" x14ac:dyDescent="0.3">
      <c r="B921" s="12" t="s">
        <v>193</v>
      </c>
      <c r="C921" s="20" t="s">
        <v>1056</v>
      </c>
      <c r="H921" s="22">
        <v>2400</v>
      </c>
      <c r="M921" s="20" t="s">
        <v>306</v>
      </c>
    </row>
    <row r="922" spans="2:13" x14ac:dyDescent="0.3">
      <c r="B922" s="12" t="s">
        <v>193</v>
      </c>
      <c r="C922" s="20" t="s">
        <v>1057</v>
      </c>
      <c r="H922" s="22">
        <v>2400</v>
      </c>
      <c r="M922" s="20" t="s">
        <v>346</v>
      </c>
    </row>
    <row r="923" spans="2:13" x14ac:dyDescent="0.3">
      <c r="B923" s="12" t="s">
        <v>193</v>
      </c>
      <c r="C923" s="20" t="s">
        <v>1058</v>
      </c>
      <c r="H923" s="22">
        <v>2400</v>
      </c>
      <c r="M923" s="20" t="s">
        <v>993</v>
      </c>
    </row>
    <row r="924" spans="2:13" x14ac:dyDescent="0.3">
      <c r="B924" s="12" t="s">
        <v>193</v>
      </c>
      <c r="C924" s="20" t="s">
        <v>1059</v>
      </c>
      <c r="H924" s="22">
        <v>2400</v>
      </c>
      <c r="M924" s="20" t="s">
        <v>928</v>
      </c>
    </row>
    <row r="925" spans="2:13" x14ac:dyDescent="0.3">
      <c r="B925" s="12" t="s">
        <v>193</v>
      </c>
      <c r="C925" s="20" t="s">
        <v>194</v>
      </c>
      <c r="H925" s="22">
        <v>2400</v>
      </c>
      <c r="M925" s="20" t="s">
        <v>1172</v>
      </c>
    </row>
    <row r="926" spans="2:13" x14ac:dyDescent="0.3">
      <c r="B926" s="12" t="s">
        <v>193</v>
      </c>
      <c r="C926" s="20" t="s">
        <v>1060</v>
      </c>
      <c r="H926" s="22">
        <v>2400</v>
      </c>
      <c r="M926" s="20" t="s">
        <v>966</v>
      </c>
    </row>
    <row r="927" spans="2:13" x14ac:dyDescent="0.3">
      <c r="B927" s="12" t="s">
        <v>193</v>
      </c>
      <c r="C927" s="20" t="s">
        <v>1061</v>
      </c>
      <c r="H927" s="22">
        <v>2400</v>
      </c>
      <c r="M927" s="20" t="s">
        <v>718</v>
      </c>
    </row>
    <row r="928" spans="2:13" x14ac:dyDescent="0.3">
      <c r="B928" s="12" t="s">
        <v>193</v>
      </c>
      <c r="C928" s="20" t="s">
        <v>1062</v>
      </c>
      <c r="H928" s="22">
        <v>2400</v>
      </c>
      <c r="M928" s="20" t="s">
        <v>484</v>
      </c>
    </row>
    <row r="929" spans="2:13" x14ac:dyDescent="0.3">
      <c r="B929" s="12" t="s">
        <v>193</v>
      </c>
      <c r="C929" s="20" t="s">
        <v>1063</v>
      </c>
      <c r="H929" s="22">
        <v>2400</v>
      </c>
      <c r="M929" s="20" t="s">
        <v>485</v>
      </c>
    </row>
    <row r="930" spans="2:13" x14ac:dyDescent="0.3">
      <c r="B930" s="12" t="s">
        <v>193</v>
      </c>
      <c r="C930" s="20" t="s">
        <v>1064</v>
      </c>
      <c r="H930" s="22">
        <v>2400</v>
      </c>
      <c r="M930" s="20" t="s">
        <v>308</v>
      </c>
    </row>
    <row r="931" spans="2:13" x14ac:dyDescent="0.3">
      <c r="B931" s="12" t="s">
        <v>193</v>
      </c>
      <c r="C931" s="20" t="s">
        <v>395</v>
      </c>
      <c r="H931" s="22">
        <v>2400</v>
      </c>
      <c r="M931" s="20" t="s">
        <v>719</v>
      </c>
    </row>
    <row r="932" spans="2:13" x14ac:dyDescent="0.3">
      <c r="B932" s="12" t="s">
        <v>193</v>
      </c>
      <c r="C932" s="20" t="s">
        <v>1065</v>
      </c>
      <c r="H932" s="22">
        <v>2400</v>
      </c>
      <c r="M932" s="20" t="s">
        <v>1158</v>
      </c>
    </row>
    <row r="933" spans="2:13" x14ac:dyDescent="0.3">
      <c r="B933" s="12" t="s">
        <v>194</v>
      </c>
      <c r="C933" s="20" t="s">
        <v>1066</v>
      </c>
      <c r="H933" s="22">
        <v>2400</v>
      </c>
      <c r="M933" s="20" t="s">
        <v>486</v>
      </c>
    </row>
    <row r="934" spans="2:13" x14ac:dyDescent="0.3">
      <c r="B934" s="12" t="s">
        <v>194</v>
      </c>
      <c r="C934" s="20" t="s">
        <v>405</v>
      </c>
      <c r="H934" s="22">
        <v>2400</v>
      </c>
      <c r="M934" s="20" t="s">
        <v>720</v>
      </c>
    </row>
    <row r="935" spans="2:13" x14ac:dyDescent="0.3">
      <c r="B935" s="12" t="s">
        <v>194</v>
      </c>
      <c r="C935" s="20" t="s">
        <v>1067</v>
      </c>
      <c r="H935" s="22">
        <v>2400</v>
      </c>
      <c r="M935" s="20" t="s">
        <v>1197</v>
      </c>
    </row>
    <row r="936" spans="2:13" x14ac:dyDescent="0.3">
      <c r="B936" s="12" t="s">
        <v>194</v>
      </c>
      <c r="C936" s="20" t="s">
        <v>1068</v>
      </c>
      <c r="H936" s="22">
        <v>2400</v>
      </c>
      <c r="M936" s="20" t="s">
        <v>967</v>
      </c>
    </row>
    <row r="937" spans="2:13" x14ac:dyDescent="0.3">
      <c r="B937" s="12" t="s">
        <v>194</v>
      </c>
      <c r="C937" s="20" t="s">
        <v>1069</v>
      </c>
      <c r="H937" s="22">
        <v>2400</v>
      </c>
      <c r="M937" s="20" t="s">
        <v>721</v>
      </c>
    </row>
    <row r="938" spans="2:13" x14ac:dyDescent="0.3">
      <c r="B938" s="12" t="s">
        <v>194</v>
      </c>
      <c r="C938" s="20" t="s">
        <v>1070</v>
      </c>
      <c r="H938" s="22">
        <v>2400</v>
      </c>
      <c r="M938" s="20" t="s">
        <v>584</v>
      </c>
    </row>
    <row r="939" spans="2:13" x14ac:dyDescent="0.3">
      <c r="B939" s="12" t="s">
        <v>194</v>
      </c>
      <c r="C939" s="20" t="s">
        <v>1071</v>
      </c>
      <c r="H939" s="22">
        <v>2400</v>
      </c>
      <c r="M939" s="20" t="s">
        <v>1057</v>
      </c>
    </row>
    <row r="940" spans="2:13" x14ac:dyDescent="0.3">
      <c r="B940" s="12" t="s">
        <v>194</v>
      </c>
      <c r="C940" s="20" t="s">
        <v>1072</v>
      </c>
      <c r="H940" s="22">
        <v>2400</v>
      </c>
      <c r="M940" s="20" t="s">
        <v>722</v>
      </c>
    </row>
    <row r="941" spans="2:13" x14ac:dyDescent="0.3">
      <c r="B941" s="12" t="s">
        <v>194</v>
      </c>
      <c r="C941" s="20" t="s">
        <v>1073</v>
      </c>
      <c r="H941" s="22">
        <v>2400</v>
      </c>
      <c r="M941" s="20" t="s">
        <v>389</v>
      </c>
    </row>
    <row r="942" spans="2:13" x14ac:dyDescent="0.3">
      <c r="B942" s="12" t="s">
        <v>194</v>
      </c>
      <c r="C942" s="20" t="s">
        <v>1074</v>
      </c>
      <c r="H942" s="22">
        <v>2400</v>
      </c>
      <c r="M942" s="20" t="s">
        <v>1066</v>
      </c>
    </row>
    <row r="943" spans="2:13" x14ac:dyDescent="0.3">
      <c r="B943" s="12" t="s">
        <v>194</v>
      </c>
      <c r="C943" s="20" t="s">
        <v>270</v>
      </c>
      <c r="H943" s="22">
        <v>2400</v>
      </c>
      <c r="M943" s="20" t="s">
        <v>778</v>
      </c>
    </row>
    <row r="944" spans="2:13" x14ac:dyDescent="0.3">
      <c r="B944" s="12" t="s">
        <v>194</v>
      </c>
      <c r="C944" s="20" t="s">
        <v>1075</v>
      </c>
      <c r="H944" s="22">
        <v>2400</v>
      </c>
      <c r="M944" s="20" t="s">
        <v>852</v>
      </c>
    </row>
    <row r="945" spans="2:13" x14ac:dyDescent="0.3">
      <c r="B945" s="12" t="s">
        <v>194</v>
      </c>
      <c r="C945" s="20" t="s">
        <v>1076</v>
      </c>
      <c r="H945" s="22">
        <v>2400</v>
      </c>
      <c r="M945" s="20" t="s">
        <v>723</v>
      </c>
    </row>
    <row r="946" spans="2:13" x14ac:dyDescent="0.3">
      <c r="B946" s="12" t="s">
        <v>194</v>
      </c>
      <c r="C946" s="20" t="s">
        <v>1077</v>
      </c>
      <c r="H946" s="22">
        <v>2400</v>
      </c>
      <c r="M946" s="20" t="s">
        <v>487</v>
      </c>
    </row>
    <row r="947" spans="2:13" x14ac:dyDescent="0.3">
      <c r="B947" s="12" t="s">
        <v>194</v>
      </c>
      <c r="C947" s="20" t="s">
        <v>1078</v>
      </c>
      <c r="H947" s="22">
        <v>2400</v>
      </c>
      <c r="M947" s="20" t="s">
        <v>489</v>
      </c>
    </row>
    <row r="948" spans="2:13" x14ac:dyDescent="0.3">
      <c r="B948" s="12" t="s">
        <v>194</v>
      </c>
      <c r="C948" s="20" t="s">
        <v>1079</v>
      </c>
      <c r="H948" s="22">
        <v>2400</v>
      </c>
      <c r="M948" s="20" t="s">
        <v>1058</v>
      </c>
    </row>
    <row r="949" spans="2:13" x14ac:dyDescent="0.3">
      <c r="B949" s="12" t="s">
        <v>194</v>
      </c>
      <c r="C949" s="20" t="s">
        <v>1080</v>
      </c>
      <c r="H949" s="22">
        <v>2400</v>
      </c>
      <c r="M949" s="20" t="s">
        <v>488</v>
      </c>
    </row>
    <row r="950" spans="2:13" x14ac:dyDescent="0.3">
      <c r="B950" s="12" t="s">
        <v>194</v>
      </c>
      <c r="C950" s="20" t="s">
        <v>1081</v>
      </c>
      <c r="H950" s="22">
        <v>2400</v>
      </c>
      <c r="M950" s="20" t="s">
        <v>490</v>
      </c>
    </row>
    <row r="951" spans="2:13" x14ac:dyDescent="0.3">
      <c r="B951" s="12" t="s">
        <v>194</v>
      </c>
      <c r="C951" s="20" t="s">
        <v>1082</v>
      </c>
      <c r="H951" s="22">
        <v>2400</v>
      </c>
      <c r="M951" s="20" t="s">
        <v>555</v>
      </c>
    </row>
    <row r="952" spans="2:13" x14ac:dyDescent="0.3">
      <c r="B952" s="12" t="s">
        <v>194</v>
      </c>
      <c r="C952" s="20" t="s">
        <v>1083</v>
      </c>
      <c r="H952" s="22">
        <v>2400</v>
      </c>
      <c r="M952" s="20" t="s">
        <v>347</v>
      </c>
    </row>
    <row r="953" spans="2:13" x14ac:dyDescent="0.3">
      <c r="B953" s="12" t="s">
        <v>194</v>
      </c>
      <c r="C953" s="20" t="s">
        <v>1084</v>
      </c>
      <c r="H953" s="22">
        <v>2400</v>
      </c>
      <c r="M953" s="20" t="s">
        <v>556</v>
      </c>
    </row>
    <row r="954" spans="2:13" x14ac:dyDescent="0.3">
      <c r="B954" s="12" t="s">
        <v>194</v>
      </c>
      <c r="C954" s="20" t="s">
        <v>299</v>
      </c>
      <c r="H954" s="22">
        <v>2400</v>
      </c>
      <c r="M954" s="20" t="s">
        <v>491</v>
      </c>
    </row>
    <row r="955" spans="2:13" x14ac:dyDescent="0.3">
      <c r="B955" s="12" t="s">
        <v>194</v>
      </c>
      <c r="C955" s="20" t="s">
        <v>1085</v>
      </c>
      <c r="H955" s="22">
        <v>2400</v>
      </c>
      <c r="M955" s="20" t="s">
        <v>309</v>
      </c>
    </row>
    <row r="956" spans="2:13" x14ac:dyDescent="0.3">
      <c r="B956" s="12" t="s">
        <v>194</v>
      </c>
      <c r="C956" s="20" t="s">
        <v>194</v>
      </c>
      <c r="H956" s="22">
        <v>2400</v>
      </c>
      <c r="M956" s="20" t="s">
        <v>310</v>
      </c>
    </row>
    <row r="957" spans="2:13" x14ac:dyDescent="0.3">
      <c r="B957" s="12" t="s">
        <v>194</v>
      </c>
      <c r="C957" s="20" t="s">
        <v>1086</v>
      </c>
      <c r="H957" s="22">
        <v>2400</v>
      </c>
      <c r="M957" s="20" t="s">
        <v>390</v>
      </c>
    </row>
    <row r="958" spans="2:13" x14ac:dyDescent="0.3">
      <c r="B958" s="12" t="s">
        <v>194</v>
      </c>
      <c r="C958" s="20" t="s">
        <v>1087</v>
      </c>
      <c r="H958" s="22">
        <v>2400</v>
      </c>
      <c r="M958" s="20" t="s">
        <v>724</v>
      </c>
    </row>
    <row r="959" spans="2:13" x14ac:dyDescent="0.3">
      <c r="B959" s="12" t="s">
        <v>195</v>
      </c>
      <c r="C959" s="20" t="s">
        <v>1088</v>
      </c>
      <c r="H959" s="22">
        <v>2400</v>
      </c>
      <c r="M959" s="20" t="s">
        <v>492</v>
      </c>
    </row>
    <row r="960" spans="2:13" x14ac:dyDescent="0.3">
      <c r="B960" s="12" t="s">
        <v>195</v>
      </c>
      <c r="C960" s="20" t="s">
        <v>1089</v>
      </c>
      <c r="H960" s="22">
        <v>2400</v>
      </c>
      <c r="M960" s="20" t="s">
        <v>494</v>
      </c>
    </row>
    <row r="961" spans="2:13" x14ac:dyDescent="0.3">
      <c r="B961" s="12" t="s">
        <v>195</v>
      </c>
      <c r="C961" s="20" t="s">
        <v>1090</v>
      </c>
      <c r="H961" s="22">
        <v>2400</v>
      </c>
      <c r="M961" s="20" t="s">
        <v>493</v>
      </c>
    </row>
    <row r="962" spans="2:13" x14ac:dyDescent="0.3">
      <c r="B962" s="12" t="s">
        <v>195</v>
      </c>
      <c r="C962" s="20" t="s">
        <v>1091</v>
      </c>
      <c r="H962" s="22">
        <v>2400</v>
      </c>
      <c r="M962" s="20" t="s">
        <v>585</v>
      </c>
    </row>
    <row r="963" spans="2:13" x14ac:dyDescent="0.3">
      <c r="B963" s="12" t="s">
        <v>195</v>
      </c>
      <c r="C963" s="20" t="s">
        <v>1092</v>
      </c>
      <c r="H963" s="22">
        <v>2400</v>
      </c>
      <c r="M963" s="20" t="s">
        <v>1059</v>
      </c>
    </row>
    <row r="964" spans="2:13" x14ac:dyDescent="0.3">
      <c r="B964" s="12" t="s">
        <v>195</v>
      </c>
      <c r="C964" s="20" t="s">
        <v>1093</v>
      </c>
      <c r="H964" s="22">
        <v>2400</v>
      </c>
      <c r="M964" s="20" t="s">
        <v>348</v>
      </c>
    </row>
    <row r="965" spans="2:13" x14ac:dyDescent="0.3">
      <c r="B965" s="12" t="s">
        <v>195</v>
      </c>
      <c r="C965" s="20" t="s">
        <v>1094</v>
      </c>
      <c r="H965" s="22">
        <v>2400</v>
      </c>
      <c r="M965" s="20" t="s">
        <v>586</v>
      </c>
    </row>
    <row r="966" spans="2:13" x14ac:dyDescent="0.3">
      <c r="B966" s="12" t="s">
        <v>195</v>
      </c>
      <c r="C966" s="20" t="s">
        <v>1095</v>
      </c>
      <c r="H966" s="22">
        <v>2400</v>
      </c>
      <c r="M966" s="20" t="s">
        <v>586</v>
      </c>
    </row>
    <row r="967" spans="2:13" x14ac:dyDescent="0.3">
      <c r="B967" s="12" t="s">
        <v>195</v>
      </c>
      <c r="C967" s="20" t="s">
        <v>1096</v>
      </c>
      <c r="H967" s="22">
        <v>2400</v>
      </c>
      <c r="M967" s="20" t="s">
        <v>808</v>
      </c>
    </row>
    <row r="968" spans="2:13" x14ac:dyDescent="0.3">
      <c r="B968" s="12" t="s">
        <v>195</v>
      </c>
      <c r="C968" s="20" t="s">
        <v>1097</v>
      </c>
      <c r="H968" s="22">
        <v>2400</v>
      </c>
      <c r="M968" s="20" t="s">
        <v>725</v>
      </c>
    </row>
    <row r="969" spans="2:13" x14ac:dyDescent="0.3">
      <c r="B969" s="12" t="s">
        <v>195</v>
      </c>
      <c r="C969" s="20" t="s">
        <v>1098</v>
      </c>
      <c r="H969" s="22">
        <v>2400</v>
      </c>
      <c r="M969" s="20" t="s">
        <v>194</v>
      </c>
    </row>
    <row r="970" spans="2:13" x14ac:dyDescent="0.3">
      <c r="B970" s="12" t="s">
        <v>195</v>
      </c>
      <c r="C970" s="20" t="s">
        <v>1099</v>
      </c>
      <c r="H970" s="22">
        <v>2400</v>
      </c>
      <c r="M970" s="20" t="s">
        <v>194</v>
      </c>
    </row>
    <row r="971" spans="2:13" x14ac:dyDescent="0.3">
      <c r="B971" s="12" t="s">
        <v>195</v>
      </c>
      <c r="C971" s="20" t="s">
        <v>1100</v>
      </c>
      <c r="H971" s="22">
        <v>2400</v>
      </c>
      <c r="M971" s="20" t="s">
        <v>194</v>
      </c>
    </row>
    <row r="972" spans="2:13" x14ac:dyDescent="0.3">
      <c r="B972" s="12" t="s">
        <v>195</v>
      </c>
      <c r="C972" s="20" t="s">
        <v>1101</v>
      </c>
      <c r="H972" s="22">
        <v>2400</v>
      </c>
      <c r="M972" s="20" t="s">
        <v>726</v>
      </c>
    </row>
    <row r="973" spans="2:13" x14ac:dyDescent="0.3">
      <c r="B973" s="12" t="s">
        <v>195</v>
      </c>
      <c r="C973" s="20" t="s">
        <v>1102</v>
      </c>
      <c r="H973" s="22">
        <v>2400</v>
      </c>
      <c r="M973" s="20" t="s">
        <v>727</v>
      </c>
    </row>
    <row r="974" spans="2:13" x14ac:dyDescent="0.3">
      <c r="B974" s="12" t="s">
        <v>195</v>
      </c>
      <c r="C974" s="20" t="s">
        <v>1103</v>
      </c>
      <c r="H974" s="22">
        <v>2400</v>
      </c>
      <c r="M974" s="20" t="s">
        <v>538</v>
      </c>
    </row>
    <row r="975" spans="2:13" x14ac:dyDescent="0.3">
      <c r="B975" s="12" t="s">
        <v>195</v>
      </c>
      <c r="C975" s="20" t="s">
        <v>1104</v>
      </c>
      <c r="H975" s="22">
        <v>2400</v>
      </c>
      <c r="M975" s="20" t="s">
        <v>1060</v>
      </c>
    </row>
    <row r="976" spans="2:13" x14ac:dyDescent="0.3">
      <c r="B976" s="12" t="s">
        <v>195</v>
      </c>
      <c r="C976" s="20" t="s">
        <v>1105</v>
      </c>
      <c r="H976" s="22">
        <v>2400</v>
      </c>
      <c r="M976" s="20" t="s">
        <v>728</v>
      </c>
    </row>
    <row r="977" spans="2:13" x14ac:dyDescent="0.3">
      <c r="B977" s="12" t="s">
        <v>195</v>
      </c>
      <c r="C977" s="20" t="s">
        <v>1106</v>
      </c>
      <c r="H977" s="22">
        <v>2400</v>
      </c>
      <c r="M977" s="20" t="s">
        <v>495</v>
      </c>
    </row>
    <row r="978" spans="2:13" x14ac:dyDescent="0.3">
      <c r="B978" s="12" t="s">
        <v>195</v>
      </c>
      <c r="C978" s="20" t="s">
        <v>1107</v>
      </c>
      <c r="H978" s="22">
        <v>2400</v>
      </c>
      <c r="M978" s="20" t="s">
        <v>496</v>
      </c>
    </row>
    <row r="979" spans="2:13" x14ac:dyDescent="0.3">
      <c r="B979" s="12" t="s">
        <v>195</v>
      </c>
      <c r="C979" s="20" t="s">
        <v>1108</v>
      </c>
      <c r="H979" s="22">
        <v>2400</v>
      </c>
      <c r="M979" s="20" t="s">
        <v>729</v>
      </c>
    </row>
    <row r="980" spans="2:13" x14ac:dyDescent="0.3">
      <c r="B980" s="12" t="s">
        <v>195</v>
      </c>
      <c r="C980" s="20" t="s">
        <v>1109</v>
      </c>
      <c r="H980" s="22">
        <v>2400</v>
      </c>
      <c r="M980" s="20" t="s">
        <v>497</v>
      </c>
    </row>
    <row r="981" spans="2:13" x14ac:dyDescent="0.3">
      <c r="B981" s="12" t="s">
        <v>195</v>
      </c>
      <c r="C981" s="20" t="s">
        <v>1110</v>
      </c>
      <c r="H981" s="22">
        <v>2400</v>
      </c>
      <c r="M981" s="20" t="s">
        <v>730</v>
      </c>
    </row>
    <row r="982" spans="2:13" x14ac:dyDescent="0.3">
      <c r="B982" s="12" t="s">
        <v>195</v>
      </c>
      <c r="C982" s="20" t="s">
        <v>1111</v>
      </c>
      <c r="H982" s="22">
        <v>2400</v>
      </c>
      <c r="M982" s="20" t="s">
        <v>779</v>
      </c>
    </row>
    <row r="983" spans="2:13" x14ac:dyDescent="0.3">
      <c r="B983" s="12" t="s">
        <v>195</v>
      </c>
      <c r="C983" s="20" t="s">
        <v>1112</v>
      </c>
      <c r="H983" s="22">
        <v>2400</v>
      </c>
      <c r="M983" s="20" t="s">
        <v>391</v>
      </c>
    </row>
    <row r="984" spans="2:13" x14ac:dyDescent="0.3">
      <c r="B984" s="12" t="s">
        <v>195</v>
      </c>
      <c r="C984" s="20" t="s">
        <v>1113</v>
      </c>
      <c r="H984" s="22">
        <v>2400</v>
      </c>
      <c r="M984" s="20" t="s">
        <v>616</v>
      </c>
    </row>
    <row r="985" spans="2:13" x14ac:dyDescent="0.3">
      <c r="B985" s="12" t="s">
        <v>195</v>
      </c>
      <c r="C985" s="20" t="s">
        <v>1114</v>
      </c>
      <c r="H985" s="22">
        <v>2400</v>
      </c>
      <c r="M985" s="20" t="s">
        <v>1188</v>
      </c>
    </row>
    <row r="986" spans="2:13" x14ac:dyDescent="0.3">
      <c r="B986" s="12" t="s">
        <v>195</v>
      </c>
      <c r="C986" s="20" t="s">
        <v>1115</v>
      </c>
      <c r="H986" s="22">
        <v>2400</v>
      </c>
      <c r="M986" s="20" t="s">
        <v>1173</v>
      </c>
    </row>
    <row r="987" spans="2:13" x14ac:dyDescent="0.3">
      <c r="B987" s="12" t="s">
        <v>195</v>
      </c>
      <c r="C987" s="20" t="s">
        <v>1116</v>
      </c>
      <c r="H987" s="22">
        <v>2400</v>
      </c>
      <c r="M987" s="20" t="s">
        <v>311</v>
      </c>
    </row>
    <row r="988" spans="2:13" x14ac:dyDescent="0.3">
      <c r="B988" s="12" t="s">
        <v>195</v>
      </c>
      <c r="C988" s="20" t="s">
        <v>1117</v>
      </c>
      <c r="H988" s="22">
        <v>2400</v>
      </c>
      <c r="M988" s="20" t="s">
        <v>929</v>
      </c>
    </row>
    <row r="989" spans="2:13" x14ac:dyDescent="0.3">
      <c r="B989" s="12" t="s">
        <v>195</v>
      </c>
      <c r="C989" s="20" t="s">
        <v>1118</v>
      </c>
      <c r="H989" s="22">
        <v>2400</v>
      </c>
      <c r="M989" s="20" t="s">
        <v>930</v>
      </c>
    </row>
    <row r="990" spans="2:13" x14ac:dyDescent="0.3">
      <c r="B990" s="12" t="s">
        <v>195</v>
      </c>
      <c r="C990" s="20" t="s">
        <v>1119</v>
      </c>
      <c r="H990" s="22">
        <v>2400</v>
      </c>
      <c r="M990" s="20" t="s">
        <v>1222</v>
      </c>
    </row>
    <row r="991" spans="2:13" x14ac:dyDescent="0.3">
      <c r="B991" s="12" t="s">
        <v>195</v>
      </c>
      <c r="C991" s="20" t="s">
        <v>1120</v>
      </c>
      <c r="H991" s="22">
        <v>2400</v>
      </c>
      <c r="M991" s="20" t="s">
        <v>1208</v>
      </c>
    </row>
    <row r="992" spans="2:13" x14ac:dyDescent="0.3">
      <c r="B992" s="12" t="s">
        <v>195</v>
      </c>
      <c r="C992" s="20" t="s">
        <v>1121</v>
      </c>
      <c r="H992" s="22">
        <v>2400</v>
      </c>
      <c r="M992" s="20" t="s">
        <v>312</v>
      </c>
    </row>
    <row r="993" spans="2:13" x14ac:dyDescent="0.3">
      <c r="B993" s="12" t="s">
        <v>195</v>
      </c>
      <c r="C993" s="20" t="s">
        <v>1122</v>
      </c>
      <c r="H993" s="22">
        <v>2400</v>
      </c>
      <c r="M993" s="20" t="s">
        <v>809</v>
      </c>
    </row>
    <row r="994" spans="2:13" x14ac:dyDescent="0.3">
      <c r="B994" s="12" t="s">
        <v>195</v>
      </c>
      <c r="C994" s="20" t="s">
        <v>1123</v>
      </c>
      <c r="H994" s="22">
        <v>2400</v>
      </c>
      <c r="M994" s="20" t="s">
        <v>313</v>
      </c>
    </row>
    <row r="995" spans="2:13" x14ac:dyDescent="0.3">
      <c r="B995" s="12" t="s">
        <v>195</v>
      </c>
      <c r="C995" s="20" t="s">
        <v>1124</v>
      </c>
      <c r="H995" s="22">
        <v>2400</v>
      </c>
      <c r="M995" s="20" t="s">
        <v>498</v>
      </c>
    </row>
    <row r="996" spans="2:13" x14ac:dyDescent="0.3">
      <c r="B996" s="12" t="s">
        <v>195</v>
      </c>
      <c r="C996" s="20" t="s">
        <v>1125</v>
      </c>
      <c r="H996" s="22">
        <v>2400</v>
      </c>
      <c r="M996" s="20" t="s">
        <v>1189</v>
      </c>
    </row>
    <row r="997" spans="2:13" x14ac:dyDescent="0.3">
      <c r="B997" s="12" t="s">
        <v>195</v>
      </c>
      <c r="C997" s="20" t="s">
        <v>1126</v>
      </c>
      <c r="H997" s="22">
        <v>2400</v>
      </c>
      <c r="M997" s="20" t="s">
        <v>731</v>
      </c>
    </row>
    <row r="998" spans="2:13" x14ac:dyDescent="0.3">
      <c r="B998" s="12" t="s">
        <v>195</v>
      </c>
      <c r="C998" s="20" t="s">
        <v>1127</v>
      </c>
      <c r="H998" s="22">
        <v>2400</v>
      </c>
      <c r="M998" s="20" t="s">
        <v>811</v>
      </c>
    </row>
    <row r="999" spans="2:13" x14ac:dyDescent="0.3">
      <c r="B999" s="12" t="s">
        <v>195</v>
      </c>
      <c r="C999" s="20" t="s">
        <v>298</v>
      </c>
      <c r="H999" s="22">
        <v>2400</v>
      </c>
      <c r="M999" s="20" t="s">
        <v>732</v>
      </c>
    </row>
    <row r="1000" spans="2:13" x14ac:dyDescent="0.3">
      <c r="B1000" s="12" t="s">
        <v>195</v>
      </c>
      <c r="C1000" s="20" t="s">
        <v>1128</v>
      </c>
      <c r="H1000" s="22">
        <v>2400</v>
      </c>
      <c r="M1000" s="20" t="s">
        <v>853</v>
      </c>
    </row>
    <row r="1001" spans="2:13" x14ac:dyDescent="0.3">
      <c r="B1001" s="12" t="s">
        <v>195</v>
      </c>
      <c r="C1001" s="20" t="s">
        <v>586</v>
      </c>
      <c r="H1001" s="22">
        <v>2400</v>
      </c>
      <c r="M1001" s="20" t="s">
        <v>733</v>
      </c>
    </row>
    <row r="1002" spans="2:13" x14ac:dyDescent="0.3">
      <c r="B1002" s="12" t="s">
        <v>195</v>
      </c>
      <c r="C1002" s="20" t="s">
        <v>1129</v>
      </c>
      <c r="H1002" s="22">
        <v>2400</v>
      </c>
      <c r="M1002" s="20" t="s">
        <v>499</v>
      </c>
    </row>
    <row r="1003" spans="2:13" x14ac:dyDescent="0.3">
      <c r="B1003" s="12" t="s">
        <v>195</v>
      </c>
      <c r="C1003" s="20" t="s">
        <v>1130</v>
      </c>
      <c r="H1003" s="22">
        <v>2400</v>
      </c>
      <c r="M1003" s="20" t="s">
        <v>968</v>
      </c>
    </row>
    <row r="1004" spans="2:13" x14ac:dyDescent="0.3">
      <c r="B1004" s="12" t="s">
        <v>195</v>
      </c>
      <c r="C1004" s="20" t="s">
        <v>1131</v>
      </c>
      <c r="H1004" s="22">
        <v>2400</v>
      </c>
      <c r="M1004" s="20" t="s">
        <v>812</v>
      </c>
    </row>
    <row r="1005" spans="2:13" x14ac:dyDescent="0.3">
      <c r="B1005" s="12" t="s">
        <v>195</v>
      </c>
      <c r="C1005" s="20" t="s">
        <v>1132</v>
      </c>
      <c r="H1005" s="22">
        <v>2400</v>
      </c>
      <c r="M1005" s="20" t="s">
        <v>810</v>
      </c>
    </row>
    <row r="1006" spans="2:13" x14ac:dyDescent="0.3">
      <c r="B1006" s="12" t="s">
        <v>196</v>
      </c>
      <c r="C1006" s="20" t="s">
        <v>1133</v>
      </c>
      <c r="H1006" s="22">
        <v>2400</v>
      </c>
      <c r="M1006" s="20" t="s">
        <v>734</v>
      </c>
    </row>
    <row r="1007" spans="2:13" x14ac:dyDescent="0.3">
      <c r="B1007" s="12" t="s">
        <v>196</v>
      </c>
      <c r="C1007" s="20" t="s">
        <v>1134</v>
      </c>
      <c r="H1007" s="22">
        <v>2400</v>
      </c>
      <c r="M1007" s="20" t="s">
        <v>500</v>
      </c>
    </row>
    <row r="1008" spans="2:13" x14ac:dyDescent="0.3">
      <c r="B1008" s="12" t="s">
        <v>196</v>
      </c>
      <c r="C1008" s="20" t="s">
        <v>1135</v>
      </c>
      <c r="H1008" s="22">
        <v>2400</v>
      </c>
      <c r="M1008" s="20" t="s">
        <v>501</v>
      </c>
    </row>
    <row r="1009" spans="2:13" x14ac:dyDescent="0.3">
      <c r="B1009" s="12" t="s">
        <v>196</v>
      </c>
      <c r="C1009" s="20" t="s">
        <v>1136</v>
      </c>
      <c r="H1009" s="22">
        <v>2400</v>
      </c>
      <c r="M1009" s="20" t="s">
        <v>735</v>
      </c>
    </row>
    <row r="1010" spans="2:13" x14ac:dyDescent="0.3">
      <c r="B1010" s="12" t="s">
        <v>196</v>
      </c>
      <c r="C1010" s="20" t="s">
        <v>220</v>
      </c>
      <c r="H1010" s="22">
        <v>2400</v>
      </c>
      <c r="M1010" s="20" t="s">
        <v>969</v>
      </c>
    </row>
    <row r="1011" spans="2:13" x14ac:dyDescent="0.3">
      <c r="B1011" s="12" t="s">
        <v>196</v>
      </c>
      <c r="C1011" s="20" t="s">
        <v>176</v>
      </c>
      <c r="H1011" s="22">
        <v>2400</v>
      </c>
      <c r="M1011" s="20" t="s">
        <v>641</v>
      </c>
    </row>
    <row r="1012" spans="2:13" x14ac:dyDescent="0.3">
      <c r="B1012" s="12" t="s">
        <v>196</v>
      </c>
      <c r="C1012" s="20" t="s">
        <v>1137</v>
      </c>
      <c r="H1012" s="22">
        <v>2400</v>
      </c>
      <c r="M1012" s="20" t="s">
        <v>813</v>
      </c>
    </row>
    <row r="1013" spans="2:13" x14ac:dyDescent="0.3">
      <c r="B1013" s="12" t="s">
        <v>196</v>
      </c>
      <c r="C1013" s="20" t="s">
        <v>1138</v>
      </c>
      <c r="H1013" s="22">
        <v>2400</v>
      </c>
      <c r="M1013" s="20" t="s">
        <v>587</v>
      </c>
    </row>
    <row r="1014" spans="2:13" x14ac:dyDescent="0.3">
      <c r="B1014" s="12" t="s">
        <v>196</v>
      </c>
      <c r="C1014" s="20" t="s">
        <v>1139</v>
      </c>
      <c r="H1014" s="22">
        <v>2400</v>
      </c>
      <c r="M1014" s="20" t="s">
        <v>588</v>
      </c>
    </row>
    <row r="1015" spans="2:13" x14ac:dyDescent="0.3">
      <c r="B1015" s="12" t="s">
        <v>196</v>
      </c>
      <c r="C1015" s="20" t="s">
        <v>1140</v>
      </c>
      <c r="H1015" s="22">
        <v>2400</v>
      </c>
      <c r="M1015" s="20" t="s">
        <v>502</v>
      </c>
    </row>
    <row r="1016" spans="2:13" x14ac:dyDescent="0.3">
      <c r="B1016" s="12" t="s">
        <v>196</v>
      </c>
      <c r="C1016" s="20" t="s">
        <v>1141</v>
      </c>
      <c r="H1016" s="22">
        <v>2400</v>
      </c>
      <c r="M1016" s="20" t="s">
        <v>503</v>
      </c>
    </row>
    <row r="1017" spans="2:13" x14ac:dyDescent="0.3">
      <c r="B1017" s="12" t="s">
        <v>196</v>
      </c>
      <c r="C1017" s="20" t="s">
        <v>332</v>
      </c>
      <c r="H1017" s="22">
        <v>2400</v>
      </c>
      <c r="M1017" s="20" t="s">
        <v>392</v>
      </c>
    </row>
    <row r="1018" spans="2:13" x14ac:dyDescent="0.3">
      <c r="B1018" s="12" t="s">
        <v>196</v>
      </c>
      <c r="C1018" s="20" t="s">
        <v>1142</v>
      </c>
      <c r="H1018" s="22">
        <v>2400</v>
      </c>
      <c r="M1018" s="20" t="s">
        <v>314</v>
      </c>
    </row>
    <row r="1019" spans="2:13" x14ac:dyDescent="0.3">
      <c r="B1019" s="12" t="s">
        <v>196</v>
      </c>
      <c r="C1019" s="20" t="s">
        <v>1143</v>
      </c>
      <c r="H1019" s="22">
        <v>2400</v>
      </c>
      <c r="M1019" s="20" t="s">
        <v>504</v>
      </c>
    </row>
    <row r="1020" spans="2:13" x14ac:dyDescent="0.3">
      <c r="B1020" s="12" t="s">
        <v>196</v>
      </c>
      <c r="C1020" s="20" t="s">
        <v>1144</v>
      </c>
      <c r="H1020" s="22">
        <v>2400</v>
      </c>
      <c r="M1020" s="20" t="s">
        <v>736</v>
      </c>
    </row>
    <row r="1021" spans="2:13" x14ac:dyDescent="0.3">
      <c r="B1021" s="12" t="s">
        <v>196</v>
      </c>
      <c r="C1021" s="20" t="s">
        <v>1145</v>
      </c>
      <c r="H1021" s="22">
        <v>2400</v>
      </c>
      <c r="M1021" s="20" t="s">
        <v>737</v>
      </c>
    </row>
    <row r="1022" spans="2:13" x14ac:dyDescent="0.3">
      <c r="B1022" s="12" t="s">
        <v>196</v>
      </c>
      <c r="C1022" s="20" t="s">
        <v>1146</v>
      </c>
      <c r="H1022" s="22">
        <v>2400</v>
      </c>
      <c r="M1022" s="20" t="s">
        <v>505</v>
      </c>
    </row>
    <row r="1023" spans="2:13" x14ac:dyDescent="0.3">
      <c r="B1023" s="12" t="s">
        <v>196</v>
      </c>
      <c r="C1023" s="20" t="s">
        <v>1147</v>
      </c>
      <c r="H1023" s="22">
        <v>2400</v>
      </c>
      <c r="M1023" s="20" t="s">
        <v>315</v>
      </c>
    </row>
    <row r="1024" spans="2:13" x14ac:dyDescent="0.3">
      <c r="B1024" s="12" t="s">
        <v>196</v>
      </c>
      <c r="C1024" s="20" t="s">
        <v>1148</v>
      </c>
      <c r="H1024" s="22">
        <v>2400</v>
      </c>
      <c r="M1024" s="20" t="s">
        <v>315</v>
      </c>
    </row>
    <row r="1025" spans="2:13" x14ac:dyDescent="0.3">
      <c r="B1025" s="12" t="s">
        <v>196</v>
      </c>
      <c r="C1025" s="20" t="s">
        <v>1149</v>
      </c>
      <c r="H1025" s="22">
        <v>2400</v>
      </c>
      <c r="M1025" s="20" t="s">
        <v>1087</v>
      </c>
    </row>
    <row r="1026" spans="2:13" x14ac:dyDescent="0.3">
      <c r="B1026" s="12" t="s">
        <v>196</v>
      </c>
      <c r="C1026" s="20" t="s">
        <v>1150</v>
      </c>
      <c r="H1026" s="22">
        <v>2400</v>
      </c>
      <c r="M1026" s="20" t="s">
        <v>1061</v>
      </c>
    </row>
    <row r="1027" spans="2:13" x14ac:dyDescent="0.3">
      <c r="B1027" s="12" t="s">
        <v>196</v>
      </c>
      <c r="C1027" s="20" t="s">
        <v>1151</v>
      </c>
      <c r="H1027" s="22">
        <v>2400</v>
      </c>
      <c r="M1027" s="20" t="s">
        <v>506</v>
      </c>
    </row>
    <row r="1028" spans="2:13" x14ac:dyDescent="0.3">
      <c r="B1028" s="12" t="s">
        <v>196</v>
      </c>
      <c r="C1028" s="20" t="s">
        <v>1152</v>
      </c>
      <c r="H1028" s="22">
        <v>2400</v>
      </c>
      <c r="M1028" s="20" t="s">
        <v>738</v>
      </c>
    </row>
    <row r="1029" spans="2:13" x14ac:dyDescent="0.3">
      <c r="B1029" s="12" t="s">
        <v>196</v>
      </c>
      <c r="C1029" s="20" t="s">
        <v>270</v>
      </c>
      <c r="H1029" s="22">
        <v>2400</v>
      </c>
      <c r="M1029" s="20" t="s">
        <v>589</v>
      </c>
    </row>
    <row r="1030" spans="2:13" x14ac:dyDescent="0.3">
      <c r="B1030" s="12" t="s">
        <v>196</v>
      </c>
      <c r="C1030" s="20" t="s">
        <v>441</v>
      </c>
      <c r="H1030" s="22">
        <v>2400</v>
      </c>
      <c r="M1030" s="20" t="s">
        <v>1159</v>
      </c>
    </row>
    <row r="1031" spans="2:13" x14ac:dyDescent="0.3">
      <c r="B1031" s="12" t="s">
        <v>196</v>
      </c>
      <c r="C1031" s="20" t="s">
        <v>1153</v>
      </c>
      <c r="H1031" s="22">
        <v>2400</v>
      </c>
      <c r="M1031" s="20" t="s">
        <v>507</v>
      </c>
    </row>
    <row r="1032" spans="2:13" x14ac:dyDescent="0.3">
      <c r="B1032" s="12" t="s">
        <v>196</v>
      </c>
      <c r="C1032" s="20" t="s">
        <v>1154</v>
      </c>
      <c r="H1032" s="22">
        <v>2400</v>
      </c>
      <c r="M1032" s="20" t="s">
        <v>590</v>
      </c>
    </row>
    <row r="1033" spans="2:13" x14ac:dyDescent="0.3">
      <c r="B1033" s="12" t="s">
        <v>196</v>
      </c>
      <c r="C1033" s="20" t="s">
        <v>1155</v>
      </c>
      <c r="H1033" s="22">
        <v>2400</v>
      </c>
      <c r="M1033" s="20" t="s">
        <v>1190</v>
      </c>
    </row>
    <row r="1034" spans="2:13" x14ac:dyDescent="0.3">
      <c r="B1034" s="12" t="s">
        <v>196</v>
      </c>
      <c r="C1034" s="20" t="s">
        <v>876</v>
      </c>
      <c r="H1034" s="22">
        <v>2400</v>
      </c>
      <c r="M1034" s="20" t="s">
        <v>1160</v>
      </c>
    </row>
    <row r="1035" spans="2:13" x14ac:dyDescent="0.3">
      <c r="B1035" s="12" t="s">
        <v>196</v>
      </c>
      <c r="C1035" s="20" t="s">
        <v>1156</v>
      </c>
      <c r="H1035" s="22">
        <v>2400</v>
      </c>
      <c r="M1035" s="20" t="s">
        <v>349</v>
      </c>
    </row>
    <row r="1036" spans="2:13" x14ac:dyDescent="0.3">
      <c r="B1036" s="12" t="s">
        <v>196</v>
      </c>
      <c r="C1036" s="20" t="s">
        <v>1157</v>
      </c>
      <c r="H1036" s="22">
        <v>2400</v>
      </c>
      <c r="M1036" s="20" t="s">
        <v>1161</v>
      </c>
    </row>
    <row r="1037" spans="2:13" x14ac:dyDescent="0.3">
      <c r="B1037" s="12" t="s">
        <v>196</v>
      </c>
      <c r="C1037" s="20" t="s">
        <v>299</v>
      </c>
      <c r="H1037" s="22">
        <v>2400</v>
      </c>
      <c r="M1037" s="20" t="s">
        <v>397</v>
      </c>
    </row>
    <row r="1038" spans="2:13" x14ac:dyDescent="0.3">
      <c r="B1038" s="12" t="s">
        <v>196</v>
      </c>
      <c r="C1038" s="20" t="s">
        <v>1158</v>
      </c>
      <c r="H1038" s="22">
        <v>2400</v>
      </c>
      <c r="M1038" s="20" t="s">
        <v>508</v>
      </c>
    </row>
    <row r="1039" spans="2:13" x14ac:dyDescent="0.3">
      <c r="B1039" s="12" t="s">
        <v>196</v>
      </c>
      <c r="C1039" s="20" t="s">
        <v>1159</v>
      </c>
      <c r="H1039" s="22">
        <v>2400</v>
      </c>
      <c r="M1039" s="20" t="s">
        <v>932</v>
      </c>
    </row>
    <row r="1040" spans="2:13" x14ac:dyDescent="0.3">
      <c r="B1040" s="12" t="s">
        <v>196</v>
      </c>
      <c r="C1040" s="20" t="s">
        <v>1160</v>
      </c>
      <c r="H1040" s="22">
        <v>2400</v>
      </c>
      <c r="M1040" s="20" t="s">
        <v>393</v>
      </c>
    </row>
    <row r="1041" spans="2:13" x14ac:dyDescent="0.3">
      <c r="B1041" s="12" t="s">
        <v>196</v>
      </c>
      <c r="C1041" s="20" t="s">
        <v>1161</v>
      </c>
      <c r="H1041" s="22">
        <v>2400</v>
      </c>
      <c r="M1041" s="20" t="s">
        <v>394</v>
      </c>
    </row>
    <row r="1042" spans="2:13" x14ac:dyDescent="0.3">
      <c r="B1042" s="12" t="s">
        <v>196</v>
      </c>
      <c r="C1042" s="20" t="s">
        <v>1162</v>
      </c>
      <c r="H1042" s="22">
        <v>2400</v>
      </c>
      <c r="M1042" s="20" t="s">
        <v>316</v>
      </c>
    </row>
    <row r="1043" spans="2:13" x14ac:dyDescent="0.3">
      <c r="B1043" s="12" t="s">
        <v>196</v>
      </c>
      <c r="C1043" s="20" t="s">
        <v>1163</v>
      </c>
      <c r="H1043" s="22">
        <v>2400</v>
      </c>
      <c r="M1043" s="20" t="s">
        <v>509</v>
      </c>
    </row>
    <row r="1044" spans="2:13" x14ac:dyDescent="0.3">
      <c r="B1044" s="12" t="s">
        <v>196</v>
      </c>
      <c r="C1044" s="20" t="s">
        <v>1164</v>
      </c>
      <c r="H1044" s="22">
        <v>2400</v>
      </c>
      <c r="M1044" s="20" t="s">
        <v>510</v>
      </c>
    </row>
    <row r="1045" spans="2:13" x14ac:dyDescent="0.3">
      <c r="B1045" s="12" t="s">
        <v>196</v>
      </c>
      <c r="C1045" s="20" t="s">
        <v>1165</v>
      </c>
      <c r="H1045" s="22">
        <v>2400</v>
      </c>
      <c r="M1045" s="20" t="s">
        <v>511</v>
      </c>
    </row>
    <row r="1046" spans="2:13" x14ac:dyDescent="0.3">
      <c r="B1046" s="12" t="s">
        <v>196</v>
      </c>
      <c r="C1046" s="20" t="s">
        <v>1166</v>
      </c>
      <c r="H1046" s="22">
        <v>2400</v>
      </c>
      <c r="M1046" s="20" t="s">
        <v>739</v>
      </c>
    </row>
    <row r="1047" spans="2:13" x14ac:dyDescent="0.3">
      <c r="B1047" s="12" t="s">
        <v>196</v>
      </c>
      <c r="C1047" s="20" t="s">
        <v>1167</v>
      </c>
      <c r="H1047" s="22">
        <v>2400</v>
      </c>
      <c r="M1047" s="20" t="s">
        <v>740</v>
      </c>
    </row>
    <row r="1048" spans="2:13" x14ac:dyDescent="0.3">
      <c r="B1048" s="12" t="s">
        <v>197</v>
      </c>
      <c r="C1048" s="20" t="s">
        <v>197</v>
      </c>
      <c r="H1048" s="22">
        <v>2400</v>
      </c>
      <c r="M1048" s="20" t="s">
        <v>1162</v>
      </c>
    </row>
    <row r="1049" spans="2:13" x14ac:dyDescent="0.3">
      <c r="B1049" s="12" t="s">
        <v>197</v>
      </c>
      <c r="C1049" s="20" t="s">
        <v>1168</v>
      </c>
      <c r="H1049" s="22">
        <v>2400</v>
      </c>
      <c r="M1049" s="20" t="s">
        <v>512</v>
      </c>
    </row>
    <row r="1050" spans="2:13" x14ac:dyDescent="0.3">
      <c r="B1050" s="12" t="s">
        <v>197</v>
      </c>
      <c r="C1050" s="20" t="s">
        <v>1169</v>
      </c>
      <c r="H1050" s="22">
        <v>2400</v>
      </c>
      <c r="M1050" s="20" t="s">
        <v>742</v>
      </c>
    </row>
    <row r="1051" spans="2:13" x14ac:dyDescent="0.3">
      <c r="B1051" s="12" t="s">
        <v>197</v>
      </c>
      <c r="C1051" s="20" t="s">
        <v>1170</v>
      </c>
      <c r="H1051" s="22">
        <v>2400</v>
      </c>
      <c r="M1051" s="20" t="s">
        <v>780</v>
      </c>
    </row>
    <row r="1052" spans="2:13" x14ac:dyDescent="0.3">
      <c r="B1052" s="12" t="s">
        <v>197</v>
      </c>
      <c r="C1052" s="20" t="s">
        <v>1171</v>
      </c>
      <c r="H1052" s="22">
        <v>2400</v>
      </c>
      <c r="M1052" s="20" t="s">
        <v>781</v>
      </c>
    </row>
    <row r="1053" spans="2:13" x14ac:dyDescent="0.3">
      <c r="B1053" s="12" t="s">
        <v>197</v>
      </c>
      <c r="C1053" s="20" t="s">
        <v>1172</v>
      </c>
      <c r="H1053" s="22">
        <v>2400</v>
      </c>
      <c r="M1053" s="20" t="s">
        <v>317</v>
      </c>
    </row>
    <row r="1054" spans="2:13" x14ac:dyDescent="0.3">
      <c r="B1054" s="12" t="s">
        <v>197</v>
      </c>
      <c r="C1054" s="20" t="s">
        <v>1173</v>
      </c>
      <c r="H1054" s="22">
        <v>2400</v>
      </c>
      <c r="M1054" s="20" t="s">
        <v>870</v>
      </c>
    </row>
    <row r="1055" spans="2:13" x14ac:dyDescent="0.3">
      <c r="B1055" s="12" t="s">
        <v>198</v>
      </c>
      <c r="C1055" s="20" t="s">
        <v>1174</v>
      </c>
      <c r="H1055" s="22">
        <v>2400</v>
      </c>
      <c r="M1055" s="20" t="s">
        <v>826</v>
      </c>
    </row>
    <row r="1056" spans="2:13" x14ac:dyDescent="0.3">
      <c r="B1056" s="12" t="s">
        <v>198</v>
      </c>
      <c r="C1056" s="20" t="s">
        <v>1175</v>
      </c>
      <c r="H1056" s="22">
        <v>2400</v>
      </c>
      <c r="M1056" s="20" t="s">
        <v>318</v>
      </c>
    </row>
    <row r="1057" spans="2:13" x14ac:dyDescent="0.3">
      <c r="B1057" s="12" t="s">
        <v>198</v>
      </c>
      <c r="C1057" s="20" t="s">
        <v>1176</v>
      </c>
      <c r="H1057" s="22">
        <v>2400</v>
      </c>
      <c r="M1057" s="20" t="s">
        <v>827</v>
      </c>
    </row>
    <row r="1058" spans="2:13" x14ac:dyDescent="0.3">
      <c r="B1058" s="12" t="s">
        <v>198</v>
      </c>
      <c r="C1058" s="20" t="s">
        <v>1177</v>
      </c>
      <c r="H1058" s="22">
        <v>2400</v>
      </c>
      <c r="M1058" s="20" t="s">
        <v>350</v>
      </c>
    </row>
    <row r="1059" spans="2:13" x14ac:dyDescent="0.3">
      <c r="B1059" s="12" t="s">
        <v>198</v>
      </c>
      <c r="C1059" s="20" t="s">
        <v>1178</v>
      </c>
      <c r="H1059" s="22">
        <v>2400</v>
      </c>
      <c r="M1059" s="20" t="s">
        <v>743</v>
      </c>
    </row>
    <row r="1060" spans="2:13" x14ac:dyDescent="0.3">
      <c r="B1060" s="12" t="s">
        <v>198</v>
      </c>
      <c r="C1060" s="20" t="s">
        <v>1179</v>
      </c>
      <c r="H1060" s="22">
        <v>2400</v>
      </c>
      <c r="M1060" s="20" t="s">
        <v>319</v>
      </c>
    </row>
    <row r="1061" spans="2:13" x14ac:dyDescent="0.3">
      <c r="B1061" s="12" t="s">
        <v>198</v>
      </c>
      <c r="C1061" s="20" t="s">
        <v>1180</v>
      </c>
      <c r="H1061" s="22">
        <v>2400</v>
      </c>
      <c r="M1061" s="20" t="s">
        <v>642</v>
      </c>
    </row>
    <row r="1062" spans="2:13" x14ac:dyDescent="0.3">
      <c r="B1062" s="12" t="s">
        <v>198</v>
      </c>
      <c r="C1062" s="20" t="s">
        <v>1181</v>
      </c>
      <c r="H1062" s="22">
        <v>2400</v>
      </c>
      <c r="M1062" s="20" t="s">
        <v>1062</v>
      </c>
    </row>
    <row r="1063" spans="2:13" x14ac:dyDescent="0.3">
      <c r="B1063" s="12" t="s">
        <v>198</v>
      </c>
      <c r="C1063" s="20" t="s">
        <v>1182</v>
      </c>
      <c r="H1063" s="22">
        <v>2400</v>
      </c>
      <c r="M1063" s="20" t="s">
        <v>1129</v>
      </c>
    </row>
    <row r="1064" spans="2:13" x14ac:dyDescent="0.3">
      <c r="B1064" s="12" t="s">
        <v>198</v>
      </c>
      <c r="C1064" s="20" t="s">
        <v>1183</v>
      </c>
      <c r="H1064" s="22">
        <v>2400</v>
      </c>
      <c r="M1064" s="20" t="s">
        <v>1198</v>
      </c>
    </row>
    <row r="1065" spans="2:13" x14ac:dyDescent="0.3">
      <c r="B1065" s="12" t="s">
        <v>198</v>
      </c>
      <c r="C1065" s="20" t="s">
        <v>1184</v>
      </c>
      <c r="H1065" s="22">
        <v>2400</v>
      </c>
      <c r="M1065" s="20" t="s">
        <v>592</v>
      </c>
    </row>
    <row r="1066" spans="2:13" x14ac:dyDescent="0.3">
      <c r="B1066" s="12" t="s">
        <v>198</v>
      </c>
      <c r="C1066" s="20" t="s">
        <v>1185</v>
      </c>
      <c r="H1066" s="22">
        <v>2400</v>
      </c>
      <c r="M1066" s="20" t="s">
        <v>320</v>
      </c>
    </row>
    <row r="1067" spans="2:13" x14ac:dyDescent="0.3">
      <c r="B1067" s="12" t="s">
        <v>198</v>
      </c>
      <c r="C1067" s="20" t="s">
        <v>289</v>
      </c>
      <c r="H1067" s="22">
        <v>2400</v>
      </c>
      <c r="M1067" s="20" t="s">
        <v>320</v>
      </c>
    </row>
    <row r="1068" spans="2:13" x14ac:dyDescent="0.3">
      <c r="B1068" s="12" t="s">
        <v>198</v>
      </c>
      <c r="C1068" s="20" t="s">
        <v>1186</v>
      </c>
      <c r="H1068" s="22">
        <v>2400</v>
      </c>
      <c r="M1068" s="20" t="s">
        <v>321</v>
      </c>
    </row>
    <row r="1069" spans="2:13" x14ac:dyDescent="0.3">
      <c r="B1069" s="12" t="s">
        <v>198</v>
      </c>
      <c r="C1069" s="20" t="s">
        <v>1187</v>
      </c>
      <c r="H1069" s="22">
        <v>2400</v>
      </c>
      <c r="M1069" s="20" t="s">
        <v>1063</v>
      </c>
    </row>
    <row r="1070" spans="2:13" x14ac:dyDescent="0.3">
      <c r="B1070" s="12" t="s">
        <v>198</v>
      </c>
      <c r="C1070" s="20" t="s">
        <v>1188</v>
      </c>
      <c r="H1070" s="22">
        <v>2400</v>
      </c>
      <c r="M1070" s="20" t="s">
        <v>1130</v>
      </c>
    </row>
    <row r="1071" spans="2:13" x14ac:dyDescent="0.3">
      <c r="B1071" s="12" t="s">
        <v>198</v>
      </c>
      <c r="C1071" s="20" t="s">
        <v>1189</v>
      </c>
      <c r="H1071" s="22">
        <v>2400</v>
      </c>
      <c r="M1071" s="20" t="s">
        <v>322</v>
      </c>
    </row>
    <row r="1072" spans="2:13" x14ac:dyDescent="0.3">
      <c r="B1072" s="12" t="s">
        <v>198</v>
      </c>
      <c r="C1072" s="20" t="s">
        <v>1190</v>
      </c>
      <c r="H1072" s="22">
        <v>2400</v>
      </c>
      <c r="M1072" s="20" t="s">
        <v>322</v>
      </c>
    </row>
    <row r="1073" spans="2:13" x14ac:dyDescent="0.3">
      <c r="B1073" s="12" t="s">
        <v>198</v>
      </c>
      <c r="C1073" s="20" t="s">
        <v>395</v>
      </c>
      <c r="H1073" s="22">
        <v>2400</v>
      </c>
      <c r="M1073" s="20" t="s">
        <v>513</v>
      </c>
    </row>
    <row r="1074" spans="2:13" x14ac:dyDescent="0.3">
      <c r="B1074" s="12" t="s">
        <v>199</v>
      </c>
      <c r="C1074" s="20" t="s">
        <v>1191</v>
      </c>
      <c r="H1074" s="22">
        <v>2400</v>
      </c>
      <c r="M1074" s="20" t="s">
        <v>744</v>
      </c>
    </row>
    <row r="1075" spans="2:13" x14ac:dyDescent="0.3">
      <c r="B1075" s="12" t="s">
        <v>199</v>
      </c>
      <c r="C1075" s="20" t="s">
        <v>887</v>
      </c>
      <c r="H1075" s="22">
        <v>2400</v>
      </c>
      <c r="M1075" s="20" t="s">
        <v>1163</v>
      </c>
    </row>
    <row r="1076" spans="2:13" x14ac:dyDescent="0.3">
      <c r="B1076" s="12" t="s">
        <v>199</v>
      </c>
      <c r="C1076" s="20" t="s">
        <v>1192</v>
      </c>
      <c r="H1076" s="22">
        <v>2400</v>
      </c>
      <c r="M1076" s="20" t="s">
        <v>1064</v>
      </c>
    </row>
    <row r="1077" spans="2:13" x14ac:dyDescent="0.3">
      <c r="B1077" s="12" t="s">
        <v>199</v>
      </c>
      <c r="C1077" s="20" t="s">
        <v>1193</v>
      </c>
      <c r="H1077" s="22">
        <v>2400</v>
      </c>
      <c r="M1077" s="20" t="s">
        <v>745</v>
      </c>
    </row>
    <row r="1078" spans="2:13" x14ac:dyDescent="0.3">
      <c r="B1078" s="12" t="s">
        <v>199</v>
      </c>
      <c r="C1078" s="20" t="s">
        <v>1194</v>
      </c>
      <c r="H1078" s="22">
        <v>2400</v>
      </c>
      <c r="M1078" s="20" t="s">
        <v>539</v>
      </c>
    </row>
    <row r="1079" spans="2:13" x14ac:dyDescent="0.3">
      <c r="B1079" s="12" t="s">
        <v>199</v>
      </c>
      <c r="C1079" s="20" t="s">
        <v>1195</v>
      </c>
      <c r="H1079" s="22">
        <v>2400</v>
      </c>
      <c r="M1079" s="20" t="s">
        <v>323</v>
      </c>
    </row>
    <row r="1080" spans="2:13" x14ac:dyDescent="0.3">
      <c r="B1080" s="12" t="s">
        <v>199</v>
      </c>
      <c r="C1080" s="20" t="s">
        <v>1196</v>
      </c>
      <c r="H1080" s="22">
        <v>2400</v>
      </c>
      <c r="M1080" s="20" t="s">
        <v>1164</v>
      </c>
    </row>
    <row r="1081" spans="2:13" x14ac:dyDescent="0.3">
      <c r="B1081" s="12" t="s">
        <v>199</v>
      </c>
      <c r="C1081" s="20" t="s">
        <v>1197</v>
      </c>
      <c r="H1081" s="22">
        <v>2400</v>
      </c>
      <c r="M1081" s="20" t="s">
        <v>970</v>
      </c>
    </row>
    <row r="1082" spans="2:13" x14ac:dyDescent="0.3">
      <c r="B1082" s="12" t="s">
        <v>199</v>
      </c>
      <c r="C1082" s="20" t="s">
        <v>294</v>
      </c>
      <c r="H1082" s="22">
        <v>2400</v>
      </c>
      <c r="M1082" s="20" t="s">
        <v>443</v>
      </c>
    </row>
    <row r="1083" spans="2:13" x14ac:dyDescent="0.3">
      <c r="B1083" s="12" t="s">
        <v>199</v>
      </c>
      <c r="C1083" s="20" t="s">
        <v>1054</v>
      </c>
      <c r="H1083" s="22">
        <v>2400</v>
      </c>
      <c r="M1083" s="20" t="s">
        <v>741</v>
      </c>
    </row>
    <row r="1084" spans="2:13" x14ac:dyDescent="0.3">
      <c r="B1084" s="12" t="s">
        <v>199</v>
      </c>
      <c r="C1084" s="20" t="s">
        <v>965</v>
      </c>
      <c r="H1084" s="22">
        <v>2400</v>
      </c>
      <c r="M1084" s="20" t="s">
        <v>971</v>
      </c>
    </row>
    <row r="1085" spans="2:13" x14ac:dyDescent="0.3">
      <c r="B1085" s="12" t="s">
        <v>199</v>
      </c>
      <c r="C1085" s="20" t="s">
        <v>1198</v>
      </c>
      <c r="H1085" s="22">
        <v>2400</v>
      </c>
      <c r="M1085" s="20" t="s">
        <v>591</v>
      </c>
    </row>
    <row r="1086" spans="2:13" x14ac:dyDescent="0.3">
      <c r="B1086" s="12" t="s">
        <v>199</v>
      </c>
      <c r="C1086" s="20" t="s">
        <v>1199</v>
      </c>
      <c r="H1086" s="22">
        <v>2400</v>
      </c>
      <c r="M1086" s="20" t="s">
        <v>1199</v>
      </c>
    </row>
    <row r="1087" spans="2:13" x14ac:dyDescent="0.3">
      <c r="B1087" s="12" t="s">
        <v>200</v>
      </c>
      <c r="C1087" s="20" t="s">
        <v>200</v>
      </c>
      <c r="H1087" s="22">
        <v>2400</v>
      </c>
      <c r="M1087" s="20" t="s">
        <v>746</v>
      </c>
    </row>
    <row r="1088" spans="2:13" x14ac:dyDescent="0.3">
      <c r="B1088" s="12" t="s">
        <v>200</v>
      </c>
      <c r="C1088" s="20" t="s">
        <v>919</v>
      </c>
      <c r="H1088" s="22">
        <v>2400</v>
      </c>
      <c r="M1088" s="20" t="s">
        <v>1131</v>
      </c>
    </row>
    <row r="1089" spans="2:13" x14ac:dyDescent="0.3">
      <c r="B1089" s="12" t="s">
        <v>201</v>
      </c>
      <c r="C1089" s="20" t="s">
        <v>1200</v>
      </c>
      <c r="H1089" s="22">
        <v>2400</v>
      </c>
      <c r="M1089" s="20" t="s">
        <v>540</v>
      </c>
    </row>
    <row r="1090" spans="2:13" x14ac:dyDescent="0.3">
      <c r="B1090" s="12" t="s">
        <v>201</v>
      </c>
      <c r="C1090" s="20" t="s">
        <v>1201</v>
      </c>
      <c r="H1090" s="22">
        <v>2400</v>
      </c>
      <c r="M1090" s="20" t="s">
        <v>395</v>
      </c>
    </row>
    <row r="1091" spans="2:13" x14ac:dyDescent="0.3">
      <c r="B1091" s="12" t="s">
        <v>201</v>
      </c>
      <c r="C1091" s="20" t="s">
        <v>1202</v>
      </c>
      <c r="H1091" s="22">
        <v>2400</v>
      </c>
      <c r="M1091" s="20" t="s">
        <v>395</v>
      </c>
    </row>
    <row r="1092" spans="2:13" x14ac:dyDescent="0.3">
      <c r="B1092" s="12" t="s">
        <v>201</v>
      </c>
      <c r="C1092" s="20" t="s">
        <v>1203</v>
      </c>
      <c r="H1092" s="22">
        <v>2400</v>
      </c>
      <c r="M1092" s="20" t="s">
        <v>395</v>
      </c>
    </row>
    <row r="1093" spans="2:13" x14ac:dyDescent="0.3">
      <c r="B1093" s="12" t="s">
        <v>201</v>
      </c>
      <c r="C1093" s="20" t="s">
        <v>441</v>
      </c>
      <c r="H1093" s="22">
        <v>2400</v>
      </c>
      <c r="M1093" s="20" t="s">
        <v>395</v>
      </c>
    </row>
    <row r="1094" spans="2:13" x14ac:dyDescent="0.3">
      <c r="B1094" s="12" t="s">
        <v>201</v>
      </c>
      <c r="C1094" s="20" t="s">
        <v>1204</v>
      </c>
      <c r="H1094" s="22">
        <v>2400</v>
      </c>
      <c r="M1094" s="20" t="s">
        <v>747</v>
      </c>
    </row>
    <row r="1095" spans="2:13" x14ac:dyDescent="0.3">
      <c r="B1095" s="12" t="s">
        <v>201</v>
      </c>
      <c r="C1095" s="20" t="s">
        <v>1205</v>
      </c>
      <c r="H1095" s="22">
        <v>2400</v>
      </c>
      <c r="M1095" s="20" t="s">
        <v>1132</v>
      </c>
    </row>
    <row r="1096" spans="2:13" x14ac:dyDescent="0.3">
      <c r="B1096" s="12" t="s">
        <v>201</v>
      </c>
      <c r="C1096" s="20" t="s">
        <v>1206</v>
      </c>
      <c r="H1096" s="22">
        <v>2400</v>
      </c>
      <c r="M1096" s="20" t="s">
        <v>856</v>
      </c>
    </row>
    <row r="1097" spans="2:13" x14ac:dyDescent="0.3">
      <c r="B1097" s="12" t="s">
        <v>201</v>
      </c>
      <c r="C1097" s="20" t="s">
        <v>1207</v>
      </c>
      <c r="H1097" s="22">
        <v>2400</v>
      </c>
      <c r="M1097" s="20" t="s">
        <v>814</v>
      </c>
    </row>
    <row r="1098" spans="2:13" x14ac:dyDescent="0.3">
      <c r="B1098" s="12" t="s">
        <v>201</v>
      </c>
      <c r="C1098" s="20" t="s">
        <v>961</v>
      </c>
      <c r="H1098" s="22">
        <v>2400</v>
      </c>
      <c r="M1098" s="20" t="s">
        <v>748</v>
      </c>
    </row>
    <row r="1099" spans="2:13" x14ac:dyDescent="0.3">
      <c r="B1099" s="12" t="s">
        <v>201</v>
      </c>
      <c r="C1099" s="20" t="s">
        <v>1208</v>
      </c>
      <c r="H1099" s="22">
        <v>2400</v>
      </c>
      <c r="M1099" s="20" t="s">
        <v>749</v>
      </c>
    </row>
    <row r="1100" spans="2:13" x14ac:dyDescent="0.3">
      <c r="B1100" s="12" t="s">
        <v>202</v>
      </c>
      <c r="C1100" s="20" t="s">
        <v>1209</v>
      </c>
      <c r="H1100" s="22">
        <v>2400</v>
      </c>
      <c r="M1100" s="20" t="s">
        <v>514</v>
      </c>
    </row>
    <row r="1101" spans="2:13" x14ac:dyDescent="0.3">
      <c r="B1101" s="12" t="s">
        <v>202</v>
      </c>
      <c r="C1101" s="20" t="s">
        <v>1210</v>
      </c>
      <c r="H1101" s="22">
        <v>2400</v>
      </c>
      <c r="M1101" s="20" t="s">
        <v>880</v>
      </c>
    </row>
    <row r="1102" spans="2:13" x14ac:dyDescent="0.3">
      <c r="B1102" s="12" t="s">
        <v>202</v>
      </c>
      <c r="C1102" s="20" t="s">
        <v>1211</v>
      </c>
      <c r="H1102" s="22">
        <v>2400</v>
      </c>
      <c r="M1102" s="20" t="s">
        <v>541</v>
      </c>
    </row>
    <row r="1103" spans="2:13" x14ac:dyDescent="0.3">
      <c r="B1103" s="12" t="s">
        <v>202</v>
      </c>
      <c r="C1103" s="20" t="s">
        <v>1212</v>
      </c>
      <c r="H1103" s="22">
        <v>2400</v>
      </c>
      <c r="M1103" s="20" t="s">
        <v>750</v>
      </c>
    </row>
    <row r="1104" spans="2:13" x14ac:dyDescent="0.3">
      <c r="B1104" s="12" t="s">
        <v>202</v>
      </c>
      <c r="C1104" s="20" t="s">
        <v>342</v>
      </c>
      <c r="H1104" s="22">
        <v>2400</v>
      </c>
      <c r="M1104" s="20" t="s">
        <v>933</v>
      </c>
    </row>
    <row r="1105" spans="2:13" x14ac:dyDescent="0.3">
      <c r="B1105" s="12" t="s">
        <v>202</v>
      </c>
      <c r="C1105" s="20" t="s">
        <v>1213</v>
      </c>
      <c r="H1105" s="22">
        <v>2400</v>
      </c>
      <c r="M1105" s="20" t="s">
        <v>815</v>
      </c>
    </row>
    <row r="1106" spans="2:13" x14ac:dyDescent="0.3">
      <c r="B1106" s="12" t="s">
        <v>202</v>
      </c>
      <c r="C1106" s="20" t="s">
        <v>1214</v>
      </c>
      <c r="H1106" s="22">
        <v>2400</v>
      </c>
      <c r="M1106" s="20" t="s">
        <v>324</v>
      </c>
    </row>
    <row r="1107" spans="2:13" x14ac:dyDescent="0.3">
      <c r="B1107" s="12" t="s">
        <v>202</v>
      </c>
      <c r="C1107" s="20" t="s">
        <v>1215</v>
      </c>
      <c r="H1107" s="22">
        <v>2400</v>
      </c>
      <c r="M1107" s="20" t="s">
        <v>325</v>
      </c>
    </row>
    <row r="1108" spans="2:13" x14ac:dyDescent="0.3">
      <c r="B1108" s="12" t="s">
        <v>202</v>
      </c>
      <c r="C1108" s="20" t="s">
        <v>1216</v>
      </c>
      <c r="H1108" s="22">
        <v>2400</v>
      </c>
      <c r="M1108" s="20" t="s">
        <v>1224</v>
      </c>
    </row>
    <row r="1109" spans="2:13" x14ac:dyDescent="0.3">
      <c r="B1109" s="12" t="s">
        <v>203</v>
      </c>
      <c r="C1109" s="20" t="s">
        <v>1217</v>
      </c>
      <c r="H1109" s="22">
        <v>2400</v>
      </c>
      <c r="M1109" s="20" t="s">
        <v>326</v>
      </c>
    </row>
    <row r="1110" spans="2:13" x14ac:dyDescent="0.3">
      <c r="B1110" s="12" t="s">
        <v>203</v>
      </c>
      <c r="C1110" s="20" t="s">
        <v>359</v>
      </c>
      <c r="H1110" s="22">
        <v>2400</v>
      </c>
      <c r="M1110" s="20" t="s">
        <v>327</v>
      </c>
    </row>
    <row r="1111" spans="2:13" x14ac:dyDescent="0.3">
      <c r="B1111" s="12" t="s">
        <v>203</v>
      </c>
      <c r="C1111" s="20" t="s">
        <v>1218</v>
      </c>
      <c r="H1111" s="22">
        <v>2400</v>
      </c>
      <c r="M1111" s="20" t="s">
        <v>1174</v>
      </c>
    </row>
    <row r="1112" spans="2:13" x14ac:dyDescent="0.3">
      <c r="B1112" s="12" t="s">
        <v>203</v>
      </c>
      <c r="C1112" s="20" t="s">
        <v>446</v>
      </c>
      <c r="H1112" s="22">
        <v>2400</v>
      </c>
      <c r="M1112" s="20" t="s">
        <v>1165</v>
      </c>
    </row>
    <row r="1113" spans="2:13" x14ac:dyDescent="0.3">
      <c r="B1113" s="12" t="s">
        <v>204</v>
      </c>
      <c r="C1113" s="20" t="s">
        <v>1219</v>
      </c>
      <c r="H1113" s="22">
        <v>2400</v>
      </c>
      <c r="M1113" s="20" t="s">
        <v>1166</v>
      </c>
    </row>
    <row r="1114" spans="2:13" x14ac:dyDescent="0.3">
      <c r="B1114" s="12" t="s">
        <v>204</v>
      </c>
      <c r="C1114" s="20" t="s">
        <v>1220</v>
      </c>
      <c r="H1114" s="22">
        <v>2400</v>
      </c>
      <c r="M1114" s="20" t="s">
        <v>396</v>
      </c>
    </row>
    <row r="1115" spans="2:13" x14ac:dyDescent="0.3">
      <c r="B1115" s="12" t="s">
        <v>204</v>
      </c>
      <c r="C1115" s="20" t="s">
        <v>1221</v>
      </c>
      <c r="H1115" s="22">
        <v>2400</v>
      </c>
      <c r="M1115" s="20" t="s">
        <v>1065</v>
      </c>
    </row>
    <row r="1116" spans="2:13" x14ac:dyDescent="0.3">
      <c r="B1116" s="12" t="s">
        <v>204</v>
      </c>
      <c r="C1116" s="20" t="s">
        <v>1222</v>
      </c>
      <c r="H1116" s="22">
        <v>2400</v>
      </c>
      <c r="M1116" s="20" t="s">
        <v>854</v>
      </c>
    </row>
    <row r="1117" spans="2:13" x14ac:dyDescent="0.3">
      <c r="B1117" s="12" t="s">
        <v>204</v>
      </c>
      <c r="C1117" s="20" t="s">
        <v>1223</v>
      </c>
      <c r="H1117" s="22">
        <v>2400</v>
      </c>
      <c r="M1117" s="20" t="s">
        <v>328</v>
      </c>
    </row>
    <row r="1118" spans="2:13" x14ac:dyDescent="0.3">
      <c r="B1118" s="12" t="s">
        <v>204</v>
      </c>
      <c r="C1118" s="20" t="s">
        <v>1224</v>
      </c>
      <c r="H1118" s="22">
        <v>2400</v>
      </c>
      <c r="M1118" s="20" t="s">
        <v>1167</v>
      </c>
    </row>
    <row r="1119" spans="2:13" x14ac:dyDescent="0.3">
      <c r="B1119" s="12" t="s">
        <v>205</v>
      </c>
      <c r="C1119" s="20" t="s">
        <v>1225</v>
      </c>
      <c r="H1119" s="22">
        <v>2400</v>
      </c>
      <c r="M1119" s="20" t="s">
        <v>515</v>
      </c>
    </row>
    <row r="1120" spans="2:13" x14ac:dyDescent="0.3">
      <c r="B1120" s="12" t="s">
        <v>205</v>
      </c>
      <c r="C1120" s="20" t="s">
        <v>1226</v>
      </c>
      <c r="H1120" s="22">
        <v>2400</v>
      </c>
      <c r="M1120" s="20" t="s">
        <v>751</v>
      </c>
    </row>
    <row r="1121" spans="2:13" x14ac:dyDescent="0.3">
      <c r="B1121" s="12" t="s">
        <v>205</v>
      </c>
      <c r="C1121" s="20" t="s">
        <v>1227</v>
      </c>
      <c r="H1121" s="22">
        <v>2400</v>
      </c>
      <c r="M1121" s="20" t="s">
        <v>752</v>
      </c>
    </row>
    <row r="1122" spans="2:13" x14ac:dyDescent="0.3">
      <c r="B1122" s="12" t="s">
        <v>205</v>
      </c>
      <c r="C1122" s="20" t="s">
        <v>1228</v>
      </c>
      <c r="H1122" s="22">
        <v>2400</v>
      </c>
      <c r="M1122" s="20" t="s">
        <v>855</v>
      </c>
    </row>
    <row r="1123" spans="2:13" x14ac:dyDescent="0.3">
      <c r="B1123" s="13"/>
    </row>
  </sheetData>
  <sortState ref="M3:M1122">
    <sortCondition ref="M3"/>
  </sortState>
  <mergeCells count="2">
    <mergeCell ref="D1:E1"/>
    <mergeCell ref="J2:K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96</vt:i4>
      </vt:variant>
    </vt:vector>
  </HeadingPairs>
  <TitlesOfParts>
    <vt:vector size="112" baseType="lpstr">
      <vt:lpstr>Cotizacion</vt:lpstr>
      <vt:lpstr>Viaticos</vt:lpstr>
      <vt:lpstr>Hoja2</vt:lpstr>
      <vt:lpstr>Servicios</vt:lpstr>
      <vt:lpstr>MO</vt:lpstr>
      <vt:lpstr>Hoja1</vt:lpstr>
      <vt:lpstr>Trabajo en Alturas</vt:lpstr>
      <vt:lpstr>Notas Aclaratorias</vt:lpstr>
      <vt:lpstr>APU-Instalacion</vt:lpstr>
      <vt:lpstr>APU-Programacion</vt:lpstr>
      <vt:lpstr>APU-Documentacion</vt:lpstr>
      <vt:lpstr>APU-Puesta a punto</vt:lpstr>
      <vt:lpstr>APU-Logistica</vt:lpstr>
      <vt:lpstr>Personal</vt:lpstr>
      <vt:lpstr>Listas APU</vt:lpstr>
      <vt:lpstr>Ciudades</vt:lpstr>
      <vt:lpstr>administracion</vt:lpstr>
      <vt:lpstr>alturas</vt:lpstr>
      <vt:lpstr>AMAZONAS</vt:lpstr>
      <vt:lpstr>ANTIOQUIA</vt:lpstr>
      <vt:lpstr>ARAUCA</vt:lpstr>
      <vt:lpstr>Cotizacion!Área_de_impresión</vt:lpstr>
      <vt:lpstr>ATLANTICO</vt:lpstr>
      <vt:lpstr>Audio</vt:lpstr>
      <vt:lpstr>BOGOTA</vt:lpstr>
      <vt:lpstr>BOLIVAR</vt:lpstr>
      <vt:lpstr>BOYACA</vt:lpstr>
      <vt:lpstr>CALDAS</vt:lpstr>
      <vt:lpstr>CAQUETA</vt:lpstr>
      <vt:lpstr>CASANARE</vt:lpstr>
      <vt:lpstr>CAUCA</vt:lpstr>
      <vt:lpstr>CESAR</vt:lpstr>
      <vt:lpstr>CHOCO</vt:lpstr>
      <vt:lpstr>ciudades</vt:lpstr>
      <vt:lpstr>clientes</vt:lpstr>
      <vt:lpstr>Conexiones_y_Cableado</vt:lpstr>
      <vt:lpstr>consumibles</vt:lpstr>
      <vt:lpstr>Control</vt:lpstr>
      <vt:lpstr>CORDOBA</vt:lpstr>
      <vt:lpstr>Correctivo</vt:lpstr>
      <vt:lpstr>CUNDINAMARCA</vt:lpstr>
      <vt:lpstr>DEPARTAMENTOS</vt:lpstr>
      <vt:lpstr>Diseño</vt:lpstr>
      <vt:lpstr>Documentacion</vt:lpstr>
      <vt:lpstr>ejecutor</vt:lpstr>
      <vt:lpstr>elementos_epp</vt:lpstr>
      <vt:lpstr>Equipamento</vt:lpstr>
      <vt:lpstr>escalera_andamio</vt:lpstr>
      <vt:lpstr>escalera_extensible</vt:lpstr>
      <vt:lpstr>escalera_multiproposito</vt:lpstr>
      <vt:lpstr>escalera_tijera</vt:lpstr>
      <vt:lpstr>escalra_tijera</vt:lpstr>
      <vt:lpstr>Estructuras</vt:lpstr>
      <vt:lpstr>general_estructuras</vt:lpstr>
      <vt:lpstr>GUAINIA</vt:lpstr>
      <vt:lpstr>GUAVIARE</vt:lpstr>
      <vt:lpstr>herramientas</vt:lpstr>
      <vt:lpstr>HUILA</vt:lpstr>
      <vt:lpstr>Iluminacion</vt:lpstr>
      <vt:lpstr>ingenieria</vt:lpstr>
      <vt:lpstr>Instalacion</vt:lpstr>
      <vt:lpstr>LA_GUAJIRA</vt:lpstr>
      <vt:lpstr>Logistica</vt:lpstr>
      <vt:lpstr>MAGDALENA</vt:lpstr>
      <vt:lpstr>Mantenimiento</vt:lpstr>
      <vt:lpstr>META</vt:lpstr>
      <vt:lpstr>N_DE_SANTANDER</vt:lpstr>
      <vt:lpstr>NARIÑO</vt:lpstr>
      <vt:lpstr>obra_civil</vt:lpstr>
      <vt:lpstr>perfil</vt:lpstr>
      <vt:lpstr>perfiles</vt:lpstr>
      <vt:lpstr>Preventivo</vt:lpstr>
      <vt:lpstr>Programacion</vt:lpstr>
      <vt:lpstr>programacion_audio</vt:lpstr>
      <vt:lpstr>programacion_control</vt:lpstr>
      <vt:lpstr>programacion_iluminacion</vt:lpstr>
      <vt:lpstr>programacion_software</vt:lpstr>
      <vt:lpstr>programacion_video</vt:lpstr>
      <vt:lpstr>programacion_videoconferencia</vt:lpstr>
      <vt:lpstr>Puest_a_punto</vt:lpstr>
      <vt:lpstr>Puesta_a_punto</vt:lpstr>
      <vt:lpstr>Puestapunto</vt:lpstr>
      <vt:lpstr>PUTUMAYO</vt:lpstr>
      <vt:lpstr>QUINDIO</vt:lpstr>
      <vt:lpstr>RISARALDA</vt:lpstr>
      <vt:lpstr>SAN_ANDRES</vt:lpstr>
      <vt:lpstr>SANTANDER</vt:lpstr>
      <vt:lpstr>Servicios!Seleccione_Item</vt:lpstr>
      <vt:lpstr>servicios</vt:lpstr>
      <vt:lpstr>software</vt:lpstr>
      <vt:lpstr>SUCRE</vt:lpstr>
      <vt:lpstr>tabla_Alturas</vt:lpstr>
      <vt:lpstr>tabla_ciudades</vt:lpstr>
      <vt:lpstr>tabla_clientes</vt:lpstr>
      <vt:lpstr>tabla_consumibles</vt:lpstr>
      <vt:lpstr>tabla_documentacion</vt:lpstr>
      <vt:lpstr>tabla_ejecutor</vt:lpstr>
      <vt:lpstr>tabla_herramientas</vt:lpstr>
      <vt:lpstr>TABLA_LOGISTICA</vt:lpstr>
      <vt:lpstr>tabla_mantenimiento</vt:lpstr>
      <vt:lpstr>tabla_obra_civil</vt:lpstr>
      <vt:lpstr>tabla_programacion</vt:lpstr>
      <vt:lpstr>tabla_puesta_a_punto</vt:lpstr>
      <vt:lpstr>tabla_transportes</vt:lpstr>
      <vt:lpstr>TOLIMA</vt:lpstr>
      <vt:lpstr>transportes</vt:lpstr>
      <vt:lpstr>VALLE_DEL_CAUCA</vt:lpstr>
      <vt:lpstr>VAUPES</vt:lpstr>
      <vt:lpstr>ventas</vt:lpstr>
      <vt:lpstr>VICHADA</vt:lpstr>
      <vt:lpstr>Video</vt:lpstr>
      <vt:lpstr>VideoConferencia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Guerrero Santos</dc:creator>
  <cp:lastModifiedBy>ingenieria A-INT</cp:lastModifiedBy>
  <cp:lastPrinted>2020-07-21T19:36:37Z</cp:lastPrinted>
  <dcterms:created xsi:type="dcterms:W3CDTF">2019-11-19T14:08:54Z</dcterms:created>
  <dcterms:modified xsi:type="dcterms:W3CDTF">2022-10-18T15:30:51Z</dcterms:modified>
</cp:coreProperties>
</file>