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055" windowHeight="8445" firstSheet="30" activeTab="32"/>
  </bookViews>
  <sheets>
    <sheet name="data" sheetId="1" r:id="rId1"/>
    <sheet name="entropy akar" sheetId="2" r:id="rId2"/>
    <sheet name="data yang terbentuk dari akar" sheetId="3" r:id="rId3"/>
    <sheet name="data yang terbentuk dari akar2" sheetId="4" r:id="rId4"/>
    <sheet name="gambar node akar" sheetId="5" r:id="rId5"/>
    <sheet name="internal cabang autis" sheetId="6" r:id="rId6"/>
    <sheet name="data yang terbentuk dari autis" sheetId="7" r:id="rId7"/>
    <sheet name="gambar node 2" sheetId="8" r:id="rId8"/>
    <sheet name="internal cabang delusi" sheetId="9" r:id="rId9"/>
    <sheet name="data yang terbentuk dari delusi" sheetId="10" r:id="rId10"/>
    <sheet name="gambar node 3" sheetId="11" r:id="rId11"/>
    <sheet name="internal cabang depresi" sheetId="12" r:id="rId12"/>
    <sheet name="data yang terbentuk dari depres" sheetId="13" r:id="rId13"/>
    <sheet name="gambar node 4" sheetId="14" r:id="rId14"/>
    <sheet name="internal cabang stress" sheetId="15" r:id="rId15"/>
    <sheet name="data yang terbentuk dari stress" sheetId="16" r:id="rId16"/>
    <sheet name="gambar node 5" sheetId="17" r:id="rId17"/>
    <sheet name="internal cabang gangguan konsen" sheetId="18" r:id="rId18"/>
    <sheet name="data yang terbentuk dari ganggu" sheetId="19" r:id="rId19"/>
    <sheet name="gambar node 6" sheetId="20" r:id="rId20"/>
    <sheet name="internal cabang gangguan mentor" sheetId="21" r:id="rId21"/>
    <sheet name="data yang terbentuk dari gang" sheetId="23" r:id="rId22"/>
    <sheet name="gambar node 7" sheetId="24" r:id="rId23"/>
    <sheet name="internal cabang gangguan mood" sheetId="25" r:id="rId24"/>
    <sheet name="data yang terbentuk dari mood" sheetId="26" r:id="rId25"/>
    <sheet name="gambar node 8" sheetId="27" r:id="rId26"/>
    <sheet name="internal cabang histeria" sheetId="28" r:id="rId27"/>
    <sheet name="data yang terbentuk dari hister" sheetId="29" r:id="rId28"/>
    <sheet name="gambar node 9" sheetId="30" r:id="rId29"/>
    <sheet name="internal cabang kurang perhatia" sheetId="31" r:id="rId30"/>
    <sheet name="data yang terbentuk dari kurang" sheetId="32" r:id="rId31"/>
    <sheet name="data node 10" sheetId="33" r:id="rId32"/>
    <sheet name="Sheet13" sheetId="34" r:id="rId33"/>
  </sheets>
  <calcPr calcId="144525"/>
</workbook>
</file>

<file path=xl/calcChain.xml><?xml version="1.0" encoding="utf-8"?>
<calcChain xmlns="http://schemas.openxmlformats.org/spreadsheetml/2006/main">
  <c r="O3" i="31" l="1"/>
  <c r="O2" i="31"/>
  <c r="L6" i="31"/>
  <c r="L3" i="31"/>
  <c r="H6" i="31"/>
  <c r="H7" i="31" s="1"/>
  <c r="H3" i="31"/>
  <c r="L7" i="31"/>
  <c r="L4" i="31"/>
  <c r="H4" i="31"/>
  <c r="C4" i="31"/>
  <c r="C5" i="31" s="1"/>
  <c r="N3" i="28"/>
  <c r="N2" i="28"/>
  <c r="K4" i="28"/>
  <c r="K5" i="28" s="1"/>
  <c r="K3" i="28"/>
  <c r="K8" i="28"/>
  <c r="K7" i="28"/>
  <c r="K9" i="28" s="1"/>
  <c r="G12" i="28"/>
  <c r="G11" i="28"/>
  <c r="G13" i="28" s="1"/>
  <c r="G7" i="28"/>
  <c r="G8" i="28"/>
  <c r="G4" i="28"/>
  <c r="G3" i="28"/>
  <c r="C5" i="28"/>
  <c r="C6" i="28" s="1"/>
  <c r="C4" i="28"/>
  <c r="N3" i="25"/>
  <c r="N2" i="25"/>
  <c r="K12" i="25"/>
  <c r="K11" i="25"/>
  <c r="K8" i="25"/>
  <c r="K7" i="25"/>
  <c r="K3" i="25"/>
  <c r="K4" i="25"/>
  <c r="G12" i="25"/>
  <c r="G11" i="25"/>
  <c r="G13" i="25" s="1"/>
  <c r="G8" i="25"/>
  <c r="G7" i="25"/>
  <c r="G9" i="25" s="1"/>
  <c r="G4" i="25"/>
  <c r="G3" i="25"/>
  <c r="C5" i="25"/>
  <c r="C4" i="25"/>
  <c r="N3" i="21"/>
  <c r="N2" i="21"/>
  <c r="K3" i="21"/>
  <c r="K4" i="21" s="1"/>
  <c r="K6" i="21"/>
  <c r="K7" i="21" s="1"/>
  <c r="K9" i="21"/>
  <c r="K10" i="21" s="1"/>
  <c r="G9" i="21"/>
  <c r="G10" i="21" s="1"/>
  <c r="G6" i="21"/>
  <c r="G3" i="21"/>
  <c r="G4" i="21" s="1"/>
  <c r="G7" i="21"/>
  <c r="C4" i="21"/>
  <c r="C5" i="21" s="1"/>
  <c r="N3" i="18"/>
  <c r="K14" i="18"/>
  <c r="K13" i="18"/>
  <c r="K15" i="18"/>
  <c r="K9" i="18"/>
  <c r="K8" i="18"/>
  <c r="R4" i="2"/>
  <c r="O25" i="2"/>
  <c r="O27" i="2"/>
  <c r="O26" i="2"/>
  <c r="O24" i="2"/>
  <c r="O23" i="2"/>
  <c r="O20" i="2"/>
  <c r="O19" i="2"/>
  <c r="O17" i="2"/>
  <c r="O18" i="2"/>
  <c r="O16" i="2"/>
  <c r="O11" i="2"/>
  <c r="O6" i="2"/>
  <c r="O5" i="2"/>
  <c r="O4" i="2"/>
  <c r="N2" i="18"/>
  <c r="K16" i="18"/>
  <c r="K10" i="18"/>
  <c r="K5" i="18"/>
  <c r="K4" i="18"/>
  <c r="K3" i="18"/>
  <c r="G15" i="18"/>
  <c r="G14" i="18"/>
  <c r="G13" i="18"/>
  <c r="G10" i="18"/>
  <c r="G9" i="18"/>
  <c r="G8" i="18"/>
  <c r="G3" i="18"/>
  <c r="G4" i="18"/>
  <c r="G5" i="18"/>
  <c r="G16" i="18"/>
  <c r="C6" i="18"/>
  <c r="C4" i="18"/>
  <c r="C5" i="18"/>
  <c r="J2" i="15"/>
  <c r="G8" i="15"/>
  <c r="G7" i="15"/>
  <c r="G3" i="15"/>
  <c r="G4" i="15"/>
  <c r="G9" i="15"/>
  <c r="N3" i="9"/>
  <c r="K7" i="9"/>
  <c r="K8" i="9"/>
  <c r="K4" i="9"/>
  <c r="K3" i="9"/>
  <c r="K5" i="9"/>
  <c r="O13" i="2"/>
  <c r="O12" i="2"/>
  <c r="O10" i="2"/>
  <c r="O9" i="2"/>
  <c r="O3" i="2"/>
  <c r="O2" i="2"/>
  <c r="C5" i="15"/>
  <c r="C4" i="15"/>
  <c r="C6" i="15" s="1"/>
  <c r="J2" i="12"/>
  <c r="G6" i="12"/>
  <c r="G7" i="12" s="1"/>
  <c r="G3" i="12"/>
  <c r="G4" i="12" s="1"/>
  <c r="C4" i="12"/>
  <c r="C5" i="12" s="1"/>
  <c r="N2" i="9"/>
  <c r="K12" i="9"/>
  <c r="K11" i="9"/>
  <c r="K13" i="9" s="1"/>
  <c r="G16" i="9"/>
  <c r="G15" i="9"/>
  <c r="G17" i="9" s="1"/>
  <c r="G11" i="9"/>
  <c r="G12" i="9"/>
  <c r="G13" i="9" s="1"/>
  <c r="G8" i="9"/>
  <c r="G7" i="9"/>
  <c r="G4" i="9"/>
  <c r="G3" i="9"/>
  <c r="G5" i="9" s="1"/>
  <c r="C5" i="9"/>
  <c r="C4" i="9"/>
  <c r="C6" i="9" l="1"/>
  <c r="G9" i="9"/>
  <c r="G6" i="18"/>
  <c r="K6" i="18"/>
  <c r="K5" i="25"/>
  <c r="G5" i="28"/>
  <c r="G9" i="28"/>
  <c r="K13" i="25"/>
  <c r="K9" i="25"/>
  <c r="G5" i="25"/>
  <c r="C6" i="25"/>
  <c r="K11" i="18"/>
  <c r="G11" i="18"/>
  <c r="C7" i="18"/>
  <c r="G5" i="15"/>
  <c r="K9" i="9"/>
  <c r="N2" i="6" l="1"/>
  <c r="N3" i="6"/>
  <c r="K6" i="6"/>
  <c r="K7" i="6" s="1"/>
  <c r="K9" i="6"/>
  <c r="K10" i="6" s="1"/>
  <c r="K3" i="6"/>
  <c r="K4" i="6" s="1"/>
  <c r="G12" i="6"/>
  <c r="G13" i="6" s="1"/>
  <c r="G9" i="6"/>
  <c r="G10" i="6" s="1"/>
  <c r="G6" i="6"/>
  <c r="G7" i="6" s="1"/>
  <c r="G3" i="6"/>
  <c r="G4" i="6" s="1"/>
  <c r="C4" i="6"/>
  <c r="C5" i="6"/>
  <c r="R3" i="2" l="1"/>
  <c r="R2" i="2"/>
  <c r="K62" i="2"/>
  <c r="K61" i="2"/>
  <c r="K60" i="2"/>
  <c r="K59" i="2"/>
  <c r="K63" i="2" s="1"/>
  <c r="K58" i="2"/>
  <c r="K52" i="2"/>
  <c r="K55" i="2"/>
  <c r="K54" i="2"/>
  <c r="K53" i="2"/>
  <c r="K51" i="2"/>
  <c r="K44" i="2"/>
  <c r="K48" i="2"/>
  <c r="K47" i="2"/>
  <c r="K46" i="2"/>
  <c r="K45" i="2"/>
  <c r="K40" i="2"/>
  <c r="K39" i="2"/>
  <c r="K41" i="2"/>
  <c r="K38" i="2"/>
  <c r="K37" i="2"/>
  <c r="K33" i="2"/>
  <c r="K32" i="2"/>
  <c r="K34" i="2"/>
  <c r="K31" i="2"/>
  <c r="K30" i="2"/>
  <c r="K27" i="2"/>
  <c r="K26" i="2"/>
  <c r="K25" i="2"/>
  <c r="K23" i="2"/>
  <c r="K24" i="2"/>
  <c r="K19" i="2"/>
  <c r="K18" i="2"/>
  <c r="K16" i="2"/>
  <c r="K20" i="2"/>
  <c r="K17" i="2"/>
  <c r="K12" i="2"/>
  <c r="K11" i="2"/>
  <c r="K13" i="2"/>
  <c r="K10" i="2"/>
  <c r="K9" i="2"/>
  <c r="K5" i="2"/>
  <c r="K4" i="2"/>
  <c r="K3" i="2"/>
  <c r="K2" i="2"/>
  <c r="K6" i="2"/>
  <c r="G27" i="2"/>
  <c r="G26" i="2"/>
  <c r="G25" i="2"/>
  <c r="G24" i="2"/>
  <c r="G23" i="2"/>
  <c r="G28" i="2" s="1"/>
  <c r="G18" i="2"/>
  <c r="G19" i="2"/>
  <c r="G20" i="2"/>
  <c r="G17" i="2"/>
  <c r="G21" i="2" s="1"/>
  <c r="G16" i="2"/>
  <c r="G13" i="2"/>
  <c r="G12" i="2"/>
  <c r="G11" i="2"/>
  <c r="G10" i="2"/>
  <c r="G9" i="2"/>
  <c r="G6" i="2"/>
  <c r="G5" i="2"/>
  <c r="G4" i="2"/>
  <c r="G3" i="2"/>
  <c r="G2" i="2"/>
  <c r="C7" i="2"/>
  <c r="J7" i="1"/>
  <c r="C6" i="2"/>
  <c r="C5" i="2"/>
  <c r="C4" i="2"/>
  <c r="C3" i="2"/>
  <c r="C8" i="2" s="1"/>
  <c r="O28" i="2" l="1"/>
  <c r="O21" i="2"/>
  <c r="O14" i="2"/>
  <c r="O7" i="2"/>
  <c r="K56" i="2"/>
  <c r="K49" i="2"/>
  <c r="K42" i="2"/>
  <c r="K35" i="2"/>
  <c r="K28" i="2"/>
  <c r="K21" i="2"/>
  <c r="K14" i="2"/>
  <c r="K7" i="2"/>
  <c r="G14" i="2"/>
  <c r="G7" i="2"/>
</calcChain>
</file>

<file path=xl/sharedStrings.xml><?xml version="1.0" encoding="utf-8"?>
<sst xmlns="http://schemas.openxmlformats.org/spreadsheetml/2006/main" count="2748" uniqueCount="111">
  <si>
    <t>No</t>
  </si>
  <si>
    <t>Gejala 1</t>
  </si>
  <si>
    <t>Gejala 2</t>
  </si>
  <si>
    <t>Gejala 3</t>
  </si>
  <si>
    <t>Diagnosa</t>
  </si>
  <si>
    <t>Depresi (Stress)</t>
  </si>
  <si>
    <t>Gangguan mood</t>
  </si>
  <si>
    <t>Fobia (takut berlebuhan)</t>
  </si>
  <si>
    <t>Neurosis (Stress)</t>
  </si>
  <si>
    <t>Histeria</t>
  </si>
  <si>
    <t>Obsesif kompulsif (takut)</t>
  </si>
  <si>
    <t>Psikosis (Halusinasi)</t>
  </si>
  <si>
    <t>Delusi (waham / khayal)</t>
  </si>
  <si>
    <t>Gangguan konsentrasi</t>
  </si>
  <si>
    <t>Damensia (pelupa)</t>
  </si>
  <si>
    <t>Kurang perhatian dari orang tua</t>
  </si>
  <si>
    <t>Disolder (Kacau)</t>
  </si>
  <si>
    <t>Melawann orang tua</t>
  </si>
  <si>
    <t>Kenakalan Remaja</t>
  </si>
  <si>
    <t>Penyalahgunaan zat dan obat-obatan terlarang</t>
  </si>
  <si>
    <t>Autis</t>
  </si>
  <si>
    <t>Tumbuh Kembang</t>
  </si>
  <si>
    <t>Stress (depresi)</t>
  </si>
  <si>
    <t>Gangguan mentorik</t>
  </si>
  <si>
    <t>Halusinasi</t>
  </si>
  <si>
    <t>Kesulitan mengeja</t>
  </si>
  <si>
    <t>Kecemasan</t>
  </si>
  <si>
    <t>node akar (entropy)</t>
  </si>
  <si>
    <t>E (semua)</t>
  </si>
  <si>
    <t>Disolder</t>
  </si>
  <si>
    <t>Neurosis</t>
  </si>
  <si>
    <t>Psikosis</t>
  </si>
  <si>
    <t>entropy gejala 1</t>
  </si>
  <si>
    <t>E (Depresi)</t>
  </si>
  <si>
    <t>E (Stress)</t>
  </si>
  <si>
    <t>E (Halusinasi)</t>
  </si>
  <si>
    <t>E (Kecemasan)</t>
  </si>
  <si>
    <t>Total</t>
  </si>
  <si>
    <t>E (Autis)</t>
  </si>
  <si>
    <t>E (Delusi)</t>
  </si>
  <si>
    <t>E (Gangguan konsentrasi)</t>
  </si>
  <si>
    <t>E (Gangguan mentorik)</t>
  </si>
  <si>
    <t>E (Gangguan mood)</t>
  </si>
  <si>
    <t>E (Histeria)</t>
  </si>
  <si>
    <t>E (Kurang perhatian dari orang tua)</t>
  </si>
  <si>
    <t>E (Melawan orang tua)</t>
  </si>
  <si>
    <t>E (Penyalahgunaan zat dan obat-obatan terlarang)</t>
  </si>
  <si>
    <t>entropy gejala 2</t>
  </si>
  <si>
    <t>entropy gejala 3</t>
  </si>
  <si>
    <t>E (Damensia)</t>
  </si>
  <si>
    <t>E (Fobia)</t>
  </si>
  <si>
    <t>E (Kesulitan mengeja)</t>
  </si>
  <si>
    <t>E (Obsesif kompulsif)</t>
  </si>
  <si>
    <t>hitung GAIN</t>
  </si>
  <si>
    <t>G (semua, gejala 1)</t>
  </si>
  <si>
    <t>G (semua, gejala 2)</t>
  </si>
  <si>
    <t>G (semua, gejala 3)</t>
  </si>
  <si>
    <t>Gain Tertinggi</t>
  </si>
  <si>
    <t>gejala 2</t>
  </si>
  <si>
    <t>Node Internal Autis</t>
  </si>
  <si>
    <t>E Damensia)</t>
  </si>
  <si>
    <t>Karna entropy bernilai 0</t>
  </si>
  <si>
    <t>Delusi</t>
  </si>
  <si>
    <t>Depresi</t>
  </si>
  <si>
    <t>E (Depresi )</t>
  </si>
  <si>
    <t>Node Internal Delusi</t>
  </si>
  <si>
    <t>E (Stress )</t>
  </si>
  <si>
    <t xml:space="preserve">Fobia </t>
  </si>
  <si>
    <t>Damensia</t>
  </si>
  <si>
    <t>Gain tertinggi adalah</t>
  </si>
  <si>
    <t>Stress</t>
  </si>
  <si>
    <t>Node Internal Depresi</t>
  </si>
  <si>
    <t>Fobia</t>
  </si>
  <si>
    <t>Gain bernilai 0</t>
  </si>
  <si>
    <t>maka langsung ke diangnosa</t>
  </si>
  <si>
    <t xml:space="preserve">Damensia </t>
  </si>
  <si>
    <t>Node Internal Stress</t>
  </si>
  <si>
    <t>E (Damensia )</t>
  </si>
  <si>
    <t>Node Internal Gangguan Konsentrasi</t>
  </si>
  <si>
    <t>Obsesif kompulsif</t>
  </si>
  <si>
    <t>Gain tertinggi</t>
  </si>
  <si>
    <t>gejala 3</t>
  </si>
  <si>
    <t>Kesulitan Mengeja</t>
  </si>
  <si>
    <t>Node Internal Gangguan Mentorik</t>
  </si>
  <si>
    <t>Nilai entropy 0 maka langsung ke diagnosa</t>
  </si>
  <si>
    <t>Node Internal Gangguan Mood</t>
  </si>
  <si>
    <t>Node Internal Histeria</t>
  </si>
  <si>
    <t>Node Internal Kurang Perhatian Orang Tua</t>
  </si>
  <si>
    <t>Entropy bernilai 0 maka langsung ke diagnosa</t>
  </si>
  <si>
    <t>IF THEN yang terbentuk adalah</t>
  </si>
  <si>
    <t>IF Gejala 2 = Autis THEN Diagnosa = Tumbuh Kembang</t>
  </si>
  <si>
    <t>IF Gejala 2 = Delusi AND Gejala 1 = Depresi AND Gejala 3 = Fobia THEN Diagnosa = Psikosis</t>
  </si>
  <si>
    <t>IF Gejala 2 = Delusi AND Gejala 1 = Depresi AND Gejala 3 = Damensia THEN Diagnosa = Psikosis</t>
  </si>
  <si>
    <t>IF Gejala 2 = Delusi AND Gejala 1 = Halusinasi THEN Diagnosa = Psikosis</t>
  </si>
  <si>
    <t>IF Gejala 2 = Delusi AND Gejala 1 = Kecemasan THEN Diagnosa = Neurosis</t>
  </si>
  <si>
    <t>IF Gejala 2 = Delusi AND Gejala 1 = Stress AND Gejala 3 = Damensia THEN Diagnosa = Neurosis</t>
  </si>
  <si>
    <t>IF Gejala 2 = Delusi AND Gejala 1 = Stress AND Gejala 3 = Fobia THEN Diagnosa = Psikosis</t>
  </si>
  <si>
    <t>IF Gejala 2 = Gangguan Konsentrasi AND Gejala 3 = Damensia THEN Diagnosa = Psikosis</t>
  </si>
  <si>
    <t>IF Gejala 2 = Gangguan Konsentrasi AND Gejala 3 = Kesulitan Mengeja THEN Diagnosa = Disolder</t>
  </si>
  <si>
    <t>IF Gejala 2 = Gangguan Konsentrasi AND Gejala 3 = Obsesif kompulsif THEN Diagnosa = Disolder</t>
  </si>
  <si>
    <t>IF Gejala 2 = Gangguan Mentorik Then Diagnosa = Tumbuh Kembang</t>
  </si>
  <si>
    <t>IF Gejala 2 = Gangguan Mood AND Gejala 3 = Damensia THEN Diagnosa = Neurosis</t>
  </si>
  <si>
    <t>IF Gejala 2 = Gangguan Mood AND Gejala 3 = Fobia THEN Diagnosa = Psikosis</t>
  </si>
  <si>
    <t>IF Gejala 2 = Gangguan Mood AND Gejala 3 = Obsesif kompulsif THEN Diagnosa = Psikosis</t>
  </si>
  <si>
    <t>IF Gejala 2 = Histeria AND Gejala 1 = Depresi THEN Diagnosa = Neurosis</t>
  </si>
  <si>
    <t>IF Gejala 2 = Histeria AND Gejala 1 = Halusinasi THEN Diagnosa = Neurosis</t>
  </si>
  <si>
    <t>IF Gejala 2 = Histeria AND Gejala 1 = Stress THEN Diagnosa = Psikosis</t>
  </si>
  <si>
    <t>IF Gejala 2 = Kurang Perhatian Orang Tua THEN Diagnosa = Disolder</t>
  </si>
  <si>
    <t>IF Gejala 2 = Melawan Orang Tua THEN Diagnosa = Kenakalan Remaja</t>
  </si>
  <si>
    <t>IF Gejala 2 = Penyalahgunaan Zat Dan Obat-Obatan Terlarang THEN Diagnosa = Kenakalan Remaja</t>
  </si>
  <si>
    <t>maka gejala 2 langsung ke Diagnosa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</si>
</sst>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190499</xdr:rowOff>
    </xdr:from>
    <xdr:to>
      <xdr:col>3</xdr:col>
      <xdr:colOff>457200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flipH="1">
          <a:off x="161925" y="1523999"/>
          <a:ext cx="3562350" cy="1143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5" name="Straight Arrow Connector 4"/>
        <xdr:cNvCxnSpPr/>
      </xdr:nvCxnSpPr>
      <xdr:spPr>
        <a:xfrm rot="10800000" flipV="1">
          <a:off x="2209801" y="1514475"/>
          <a:ext cx="2390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7" name="Straight Arrow Connector 6"/>
        <xdr:cNvCxnSpPr/>
      </xdr:nvCxnSpPr>
      <xdr:spPr>
        <a:xfrm rot="5400000">
          <a:off x="3481388" y="1519237"/>
          <a:ext cx="11525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9" name="Straight Arrow Connector 8"/>
        <xdr:cNvCxnSpPr/>
      </xdr:nvCxnSpPr>
      <xdr:spPr>
        <a:xfrm rot="5400000">
          <a:off x="4057651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1" name="Straight Arrow Connector 10"/>
        <xdr:cNvCxnSpPr/>
      </xdr:nvCxnSpPr>
      <xdr:spPr>
        <a:xfrm rot="16200000" flipH="1">
          <a:off x="4481513" y="1662112"/>
          <a:ext cx="1152525" cy="838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942975</xdr:colOff>
      <xdr:row>13</xdr:row>
      <xdr:rowOff>180975</xdr:rowOff>
    </xdr:to>
    <xdr:cxnSp macro="">
      <xdr:nvCxnSpPr>
        <xdr:cNvPr id="13" name="Straight Arrow Connector 12"/>
        <xdr:cNvCxnSpPr/>
      </xdr:nvCxnSpPr>
      <xdr:spPr>
        <a:xfrm>
          <a:off x="4619625" y="1495425"/>
          <a:ext cx="20097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/>
        <xdr:cNvCxnSpPr/>
      </xdr:nvCxnSpPr>
      <xdr:spPr>
        <a:xfrm>
          <a:off x="4610100" y="1485900"/>
          <a:ext cx="3629025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7" name="Straight Arrow Connector 16"/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9" name="Straight Arrow Connector 18"/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156972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8707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203263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/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/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/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/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/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/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/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/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/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1" name="Straight Arrow Connector 40"/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/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/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44" name="Straight Arrow Connector 43"/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45" name="Straight Arrow Connector 44"/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/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47" name="Straight Arrow Connector 46"/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52" name="Straight Arrow Connector 51"/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57" name="Straight Arrow Connector 56"/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9" name="Straight Arrow Connector 58"/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8</xdr:row>
      <xdr:rowOff>38100</xdr:rowOff>
    </xdr:from>
    <xdr:to>
      <xdr:col>14</xdr:col>
      <xdr:colOff>752476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1" y="1562100"/>
          <a:ext cx="8239125" cy="10953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295278</xdr:colOff>
      <xdr:row>8</xdr:row>
      <xdr:rowOff>47624</xdr:rowOff>
    </xdr:from>
    <xdr:to>
      <xdr:col>14</xdr:col>
      <xdr:colOff>742951</xdr:colOff>
      <xdr:row>13</xdr:row>
      <xdr:rowOff>190499</xdr:rowOff>
    </xdr:to>
    <xdr:cxnSp macro="">
      <xdr:nvCxnSpPr>
        <xdr:cNvPr id="3" name="Straight Arrow Connector 2"/>
        <xdr:cNvCxnSpPr/>
      </xdr:nvCxnSpPr>
      <xdr:spPr>
        <a:xfrm rot="10800000" flipV="1">
          <a:off x="2505078" y="1571624"/>
          <a:ext cx="6391273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734786</xdr:colOff>
      <xdr:row>8</xdr:row>
      <xdr:rowOff>38100</xdr:rowOff>
    </xdr:from>
    <xdr:to>
      <xdr:col>14</xdr:col>
      <xdr:colOff>742951</xdr:colOff>
      <xdr:row>13</xdr:row>
      <xdr:rowOff>163286</xdr:rowOff>
    </xdr:to>
    <xdr:cxnSp macro="">
      <xdr:nvCxnSpPr>
        <xdr:cNvPr id="4" name="Straight Arrow Connector 3"/>
        <xdr:cNvCxnSpPr/>
      </xdr:nvCxnSpPr>
      <xdr:spPr>
        <a:xfrm flipH="1">
          <a:off x="9035143" y="1562100"/>
          <a:ext cx="8165" cy="10776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47625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/>
        <xdr:cNvCxnSpPr/>
      </xdr:nvCxnSpPr>
      <xdr:spPr>
        <a:xfrm>
          <a:off x="8905875" y="1571625"/>
          <a:ext cx="2781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742950</xdr:colOff>
      <xdr:row>8</xdr:row>
      <xdr:rowOff>38100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8896350" y="1562100"/>
          <a:ext cx="45720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790575</xdr:colOff>
      <xdr:row>8</xdr:row>
      <xdr:rowOff>19050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/>
        <xdr:cNvCxnSpPr/>
      </xdr:nvCxnSpPr>
      <xdr:spPr>
        <a:xfrm>
          <a:off x="8943975" y="1543050"/>
          <a:ext cx="74295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752475</xdr:colOff>
      <xdr:row>8</xdr:row>
      <xdr:rowOff>28575</xdr:rowOff>
    </xdr:from>
    <xdr:to>
      <xdr:col>26</xdr:col>
      <xdr:colOff>838200</xdr:colOff>
      <xdr:row>14</xdr:row>
      <xdr:rowOff>0</xdr:rowOff>
    </xdr:to>
    <xdr:cxnSp macro="">
      <xdr:nvCxnSpPr>
        <xdr:cNvPr id="8" name="Straight Arrow Connector 7"/>
        <xdr:cNvCxnSpPr/>
      </xdr:nvCxnSpPr>
      <xdr:spPr>
        <a:xfrm>
          <a:off x="8905875" y="1552575"/>
          <a:ext cx="9477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8</xdr:row>
      <xdr:rowOff>19050</xdr:rowOff>
    </xdr:from>
    <xdr:to>
      <xdr:col>28</xdr:col>
      <xdr:colOff>619125</xdr:colOff>
      <xdr:row>13</xdr:row>
      <xdr:rowOff>171450</xdr:rowOff>
    </xdr:to>
    <xdr:cxnSp macro="">
      <xdr:nvCxnSpPr>
        <xdr:cNvPr id="9" name="Straight Arrow Connector 8"/>
        <xdr:cNvCxnSpPr/>
      </xdr:nvCxnSpPr>
      <xdr:spPr>
        <a:xfrm>
          <a:off x="8877300" y="1543050"/>
          <a:ext cx="11515725" cy="1104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8</xdr:row>
      <xdr:rowOff>0</xdr:rowOff>
    </xdr:from>
    <xdr:to>
      <xdr:col>30</xdr:col>
      <xdr:colOff>1543050</xdr:colOff>
      <xdr:row>14</xdr:row>
      <xdr:rowOff>0</xdr:rowOff>
    </xdr:to>
    <xdr:cxnSp macro="">
      <xdr:nvCxnSpPr>
        <xdr:cNvPr id="10" name="Straight Arrow Connector 9"/>
        <xdr:cNvCxnSpPr/>
      </xdr:nvCxnSpPr>
      <xdr:spPr>
        <a:xfrm>
          <a:off x="8848725" y="1524000"/>
          <a:ext cx="1416367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333379</xdr:colOff>
      <xdr:row>15</xdr:row>
      <xdr:rowOff>9524</xdr:rowOff>
    </xdr:from>
    <xdr:to>
      <xdr:col>3</xdr:col>
      <xdr:colOff>340179</xdr:colOff>
      <xdr:row>16</xdr:row>
      <xdr:rowOff>40821</xdr:rowOff>
    </xdr:to>
    <xdr:cxnSp macro="">
      <xdr:nvCxnSpPr>
        <xdr:cNvPr id="12" name="Straight Arrow Connector 11"/>
        <xdr:cNvCxnSpPr/>
      </xdr:nvCxnSpPr>
      <xdr:spPr>
        <a:xfrm>
          <a:off x="2551343" y="2867024"/>
          <a:ext cx="6800" cy="2217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24</xdr:row>
      <xdr:rowOff>9524</xdr:rowOff>
    </xdr:from>
    <xdr:to>
      <xdr:col>2</xdr:col>
      <xdr:colOff>276226</xdr:colOff>
      <xdr:row>25</xdr:row>
      <xdr:rowOff>190499</xdr:rowOff>
    </xdr:to>
    <xdr:cxnSp macro="">
      <xdr:nvCxnSpPr>
        <xdr:cNvPr id="16" name="Straight Arrow Connector 15"/>
        <xdr:cNvCxnSpPr/>
      </xdr:nvCxnSpPr>
      <xdr:spPr>
        <a:xfrm rot="10800000" flipV="1">
          <a:off x="1400176" y="4581524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23</xdr:row>
      <xdr:rowOff>180975</xdr:rowOff>
    </xdr:from>
    <xdr:to>
      <xdr:col>3</xdr:col>
      <xdr:colOff>323850</xdr:colOff>
      <xdr:row>26</xdr:row>
      <xdr:rowOff>0</xdr:rowOff>
    </xdr:to>
    <xdr:cxnSp macro="">
      <xdr:nvCxnSpPr>
        <xdr:cNvPr id="17" name="Straight Arrow Connector 16"/>
        <xdr:cNvCxnSpPr/>
      </xdr:nvCxnSpPr>
      <xdr:spPr>
        <a:xfrm>
          <a:off x="1981200" y="4562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27</xdr:row>
      <xdr:rowOff>9525</xdr:rowOff>
    </xdr:from>
    <xdr:to>
      <xdr:col>1</xdr:col>
      <xdr:colOff>266700</xdr:colOff>
      <xdr:row>29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27</xdr:row>
      <xdr:rowOff>794</xdr:rowOff>
    </xdr:from>
    <xdr:to>
      <xdr:col>3</xdr:col>
      <xdr:colOff>334169</xdr:colOff>
      <xdr:row>29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21</xdr:row>
      <xdr:rowOff>0</xdr:rowOff>
    </xdr:from>
    <xdr:to>
      <xdr:col>5</xdr:col>
      <xdr:colOff>314326</xdr:colOff>
      <xdr:row>23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21</xdr:row>
      <xdr:rowOff>0</xdr:rowOff>
    </xdr:from>
    <xdr:to>
      <xdr:col>7</xdr:col>
      <xdr:colOff>342899</xdr:colOff>
      <xdr:row>23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23</xdr:row>
      <xdr:rowOff>190499</xdr:rowOff>
    </xdr:from>
    <xdr:to>
      <xdr:col>10</xdr:col>
      <xdr:colOff>200026</xdr:colOff>
      <xdr:row>25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24</xdr:row>
      <xdr:rowOff>0</xdr:rowOff>
    </xdr:from>
    <xdr:to>
      <xdr:col>11</xdr:col>
      <xdr:colOff>295275</xdr:colOff>
      <xdr:row>25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27</xdr:row>
      <xdr:rowOff>794</xdr:rowOff>
    </xdr:from>
    <xdr:to>
      <xdr:col>9</xdr:col>
      <xdr:colOff>315119</xdr:colOff>
      <xdr:row>29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27</xdr:row>
      <xdr:rowOff>0</xdr:rowOff>
    </xdr:from>
    <xdr:to>
      <xdr:col>11</xdr:col>
      <xdr:colOff>285749</xdr:colOff>
      <xdr:row>29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693964</xdr:colOff>
      <xdr:row>16</xdr:row>
      <xdr:rowOff>54429</xdr:rowOff>
    </xdr:to>
    <xdr:cxnSp macro="">
      <xdr:nvCxnSpPr>
        <xdr:cNvPr id="26" name="Straight Arrow Connector 25"/>
        <xdr:cNvCxnSpPr/>
      </xdr:nvCxnSpPr>
      <xdr:spPr>
        <a:xfrm>
          <a:off x="8976632" y="2857500"/>
          <a:ext cx="17689" cy="2449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/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524670</xdr:colOff>
      <xdr:row>15</xdr:row>
      <xdr:rowOff>793</xdr:rowOff>
    </xdr:from>
    <xdr:to>
      <xdr:col>19</xdr:col>
      <xdr:colOff>544285</xdr:colOff>
      <xdr:row>16</xdr:row>
      <xdr:rowOff>95253</xdr:rowOff>
    </xdr:to>
    <xdr:cxnSp macro="">
      <xdr:nvCxnSpPr>
        <xdr:cNvPr id="34" name="Straight Arrow Connector 33"/>
        <xdr:cNvCxnSpPr/>
      </xdr:nvCxnSpPr>
      <xdr:spPr>
        <a:xfrm>
          <a:off x="13641956" y="2858293"/>
          <a:ext cx="19615" cy="284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/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/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/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8" name="Straight Arrow Connector 37"/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39" name="Straight Arrow Connector 38"/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0" name="Straight Arrow Connector 39"/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334169</xdr:colOff>
      <xdr:row>15</xdr:row>
      <xdr:rowOff>794</xdr:rowOff>
    </xdr:from>
    <xdr:to>
      <xdr:col>23</xdr:col>
      <xdr:colOff>340179</xdr:colOff>
      <xdr:row>16</xdr:row>
      <xdr:rowOff>68036</xdr:rowOff>
    </xdr:to>
    <xdr:cxnSp macro="">
      <xdr:nvCxnSpPr>
        <xdr:cNvPr id="41" name="Straight Arrow Connector 40"/>
        <xdr:cNvCxnSpPr/>
      </xdr:nvCxnSpPr>
      <xdr:spPr>
        <a:xfrm>
          <a:off x="16526669" y="2858294"/>
          <a:ext cx="6010" cy="2577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42" name="Straight Arrow Connector 41"/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43" name="Straight Arrow Connector 42"/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299357</xdr:colOff>
      <xdr:row>19</xdr:row>
      <xdr:rowOff>176893</xdr:rowOff>
    </xdr:to>
    <xdr:cxnSp macro="">
      <xdr:nvCxnSpPr>
        <xdr:cNvPr id="44" name="Straight Arrow Connector 43"/>
        <xdr:cNvCxnSpPr/>
      </xdr:nvCxnSpPr>
      <xdr:spPr>
        <a:xfrm>
          <a:off x="16525875" y="3438525"/>
          <a:ext cx="632732" cy="3578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58511</xdr:colOff>
      <xdr:row>21</xdr:row>
      <xdr:rowOff>9524</xdr:rowOff>
    </xdr:from>
    <xdr:to>
      <xdr:col>22</xdr:col>
      <xdr:colOff>285750</xdr:colOff>
      <xdr:row>23</xdr:row>
      <xdr:rowOff>78920</xdr:rowOff>
    </xdr:to>
    <xdr:cxnSp macro="">
      <xdr:nvCxnSpPr>
        <xdr:cNvPr id="45" name="Straight Arrow Connector 44"/>
        <xdr:cNvCxnSpPr>
          <a:endCxn id="85" idx="0"/>
        </xdr:cNvCxnSpPr>
      </xdr:nvCxnSpPr>
      <xdr:spPr>
        <a:xfrm flipH="1">
          <a:off x="15665904" y="4010024"/>
          <a:ext cx="227239" cy="4503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46" name="Straight Arrow Connector 45"/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275659</xdr:colOff>
      <xdr:row>21</xdr:row>
      <xdr:rowOff>10319</xdr:rowOff>
    </xdr:from>
    <xdr:to>
      <xdr:col>24</xdr:col>
      <xdr:colOff>474889</xdr:colOff>
      <xdr:row>23</xdr:row>
      <xdr:rowOff>73477</xdr:rowOff>
    </xdr:to>
    <xdr:cxnSp macro="">
      <xdr:nvCxnSpPr>
        <xdr:cNvPr id="47" name="Straight Arrow Connector 46"/>
        <xdr:cNvCxnSpPr>
          <a:endCxn id="83" idx="0"/>
        </xdr:cNvCxnSpPr>
      </xdr:nvCxnSpPr>
      <xdr:spPr>
        <a:xfrm>
          <a:off x="17134909" y="4010819"/>
          <a:ext cx="199230" cy="4441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980281</xdr:colOff>
      <xdr:row>14</xdr:row>
      <xdr:rowOff>181769</xdr:rowOff>
    </xdr:from>
    <xdr:to>
      <xdr:col>26</xdr:col>
      <xdr:colOff>981869</xdr:colOff>
      <xdr:row>17</xdr:row>
      <xdr:rowOff>48419</xdr:rowOff>
    </xdr:to>
    <xdr:cxnSp macro="">
      <xdr:nvCxnSpPr>
        <xdr:cNvPr id="48" name="Straight Arrow Connector 47"/>
        <xdr:cNvCxnSpPr/>
      </xdr:nvCxnSpPr>
      <xdr:spPr>
        <a:xfrm rot="5400000">
          <a:off x="18307050" y="3067050"/>
          <a:ext cx="4381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609600</xdr:colOff>
      <xdr:row>14</xdr:row>
      <xdr:rowOff>190499</xdr:rowOff>
    </xdr:from>
    <xdr:to>
      <xdr:col>28</xdr:col>
      <xdr:colOff>619125</xdr:colOff>
      <xdr:row>17</xdr:row>
      <xdr:rowOff>9524</xdr:rowOff>
    </xdr:to>
    <xdr:cxnSp macro="">
      <xdr:nvCxnSpPr>
        <xdr:cNvPr id="49" name="Straight Arrow Connector 48"/>
        <xdr:cNvCxnSpPr/>
      </xdr:nvCxnSpPr>
      <xdr:spPr>
        <a:xfrm rot="16200000" flipH="1">
          <a:off x="20193000" y="3047999"/>
          <a:ext cx="390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1476376</xdr:colOff>
      <xdr:row>14</xdr:row>
      <xdr:rowOff>190499</xdr:rowOff>
    </xdr:from>
    <xdr:to>
      <xdr:col>30</xdr:col>
      <xdr:colOff>1514476</xdr:colOff>
      <xdr:row>17</xdr:row>
      <xdr:rowOff>28574</xdr:rowOff>
    </xdr:to>
    <xdr:cxnSp macro="">
      <xdr:nvCxnSpPr>
        <xdr:cNvPr id="50" name="Straight Arrow Connector 49"/>
        <xdr:cNvCxnSpPr/>
      </xdr:nvCxnSpPr>
      <xdr:spPr>
        <a:xfrm rot="16200000" flipH="1">
          <a:off x="22759988" y="3043237"/>
          <a:ext cx="409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18</xdr:row>
      <xdr:rowOff>9524</xdr:rowOff>
    </xdr:from>
    <xdr:to>
      <xdr:col>3</xdr:col>
      <xdr:colOff>285750</xdr:colOff>
      <xdr:row>19</xdr:row>
      <xdr:rowOff>190499</xdr:rowOff>
    </xdr:to>
    <xdr:cxnSp macro="">
      <xdr:nvCxnSpPr>
        <xdr:cNvPr id="62" name="Straight Arrow Connector 61"/>
        <xdr:cNvCxnSpPr/>
      </xdr:nvCxnSpPr>
      <xdr:spPr>
        <a:xfrm rot="10800000" flipV="1">
          <a:off x="1962150" y="3438524"/>
          <a:ext cx="5334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18</xdr:row>
      <xdr:rowOff>0</xdr:rowOff>
    </xdr:from>
    <xdr:to>
      <xdr:col>5</xdr:col>
      <xdr:colOff>352425</xdr:colOff>
      <xdr:row>20</xdr:row>
      <xdr:rowOff>9525</xdr:rowOff>
    </xdr:to>
    <xdr:cxnSp macro="">
      <xdr:nvCxnSpPr>
        <xdr:cNvPr id="64" name="Straight Arrow Connector 63"/>
        <xdr:cNvCxnSpPr/>
      </xdr:nvCxnSpPr>
      <xdr:spPr>
        <a:xfrm>
          <a:off x="2486025" y="3429000"/>
          <a:ext cx="1076325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18</xdr:row>
      <xdr:rowOff>9525</xdr:rowOff>
    </xdr:from>
    <xdr:to>
      <xdr:col>7</xdr:col>
      <xdr:colOff>381000</xdr:colOff>
      <xdr:row>20</xdr:row>
      <xdr:rowOff>0</xdr:rowOff>
    </xdr:to>
    <xdr:cxnSp macro="">
      <xdr:nvCxnSpPr>
        <xdr:cNvPr id="66" name="Straight Arrow Connector 65"/>
        <xdr:cNvCxnSpPr/>
      </xdr:nvCxnSpPr>
      <xdr:spPr>
        <a:xfrm>
          <a:off x="2476500" y="3438525"/>
          <a:ext cx="22098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18</xdr:row>
      <xdr:rowOff>9525</xdr:rowOff>
    </xdr:from>
    <xdr:to>
      <xdr:col>10</xdr:col>
      <xdr:colOff>247650</xdr:colOff>
      <xdr:row>19</xdr:row>
      <xdr:rowOff>180975</xdr:rowOff>
    </xdr:to>
    <xdr:cxnSp macro="">
      <xdr:nvCxnSpPr>
        <xdr:cNvPr id="68" name="Straight Arrow Connector 67"/>
        <xdr:cNvCxnSpPr/>
      </xdr:nvCxnSpPr>
      <xdr:spPr>
        <a:xfrm>
          <a:off x="2466975" y="3438525"/>
          <a:ext cx="388620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20</xdr:row>
      <xdr:rowOff>180975</xdr:rowOff>
    </xdr:from>
    <xdr:to>
      <xdr:col>2</xdr:col>
      <xdr:colOff>285753</xdr:colOff>
      <xdr:row>22</xdr:row>
      <xdr:rowOff>95253</xdr:rowOff>
    </xdr:to>
    <xdr:cxnSp macro="">
      <xdr:nvCxnSpPr>
        <xdr:cNvPr id="70" name="Straight Arrow Connector 69"/>
        <xdr:cNvCxnSpPr/>
      </xdr:nvCxnSpPr>
      <xdr:spPr>
        <a:xfrm>
          <a:off x="1973035" y="3990975"/>
          <a:ext cx="4" cy="29527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312968</xdr:colOff>
      <xdr:row>20</xdr:row>
      <xdr:rowOff>190499</xdr:rowOff>
    </xdr:from>
    <xdr:to>
      <xdr:col>10</xdr:col>
      <xdr:colOff>314326</xdr:colOff>
      <xdr:row>22</xdr:row>
      <xdr:rowOff>68039</xdr:rowOff>
    </xdr:to>
    <xdr:cxnSp macro="">
      <xdr:nvCxnSpPr>
        <xdr:cNvPr id="71" name="Straight Arrow Connector 70"/>
        <xdr:cNvCxnSpPr/>
      </xdr:nvCxnSpPr>
      <xdr:spPr>
        <a:xfrm flipH="1">
          <a:off x="6449789" y="4000499"/>
          <a:ext cx="1358" cy="258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435429</xdr:colOff>
      <xdr:row>5</xdr:row>
      <xdr:rowOff>54429</xdr:rowOff>
    </xdr:from>
    <xdr:to>
      <xdr:col>15</xdr:col>
      <xdr:colOff>435428</xdr:colOff>
      <xdr:row>8</xdr:row>
      <xdr:rowOff>0</xdr:rowOff>
    </xdr:to>
    <xdr:sp macro="" textlink="">
      <xdr:nvSpPr>
        <xdr:cNvPr id="13" name="Oval 12"/>
        <xdr:cNvSpPr/>
      </xdr:nvSpPr>
      <xdr:spPr>
        <a:xfrm>
          <a:off x="8082643" y="1006929"/>
          <a:ext cx="2041071" cy="517071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2</a:t>
          </a:r>
        </a:p>
      </xdr:txBody>
    </xdr:sp>
    <xdr:clientData/>
  </xdr:twoCellAnchor>
  <xdr:twoCellAnchor>
    <xdr:from>
      <xdr:col>14</xdr:col>
      <xdr:colOff>111579</xdr:colOff>
      <xdr:row>16</xdr:row>
      <xdr:rowOff>70759</xdr:rowOff>
    </xdr:from>
    <xdr:to>
      <xdr:col>14</xdr:col>
      <xdr:colOff>1265465</xdr:colOff>
      <xdr:row>18</xdr:row>
      <xdr:rowOff>122465</xdr:rowOff>
    </xdr:to>
    <xdr:sp macro="" textlink="">
      <xdr:nvSpPr>
        <xdr:cNvPr id="58" name="Oval 57"/>
        <xdr:cNvSpPr/>
      </xdr:nvSpPr>
      <xdr:spPr>
        <a:xfrm>
          <a:off x="8411936" y="3118759"/>
          <a:ext cx="1153886" cy="432706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</xdr:col>
      <xdr:colOff>312965</xdr:colOff>
      <xdr:row>16</xdr:row>
      <xdr:rowOff>54430</xdr:rowOff>
    </xdr:from>
    <xdr:to>
      <xdr:col>4</xdr:col>
      <xdr:colOff>190500</xdr:colOff>
      <xdr:row>18</xdr:row>
      <xdr:rowOff>54429</xdr:rowOff>
    </xdr:to>
    <xdr:sp macro="" textlink="">
      <xdr:nvSpPr>
        <xdr:cNvPr id="60" name="Oval 59"/>
        <xdr:cNvSpPr/>
      </xdr:nvSpPr>
      <xdr:spPr>
        <a:xfrm>
          <a:off x="2000251" y="3102430"/>
          <a:ext cx="1088570" cy="380999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1</a:t>
          </a:r>
        </a:p>
      </xdr:txBody>
    </xdr:sp>
    <xdr:clientData/>
  </xdr:twoCellAnchor>
  <xdr:twoCellAnchor>
    <xdr:from>
      <xdr:col>19</xdr:col>
      <xdr:colOff>95250</xdr:colOff>
      <xdr:row>16</xdr:row>
      <xdr:rowOff>122465</xdr:rowOff>
    </xdr:from>
    <xdr:to>
      <xdr:col>20</xdr:col>
      <xdr:colOff>54429</xdr:colOff>
      <xdr:row>18</xdr:row>
      <xdr:rowOff>108858</xdr:rowOff>
    </xdr:to>
    <xdr:sp macro="" textlink="">
      <xdr:nvSpPr>
        <xdr:cNvPr id="63" name="Oval 62"/>
        <xdr:cNvSpPr/>
      </xdr:nvSpPr>
      <xdr:spPr>
        <a:xfrm>
          <a:off x="13212536" y="3170465"/>
          <a:ext cx="993322" cy="367393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22</xdr:col>
      <xdr:colOff>489857</xdr:colOff>
      <xdr:row>16</xdr:row>
      <xdr:rowOff>95250</xdr:rowOff>
    </xdr:from>
    <xdr:to>
      <xdr:col>24</xdr:col>
      <xdr:colOff>204107</xdr:colOff>
      <xdr:row>18</xdr:row>
      <xdr:rowOff>108858</xdr:rowOff>
    </xdr:to>
    <xdr:sp macro="" textlink="">
      <xdr:nvSpPr>
        <xdr:cNvPr id="65" name="Oval 64"/>
        <xdr:cNvSpPr/>
      </xdr:nvSpPr>
      <xdr:spPr>
        <a:xfrm>
          <a:off x="16097250" y="3143250"/>
          <a:ext cx="966107" cy="394608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 1</a:t>
          </a:r>
        </a:p>
      </xdr:txBody>
    </xdr:sp>
    <xdr:clientData/>
  </xdr:twoCellAnchor>
  <xdr:twoCellAnchor>
    <xdr:from>
      <xdr:col>1</xdr:col>
      <xdr:colOff>340179</xdr:colOff>
      <xdr:row>22</xdr:row>
      <xdr:rowOff>149679</xdr:rowOff>
    </xdr:from>
    <xdr:to>
      <xdr:col>3</xdr:col>
      <xdr:colOff>231322</xdr:colOff>
      <xdr:row>24</xdr:row>
      <xdr:rowOff>149679</xdr:rowOff>
    </xdr:to>
    <xdr:sp macro="" textlink="">
      <xdr:nvSpPr>
        <xdr:cNvPr id="67" name="Oval 66"/>
        <xdr:cNvSpPr/>
      </xdr:nvSpPr>
      <xdr:spPr>
        <a:xfrm>
          <a:off x="1496786" y="4340679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9</xdr:col>
      <xdr:colOff>465364</xdr:colOff>
      <xdr:row>22</xdr:row>
      <xdr:rowOff>125186</xdr:rowOff>
    </xdr:from>
    <xdr:to>
      <xdr:col>11</xdr:col>
      <xdr:colOff>234043</xdr:colOff>
      <xdr:row>24</xdr:row>
      <xdr:rowOff>125186</xdr:rowOff>
    </xdr:to>
    <xdr:sp macro="" textlink="">
      <xdr:nvSpPr>
        <xdr:cNvPr id="72" name="Oval 71"/>
        <xdr:cNvSpPr/>
      </xdr:nvSpPr>
      <xdr:spPr>
        <a:xfrm>
          <a:off x="5949043" y="4316186"/>
          <a:ext cx="952500" cy="381000"/>
        </a:xfrm>
        <a:prstGeom prst="ellipse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Gejala 3</a:t>
          </a:r>
        </a:p>
      </xdr:txBody>
    </xdr:sp>
    <xdr:clientData/>
  </xdr:twoCellAnchor>
  <xdr:twoCellAnchor>
    <xdr:from>
      <xdr:col>0</xdr:col>
      <xdr:colOff>163286</xdr:colOff>
      <xdr:row>17</xdr:row>
      <xdr:rowOff>40821</xdr:rowOff>
    </xdr:from>
    <xdr:to>
      <xdr:col>0</xdr:col>
      <xdr:colOff>938892</xdr:colOff>
      <xdr:row>19</xdr:row>
      <xdr:rowOff>95250</xdr:rowOff>
    </xdr:to>
    <xdr:sp macro="" textlink="">
      <xdr:nvSpPr>
        <xdr:cNvPr id="74" name="Rectangle 73"/>
        <xdr:cNvSpPr/>
      </xdr:nvSpPr>
      <xdr:spPr>
        <a:xfrm>
          <a:off x="163286" y="3279321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0</xdr:col>
      <xdr:colOff>1023258</xdr:colOff>
      <xdr:row>29</xdr:row>
      <xdr:rowOff>70757</xdr:rowOff>
    </xdr:from>
    <xdr:to>
      <xdr:col>2</xdr:col>
      <xdr:colOff>111578</xdr:colOff>
      <xdr:row>31</xdr:row>
      <xdr:rowOff>125186</xdr:rowOff>
    </xdr:to>
    <xdr:sp macro="" textlink="">
      <xdr:nvSpPr>
        <xdr:cNvPr id="77" name="Rectangle 76"/>
        <xdr:cNvSpPr/>
      </xdr:nvSpPr>
      <xdr:spPr>
        <a:xfrm>
          <a:off x="1023258" y="5595257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</xdr:col>
      <xdr:colOff>508908</xdr:colOff>
      <xdr:row>29</xdr:row>
      <xdr:rowOff>59871</xdr:rowOff>
    </xdr:from>
    <xdr:to>
      <xdr:col>4</xdr:col>
      <xdr:colOff>73479</xdr:colOff>
      <xdr:row>31</xdr:row>
      <xdr:rowOff>114300</xdr:rowOff>
    </xdr:to>
    <xdr:sp macro="" textlink="">
      <xdr:nvSpPr>
        <xdr:cNvPr id="78" name="Rectangle 77"/>
        <xdr:cNvSpPr/>
      </xdr:nvSpPr>
      <xdr:spPr>
        <a:xfrm>
          <a:off x="2196194" y="5584371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10</xdr:col>
      <xdr:colOff>470808</xdr:colOff>
      <xdr:row>29</xdr:row>
      <xdr:rowOff>62592</xdr:rowOff>
    </xdr:from>
    <xdr:to>
      <xdr:col>12</xdr:col>
      <xdr:colOff>185056</xdr:colOff>
      <xdr:row>31</xdr:row>
      <xdr:rowOff>117021</xdr:rowOff>
    </xdr:to>
    <xdr:sp macro="" textlink="">
      <xdr:nvSpPr>
        <xdr:cNvPr id="79" name="Rectangle 78"/>
        <xdr:cNvSpPr/>
      </xdr:nvSpPr>
      <xdr:spPr>
        <a:xfrm>
          <a:off x="6607629" y="5587092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12</xdr:col>
      <xdr:colOff>391885</xdr:colOff>
      <xdr:row>23</xdr:row>
      <xdr:rowOff>65313</xdr:rowOff>
    </xdr:from>
    <xdr:to>
      <xdr:col>14</xdr:col>
      <xdr:colOff>65313</xdr:colOff>
      <xdr:row>25</xdr:row>
      <xdr:rowOff>119742</xdr:rowOff>
    </xdr:to>
    <xdr:sp macro="" textlink="">
      <xdr:nvSpPr>
        <xdr:cNvPr id="80" name="Rectangle 79"/>
        <xdr:cNvSpPr/>
      </xdr:nvSpPr>
      <xdr:spPr>
        <a:xfrm>
          <a:off x="7590064" y="4446813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19</xdr:col>
      <xdr:colOff>163286</xdr:colOff>
      <xdr:row>23</xdr:row>
      <xdr:rowOff>54427</xdr:rowOff>
    </xdr:from>
    <xdr:to>
      <xdr:col>19</xdr:col>
      <xdr:colOff>938892</xdr:colOff>
      <xdr:row>25</xdr:row>
      <xdr:rowOff>108856</xdr:rowOff>
    </xdr:to>
    <xdr:sp macro="" textlink="">
      <xdr:nvSpPr>
        <xdr:cNvPr id="81" name="Rectangle 80"/>
        <xdr:cNvSpPr/>
      </xdr:nvSpPr>
      <xdr:spPr>
        <a:xfrm>
          <a:off x="13280572" y="4435927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20</xdr:col>
      <xdr:colOff>138794</xdr:colOff>
      <xdr:row>23</xdr:row>
      <xdr:rowOff>97970</xdr:rowOff>
    </xdr:from>
    <xdr:to>
      <xdr:col>20</xdr:col>
      <xdr:colOff>914400</xdr:colOff>
      <xdr:row>25</xdr:row>
      <xdr:rowOff>152399</xdr:rowOff>
    </xdr:to>
    <xdr:sp macro="" textlink="">
      <xdr:nvSpPr>
        <xdr:cNvPr id="82" name="Rectangle 81"/>
        <xdr:cNvSpPr/>
      </xdr:nvSpPr>
      <xdr:spPr>
        <a:xfrm>
          <a:off x="14290223" y="4479470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24</xdr:col>
      <xdr:colOff>87086</xdr:colOff>
      <xdr:row>23</xdr:row>
      <xdr:rowOff>73477</xdr:rowOff>
    </xdr:from>
    <xdr:to>
      <xdr:col>26</xdr:col>
      <xdr:colOff>19049</xdr:colOff>
      <xdr:row>25</xdr:row>
      <xdr:rowOff>127906</xdr:rowOff>
    </xdr:to>
    <xdr:sp macro="" textlink="">
      <xdr:nvSpPr>
        <xdr:cNvPr id="83" name="Rectangle 82"/>
        <xdr:cNvSpPr/>
      </xdr:nvSpPr>
      <xdr:spPr>
        <a:xfrm>
          <a:off x="16946336" y="4454977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22</xdr:col>
      <xdr:colOff>498022</xdr:colOff>
      <xdr:row>23</xdr:row>
      <xdr:rowOff>76199</xdr:rowOff>
    </xdr:from>
    <xdr:to>
      <xdr:col>24</xdr:col>
      <xdr:colOff>21771</xdr:colOff>
      <xdr:row>25</xdr:row>
      <xdr:rowOff>130628</xdr:rowOff>
    </xdr:to>
    <xdr:sp macro="" textlink="">
      <xdr:nvSpPr>
        <xdr:cNvPr id="84" name="Rectangle 83"/>
        <xdr:cNvSpPr/>
      </xdr:nvSpPr>
      <xdr:spPr>
        <a:xfrm>
          <a:off x="16105415" y="4457699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20</xdr:col>
      <xdr:colOff>1126672</xdr:colOff>
      <xdr:row>23</xdr:row>
      <xdr:rowOff>78920</xdr:rowOff>
    </xdr:from>
    <xdr:to>
      <xdr:col>22</xdr:col>
      <xdr:colOff>446314</xdr:colOff>
      <xdr:row>25</xdr:row>
      <xdr:rowOff>133349</xdr:rowOff>
    </xdr:to>
    <xdr:sp macro="" textlink="">
      <xdr:nvSpPr>
        <xdr:cNvPr id="85" name="Rectangle 84"/>
        <xdr:cNvSpPr/>
      </xdr:nvSpPr>
      <xdr:spPr>
        <a:xfrm>
          <a:off x="15278101" y="4460420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17</xdr:col>
      <xdr:colOff>1170214</xdr:colOff>
      <xdr:row>23</xdr:row>
      <xdr:rowOff>54428</xdr:rowOff>
    </xdr:from>
    <xdr:to>
      <xdr:col>19</xdr:col>
      <xdr:colOff>54427</xdr:colOff>
      <xdr:row>25</xdr:row>
      <xdr:rowOff>108857</xdr:rowOff>
    </xdr:to>
    <xdr:sp macro="" textlink="">
      <xdr:nvSpPr>
        <xdr:cNvPr id="88" name="Rectangle 87"/>
        <xdr:cNvSpPr/>
      </xdr:nvSpPr>
      <xdr:spPr>
        <a:xfrm>
          <a:off x="12396107" y="4435928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8</xdr:col>
      <xdr:colOff>340179</xdr:colOff>
      <xdr:row>29</xdr:row>
      <xdr:rowOff>54429</xdr:rowOff>
    </xdr:from>
    <xdr:to>
      <xdr:col>10</xdr:col>
      <xdr:colOff>40821</xdr:colOff>
      <xdr:row>31</xdr:row>
      <xdr:rowOff>108858</xdr:rowOff>
    </xdr:to>
    <xdr:sp macro="" textlink="">
      <xdr:nvSpPr>
        <xdr:cNvPr id="89" name="Rectangle 88"/>
        <xdr:cNvSpPr/>
      </xdr:nvSpPr>
      <xdr:spPr>
        <a:xfrm>
          <a:off x="5402036" y="5578929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7</xdr:col>
      <xdr:colOff>2722</xdr:colOff>
      <xdr:row>23</xdr:row>
      <xdr:rowOff>57151</xdr:rowOff>
    </xdr:from>
    <xdr:to>
      <xdr:col>8</xdr:col>
      <xdr:colOff>43542</xdr:colOff>
      <xdr:row>25</xdr:row>
      <xdr:rowOff>111580</xdr:rowOff>
    </xdr:to>
    <xdr:sp macro="" textlink="">
      <xdr:nvSpPr>
        <xdr:cNvPr id="90" name="Rectangle 89"/>
        <xdr:cNvSpPr/>
      </xdr:nvSpPr>
      <xdr:spPr>
        <a:xfrm>
          <a:off x="4329793" y="4438651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Neurosis</a:t>
          </a:r>
        </a:p>
      </xdr:txBody>
    </xdr:sp>
    <xdr:clientData/>
  </xdr:twoCellAnchor>
  <xdr:twoCellAnchor>
    <xdr:from>
      <xdr:col>4</xdr:col>
      <xdr:colOff>242208</xdr:colOff>
      <xdr:row>23</xdr:row>
      <xdr:rowOff>65313</xdr:rowOff>
    </xdr:from>
    <xdr:to>
      <xdr:col>6</xdr:col>
      <xdr:colOff>24492</xdr:colOff>
      <xdr:row>25</xdr:row>
      <xdr:rowOff>119742</xdr:rowOff>
    </xdr:to>
    <xdr:sp macro="" textlink="">
      <xdr:nvSpPr>
        <xdr:cNvPr id="91" name="Rectangle 90"/>
        <xdr:cNvSpPr/>
      </xdr:nvSpPr>
      <xdr:spPr>
        <a:xfrm>
          <a:off x="3140529" y="4446813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14</xdr:col>
      <xdr:colOff>367393</xdr:colOff>
      <xdr:row>23</xdr:row>
      <xdr:rowOff>81642</xdr:rowOff>
    </xdr:from>
    <xdr:to>
      <xdr:col>14</xdr:col>
      <xdr:colOff>1142999</xdr:colOff>
      <xdr:row>25</xdr:row>
      <xdr:rowOff>136071</xdr:rowOff>
    </xdr:to>
    <xdr:sp macro="" textlink="">
      <xdr:nvSpPr>
        <xdr:cNvPr id="92" name="Rectangle 91"/>
        <xdr:cNvSpPr/>
      </xdr:nvSpPr>
      <xdr:spPr>
        <a:xfrm>
          <a:off x="8667750" y="4463142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Disolder</a:t>
          </a:r>
        </a:p>
      </xdr:txBody>
    </xdr:sp>
    <xdr:clientData/>
  </xdr:twoCellAnchor>
  <xdr:twoCellAnchor>
    <xdr:from>
      <xdr:col>15</xdr:col>
      <xdr:colOff>247650</xdr:colOff>
      <xdr:row>23</xdr:row>
      <xdr:rowOff>57149</xdr:rowOff>
    </xdr:from>
    <xdr:to>
      <xdr:col>15</xdr:col>
      <xdr:colOff>1023256</xdr:colOff>
      <xdr:row>25</xdr:row>
      <xdr:rowOff>111578</xdr:rowOff>
    </xdr:to>
    <xdr:sp macro="" textlink="">
      <xdr:nvSpPr>
        <xdr:cNvPr id="93" name="Rectangle 92"/>
        <xdr:cNvSpPr/>
      </xdr:nvSpPr>
      <xdr:spPr>
        <a:xfrm>
          <a:off x="9935936" y="4438649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26</xdr:col>
      <xdr:colOff>617764</xdr:colOff>
      <xdr:row>17</xdr:row>
      <xdr:rowOff>32656</xdr:rowOff>
    </xdr:from>
    <xdr:to>
      <xdr:col>26</xdr:col>
      <xdr:colOff>1393370</xdr:colOff>
      <xdr:row>19</xdr:row>
      <xdr:rowOff>87085</xdr:rowOff>
    </xdr:to>
    <xdr:sp macro="" textlink="">
      <xdr:nvSpPr>
        <xdr:cNvPr id="94" name="Rectangle 93"/>
        <xdr:cNvSpPr/>
      </xdr:nvSpPr>
      <xdr:spPr>
        <a:xfrm>
          <a:off x="18320657" y="3271156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Psikosis</a:t>
          </a:r>
        </a:p>
      </xdr:txBody>
    </xdr:sp>
    <xdr:clientData/>
  </xdr:twoCellAnchor>
  <xdr:twoCellAnchor>
    <xdr:from>
      <xdr:col>17</xdr:col>
      <xdr:colOff>220436</xdr:colOff>
      <xdr:row>17</xdr:row>
      <xdr:rowOff>29936</xdr:rowOff>
    </xdr:from>
    <xdr:to>
      <xdr:col>17</xdr:col>
      <xdr:colOff>996042</xdr:colOff>
      <xdr:row>19</xdr:row>
      <xdr:rowOff>84365</xdr:rowOff>
    </xdr:to>
    <xdr:sp macro="" textlink="">
      <xdr:nvSpPr>
        <xdr:cNvPr id="95" name="Rectangle 94"/>
        <xdr:cNvSpPr/>
      </xdr:nvSpPr>
      <xdr:spPr>
        <a:xfrm>
          <a:off x="11446329" y="3268436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d-ID" sz="1100"/>
            <a:t>Tumbuh</a:t>
          </a:r>
          <a:r>
            <a:rPr lang="id-ID" sz="1100" baseline="0"/>
            <a:t> Kenbang</a:t>
          </a:r>
          <a:endParaRPr lang="id-ID" sz="1100"/>
        </a:p>
      </xdr:txBody>
    </xdr:sp>
    <xdr:clientData/>
  </xdr:twoCellAnchor>
  <xdr:twoCellAnchor>
    <xdr:from>
      <xdr:col>28</xdr:col>
      <xdr:colOff>244929</xdr:colOff>
      <xdr:row>17</xdr:row>
      <xdr:rowOff>27214</xdr:rowOff>
    </xdr:from>
    <xdr:to>
      <xdr:col>28</xdr:col>
      <xdr:colOff>1020535</xdr:colOff>
      <xdr:row>19</xdr:row>
      <xdr:rowOff>81643</xdr:rowOff>
    </xdr:to>
    <xdr:sp macro="" textlink="">
      <xdr:nvSpPr>
        <xdr:cNvPr id="96" name="Rectangle 95"/>
        <xdr:cNvSpPr/>
      </xdr:nvSpPr>
      <xdr:spPr>
        <a:xfrm>
          <a:off x="20179393" y="3265714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  <xdr:twoCellAnchor>
    <xdr:from>
      <xdr:col>30</xdr:col>
      <xdr:colOff>1118508</xdr:colOff>
      <xdr:row>17</xdr:row>
      <xdr:rowOff>57150</xdr:rowOff>
    </xdr:from>
    <xdr:to>
      <xdr:col>30</xdr:col>
      <xdr:colOff>1894114</xdr:colOff>
      <xdr:row>19</xdr:row>
      <xdr:rowOff>111579</xdr:rowOff>
    </xdr:to>
    <xdr:sp macro="" textlink="">
      <xdr:nvSpPr>
        <xdr:cNvPr id="97" name="Rectangle 96"/>
        <xdr:cNvSpPr/>
      </xdr:nvSpPr>
      <xdr:spPr>
        <a:xfrm>
          <a:off x="22753865" y="3295650"/>
          <a:ext cx="775606" cy="435429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d-ID" sz="1100"/>
            <a:t>Kenakalan</a:t>
          </a:r>
          <a:r>
            <a:rPr lang="id-ID" sz="1100" baseline="0"/>
            <a:t> Remaja</a:t>
          </a:r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9" name="Straight Arrow Connector 8"/>
        <xdr:cNvCxnSpPr/>
      </xdr:nvCxnSpPr>
      <xdr:spPr>
        <a:xfrm rot="10800000" flipV="1">
          <a:off x="371475" y="1523999"/>
          <a:ext cx="335280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695326</xdr:colOff>
      <xdr:row>7</xdr:row>
      <xdr:rowOff>180975</xdr:rowOff>
    </xdr:from>
    <xdr:to>
      <xdr:col>3</xdr:col>
      <xdr:colOff>466726</xdr:colOff>
      <xdr:row>14</xdr:row>
      <xdr:rowOff>9525</xdr:rowOff>
    </xdr:to>
    <xdr:cxnSp macro="">
      <xdr:nvCxnSpPr>
        <xdr:cNvPr id="10" name="Straight Arrow Connector 9"/>
        <xdr:cNvCxnSpPr/>
      </xdr:nvCxnSpPr>
      <xdr:spPr>
        <a:xfrm rot="10800000" flipV="1">
          <a:off x="1066801" y="1514475"/>
          <a:ext cx="26670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7</xdr:row>
      <xdr:rowOff>180974</xdr:rowOff>
    </xdr:from>
    <xdr:to>
      <xdr:col>3</xdr:col>
      <xdr:colOff>495301</xdr:colOff>
      <xdr:row>13</xdr:row>
      <xdr:rowOff>190499</xdr:rowOff>
    </xdr:to>
    <xdr:cxnSp macro="">
      <xdr:nvCxnSpPr>
        <xdr:cNvPr id="11" name="Straight Arrow Connector 10"/>
        <xdr:cNvCxnSpPr/>
      </xdr:nvCxnSpPr>
      <xdr:spPr>
        <a:xfrm rot="5400000">
          <a:off x="2543176" y="1447799"/>
          <a:ext cx="1152525" cy="1285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180975</xdr:rowOff>
    </xdr:from>
    <xdr:to>
      <xdr:col>3</xdr:col>
      <xdr:colOff>504826</xdr:colOff>
      <xdr:row>14</xdr:row>
      <xdr:rowOff>0</xdr:rowOff>
    </xdr:to>
    <xdr:cxnSp macro="">
      <xdr:nvCxnSpPr>
        <xdr:cNvPr id="12" name="Straight Arrow Connector 11"/>
        <xdr:cNvCxnSpPr/>
      </xdr:nvCxnSpPr>
      <xdr:spPr>
        <a:xfrm rot="5400000">
          <a:off x="3190876" y="2085975"/>
          <a:ext cx="11525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4</xdr:col>
      <xdr:colOff>314326</xdr:colOff>
      <xdr:row>13</xdr:row>
      <xdr:rowOff>180974</xdr:rowOff>
    </xdr:to>
    <xdr:cxnSp macro="">
      <xdr:nvCxnSpPr>
        <xdr:cNvPr id="13" name="Straight Arrow Connector 12"/>
        <xdr:cNvCxnSpPr/>
      </xdr:nvCxnSpPr>
      <xdr:spPr>
        <a:xfrm rot="16200000" flipH="1">
          <a:off x="3719513" y="1557337"/>
          <a:ext cx="1152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5</xdr:col>
      <xdr:colOff>361950</xdr:colOff>
      <xdr:row>13</xdr:row>
      <xdr:rowOff>171450</xdr:rowOff>
    </xdr:to>
    <xdr:cxnSp macro="">
      <xdr:nvCxnSpPr>
        <xdr:cNvPr id="14" name="Straight Arrow Connector 13"/>
        <xdr:cNvCxnSpPr/>
      </xdr:nvCxnSpPr>
      <xdr:spPr>
        <a:xfrm>
          <a:off x="4533900" y="1495425"/>
          <a:ext cx="214312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6</xdr:col>
      <xdr:colOff>600075</xdr:colOff>
      <xdr:row>14</xdr:row>
      <xdr:rowOff>0</xdr:rowOff>
    </xdr:to>
    <xdr:cxnSp macro="">
      <xdr:nvCxnSpPr>
        <xdr:cNvPr id="15" name="Straight Arrow Connector 14"/>
        <xdr:cNvCxnSpPr/>
      </xdr:nvCxnSpPr>
      <xdr:spPr>
        <a:xfrm>
          <a:off x="3743325" y="1485900"/>
          <a:ext cx="291465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7</xdr:col>
      <xdr:colOff>609600</xdr:colOff>
      <xdr:row>13</xdr:row>
      <xdr:rowOff>171450</xdr:rowOff>
    </xdr:to>
    <xdr:cxnSp macro="">
      <xdr:nvCxnSpPr>
        <xdr:cNvPr id="16" name="Straight Arrow Connector 15"/>
        <xdr:cNvCxnSpPr/>
      </xdr:nvCxnSpPr>
      <xdr:spPr>
        <a:xfrm>
          <a:off x="3752850" y="1495425"/>
          <a:ext cx="48672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8</xdr:col>
      <xdr:colOff>1457325</xdr:colOff>
      <xdr:row>14</xdr:row>
      <xdr:rowOff>0</xdr:rowOff>
    </xdr:to>
    <xdr:cxnSp macro="">
      <xdr:nvCxnSpPr>
        <xdr:cNvPr id="17" name="Straight Arrow Connector 16"/>
        <xdr:cNvCxnSpPr/>
      </xdr:nvCxnSpPr>
      <xdr:spPr>
        <a:xfrm>
          <a:off x="3743325" y="1504950"/>
          <a:ext cx="70104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20" name="Straight Arrow Connector 19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38385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6</xdr:col>
      <xdr:colOff>733428</xdr:colOff>
      <xdr:row>14</xdr:row>
      <xdr:rowOff>3</xdr:rowOff>
    </xdr:to>
    <xdr:cxnSp macro="">
      <xdr:nvCxnSpPr>
        <xdr:cNvPr id="4" name="Straight Arrow Connector 3"/>
        <xdr:cNvCxnSpPr/>
      </xdr:nvCxnSpPr>
      <xdr:spPr>
        <a:xfrm>
          <a:off x="2714626" y="1514474"/>
          <a:ext cx="3019427" cy="115252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7</xdr:col>
      <xdr:colOff>590550</xdr:colOff>
      <xdr:row>13</xdr:row>
      <xdr:rowOff>180975</xdr:rowOff>
    </xdr:to>
    <xdr:cxnSp macro="">
      <xdr:nvCxnSpPr>
        <xdr:cNvPr id="5" name="Straight Arrow Connector 4"/>
        <xdr:cNvCxnSpPr/>
      </xdr:nvCxnSpPr>
      <xdr:spPr>
        <a:xfrm>
          <a:off x="2724152" y="1514475"/>
          <a:ext cx="42481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8</xdr:col>
      <xdr:colOff>419103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24151" y="1504949"/>
          <a:ext cx="5314952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9</xdr:col>
      <xdr:colOff>314325</xdr:colOff>
      <xdr:row>13</xdr:row>
      <xdr:rowOff>161925</xdr:rowOff>
    </xdr:to>
    <xdr:cxnSp macro="">
      <xdr:nvCxnSpPr>
        <xdr:cNvPr id="7" name="Straight Arrow Connector 6"/>
        <xdr:cNvCxnSpPr/>
      </xdr:nvCxnSpPr>
      <xdr:spPr>
        <a:xfrm>
          <a:off x="2705100" y="1495425"/>
          <a:ext cx="6257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10</xdr:col>
      <xdr:colOff>847725</xdr:colOff>
      <xdr:row>13</xdr:row>
      <xdr:rowOff>142875</xdr:rowOff>
    </xdr:to>
    <xdr:cxnSp macro="">
      <xdr:nvCxnSpPr>
        <xdr:cNvPr id="8" name="Straight Arrow Connector 7"/>
        <xdr:cNvCxnSpPr/>
      </xdr:nvCxnSpPr>
      <xdr:spPr>
        <a:xfrm>
          <a:off x="2695575" y="1485900"/>
          <a:ext cx="74104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11</xdr:col>
      <xdr:colOff>542925</xdr:colOff>
      <xdr:row>13</xdr:row>
      <xdr:rowOff>161925</xdr:rowOff>
    </xdr:to>
    <xdr:cxnSp macro="">
      <xdr:nvCxnSpPr>
        <xdr:cNvPr id="9" name="Straight Arrow Connector 8"/>
        <xdr:cNvCxnSpPr/>
      </xdr:nvCxnSpPr>
      <xdr:spPr>
        <a:xfrm>
          <a:off x="2705100" y="1495425"/>
          <a:ext cx="90487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12</xdr:col>
      <xdr:colOff>1190625</xdr:colOff>
      <xdr:row>13</xdr:row>
      <xdr:rowOff>171450</xdr:rowOff>
    </xdr:to>
    <xdr:cxnSp macro="">
      <xdr:nvCxnSpPr>
        <xdr:cNvPr id="10" name="Straight Arrow Connector 9"/>
        <xdr:cNvCxnSpPr/>
      </xdr:nvCxnSpPr>
      <xdr:spPr>
        <a:xfrm>
          <a:off x="2695575" y="1504950"/>
          <a:ext cx="1099185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21" name="Straight Arrow Connector 20"/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3</xdr:col>
      <xdr:colOff>342899</xdr:colOff>
      <xdr:row>17</xdr:row>
      <xdr:rowOff>28575</xdr:rowOff>
    </xdr:to>
    <xdr:cxnSp macro="">
      <xdr:nvCxnSpPr>
        <xdr:cNvPr id="23" name="Straight Arrow Connector 22"/>
        <xdr:cNvCxnSpPr/>
      </xdr:nvCxnSpPr>
      <xdr:spPr>
        <a:xfrm rot="16200000" flipH="1">
          <a:off x="2357437" y="3062287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4</xdr:col>
      <xdr:colOff>381000</xdr:colOff>
      <xdr:row>17</xdr:row>
      <xdr:rowOff>0</xdr:rowOff>
    </xdr:to>
    <xdr:cxnSp macro="">
      <xdr:nvCxnSpPr>
        <xdr:cNvPr id="25" name="Straight Arrow Connector 24"/>
        <xdr:cNvCxnSpPr/>
      </xdr:nvCxnSpPr>
      <xdr:spPr>
        <a:xfrm>
          <a:off x="2552700" y="2876550"/>
          <a:ext cx="71437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5</xdr:col>
      <xdr:colOff>209550</xdr:colOff>
      <xdr:row>16</xdr:row>
      <xdr:rowOff>180975</xdr:rowOff>
    </xdr:to>
    <xdr:cxnSp macro="">
      <xdr:nvCxnSpPr>
        <xdr:cNvPr id="27" name="Straight Arrow Connector 26"/>
        <xdr:cNvCxnSpPr/>
      </xdr:nvCxnSpPr>
      <xdr:spPr>
        <a:xfrm>
          <a:off x="2543175" y="2876550"/>
          <a:ext cx="12858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9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24064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10</xdr:col>
      <xdr:colOff>742950</xdr:colOff>
      <xdr:row>14</xdr:row>
      <xdr:rowOff>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391477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11</xdr:col>
      <xdr:colOff>581025</xdr:colOff>
      <xdr:row>13</xdr:row>
      <xdr:rowOff>180975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51244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12</xdr:col>
      <xdr:colOff>447675</xdr:colOff>
      <xdr:row>14</xdr:row>
      <xdr:rowOff>0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622934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13</xdr:col>
      <xdr:colOff>304800</xdr:colOff>
      <xdr:row>13</xdr:row>
      <xdr:rowOff>180975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713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14</xdr:col>
      <xdr:colOff>885825</xdr:colOff>
      <xdr:row>13</xdr:row>
      <xdr:rowOff>171450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82486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628650</xdr:colOff>
      <xdr:row>13</xdr:row>
      <xdr:rowOff>180975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99345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16</xdr:col>
      <xdr:colOff>1419225</xdr:colOff>
      <xdr:row>13</xdr:row>
      <xdr:rowOff>161925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20205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14526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9</xdr:col>
      <xdr:colOff>266700</xdr:colOff>
      <xdr:row>16</xdr:row>
      <xdr:rowOff>161925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190875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7" name="Straight Arrow Connector 16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9" name="Straight Arrow Connector 18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21" name="Straight Arrow Connector 20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23" name="Straight Arrow Connector 22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31" name="Straight Arrow Connector 30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33" name="Straight Arrow Connector 32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12</xdr:col>
      <xdr:colOff>752475</xdr:colOff>
      <xdr:row>14</xdr:row>
      <xdr:rowOff>9525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5105399" cy="11620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13</xdr:col>
      <xdr:colOff>628650</xdr:colOff>
      <xdr:row>13</xdr:row>
      <xdr:rowOff>161925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6353173" cy="1123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14</xdr:col>
      <xdr:colOff>428625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7391399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15</xdr:col>
      <xdr:colOff>276225</xdr:colOff>
      <xdr:row>13</xdr:row>
      <xdr:rowOff>180975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82867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16</xdr:col>
      <xdr:colOff>895350</xdr:colOff>
      <xdr:row>13</xdr:row>
      <xdr:rowOff>180975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943927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581025</xdr:colOff>
      <xdr:row>13</xdr:row>
      <xdr:rowOff>171450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10680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18</xdr:col>
      <xdr:colOff>1504950</xdr:colOff>
      <xdr:row>13</xdr:row>
      <xdr:rowOff>180975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3287375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5" name="Straight Arrow Connector 24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9" name="Straight Arrow Connector 28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31" name="Straight Arrow Connector 30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15</xdr:col>
      <xdr:colOff>628650</xdr:colOff>
      <xdr:row>13</xdr:row>
      <xdr:rowOff>180975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7448548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16</xdr:col>
      <xdr:colOff>542925</xdr:colOff>
      <xdr:row>14</xdr:row>
      <xdr:rowOff>9525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8601074" cy="11715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17</xdr:col>
      <xdr:colOff>285750</xdr:colOff>
      <xdr:row>13</xdr:row>
      <xdr:rowOff>171450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93916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18</xdr:col>
      <xdr:colOff>942975</xdr:colOff>
      <xdr:row>13</xdr:row>
      <xdr:rowOff>171450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105822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590550</xdr:colOff>
      <xdr:row>13</xdr:row>
      <xdr:rowOff>180975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21729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20</xdr:col>
      <xdr:colOff>1524000</xdr:colOff>
      <xdr:row>13</xdr:row>
      <xdr:rowOff>180975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44018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34" name="Straight Arrow Connector 33"/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36" name="Straight Arrow Connector 35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38" name="Straight Arrow Connector 3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40" name="Straight Arrow Connector 39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42" name="Straight Arrow Connector 41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44" name="Straight Arrow Connector 43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46" name="Straight Arrow Connector 45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18</xdr:col>
      <xdr:colOff>552450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101441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19</xdr:col>
      <xdr:colOff>304800</xdr:colOff>
      <xdr:row>13</xdr:row>
      <xdr:rowOff>180975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1094422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20</xdr:col>
      <xdr:colOff>876300</xdr:colOff>
      <xdr:row>13</xdr:row>
      <xdr:rowOff>180975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120491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21</xdr:col>
      <xdr:colOff>619125</xdr:colOff>
      <xdr:row>13</xdr:row>
      <xdr:rowOff>180975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373505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22</xdr:col>
      <xdr:colOff>1695450</xdr:colOff>
      <xdr:row>13</xdr:row>
      <xdr:rowOff>161925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610677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/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40" name="Straight Arrow Connector 39"/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20</xdr:col>
      <xdr:colOff>561975</xdr:colOff>
      <xdr:row>13</xdr:row>
      <xdr:rowOff>171450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118491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21</xdr:col>
      <xdr:colOff>942975</xdr:colOff>
      <xdr:row>13</xdr:row>
      <xdr:rowOff>180975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1339215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22</xdr:col>
      <xdr:colOff>609600</xdr:colOff>
      <xdr:row>13</xdr:row>
      <xdr:rowOff>180975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5001875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23</xdr:col>
      <xdr:colOff>1533525</xdr:colOff>
      <xdr:row>13</xdr:row>
      <xdr:rowOff>180975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722120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/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/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40" name="Straight Arrow Connector 39"/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42" name="Straight Arrow Connector 41"/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44" name="Straight Arrow Connector 43"/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46" name="Straight Arrow Connector 45"/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332581</xdr:colOff>
      <xdr:row>21</xdr:row>
      <xdr:rowOff>794</xdr:rowOff>
    </xdr:from>
    <xdr:to>
      <xdr:col>18</xdr:col>
      <xdr:colOff>334169</xdr:colOff>
      <xdr:row>23</xdr:row>
      <xdr:rowOff>19844</xdr:rowOff>
    </xdr:to>
    <xdr:cxnSp macro="">
      <xdr:nvCxnSpPr>
        <xdr:cNvPr id="48" name="Straight Arrow Connector 47"/>
        <xdr:cNvCxnSpPr/>
      </xdr:nvCxnSpPr>
      <xdr:spPr>
        <a:xfrm rot="5400000">
          <a:off x="124396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523081</xdr:colOff>
      <xdr:row>21</xdr:row>
      <xdr:rowOff>794</xdr:rowOff>
    </xdr:from>
    <xdr:to>
      <xdr:col>19</xdr:col>
      <xdr:colOff>524669</xdr:colOff>
      <xdr:row>23</xdr:row>
      <xdr:rowOff>794</xdr:rowOff>
    </xdr:to>
    <xdr:cxnSp macro="">
      <xdr:nvCxnSpPr>
        <xdr:cNvPr id="50" name="Straight Arrow Connector 49"/>
        <xdr:cNvCxnSpPr/>
      </xdr:nvCxnSpPr>
      <xdr:spPr>
        <a:xfrm rot="5400000">
          <a:off x="1328737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542131</xdr:colOff>
      <xdr:row>21</xdr:row>
      <xdr:rowOff>794</xdr:rowOff>
    </xdr:from>
    <xdr:to>
      <xdr:col>20</xdr:col>
      <xdr:colOff>543719</xdr:colOff>
      <xdr:row>23</xdr:row>
      <xdr:rowOff>794</xdr:rowOff>
    </xdr:to>
    <xdr:cxnSp macro="">
      <xdr:nvCxnSpPr>
        <xdr:cNvPr id="52" name="Straight Arrow Connector 51"/>
        <xdr:cNvCxnSpPr/>
      </xdr:nvCxnSpPr>
      <xdr:spPr>
        <a:xfrm rot="5400000">
          <a:off x="14335125" y="4191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7</xdr:row>
      <xdr:rowOff>190499</xdr:rowOff>
    </xdr:from>
    <xdr:to>
      <xdr:col>3</xdr:col>
      <xdr:colOff>457200</xdr:colOff>
      <xdr:row>13</xdr:row>
      <xdr:rowOff>180974</xdr:rowOff>
    </xdr:to>
    <xdr:cxnSp macro="">
      <xdr:nvCxnSpPr>
        <xdr:cNvPr id="2" name="Straight Arrow Connector 1"/>
        <xdr:cNvCxnSpPr/>
      </xdr:nvCxnSpPr>
      <xdr:spPr>
        <a:xfrm rot="10800000" flipV="1">
          <a:off x="666750" y="1523999"/>
          <a:ext cx="2000250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295276</xdr:colOff>
      <xdr:row>7</xdr:row>
      <xdr:rowOff>180975</xdr:rowOff>
    </xdr:from>
    <xdr:to>
      <xdr:col>3</xdr:col>
      <xdr:colOff>466727</xdr:colOff>
      <xdr:row>14</xdr:row>
      <xdr:rowOff>0</xdr:rowOff>
    </xdr:to>
    <xdr:cxnSp macro="">
      <xdr:nvCxnSpPr>
        <xdr:cNvPr id="3" name="Straight Arrow Connector 2"/>
        <xdr:cNvCxnSpPr/>
      </xdr:nvCxnSpPr>
      <xdr:spPr>
        <a:xfrm rot="5400000">
          <a:off x="2014539" y="2005012"/>
          <a:ext cx="1152525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495301</xdr:colOff>
      <xdr:row>7</xdr:row>
      <xdr:rowOff>180974</xdr:rowOff>
    </xdr:from>
    <xdr:to>
      <xdr:col>14</xdr:col>
      <xdr:colOff>847725</xdr:colOff>
      <xdr:row>13</xdr:row>
      <xdr:rowOff>171450</xdr:rowOff>
    </xdr:to>
    <xdr:cxnSp macro="">
      <xdr:nvCxnSpPr>
        <xdr:cNvPr id="4" name="Straight Arrow Connector 3"/>
        <xdr:cNvCxnSpPr/>
      </xdr:nvCxnSpPr>
      <xdr:spPr>
        <a:xfrm>
          <a:off x="2705101" y="1514474"/>
          <a:ext cx="6296024" cy="113347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504827</xdr:colOff>
      <xdr:row>7</xdr:row>
      <xdr:rowOff>180975</xdr:rowOff>
    </xdr:from>
    <xdr:to>
      <xdr:col>17</xdr:col>
      <xdr:colOff>619125</xdr:colOff>
      <xdr:row>14</xdr:row>
      <xdr:rowOff>0</xdr:rowOff>
    </xdr:to>
    <xdr:cxnSp macro="">
      <xdr:nvCxnSpPr>
        <xdr:cNvPr id="5" name="Straight Arrow Connector 4"/>
        <xdr:cNvCxnSpPr/>
      </xdr:nvCxnSpPr>
      <xdr:spPr>
        <a:xfrm>
          <a:off x="2714627" y="1514475"/>
          <a:ext cx="8972548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504826</xdr:colOff>
      <xdr:row>7</xdr:row>
      <xdr:rowOff>171449</xdr:rowOff>
    </xdr:from>
    <xdr:to>
      <xdr:col>19</xdr:col>
      <xdr:colOff>514350</xdr:colOff>
      <xdr:row>13</xdr:row>
      <xdr:rowOff>180975</xdr:rowOff>
    </xdr:to>
    <xdr:cxnSp macro="">
      <xdr:nvCxnSpPr>
        <xdr:cNvPr id="6" name="Straight Arrow Connector 5"/>
        <xdr:cNvCxnSpPr/>
      </xdr:nvCxnSpPr>
      <xdr:spPr>
        <a:xfrm>
          <a:off x="2714626" y="1504949"/>
          <a:ext cx="10753724" cy="1152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23</xdr:col>
      <xdr:colOff>342900</xdr:colOff>
      <xdr:row>13</xdr:row>
      <xdr:rowOff>161925</xdr:rowOff>
    </xdr:to>
    <xdr:cxnSp macro="">
      <xdr:nvCxnSpPr>
        <xdr:cNvPr id="7" name="Straight Arrow Connector 6"/>
        <xdr:cNvCxnSpPr/>
      </xdr:nvCxnSpPr>
      <xdr:spPr>
        <a:xfrm>
          <a:off x="2695575" y="1495425"/>
          <a:ext cx="1367790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152400</xdr:rowOff>
    </xdr:from>
    <xdr:to>
      <xdr:col>24</xdr:col>
      <xdr:colOff>923925</xdr:colOff>
      <xdr:row>13</xdr:row>
      <xdr:rowOff>180975</xdr:rowOff>
    </xdr:to>
    <xdr:cxnSp macro="">
      <xdr:nvCxnSpPr>
        <xdr:cNvPr id="8" name="Straight Arrow Connector 7"/>
        <xdr:cNvCxnSpPr/>
      </xdr:nvCxnSpPr>
      <xdr:spPr>
        <a:xfrm>
          <a:off x="2686050" y="1485900"/>
          <a:ext cx="14935200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7</xdr:row>
      <xdr:rowOff>161925</xdr:rowOff>
    </xdr:from>
    <xdr:to>
      <xdr:col>25</xdr:col>
      <xdr:colOff>657225</xdr:colOff>
      <xdr:row>13</xdr:row>
      <xdr:rowOff>180975</xdr:rowOff>
    </xdr:to>
    <xdr:cxnSp macro="">
      <xdr:nvCxnSpPr>
        <xdr:cNvPr id="9" name="Straight Arrow Connector 8"/>
        <xdr:cNvCxnSpPr/>
      </xdr:nvCxnSpPr>
      <xdr:spPr>
        <a:xfrm>
          <a:off x="2695575" y="1495425"/>
          <a:ext cx="16611600" cy="1162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7</xdr:row>
      <xdr:rowOff>171450</xdr:rowOff>
    </xdr:from>
    <xdr:to>
      <xdr:col>26</xdr:col>
      <xdr:colOff>1581150</xdr:colOff>
      <xdr:row>13</xdr:row>
      <xdr:rowOff>171450</xdr:rowOff>
    </xdr:to>
    <xdr:cxnSp macro="">
      <xdr:nvCxnSpPr>
        <xdr:cNvPr id="10" name="Straight Arrow Connector 9"/>
        <xdr:cNvCxnSpPr/>
      </xdr:nvCxnSpPr>
      <xdr:spPr>
        <a:xfrm>
          <a:off x="2686050" y="1504950"/>
          <a:ext cx="18830925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532606</xdr:colOff>
      <xdr:row>15</xdr:row>
      <xdr:rowOff>10319</xdr:rowOff>
    </xdr:from>
    <xdr:to>
      <xdr:col>0</xdr:col>
      <xdr:colOff>534194</xdr:colOff>
      <xdr:row>17</xdr:row>
      <xdr:rowOff>10319</xdr:rowOff>
    </xdr:to>
    <xdr:cxnSp macro="">
      <xdr:nvCxnSpPr>
        <xdr:cNvPr id="11" name="Straight Arrow Connector 10"/>
        <xdr:cNvCxnSpPr/>
      </xdr:nvCxnSpPr>
      <xdr:spPr>
        <a:xfrm rot="5400000">
          <a:off x="342900" y="3057525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219076</xdr:colOff>
      <xdr:row>15</xdr:row>
      <xdr:rowOff>9524</xdr:rowOff>
    </xdr:from>
    <xdr:to>
      <xdr:col>3</xdr:col>
      <xdr:colOff>333376</xdr:colOff>
      <xdr:row>16</xdr:row>
      <xdr:rowOff>190499</xdr:rowOff>
    </xdr:to>
    <xdr:cxnSp macro="">
      <xdr:nvCxnSpPr>
        <xdr:cNvPr id="12" name="Straight Arrow Connector 11"/>
        <xdr:cNvCxnSpPr/>
      </xdr:nvCxnSpPr>
      <xdr:spPr>
        <a:xfrm rot="10800000" flipV="1">
          <a:off x="1905001" y="2867024"/>
          <a:ext cx="6381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15</xdr:row>
      <xdr:rowOff>9525</xdr:rowOff>
    </xdr:from>
    <xdr:to>
      <xdr:col>5</xdr:col>
      <xdr:colOff>323853</xdr:colOff>
      <xdr:row>16</xdr:row>
      <xdr:rowOff>180978</xdr:rowOff>
    </xdr:to>
    <xdr:cxnSp macro="">
      <xdr:nvCxnSpPr>
        <xdr:cNvPr id="13" name="Straight Arrow Connector 12"/>
        <xdr:cNvCxnSpPr/>
      </xdr:nvCxnSpPr>
      <xdr:spPr>
        <a:xfrm>
          <a:off x="2543174" y="2867025"/>
          <a:ext cx="990604" cy="3619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15</xdr:row>
      <xdr:rowOff>19050</xdr:rowOff>
    </xdr:from>
    <xdr:to>
      <xdr:col>7</xdr:col>
      <xdr:colOff>361950</xdr:colOff>
      <xdr:row>16</xdr:row>
      <xdr:rowOff>180975</xdr:rowOff>
    </xdr:to>
    <xdr:cxnSp macro="">
      <xdr:nvCxnSpPr>
        <xdr:cNvPr id="14" name="Straight Arrow Connector 13"/>
        <xdr:cNvCxnSpPr/>
      </xdr:nvCxnSpPr>
      <xdr:spPr>
        <a:xfrm>
          <a:off x="2543175" y="2876550"/>
          <a:ext cx="2124075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15</xdr:row>
      <xdr:rowOff>19050</xdr:rowOff>
    </xdr:from>
    <xdr:to>
      <xdr:col>10</xdr:col>
      <xdr:colOff>266700</xdr:colOff>
      <xdr:row>16</xdr:row>
      <xdr:rowOff>171450</xdr:rowOff>
    </xdr:to>
    <xdr:cxnSp macro="">
      <xdr:nvCxnSpPr>
        <xdr:cNvPr id="15" name="Straight Arrow Connector 14"/>
        <xdr:cNvCxnSpPr/>
      </xdr:nvCxnSpPr>
      <xdr:spPr>
        <a:xfrm>
          <a:off x="2533650" y="2876550"/>
          <a:ext cx="3838575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247651</xdr:colOff>
      <xdr:row>17</xdr:row>
      <xdr:rowOff>190499</xdr:rowOff>
    </xdr:from>
    <xdr:to>
      <xdr:col>2</xdr:col>
      <xdr:colOff>276226</xdr:colOff>
      <xdr:row>19</xdr:row>
      <xdr:rowOff>180974</xdr:rowOff>
    </xdr:to>
    <xdr:cxnSp macro="">
      <xdr:nvCxnSpPr>
        <xdr:cNvPr id="16" name="Straight Arrow Connector 15"/>
        <xdr:cNvCxnSpPr/>
      </xdr:nvCxnSpPr>
      <xdr:spPr>
        <a:xfrm rot="10800000" flipV="1">
          <a:off x="1400176" y="3428999"/>
          <a:ext cx="561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17</xdr:row>
      <xdr:rowOff>180975</xdr:rowOff>
    </xdr:from>
    <xdr:to>
      <xdr:col>3</xdr:col>
      <xdr:colOff>304800</xdr:colOff>
      <xdr:row>20</xdr:row>
      <xdr:rowOff>0</xdr:rowOff>
    </xdr:to>
    <xdr:cxnSp macro="">
      <xdr:nvCxnSpPr>
        <xdr:cNvPr id="17" name="Straight Arrow Connector 16"/>
        <xdr:cNvCxnSpPr/>
      </xdr:nvCxnSpPr>
      <xdr:spPr>
        <a:xfrm>
          <a:off x="1962150" y="3419475"/>
          <a:ext cx="5524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21</xdr:row>
      <xdr:rowOff>9525</xdr:rowOff>
    </xdr:from>
    <xdr:to>
      <xdr:col>1</xdr:col>
      <xdr:colOff>266700</xdr:colOff>
      <xdr:row>23</xdr:row>
      <xdr:rowOff>28575</xdr:rowOff>
    </xdr:to>
    <xdr:cxnSp macro="">
      <xdr:nvCxnSpPr>
        <xdr:cNvPr id="18" name="Straight Arrow Connector 17"/>
        <xdr:cNvCxnSpPr/>
      </xdr:nvCxnSpPr>
      <xdr:spPr>
        <a:xfrm rot="5400000">
          <a:off x="1209675" y="420052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332581</xdr:colOff>
      <xdr:row>21</xdr:row>
      <xdr:rowOff>794</xdr:rowOff>
    </xdr:from>
    <xdr:to>
      <xdr:col>3</xdr:col>
      <xdr:colOff>334169</xdr:colOff>
      <xdr:row>23</xdr:row>
      <xdr:rowOff>19844</xdr:rowOff>
    </xdr:to>
    <xdr:cxnSp macro="">
      <xdr:nvCxnSpPr>
        <xdr:cNvPr id="19" name="Straight Arrow Connector 18"/>
        <xdr:cNvCxnSpPr/>
      </xdr:nvCxnSpPr>
      <xdr:spPr>
        <a:xfrm rot="5400000">
          <a:off x="2343150" y="4200525"/>
          <a:ext cx="40005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18</xdr:row>
      <xdr:rowOff>0</xdr:rowOff>
    </xdr:from>
    <xdr:to>
      <xdr:col>5</xdr:col>
      <xdr:colOff>314326</xdr:colOff>
      <xdr:row>20</xdr:row>
      <xdr:rowOff>28575</xdr:rowOff>
    </xdr:to>
    <xdr:cxnSp macro="">
      <xdr:nvCxnSpPr>
        <xdr:cNvPr id="20" name="Straight Arrow Connector 19"/>
        <xdr:cNvCxnSpPr/>
      </xdr:nvCxnSpPr>
      <xdr:spPr>
        <a:xfrm rot="5400000">
          <a:off x="3314701" y="3629025"/>
          <a:ext cx="4095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333374</xdr:colOff>
      <xdr:row>18</xdr:row>
      <xdr:rowOff>0</xdr:rowOff>
    </xdr:from>
    <xdr:to>
      <xdr:col>7</xdr:col>
      <xdr:colOff>342899</xdr:colOff>
      <xdr:row>20</xdr:row>
      <xdr:rowOff>19050</xdr:rowOff>
    </xdr:to>
    <xdr:cxnSp macro="">
      <xdr:nvCxnSpPr>
        <xdr:cNvPr id="21" name="Straight Arrow Connector 20"/>
        <xdr:cNvCxnSpPr/>
      </xdr:nvCxnSpPr>
      <xdr:spPr>
        <a:xfrm rot="16200000" flipH="1">
          <a:off x="4443412" y="3624262"/>
          <a:ext cx="4000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17</xdr:row>
      <xdr:rowOff>190499</xdr:rowOff>
    </xdr:from>
    <xdr:to>
      <xdr:col>10</xdr:col>
      <xdr:colOff>200026</xdr:colOff>
      <xdr:row>19</xdr:row>
      <xdr:rowOff>180974</xdr:rowOff>
    </xdr:to>
    <xdr:cxnSp macro="">
      <xdr:nvCxnSpPr>
        <xdr:cNvPr id="22" name="Straight Arrow Connector 21"/>
        <xdr:cNvCxnSpPr/>
      </xdr:nvCxnSpPr>
      <xdr:spPr>
        <a:xfrm rot="10800000" flipV="1">
          <a:off x="5762626" y="3428999"/>
          <a:ext cx="5429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200025</xdr:colOff>
      <xdr:row>18</xdr:row>
      <xdr:rowOff>0</xdr:rowOff>
    </xdr:from>
    <xdr:to>
      <xdr:col>11</xdr:col>
      <xdr:colOff>295275</xdr:colOff>
      <xdr:row>19</xdr:row>
      <xdr:rowOff>180975</xdr:rowOff>
    </xdr:to>
    <xdr:cxnSp macro="">
      <xdr:nvCxnSpPr>
        <xdr:cNvPr id="23" name="Straight Arrow Connector 22"/>
        <xdr:cNvCxnSpPr/>
      </xdr:nvCxnSpPr>
      <xdr:spPr>
        <a:xfrm>
          <a:off x="6305550" y="3429000"/>
          <a:ext cx="51435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313531</xdr:colOff>
      <xdr:row>21</xdr:row>
      <xdr:rowOff>794</xdr:rowOff>
    </xdr:from>
    <xdr:to>
      <xdr:col>9</xdr:col>
      <xdr:colOff>315119</xdr:colOff>
      <xdr:row>23</xdr:row>
      <xdr:rowOff>38894</xdr:rowOff>
    </xdr:to>
    <xdr:cxnSp macro="">
      <xdr:nvCxnSpPr>
        <xdr:cNvPr id="24" name="Straight Arrow Connector 23"/>
        <xdr:cNvCxnSpPr/>
      </xdr:nvCxnSpPr>
      <xdr:spPr>
        <a:xfrm rot="5400000">
          <a:off x="5562600" y="4210050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276224</xdr:colOff>
      <xdr:row>21</xdr:row>
      <xdr:rowOff>0</xdr:rowOff>
    </xdr:from>
    <xdr:to>
      <xdr:col>11</xdr:col>
      <xdr:colOff>285749</xdr:colOff>
      <xdr:row>23</xdr:row>
      <xdr:rowOff>0</xdr:rowOff>
    </xdr:to>
    <xdr:cxnSp macro="">
      <xdr:nvCxnSpPr>
        <xdr:cNvPr id="25" name="Straight Arrow Connector 24"/>
        <xdr:cNvCxnSpPr/>
      </xdr:nvCxnSpPr>
      <xdr:spPr>
        <a:xfrm rot="16200000" flipH="1">
          <a:off x="6615112" y="4186237"/>
          <a:ext cx="3810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15</xdr:row>
      <xdr:rowOff>0</xdr:rowOff>
    </xdr:from>
    <xdr:to>
      <xdr:col>14</xdr:col>
      <xdr:colOff>695325</xdr:colOff>
      <xdr:row>17</xdr:row>
      <xdr:rowOff>19050</xdr:rowOff>
    </xdr:to>
    <xdr:cxnSp macro="">
      <xdr:nvCxnSpPr>
        <xdr:cNvPr id="26" name="Straight Arrow Connector 25"/>
        <xdr:cNvCxnSpPr/>
      </xdr:nvCxnSpPr>
      <xdr:spPr>
        <a:xfrm rot="16200000" flipH="1">
          <a:off x="8639175" y="3048000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18</xdr:row>
      <xdr:rowOff>9525</xdr:rowOff>
    </xdr:from>
    <xdr:to>
      <xdr:col>14</xdr:col>
      <xdr:colOff>704850</xdr:colOff>
      <xdr:row>19</xdr:row>
      <xdr:rowOff>180975</xdr:rowOff>
    </xdr:to>
    <xdr:cxnSp macro="">
      <xdr:nvCxnSpPr>
        <xdr:cNvPr id="27" name="Straight Arrow Connector 26"/>
        <xdr:cNvCxnSpPr/>
      </xdr:nvCxnSpPr>
      <xdr:spPr>
        <a:xfrm rot="10800000" flipV="1">
          <a:off x="7810500" y="3438525"/>
          <a:ext cx="104775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20</xdr:row>
      <xdr:rowOff>190499</xdr:rowOff>
    </xdr:from>
    <xdr:to>
      <xdr:col>13</xdr:col>
      <xdr:colOff>314325</xdr:colOff>
      <xdr:row>23</xdr:row>
      <xdr:rowOff>28574</xdr:rowOff>
    </xdr:to>
    <xdr:cxnSp macro="">
      <xdr:nvCxnSpPr>
        <xdr:cNvPr id="28" name="Straight Arrow Connector 27"/>
        <xdr:cNvCxnSpPr/>
      </xdr:nvCxnSpPr>
      <xdr:spPr>
        <a:xfrm rot="16200000" flipH="1">
          <a:off x="7600950" y="4190999"/>
          <a:ext cx="4095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685007</xdr:colOff>
      <xdr:row>18</xdr:row>
      <xdr:rowOff>19843</xdr:rowOff>
    </xdr:from>
    <xdr:to>
      <xdr:col>14</xdr:col>
      <xdr:colOff>686595</xdr:colOff>
      <xdr:row>20</xdr:row>
      <xdr:rowOff>10318</xdr:rowOff>
    </xdr:to>
    <xdr:cxnSp macro="">
      <xdr:nvCxnSpPr>
        <xdr:cNvPr id="29" name="Straight Arrow Connector 28"/>
        <xdr:cNvCxnSpPr/>
      </xdr:nvCxnSpPr>
      <xdr:spPr>
        <a:xfrm rot="5400000">
          <a:off x="8653463" y="3633787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676276</xdr:colOff>
      <xdr:row>20</xdr:row>
      <xdr:rowOff>190499</xdr:rowOff>
    </xdr:from>
    <xdr:to>
      <xdr:col>14</xdr:col>
      <xdr:colOff>695326</xdr:colOff>
      <xdr:row>23</xdr:row>
      <xdr:rowOff>9524</xdr:rowOff>
    </xdr:to>
    <xdr:cxnSp macro="">
      <xdr:nvCxnSpPr>
        <xdr:cNvPr id="30" name="Straight Arrow Connector 29"/>
        <xdr:cNvCxnSpPr/>
      </xdr:nvCxnSpPr>
      <xdr:spPr>
        <a:xfrm rot="16200000" flipH="1">
          <a:off x="8643938" y="4186237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695325</xdr:colOff>
      <xdr:row>18</xdr:row>
      <xdr:rowOff>19050</xdr:rowOff>
    </xdr:from>
    <xdr:to>
      <xdr:col>15</xdr:col>
      <xdr:colOff>590550</xdr:colOff>
      <xdr:row>19</xdr:row>
      <xdr:rowOff>180975</xdr:rowOff>
    </xdr:to>
    <xdr:cxnSp macro="">
      <xdr:nvCxnSpPr>
        <xdr:cNvPr id="31" name="Straight Arrow Connector 30"/>
        <xdr:cNvCxnSpPr/>
      </xdr:nvCxnSpPr>
      <xdr:spPr>
        <a:xfrm>
          <a:off x="8848725" y="3448050"/>
          <a:ext cx="12763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600074</xdr:colOff>
      <xdr:row>20</xdr:row>
      <xdr:rowOff>180975</xdr:rowOff>
    </xdr:from>
    <xdr:to>
      <xdr:col>15</xdr:col>
      <xdr:colOff>609599</xdr:colOff>
      <xdr:row>23</xdr:row>
      <xdr:rowOff>28575</xdr:rowOff>
    </xdr:to>
    <xdr:cxnSp macro="">
      <xdr:nvCxnSpPr>
        <xdr:cNvPr id="32" name="Straight Arrow Connector 31"/>
        <xdr:cNvCxnSpPr/>
      </xdr:nvCxnSpPr>
      <xdr:spPr>
        <a:xfrm rot="16200000" flipH="1">
          <a:off x="9929812" y="4195762"/>
          <a:ext cx="4191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14</xdr:row>
      <xdr:rowOff>180975</xdr:rowOff>
    </xdr:from>
    <xdr:to>
      <xdr:col>17</xdr:col>
      <xdr:colOff>619125</xdr:colOff>
      <xdr:row>17</xdr:row>
      <xdr:rowOff>9525</xdr:rowOff>
    </xdr:to>
    <xdr:cxnSp macro="">
      <xdr:nvCxnSpPr>
        <xdr:cNvPr id="33" name="Straight Arrow Connector 32"/>
        <xdr:cNvCxnSpPr/>
      </xdr:nvCxnSpPr>
      <xdr:spPr>
        <a:xfrm rot="16200000" flipH="1">
          <a:off x="11477625" y="3038475"/>
          <a:ext cx="4000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523082</xdr:colOff>
      <xdr:row>15</xdr:row>
      <xdr:rowOff>793</xdr:rowOff>
    </xdr:from>
    <xdr:to>
      <xdr:col>19</xdr:col>
      <xdr:colOff>524670</xdr:colOff>
      <xdr:row>17</xdr:row>
      <xdr:rowOff>10318</xdr:rowOff>
    </xdr:to>
    <xdr:cxnSp macro="">
      <xdr:nvCxnSpPr>
        <xdr:cNvPr id="34" name="Straight Arrow Connector 33"/>
        <xdr:cNvCxnSpPr/>
      </xdr:nvCxnSpPr>
      <xdr:spPr>
        <a:xfrm rot="5400000">
          <a:off x="13282613" y="3052762"/>
          <a:ext cx="3905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285751</xdr:colOff>
      <xdr:row>17</xdr:row>
      <xdr:rowOff>190499</xdr:rowOff>
    </xdr:from>
    <xdr:to>
      <xdr:col>19</xdr:col>
      <xdr:colOff>485776</xdr:colOff>
      <xdr:row>19</xdr:row>
      <xdr:rowOff>180974</xdr:rowOff>
    </xdr:to>
    <xdr:cxnSp macro="">
      <xdr:nvCxnSpPr>
        <xdr:cNvPr id="35" name="Straight Arrow Connector 34"/>
        <xdr:cNvCxnSpPr/>
      </xdr:nvCxnSpPr>
      <xdr:spPr>
        <a:xfrm rot="10800000" flipV="1">
          <a:off x="12592051" y="3428999"/>
          <a:ext cx="8477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485775</xdr:colOff>
      <xdr:row>18</xdr:row>
      <xdr:rowOff>0</xdr:rowOff>
    </xdr:from>
    <xdr:to>
      <xdr:col>20</xdr:col>
      <xdr:colOff>609600</xdr:colOff>
      <xdr:row>20</xdr:row>
      <xdr:rowOff>0</xdr:rowOff>
    </xdr:to>
    <xdr:cxnSp macro="">
      <xdr:nvCxnSpPr>
        <xdr:cNvPr id="36" name="Straight Arrow Connector 35"/>
        <xdr:cNvCxnSpPr/>
      </xdr:nvCxnSpPr>
      <xdr:spPr>
        <a:xfrm>
          <a:off x="13439775" y="3429000"/>
          <a:ext cx="1152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466726</xdr:colOff>
      <xdr:row>17</xdr:row>
      <xdr:rowOff>180974</xdr:rowOff>
    </xdr:from>
    <xdr:to>
      <xdr:col>19</xdr:col>
      <xdr:colOff>485776</xdr:colOff>
      <xdr:row>20</xdr:row>
      <xdr:rowOff>38099</xdr:rowOff>
    </xdr:to>
    <xdr:cxnSp macro="">
      <xdr:nvCxnSpPr>
        <xdr:cNvPr id="37" name="Straight Arrow Connector 36"/>
        <xdr:cNvCxnSpPr/>
      </xdr:nvCxnSpPr>
      <xdr:spPr>
        <a:xfrm rot="5400000">
          <a:off x="13215938" y="3624262"/>
          <a:ext cx="4286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304799</xdr:colOff>
      <xdr:row>21</xdr:row>
      <xdr:rowOff>0</xdr:rowOff>
    </xdr:from>
    <xdr:to>
      <xdr:col>18</xdr:col>
      <xdr:colOff>314324</xdr:colOff>
      <xdr:row>22</xdr:row>
      <xdr:rowOff>171450</xdr:rowOff>
    </xdr:to>
    <xdr:cxnSp macro="">
      <xdr:nvCxnSpPr>
        <xdr:cNvPr id="39" name="Straight Arrow Connector 38"/>
        <xdr:cNvCxnSpPr/>
      </xdr:nvCxnSpPr>
      <xdr:spPr>
        <a:xfrm rot="16200000" flipH="1">
          <a:off x="12434887" y="4176712"/>
          <a:ext cx="361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514351</xdr:colOff>
      <xdr:row>21</xdr:row>
      <xdr:rowOff>9524</xdr:rowOff>
    </xdr:from>
    <xdr:to>
      <xdr:col>19</xdr:col>
      <xdr:colOff>533401</xdr:colOff>
      <xdr:row>23</xdr:row>
      <xdr:rowOff>19049</xdr:rowOff>
    </xdr:to>
    <xdr:cxnSp macro="">
      <xdr:nvCxnSpPr>
        <xdr:cNvPr id="41" name="Straight Arrow Connector 40"/>
        <xdr:cNvCxnSpPr/>
      </xdr:nvCxnSpPr>
      <xdr:spPr>
        <a:xfrm rot="16200000" flipH="1">
          <a:off x="13282613" y="4195762"/>
          <a:ext cx="3905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542926</xdr:colOff>
      <xdr:row>20</xdr:row>
      <xdr:rowOff>171449</xdr:rowOff>
    </xdr:from>
    <xdr:to>
      <xdr:col>20</xdr:col>
      <xdr:colOff>561976</xdr:colOff>
      <xdr:row>23</xdr:row>
      <xdr:rowOff>66674</xdr:rowOff>
    </xdr:to>
    <xdr:cxnSp macro="">
      <xdr:nvCxnSpPr>
        <xdr:cNvPr id="43" name="Straight Arrow Connector 42"/>
        <xdr:cNvCxnSpPr/>
      </xdr:nvCxnSpPr>
      <xdr:spPr>
        <a:xfrm rot="16200000" flipH="1">
          <a:off x="14301788" y="4205287"/>
          <a:ext cx="4667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15</xdr:row>
      <xdr:rowOff>794</xdr:rowOff>
    </xdr:from>
    <xdr:to>
      <xdr:col>23</xdr:col>
      <xdr:colOff>334169</xdr:colOff>
      <xdr:row>17</xdr:row>
      <xdr:rowOff>794</xdr:rowOff>
    </xdr:to>
    <xdr:cxnSp macro="">
      <xdr:nvCxnSpPr>
        <xdr:cNvPr id="49" name="Straight Arrow Connector 48"/>
        <xdr:cNvCxnSpPr/>
      </xdr:nvCxnSpPr>
      <xdr:spPr>
        <a:xfrm rot="5400000">
          <a:off x="16173450" y="304800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295276</xdr:colOff>
      <xdr:row>18</xdr:row>
      <xdr:rowOff>19050</xdr:rowOff>
    </xdr:from>
    <xdr:to>
      <xdr:col>23</xdr:col>
      <xdr:colOff>323851</xdr:colOff>
      <xdr:row>20</xdr:row>
      <xdr:rowOff>0</xdr:rowOff>
    </xdr:to>
    <xdr:cxnSp macro="">
      <xdr:nvCxnSpPr>
        <xdr:cNvPr id="51" name="Straight Arrow Connector 50"/>
        <xdr:cNvCxnSpPr/>
      </xdr:nvCxnSpPr>
      <xdr:spPr>
        <a:xfrm rot="10800000" flipV="1">
          <a:off x="15735301" y="3448050"/>
          <a:ext cx="6191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18</xdr:row>
      <xdr:rowOff>19844</xdr:rowOff>
    </xdr:from>
    <xdr:to>
      <xdr:col>23</xdr:col>
      <xdr:colOff>334169</xdr:colOff>
      <xdr:row>20</xdr:row>
      <xdr:rowOff>19844</xdr:rowOff>
    </xdr:to>
    <xdr:cxnSp macro="">
      <xdr:nvCxnSpPr>
        <xdr:cNvPr id="53" name="Straight Arrow Connector 52"/>
        <xdr:cNvCxnSpPr/>
      </xdr:nvCxnSpPr>
      <xdr:spPr>
        <a:xfrm rot="5400000">
          <a:off x="16173450" y="3638550"/>
          <a:ext cx="3810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333375</xdr:colOff>
      <xdr:row>18</xdr:row>
      <xdr:rowOff>9525</xdr:rowOff>
    </xdr:from>
    <xdr:to>
      <xdr:col>24</xdr:col>
      <xdr:colOff>1000125</xdr:colOff>
      <xdr:row>19</xdr:row>
      <xdr:rowOff>161925</xdr:rowOff>
    </xdr:to>
    <xdr:cxnSp macro="">
      <xdr:nvCxnSpPr>
        <xdr:cNvPr id="55" name="Straight Arrow Connector 54"/>
        <xdr:cNvCxnSpPr/>
      </xdr:nvCxnSpPr>
      <xdr:spPr>
        <a:xfrm>
          <a:off x="16363950" y="3438525"/>
          <a:ext cx="133350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21</xdr:row>
      <xdr:rowOff>9524</xdr:rowOff>
    </xdr:from>
    <xdr:to>
      <xdr:col>22</xdr:col>
      <xdr:colOff>295275</xdr:colOff>
      <xdr:row>23</xdr:row>
      <xdr:rowOff>57149</xdr:rowOff>
    </xdr:to>
    <xdr:cxnSp macro="">
      <xdr:nvCxnSpPr>
        <xdr:cNvPr id="57" name="Straight Arrow Connector 56"/>
        <xdr:cNvCxnSpPr/>
      </xdr:nvCxnSpPr>
      <xdr:spPr>
        <a:xfrm rot="16200000" flipH="1">
          <a:off x="15516225" y="4219574"/>
          <a:ext cx="4286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332581</xdr:colOff>
      <xdr:row>20</xdr:row>
      <xdr:rowOff>181769</xdr:rowOff>
    </xdr:from>
    <xdr:to>
      <xdr:col>23</xdr:col>
      <xdr:colOff>334169</xdr:colOff>
      <xdr:row>23</xdr:row>
      <xdr:rowOff>29369</xdr:rowOff>
    </xdr:to>
    <xdr:cxnSp macro="">
      <xdr:nvCxnSpPr>
        <xdr:cNvPr id="59" name="Straight Arrow Connector 58"/>
        <xdr:cNvCxnSpPr/>
      </xdr:nvCxnSpPr>
      <xdr:spPr>
        <a:xfrm rot="5400000">
          <a:off x="16154400" y="4200525"/>
          <a:ext cx="4191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989807</xdr:colOff>
      <xdr:row>21</xdr:row>
      <xdr:rowOff>10318</xdr:rowOff>
    </xdr:from>
    <xdr:to>
      <xdr:col>24</xdr:col>
      <xdr:colOff>991395</xdr:colOff>
      <xdr:row>23</xdr:row>
      <xdr:rowOff>793</xdr:rowOff>
    </xdr:to>
    <xdr:cxnSp macro="">
      <xdr:nvCxnSpPr>
        <xdr:cNvPr id="61" name="Straight Arrow Connector 60"/>
        <xdr:cNvCxnSpPr/>
      </xdr:nvCxnSpPr>
      <xdr:spPr>
        <a:xfrm rot="5400000">
          <a:off x="17502188" y="4195762"/>
          <a:ext cx="3714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" sqref="E2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  <col min="12" max="12" width="43.140625" bestFit="1" customWidth="1"/>
    <col min="13" max="13" width="19.140625" bestFit="1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1"/>
      <c r="M1" s="1"/>
    </row>
    <row r="2" spans="1:14" x14ac:dyDescent="0.25">
      <c r="A2" s="1">
        <v>1</v>
      </c>
      <c r="B2" s="1" t="s">
        <v>5</v>
      </c>
      <c r="C2" s="1" t="s">
        <v>6</v>
      </c>
      <c r="D2" s="1" t="s">
        <v>7</v>
      </c>
      <c r="E2" s="4" t="s">
        <v>8</v>
      </c>
      <c r="H2" s="4" t="s">
        <v>16</v>
      </c>
      <c r="J2">
        <v>4</v>
      </c>
      <c r="L2" s="1"/>
      <c r="M2" s="4"/>
      <c r="N2" s="1"/>
    </row>
    <row r="3" spans="1:14" x14ac:dyDescent="0.25">
      <c r="A3" s="1">
        <v>2</v>
      </c>
      <c r="B3" s="1" t="s">
        <v>5</v>
      </c>
      <c r="C3" s="3" t="s">
        <v>9</v>
      </c>
      <c r="D3" s="1" t="s">
        <v>7</v>
      </c>
      <c r="E3" s="4" t="s">
        <v>8</v>
      </c>
      <c r="H3" s="1" t="s">
        <v>18</v>
      </c>
      <c r="J3">
        <v>8</v>
      </c>
      <c r="L3" s="1"/>
      <c r="M3" s="4"/>
      <c r="N3" s="1"/>
    </row>
    <row r="4" spans="1:14" x14ac:dyDescent="0.25">
      <c r="A4" s="1">
        <v>3</v>
      </c>
      <c r="B4" s="1" t="s">
        <v>5</v>
      </c>
      <c r="C4" s="1" t="s">
        <v>6</v>
      </c>
      <c r="D4" s="1" t="s">
        <v>10</v>
      </c>
      <c r="E4" s="4" t="s">
        <v>11</v>
      </c>
      <c r="H4" s="4" t="s">
        <v>8</v>
      </c>
      <c r="J4">
        <v>8</v>
      </c>
      <c r="L4" s="1"/>
      <c r="M4" s="4"/>
      <c r="N4" s="1"/>
    </row>
    <row r="5" spans="1:14" x14ac:dyDescent="0.25">
      <c r="A5" s="1">
        <v>4</v>
      </c>
      <c r="B5" s="1" t="s">
        <v>5</v>
      </c>
      <c r="C5" s="1" t="s">
        <v>12</v>
      </c>
      <c r="D5" s="1" t="s">
        <v>7</v>
      </c>
      <c r="E5" s="4" t="s">
        <v>11</v>
      </c>
      <c r="H5" s="4" t="s">
        <v>11</v>
      </c>
      <c r="J5">
        <v>11</v>
      </c>
      <c r="L5" s="1"/>
      <c r="M5" s="4"/>
      <c r="N5" s="1"/>
    </row>
    <row r="6" spans="1:14" x14ac:dyDescent="0.25">
      <c r="A6" s="1">
        <v>5</v>
      </c>
      <c r="B6" s="1" t="s">
        <v>5</v>
      </c>
      <c r="C6" s="1" t="s">
        <v>13</v>
      </c>
      <c r="D6" s="1" t="s">
        <v>10</v>
      </c>
      <c r="E6" s="4" t="s">
        <v>11</v>
      </c>
      <c r="H6" s="1" t="s">
        <v>21</v>
      </c>
      <c r="J6">
        <v>9</v>
      </c>
      <c r="L6" s="1"/>
      <c r="M6" s="1"/>
      <c r="N6" s="1"/>
    </row>
    <row r="7" spans="1:14" x14ac:dyDescent="0.25">
      <c r="A7" s="1">
        <v>6</v>
      </c>
      <c r="B7" s="1" t="s">
        <v>5</v>
      </c>
      <c r="C7" s="1" t="s">
        <v>6</v>
      </c>
      <c r="D7" s="1" t="s">
        <v>14</v>
      </c>
      <c r="E7" s="4" t="s">
        <v>11</v>
      </c>
      <c r="H7" s="1"/>
      <c r="J7">
        <f>SUM(J2:J6)</f>
        <v>40</v>
      </c>
      <c r="L7" s="1"/>
      <c r="M7" s="1"/>
      <c r="N7" s="1"/>
    </row>
    <row r="8" spans="1:14" x14ac:dyDescent="0.25">
      <c r="A8" s="1">
        <v>7</v>
      </c>
      <c r="B8" s="1" t="s">
        <v>5</v>
      </c>
      <c r="C8" s="1" t="s">
        <v>15</v>
      </c>
      <c r="D8" s="1" t="s">
        <v>10</v>
      </c>
      <c r="E8" s="4" t="s">
        <v>16</v>
      </c>
      <c r="H8" s="1"/>
      <c r="L8" s="1"/>
      <c r="M8" s="1"/>
      <c r="N8" s="1"/>
    </row>
    <row r="9" spans="1:14" x14ac:dyDescent="0.25">
      <c r="A9" s="1">
        <v>8</v>
      </c>
      <c r="B9" s="1" t="s">
        <v>5</v>
      </c>
      <c r="C9" s="1" t="s">
        <v>12</v>
      </c>
      <c r="D9" s="1" t="s">
        <v>14</v>
      </c>
      <c r="E9" s="4" t="s">
        <v>11</v>
      </c>
      <c r="H9" s="1"/>
      <c r="L9" s="1"/>
      <c r="M9" s="4"/>
      <c r="N9" s="1"/>
    </row>
    <row r="10" spans="1:14" x14ac:dyDescent="0.25">
      <c r="A10" s="1">
        <v>9</v>
      </c>
      <c r="B10" s="1" t="s">
        <v>5</v>
      </c>
      <c r="C10" s="1" t="s">
        <v>17</v>
      </c>
      <c r="D10" s="1" t="s">
        <v>7</v>
      </c>
      <c r="E10" s="1" t="s">
        <v>18</v>
      </c>
      <c r="H10" s="1"/>
      <c r="L10" s="1"/>
      <c r="M10" s="4"/>
      <c r="N10" s="1"/>
    </row>
    <row r="11" spans="1:14" x14ac:dyDescent="0.25">
      <c r="A11" s="1">
        <v>10</v>
      </c>
      <c r="B11" s="1" t="s">
        <v>5</v>
      </c>
      <c r="C11" s="1" t="s">
        <v>19</v>
      </c>
      <c r="D11" s="1" t="s">
        <v>14</v>
      </c>
      <c r="E11" s="1" t="s">
        <v>18</v>
      </c>
      <c r="H11" s="1"/>
      <c r="L11" s="1"/>
      <c r="M11" s="4"/>
    </row>
    <row r="12" spans="1:14" x14ac:dyDescent="0.25">
      <c r="A12" s="1">
        <v>11</v>
      </c>
      <c r="B12" s="1" t="s">
        <v>5</v>
      </c>
      <c r="C12" s="1" t="s">
        <v>20</v>
      </c>
      <c r="D12" s="1" t="s">
        <v>10</v>
      </c>
      <c r="E12" s="1" t="s">
        <v>21</v>
      </c>
      <c r="H12" s="1"/>
      <c r="L12" s="1"/>
      <c r="M12" s="4"/>
    </row>
    <row r="13" spans="1:14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  <c r="H13" s="1"/>
      <c r="L13" s="1"/>
      <c r="M13" s="4"/>
    </row>
    <row r="14" spans="1:14" x14ac:dyDescent="0.25">
      <c r="A14" s="1">
        <v>13</v>
      </c>
      <c r="B14" s="1" t="s">
        <v>22</v>
      </c>
      <c r="C14" s="3" t="s">
        <v>9</v>
      </c>
      <c r="D14" s="1" t="s">
        <v>10</v>
      </c>
      <c r="E14" s="4" t="s">
        <v>11</v>
      </c>
      <c r="H14" s="1"/>
      <c r="L14" s="1"/>
      <c r="M14" s="1"/>
    </row>
    <row r="15" spans="1:14" x14ac:dyDescent="0.25">
      <c r="A15" s="1">
        <v>14</v>
      </c>
      <c r="B15" s="1" t="s">
        <v>22</v>
      </c>
      <c r="C15" s="1" t="s">
        <v>12</v>
      </c>
      <c r="D15" s="4" t="s">
        <v>14</v>
      </c>
      <c r="E15" s="4" t="s">
        <v>8</v>
      </c>
      <c r="H15" s="1"/>
      <c r="L15" s="1"/>
      <c r="M15" s="1"/>
    </row>
    <row r="16" spans="1:14" x14ac:dyDescent="0.25">
      <c r="A16" s="1">
        <v>15</v>
      </c>
      <c r="B16" s="1" t="s">
        <v>22</v>
      </c>
      <c r="C16" s="1" t="s">
        <v>13</v>
      </c>
      <c r="D16" s="1" t="s">
        <v>10</v>
      </c>
      <c r="E16" s="4" t="s">
        <v>16</v>
      </c>
      <c r="H16" s="1"/>
    </row>
    <row r="17" spans="1:8" x14ac:dyDescent="0.25">
      <c r="A17" s="1">
        <v>16</v>
      </c>
      <c r="B17" s="1" t="s">
        <v>22</v>
      </c>
      <c r="C17" s="1" t="s">
        <v>12</v>
      </c>
      <c r="D17" s="1" t="s">
        <v>7</v>
      </c>
      <c r="E17" s="4" t="s">
        <v>11</v>
      </c>
      <c r="H17" s="1"/>
    </row>
    <row r="18" spans="1:8" x14ac:dyDescent="0.25">
      <c r="A18" s="1">
        <v>17</v>
      </c>
      <c r="B18" s="1" t="s">
        <v>22</v>
      </c>
      <c r="C18" s="1" t="s">
        <v>13</v>
      </c>
      <c r="D18" s="1" t="s">
        <v>14</v>
      </c>
      <c r="E18" s="4" t="s">
        <v>11</v>
      </c>
      <c r="H18" s="1"/>
    </row>
    <row r="19" spans="1:8" x14ac:dyDescent="0.25">
      <c r="A19" s="1">
        <v>18</v>
      </c>
      <c r="B19" s="1" t="s">
        <v>22</v>
      </c>
      <c r="C19" s="1" t="s">
        <v>20</v>
      </c>
      <c r="D19" s="1" t="s">
        <v>7</v>
      </c>
      <c r="E19" s="1" t="s">
        <v>21</v>
      </c>
      <c r="H19" s="1"/>
    </row>
    <row r="20" spans="1:8" x14ac:dyDescent="0.25">
      <c r="A20" s="1">
        <v>19</v>
      </c>
      <c r="B20" s="1" t="s">
        <v>22</v>
      </c>
      <c r="C20" s="1" t="s">
        <v>17</v>
      </c>
      <c r="D20" s="1" t="s">
        <v>14</v>
      </c>
      <c r="E20" s="1" t="s">
        <v>18</v>
      </c>
      <c r="H20" s="1"/>
    </row>
    <row r="21" spans="1:8" x14ac:dyDescent="0.25">
      <c r="A21" s="1">
        <v>20</v>
      </c>
      <c r="B21" s="1" t="s">
        <v>22</v>
      </c>
      <c r="C21" s="1" t="s">
        <v>19</v>
      </c>
      <c r="D21" s="1" t="s">
        <v>10</v>
      </c>
      <c r="E21" s="1" t="s">
        <v>18</v>
      </c>
      <c r="H21" s="1"/>
    </row>
    <row r="22" spans="1:8" x14ac:dyDescent="0.25">
      <c r="A22" s="1">
        <v>21</v>
      </c>
      <c r="B22" s="1" t="s">
        <v>22</v>
      </c>
      <c r="C22" s="1" t="s">
        <v>23</v>
      </c>
      <c r="D22" s="1" t="s">
        <v>14</v>
      </c>
      <c r="E22" s="1" t="s">
        <v>21</v>
      </c>
    </row>
    <row r="23" spans="1:8" x14ac:dyDescent="0.25">
      <c r="A23" s="1">
        <v>22</v>
      </c>
      <c r="B23" s="1" t="s">
        <v>22</v>
      </c>
      <c r="C23" s="1" t="s">
        <v>23</v>
      </c>
      <c r="D23" s="1" t="s">
        <v>7</v>
      </c>
      <c r="E23" s="1" t="s">
        <v>21</v>
      </c>
    </row>
    <row r="24" spans="1:8" x14ac:dyDescent="0.25">
      <c r="A24" s="1">
        <v>23</v>
      </c>
      <c r="B24" s="1" t="s">
        <v>24</v>
      </c>
      <c r="C24" s="1" t="s">
        <v>6</v>
      </c>
      <c r="D24" s="1" t="s">
        <v>7</v>
      </c>
      <c r="E24" s="4" t="s">
        <v>11</v>
      </c>
    </row>
    <row r="25" spans="1:8" x14ac:dyDescent="0.25">
      <c r="A25" s="1">
        <v>24</v>
      </c>
      <c r="B25" s="1" t="s">
        <v>24</v>
      </c>
      <c r="C25" s="1" t="s">
        <v>12</v>
      </c>
      <c r="D25" s="1" t="s">
        <v>10</v>
      </c>
      <c r="E25" s="4" t="s">
        <v>11</v>
      </c>
    </row>
    <row r="26" spans="1:8" x14ac:dyDescent="0.25">
      <c r="A26" s="1">
        <v>25</v>
      </c>
      <c r="B26" s="1" t="s">
        <v>24</v>
      </c>
      <c r="C26" s="1" t="s">
        <v>13</v>
      </c>
      <c r="D26" s="1" t="s">
        <v>25</v>
      </c>
      <c r="E26" s="4" t="s">
        <v>16</v>
      </c>
    </row>
    <row r="27" spans="1:8" x14ac:dyDescent="0.25">
      <c r="A27" s="1">
        <v>26</v>
      </c>
      <c r="B27" s="1" t="s">
        <v>24</v>
      </c>
      <c r="C27" s="1" t="s">
        <v>6</v>
      </c>
      <c r="D27" s="1" t="s">
        <v>14</v>
      </c>
      <c r="E27" s="4" t="s">
        <v>8</v>
      </c>
    </row>
    <row r="28" spans="1:8" x14ac:dyDescent="0.25">
      <c r="A28" s="1">
        <v>27</v>
      </c>
      <c r="B28" s="1" t="s">
        <v>24</v>
      </c>
      <c r="C28" s="3" t="s">
        <v>9</v>
      </c>
      <c r="D28" s="1" t="s">
        <v>7</v>
      </c>
      <c r="E28" s="4" t="s">
        <v>8</v>
      </c>
    </row>
    <row r="29" spans="1:8" x14ac:dyDescent="0.25">
      <c r="A29" s="1">
        <v>28</v>
      </c>
      <c r="B29" s="1" t="s">
        <v>24</v>
      </c>
      <c r="C29" s="1" t="s">
        <v>23</v>
      </c>
      <c r="D29" s="1" t="s">
        <v>7</v>
      </c>
      <c r="E29" s="1" t="s">
        <v>21</v>
      </c>
    </row>
    <row r="30" spans="1:8" x14ac:dyDescent="0.25">
      <c r="A30" s="1">
        <v>29</v>
      </c>
      <c r="B30" s="1" t="s">
        <v>24</v>
      </c>
      <c r="C30" s="1" t="s">
        <v>19</v>
      </c>
      <c r="D30" s="1" t="s">
        <v>7</v>
      </c>
      <c r="E30" s="1" t="s">
        <v>18</v>
      </c>
    </row>
    <row r="31" spans="1:8" x14ac:dyDescent="0.25">
      <c r="A31" s="1">
        <v>30</v>
      </c>
      <c r="B31" s="1" t="s">
        <v>24</v>
      </c>
      <c r="C31" s="1" t="s">
        <v>20</v>
      </c>
      <c r="D31" s="1" t="s">
        <v>14</v>
      </c>
      <c r="E31" s="1" t="s">
        <v>21</v>
      </c>
    </row>
    <row r="32" spans="1:8" x14ac:dyDescent="0.25">
      <c r="A32" s="1">
        <v>31</v>
      </c>
      <c r="B32" s="1" t="s">
        <v>24</v>
      </c>
      <c r="C32" s="1" t="s">
        <v>17</v>
      </c>
      <c r="D32" s="1" t="s">
        <v>10</v>
      </c>
      <c r="E32" s="1" t="s">
        <v>18</v>
      </c>
    </row>
    <row r="33" spans="1:5" x14ac:dyDescent="0.25">
      <c r="A33" s="1">
        <v>32</v>
      </c>
      <c r="B33" s="1" t="s">
        <v>26</v>
      </c>
      <c r="C33" s="1" t="s">
        <v>6</v>
      </c>
      <c r="D33" s="1" t="s">
        <v>7</v>
      </c>
      <c r="E33" s="4" t="s">
        <v>11</v>
      </c>
    </row>
    <row r="34" spans="1:5" x14ac:dyDescent="0.25">
      <c r="A34" s="1">
        <v>33</v>
      </c>
      <c r="B34" s="1" t="s">
        <v>26</v>
      </c>
      <c r="C34" s="1" t="s">
        <v>12</v>
      </c>
      <c r="D34" s="1" t="s">
        <v>7</v>
      </c>
      <c r="E34" s="4" t="s">
        <v>8</v>
      </c>
    </row>
    <row r="35" spans="1:5" x14ac:dyDescent="0.25">
      <c r="A35" s="1">
        <v>34</v>
      </c>
      <c r="B35" s="1" t="s">
        <v>26</v>
      </c>
      <c r="C35" s="1" t="s">
        <v>6</v>
      </c>
      <c r="D35" s="1" t="s">
        <v>14</v>
      </c>
      <c r="E35" s="4" t="s">
        <v>8</v>
      </c>
    </row>
    <row r="36" spans="1:5" x14ac:dyDescent="0.25">
      <c r="A36" s="1">
        <v>35</v>
      </c>
      <c r="B36" s="1" t="s">
        <v>26</v>
      </c>
      <c r="C36" s="1" t="s">
        <v>15</v>
      </c>
      <c r="D36" s="1" t="s">
        <v>25</v>
      </c>
      <c r="E36" s="4" t="s">
        <v>16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26</v>
      </c>
      <c r="C38" s="1" t="s">
        <v>20</v>
      </c>
      <c r="D38" s="1" t="s">
        <v>7</v>
      </c>
      <c r="E38" s="1" t="s">
        <v>21</v>
      </c>
    </row>
    <row r="39" spans="1:5" x14ac:dyDescent="0.25">
      <c r="A39" s="1">
        <v>38</v>
      </c>
      <c r="B39" s="1" t="s">
        <v>26</v>
      </c>
      <c r="C39" s="1" t="s">
        <v>23</v>
      </c>
      <c r="D39" s="1" t="s">
        <v>10</v>
      </c>
      <c r="E39" s="1" t="s">
        <v>21</v>
      </c>
    </row>
    <row r="40" spans="1:5" x14ac:dyDescent="0.25">
      <c r="A40" s="1">
        <v>39</v>
      </c>
      <c r="B40" s="1" t="s">
        <v>26</v>
      </c>
      <c r="C40" s="1" t="s">
        <v>19</v>
      </c>
      <c r="D40" s="1" t="s">
        <v>14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23</v>
      </c>
      <c r="D41" s="1" t="s">
        <v>14</v>
      </c>
      <c r="E41" s="1" t="s">
        <v>21</v>
      </c>
    </row>
  </sheetData>
  <sortState ref="L4:M15">
    <sortCondition ref="M4:M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7" sqref="G7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B6:E11">
    <sortCondition ref="C6:C1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8"/>
  <sheetViews>
    <sheetView workbookViewId="0">
      <selection activeCell="G19" sqref="G19"/>
    </sheetView>
  </sheetViews>
  <sheetFormatPr defaultRowHeight="15" x14ac:dyDescent="0.25"/>
  <cols>
    <col min="1" max="1" width="17.28515625" style="1" bestFit="1" customWidth="1"/>
    <col min="2" max="2" width="8.140625" style="1" customWidth="1"/>
    <col min="3" max="3" width="7.85546875" style="1" bestFit="1" customWidth="1"/>
    <col min="4" max="4" width="10" style="1" bestFit="1" customWidth="1"/>
    <col min="5" max="5" width="11" style="1" bestFit="1" customWidth="1"/>
    <col min="6" max="6" width="6.28515625" style="1" bestFit="1" customWidth="1"/>
    <col min="7" max="7" width="20.7109375" style="1" bestFit="1" customWidth="1"/>
    <col min="8" max="8" width="18.5703125" style="1" bestFit="1" customWidth="1"/>
    <col min="9" max="9" width="15.42578125" style="1" bestFit="1" customWidth="1"/>
    <col min="10" max="10" width="9.140625" style="1"/>
    <col min="11" max="11" width="29.28515625" style="1" bestFit="1" customWidth="1"/>
    <col min="12" max="12" width="19.28515625" style="1" bestFit="1" customWidth="1"/>
    <col min="13" max="13" width="43.140625" style="1" bestFit="1" customWidth="1"/>
    <col min="14" max="16384" width="9.140625" style="1"/>
  </cols>
  <sheetData>
    <row r="7" spans="1:13" x14ac:dyDescent="0.25">
      <c r="A7" s="4"/>
    </row>
    <row r="8" spans="1:13" x14ac:dyDescent="0.25">
      <c r="D8" s="8" t="s">
        <v>2</v>
      </c>
    </row>
    <row r="15" spans="1:13" x14ac:dyDescent="0.25">
      <c r="A15" s="8" t="s">
        <v>20</v>
      </c>
      <c r="D15" s="8" t="s">
        <v>62</v>
      </c>
      <c r="E15" s="8"/>
      <c r="F15" s="8"/>
      <c r="G15" s="8" t="s">
        <v>13</v>
      </c>
      <c r="H15" s="8" t="s">
        <v>23</v>
      </c>
      <c r="I15" s="8" t="s">
        <v>6</v>
      </c>
      <c r="J15" s="10" t="s">
        <v>9</v>
      </c>
      <c r="K15" s="8" t="s">
        <v>15</v>
      </c>
      <c r="L15" s="8" t="s">
        <v>17</v>
      </c>
      <c r="M15" s="8" t="s">
        <v>19</v>
      </c>
    </row>
    <row r="18" spans="1:6" x14ac:dyDescent="0.25">
      <c r="A18" s="4" t="s">
        <v>21</v>
      </c>
      <c r="C18" s="4" t="s">
        <v>63</v>
      </c>
      <c r="D18" s="4" t="s">
        <v>24</v>
      </c>
      <c r="E18" s="4" t="s">
        <v>26</v>
      </c>
      <c r="F18" s="4" t="s">
        <v>70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2" sqref="J2"/>
    </sheetView>
  </sheetViews>
  <sheetFormatPr defaultRowHeight="15" x14ac:dyDescent="0.25"/>
  <cols>
    <col min="2" max="2" width="8" bestFit="1" customWidth="1"/>
    <col min="5" max="5" width="15.28515625" bestFit="1" customWidth="1"/>
    <col min="6" max="6" width="8" bestFit="1" customWidth="1"/>
    <col min="9" max="9" width="18" bestFit="1" customWidth="1"/>
  </cols>
  <sheetData>
    <row r="1" spans="1:12" x14ac:dyDescent="0.25">
      <c r="A1" s="1" t="s">
        <v>71</v>
      </c>
      <c r="B1" s="1"/>
      <c r="C1" s="1"/>
      <c r="E1" s="4" t="s">
        <v>48</v>
      </c>
      <c r="F1" s="1"/>
      <c r="G1" s="1"/>
      <c r="H1" s="1"/>
      <c r="I1" s="1" t="s">
        <v>53</v>
      </c>
      <c r="L1" s="1" t="s">
        <v>73</v>
      </c>
    </row>
    <row r="2" spans="1:12" x14ac:dyDescent="0.25">
      <c r="A2" s="4" t="s">
        <v>27</v>
      </c>
      <c r="B2" s="1"/>
      <c r="C2" s="1"/>
      <c r="I2" s="4" t="s">
        <v>56</v>
      </c>
      <c r="J2" s="1">
        <f>0-(((1/2)*0)+((1/2)*0))</f>
        <v>0</v>
      </c>
      <c r="L2" s="1" t="s">
        <v>74</v>
      </c>
    </row>
    <row r="3" spans="1:12" x14ac:dyDescent="0.25">
      <c r="A3" s="1"/>
      <c r="B3" s="1"/>
      <c r="C3" s="1"/>
      <c r="E3" s="4" t="s">
        <v>50</v>
      </c>
      <c r="F3" s="4" t="s">
        <v>31</v>
      </c>
      <c r="G3" s="1">
        <f>IFERROR(-(((1/1)*(LOG10(1/1)/(LOG10(2))))),"0")</f>
        <v>0</v>
      </c>
    </row>
    <row r="4" spans="1:12" x14ac:dyDescent="0.25">
      <c r="A4" s="4" t="s">
        <v>28</v>
      </c>
      <c r="B4" s="4" t="s">
        <v>31</v>
      </c>
      <c r="C4" s="1">
        <f>IFERROR(-(((2/2)*(LOG10(2/2)/(LOG10(2))))),"0")</f>
        <v>0</v>
      </c>
      <c r="F4" s="1" t="s">
        <v>37</v>
      </c>
      <c r="G4" s="1">
        <f>SUM(G3)</f>
        <v>0</v>
      </c>
    </row>
    <row r="5" spans="1:12" x14ac:dyDescent="0.25">
      <c r="A5" s="4"/>
      <c r="B5" s="1" t="s">
        <v>37</v>
      </c>
      <c r="C5" s="1">
        <f>SUM(C4)</f>
        <v>0</v>
      </c>
    </row>
    <row r="6" spans="1:12" x14ac:dyDescent="0.25">
      <c r="A6" s="1"/>
      <c r="E6" s="4" t="s">
        <v>49</v>
      </c>
      <c r="F6" s="4" t="s">
        <v>31</v>
      </c>
      <c r="G6" s="1">
        <f>IFERROR(-(((1/1)*(LOG10(1/1)/(LOG10(2))))),"0")</f>
        <v>0</v>
      </c>
    </row>
    <row r="7" spans="1:12" x14ac:dyDescent="0.25">
      <c r="F7" s="1" t="s">
        <v>37</v>
      </c>
      <c r="G7" s="1">
        <f>SUM(G6)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9" sqref="F9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5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5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</row>
    <row r="9" spans="1:5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5" x14ac:dyDescent="0.25">
      <c r="A10" s="1">
        <v>9</v>
      </c>
      <c r="B10" s="1" t="s">
        <v>62</v>
      </c>
      <c r="C10" s="1" t="s">
        <v>22</v>
      </c>
      <c r="D10" s="4" t="s">
        <v>14</v>
      </c>
      <c r="E10" s="4" t="s">
        <v>8</v>
      </c>
    </row>
    <row r="11" spans="1:5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4"/>
  <sheetViews>
    <sheetView topLeftCell="E1" workbookViewId="0">
      <selection activeCell="K19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10" width="6.28515625" style="1" bestFit="1" customWidth="1"/>
    <col min="11" max="11" width="20.7109375" style="1" bestFit="1" customWidth="1"/>
    <col min="12" max="12" width="18.5703125" style="1" bestFit="1" customWidth="1"/>
    <col min="13" max="13" width="15.42578125" style="1" bestFit="1" customWidth="1"/>
    <col min="14" max="14" width="7.85546875" style="1" bestFit="1" customWidth="1"/>
    <col min="15" max="15" width="29.28515625" style="1" bestFit="1" customWidth="1"/>
    <col min="16" max="16" width="19.28515625" style="1" bestFit="1" customWidth="1"/>
    <col min="17" max="17" width="43.140625" style="1" bestFit="1" customWidth="1"/>
    <col min="18" max="16384" width="9.140625" style="1"/>
  </cols>
  <sheetData>
    <row r="7" spans="1:17" x14ac:dyDescent="0.25">
      <c r="A7" s="4"/>
    </row>
    <row r="8" spans="1:17" x14ac:dyDescent="0.25">
      <c r="D8" s="8" t="s">
        <v>2</v>
      </c>
    </row>
    <row r="15" spans="1:17" x14ac:dyDescent="0.25">
      <c r="A15" s="8" t="s">
        <v>20</v>
      </c>
      <c r="D15" s="8" t="s">
        <v>62</v>
      </c>
      <c r="E15" s="8"/>
      <c r="F15" s="8"/>
      <c r="K15" s="8" t="s">
        <v>13</v>
      </c>
      <c r="L15" s="8" t="s">
        <v>23</v>
      </c>
      <c r="M15" s="8" t="s">
        <v>6</v>
      </c>
      <c r="N15" s="10" t="s">
        <v>9</v>
      </c>
      <c r="O15" s="8" t="s">
        <v>15</v>
      </c>
      <c r="P15" s="8" t="s">
        <v>17</v>
      </c>
      <c r="Q15" s="8" t="s">
        <v>19</v>
      </c>
    </row>
    <row r="18" spans="1:10" x14ac:dyDescent="0.25">
      <c r="A18" s="4" t="s">
        <v>21</v>
      </c>
      <c r="C18" s="4" t="s">
        <v>63</v>
      </c>
      <c r="F18" s="4" t="s">
        <v>24</v>
      </c>
      <c r="H18" s="4" t="s">
        <v>26</v>
      </c>
      <c r="J18" s="4" t="s">
        <v>70</v>
      </c>
    </row>
    <row r="21" spans="1:10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</row>
    <row r="22" spans="1:10" x14ac:dyDescent="0.25">
      <c r="B22" s="8"/>
      <c r="C22" s="11"/>
      <c r="D22" s="8"/>
    </row>
    <row r="23" spans="1:10" x14ac:dyDescent="0.25">
      <c r="B23" s="8"/>
      <c r="C23" s="8"/>
      <c r="D23" s="8"/>
    </row>
    <row r="24" spans="1:10" x14ac:dyDescent="0.25">
      <c r="B24" s="11" t="s">
        <v>31</v>
      </c>
      <c r="C24" s="8"/>
      <c r="D24" s="11" t="s">
        <v>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C6"/>
    </sheetView>
  </sheetViews>
  <sheetFormatPr defaultRowHeight="15" x14ac:dyDescent="0.25"/>
  <cols>
    <col min="5" max="5" width="15.28515625" bestFit="1" customWidth="1"/>
    <col min="6" max="6" width="8.85546875" bestFit="1" customWidth="1"/>
    <col min="9" max="9" width="18" bestFit="1" customWidth="1"/>
  </cols>
  <sheetData>
    <row r="1" spans="1:10" x14ac:dyDescent="0.25">
      <c r="A1" s="1" t="s">
        <v>76</v>
      </c>
      <c r="B1" s="1"/>
      <c r="C1" s="1"/>
      <c r="E1" s="4" t="s">
        <v>48</v>
      </c>
      <c r="F1" s="1"/>
      <c r="G1" s="1"/>
      <c r="H1" s="1"/>
      <c r="I1" s="1" t="s">
        <v>53</v>
      </c>
    </row>
    <row r="2" spans="1:10" x14ac:dyDescent="0.25">
      <c r="A2" s="4" t="s">
        <v>27</v>
      </c>
      <c r="B2" s="1"/>
      <c r="C2" s="1"/>
      <c r="I2" s="4" t="s">
        <v>56</v>
      </c>
      <c r="J2" s="1">
        <f>1-(((1/2)*0)+((1/2)*0))</f>
        <v>1</v>
      </c>
    </row>
    <row r="3" spans="1:10" x14ac:dyDescent="0.25">
      <c r="A3" s="1"/>
      <c r="B3" s="1"/>
      <c r="C3" s="1"/>
      <c r="E3" s="1" t="s">
        <v>50</v>
      </c>
      <c r="F3" s="4" t="s">
        <v>30</v>
      </c>
      <c r="G3" s="1" t="str">
        <f>IFERROR(-(((0/1)*(LOG10(0/1)/(LOG10(2))))),"0")</f>
        <v>0</v>
      </c>
    </row>
    <row r="4" spans="1:10" x14ac:dyDescent="0.25">
      <c r="A4" s="4" t="s">
        <v>28</v>
      </c>
      <c r="B4" s="4" t="s">
        <v>30</v>
      </c>
      <c r="C4" s="1">
        <f>IFERROR(-(((1/2)*(LOG10(1/2)/(LOG10(2))))),"0")</f>
        <v>0.5</v>
      </c>
      <c r="F4" s="4" t="s">
        <v>31</v>
      </c>
      <c r="G4" s="1">
        <f>IFERROR(-(((1/1)*(LOG10(1/1)/(LOG10(2))))),"0")</f>
        <v>0</v>
      </c>
    </row>
    <row r="5" spans="1:10" x14ac:dyDescent="0.25">
      <c r="A5" s="4"/>
      <c r="B5" s="4" t="s">
        <v>31</v>
      </c>
      <c r="C5" s="1">
        <f>IFERROR(-(((1/2)*(LOG10(1/2)/(LOG10(2))))),"0")</f>
        <v>0.5</v>
      </c>
      <c r="F5" s="1" t="s">
        <v>37</v>
      </c>
      <c r="G5" s="1">
        <f>SUM(G3:G4)</f>
        <v>0</v>
      </c>
    </row>
    <row r="6" spans="1:10" x14ac:dyDescent="0.25">
      <c r="B6" s="1" t="s">
        <v>37</v>
      </c>
      <c r="C6" s="1">
        <f>SUM(C4:C5)</f>
        <v>1</v>
      </c>
    </row>
    <row r="7" spans="1:10" x14ac:dyDescent="0.25">
      <c r="E7" s="1" t="s">
        <v>77</v>
      </c>
      <c r="F7" s="4" t="s">
        <v>30</v>
      </c>
      <c r="G7" s="1">
        <f>IFERROR(-(((1/1)*(LOG10(1/1)/(LOG10(2))))),"0")</f>
        <v>0</v>
      </c>
    </row>
    <row r="8" spans="1:10" x14ac:dyDescent="0.25">
      <c r="E8" s="1"/>
      <c r="F8" s="4" t="s">
        <v>31</v>
      </c>
      <c r="G8" s="1" t="str">
        <f>IFERROR(-(((0/1)*(LOG10(0/1)/(LOG10(2))))),"0")</f>
        <v>0</v>
      </c>
    </row>
    <row r="9" spans="1:10" x14ac:dyDescent="0.25">
      <c r="E9" s="1"/>
      <c r="F9" s="1" t="s">
        <v>37</v>
      </c>
      <c r="G9" s="1">
        <f>SUM(G7:G8)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12" sqref="B12:E1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8" x14ac:dyDescent="0.25">
      <c r="A13" s="1">
        <v>12</v>
      </c>
      <c r="B13" s="1" t="s">
        <v>13</v>
      </c>
      <c r="C13" s="1" t="s">
        <v>22</v>
      </c>
      <c r="D13" s="4" t="s">
        <v>25</v>
      </c>
      <c r="E13" s="4" t="s">
        <v>8</v>
      </c>
    </row>
    <row r="14" spans="1:8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8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8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24"/>
  <sheetViews>
    <sheetView topLeftCell="J8" workbookViewId="0">
      <selection activeCell="N20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20.7109375" style="1" bestFit="1" customWidth="1"/>
    <col min="14" max="14" width="18.5703125" style="1" bestFit="1" customWidth="1"/>
    <col min="15" max="15" width="15.42578125" style="1" bestFit="1" customWidth="1"/>
    <col min="16" max="16" width="7.85546875" style="1" bestFit="1" customWidth="1"/>
    <col min="17" max="17" width="29.28515625" style="1" bestFit="1" customWidth="1"/>
    <col min="18" max="18" width="19.28515625" style="1" bestFit="1" customWidth="1"/>
    <col min="19" max="19" width="43.140625" style="1" bestFit="1" customWidth="1"/>
    <col min="20" max="16384" width="9.140625" style="1"/>
  </cols>
  <sheetData>
    <row r="7" spans="1:19" x14ac:dyDescent="0.25">
      <c r="A7" s="4"/>
    </row>
    <row r="8" spans="1:19" x14ac:dyDescent="0.25">
      <c r="D8" s="8" t="s">
        <v>2</v>
      </c>
    </row>
    <row r="15" spans="1:19" x14ac:dyDescent="0.25">
      <c r="A15" s="8" t="s">
        <v>20</v>
      </c>
      <c r="D15" s="8" t="s">
        <v>62</v>
      </c>
      <c r="E15" s="8"/>
      <c r="F15" s="8"/>
      <c r="M15" s="8" t="s">
        <v>13</v>
      </c>
      <c r="N15" s="8" t="s">
        <v>23</v>
      </c>
      <c r="O15" s="8" t="s">
        <v>6</v>
      </c>
      <c r="P15" s="10" t="s">
        <v>9</v>
      </c>
      <c r="Q15" s="8" t="s">
        <v>15</v>
      </c>
      <c r="R15" s="8" t="s">
        <v>17</v>
      </c>
      <c r="S15" s="8" t="s">
        <v>19</v>
      </c>
    </row>
    <row r="18" spans="1:12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</row>
    <row r="21" spans="1:12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</row>
    <row r="22" spans="1:12" x14ac:dyDescent="0.25">
      <c r="B22" s="8"/>
      <c r="C22" s="11"/>
      <c r="D22" s="8"/>
    </row>
    <row r="23" spans="1:12" x14ac:dyDescent="0.25">
      <c r="B23" s="8"/>
      <c r="C23" s="8"/>
      <c r="D23" s="8"/>
    </row>
    <row r="24" spans="1:12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3" sqref="E3"/>
    </sheetView>
  </sheetViews>
  <sheetFormatPr defaultRowHeight="15" x14ac:dyDescent="0.25"/>
  <cols>
    <col min="3" max="3" width="12" bestFit="1" customWidth="1"/>
    <col min="5" max="5" width="15.28515625" bestFit="1" customWidth="1"/>
    <col min="7" max="7" width="12" bestFit="1" customWidth="1"/>
    <col min="9" max="9" width="20.570312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78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80</v>
      </c>
    </row>
    <row r="2" spans="1:16" x14ac:dyDescent="0.25">
      <c r="A2" s="4" t="s">
        <v>27</v>
      </c>
      <c r="B2" s="1"/>
      <c r="C2" s="1"/>
      <c r="F2" s="4"/>
      <c r="M2" s="4" t="s">
        <v>54</v>
      </c>
      <c r="N2" s="1">
        <f>1.521928095-(((1/5)*0)+((1/5)*0)+((3/5)*1.584962501))</f>
        <v>0.57095059440000018</v>
      </c>
      <c r="P2" s="1" t="s">
        <v>81</v>
      </c>
    </row>
    <row r="3" spans="1:16" x14ac:dyDescent="0.25">
      <c r="A3" s="1"/>
      <c r="B3" s="1"/>
      <c r="C3" s="1"/>
      <c r="E3" s="1" t="s">
        <v>33</v>
      </c>
      <c r="F3" s="4" t="s">
        <v>29</v>
      </c>
      <c r="G3" s="1" t="str">
        <f>IFERROR(-(((0/1)*(LOG10(0/1)/(LOG10(2))))),"0")</f>
        <v>0</v>
      </c>
      <c r="I3" s="1" t="s">
        <v>49</v>
      </c>
      <c r="J3" s="4" t="s">
        <v>29</v>
      </c>
      <c r="K3" s="1" t="str">
        <f>IFERROR(-(((0/1)*(LOG10(0/1)/(LOG10(2))))),"0")</f>
        <v>0</v>
      </c>
      <c r="M3" s="4" t="s">
        <v>56</v>
      </c>
      <c r="N3" s="1">
        <f>1.521928095-(((1/5)*0)+((2/5)*1)+((2/5)*1))</f>
        <v>0.72192809499999999</v>
      </c>
      <c r="P3" s="1"/>
    </row>
    <row r="4" spans="1:16" x14ac:dyDescent="0.25">
      <c r="A4" s="4" t="s">
        <v>28</v>
      </c>
      <c r="B4" s="4" t="s">
        <v>29</v>
      </c>
      <c r="C4" s="1">
        <f>IFERROR(-(((2/5)*(LOG10(2/5)/(LOG10(2))))),"0")</f>
        <v>0.52877123795494496</v>
      </c>
      <c r="F4" s="4" t="s">
        <v>30</v>
      </c>
      <c r="G4" s="1" t="str">
        <f>IFERROR(-(((0/1)*(LOG10(0/1)/(LOG10(2))))),"0")</f>
        <v>0</v>
      </c>
      <c r="J4" s="4" t="s">
        <v>30</v>
      </c>
      <c r="K4" s="1" t="str">
        <f>IFERROR(-(((0/1)*(LOG10(0/1)/(LOG10(2))))),"0")</f>
        <v>0</v>
      </c>
      <c r="P4" s="1"/>
    </row>
    <row r="5" spans="1:16" x14ac:dyDescent="0.25">
      <c r="A5" s="4"/>
      <c r="B5" s="4" t="s">
        <v>30</v>
      </c>
      <c r="C5" s="1">
        <f t="shared" ref="C5" si="0">IFERROR(-(((1/5)*(LOG10(1/5)/(LOG10(2))))),"0")</f>
        <v>0.46438561897747244</v>
      </c>
      <c r="F5" s="4" t="s">
        <v>31</v>
      </c>
      <c r="G5" s="1">
        <f>IFERROR(-(((1/1)*(LOG10(1/1)/(LOG10(2))))),"0")</f>
        <v>0</v>
      </c>
      <c r="J5" s="4" t="s">
        <v>31</v>
      </c>
      <c r="K5" s="1">
        <f>IFERROR(-(((1/1)*(LOG10(1/1)/(LOG10(2))))),"0")</f>
        <v>0</v>
      </c>
    </row>
    <row r="6" spans="1:16" x14ac:dyDescent="0.25">
      <c r="A6" s="1"/>
      <c r="B6" s="4" t="s">
        <v>31</v>
      </c>
      <c r="C6" s="1">
        <f>IFERROR(-(((2/5)*(LOG10(2/5)/(LOG10(2))))),"0")</f>
        <v>0.52877123795494496</v>
      </c>
      <c r="E6" s="4"/>
      <c r="F6" s="12" t="s">
        <v>37</v>
      </c>
      <c r="G6" s="1">
        <f>SUM(G3:G5)</f>
        <v>0</v>
      </c>
      <c r="I6" s="4"/>
      <c r="J6" s="12" t="s">
        <v>37</v>
      </c>
      <c r="K6" s="1">
        <f>SUM(K3:K5)</f>
        <v>0</v>
      </c>
    </row>
    <row r="7" spans="1:16" x14ac:dyDescent="0.25">
      <c r="B7" s="12" t="s">
        <v>37</v>
      </c>
      <c r="C7" s="1">
        <f>SUM(C4:C6)</f>
        <v>1.5219280948873624</v>
      </c>
      <c r="E7" s="4"/>
      <c r="I7" s="4"/>
    </row>
    <row r="8" spans="1:16" x14ac:dyDescent="0.25">
      <c r="E8" s="1" t="s">
        <v>35</v>
      </c>
      <c r="F8" s="4" t="s">
        <v>29</v>
      </c>
      <c r="G8" s="1">
        <f>IFERROR(-(((1/1)*(LOG10(1/1)/(LOG10(2))))),"0")</f>
        <v>0</v>
      </c>
      <c r="I8" s="1" t="s">
        <v>51</v>
      </c>
      <c r="J8" s="4" t="s">
        <v>29</v>
      </c>
      <c r="K8" s="1">
        <f>IFERROR(-(((1/2)*(LOG10(1/2)/(LOG10(2))))),"0")</f>
        <v>0.5</v>
      </c>
    </row>
    <row r="9" spans="1:16" x14ac:dyDescent="0.25">
      <c r="F9" s="4" t="s">
        <v>30</v>
      </c>
      <c r="G9" s="1" t="str">
        <f>IFERROR(-(((0/1)*(LOG10(0/1)/(LOG10(2))))),"0")</f>
        <v>0</v>
      </c>
      <c r="J9" s="4" t="s">
        <v>30</v>
      </c>
      <c r="K9" s="1">
        <f>IFERROR(-(((1/2)*(LOG10(1/2)/(LOG10(2))))),"0")</f>
        <v>0.5</v>
      </c>
    </row>
    <row r="10" spans="1:16" x14ac:dyDescent="0.25">
      <c r="F10" s="4" t="s">
        <v>31</v>
      </c>
      <c r="G10" s="1" t="str">
        <f>IFERROR(-(((0/1)*(LOG10(0/1)/(LOG10(2))))),"0")</f>
        <v>0</v>
      </c>
      <c r="J10" s="4" t="s">
        <v>31</v>
      </c>
      <c r="K10" s="1" t="str">
        <f>IFERROR(-(((0/1)*(LOG10(0/1)/(LOG10(2))))),"0")</f>
        <v>0</v>
      </c>
    </row>
    <row r="11" spans="1:16" x14ac:dyDescent="0.25">
      <c r="F11" s="12" t="s">
        <v>37</v>
      </c>
      <c r="G11" s="1">
        <f>SUM(G8:G10)</f>
        <v>0</v>
      </c>
      <c r="J11" s="12" t="s">
        <v>37</v>
      </c>
      <c r="K11" s="1">
        <f>SUM(K8:K10)</f>
        <v>1</v>
      </c>
    </row>
    <row r="13" spans="1:16" x14ac:dyDescent="0.25">
      <c r="E13" s="1" t="s">
        <v>34</v>
      </c>
      <c r="F13" s="4" t="s">
        <v>29</v>
      </c>
      <c r="G13" s="1">
        <f>IFERROR(-(((1/3)*(LOG10(1/3)/(LOG10(2))))),"0")</f>
        <v>0.52832083357371862</v>
      </c>
      <c r="I13" s="1" t="s">
        <v>52</v>
      </c>
      <c r="J13" s="4" t="s">
        <v>29</v>
      </c>
      <c r="K13" s="1">
        <f>IFERROR(-(((1/2)*(LOG10(1/2)/(LOG10(2))))),"0")</f>
        <v>0.5</v>
      </c>
    </row>
    <row r="14" spans="1:16" x14ac:dyDescent="0.25">
      <c r="F14" s="4" t="s">
        <v>30</v>
      </c>
      <c r="G14" s="1">
        <f>IFERROR(-(((1/3)*(LOG10(1/3)/(LOG10(2))))),"0")</f>
        <v>0.52832083357371862</v>
      </c>
      <c r="J14" s="4" t="s">
        <v>30</v>
      </c>
      <c r="K14" s="1" t="str">
        <f>IFERROR(-(((0/1)*(LOG10(0/1)/(LOG10(2))))),"0")</f>
        <v>0</v>
      </c>
    </row>
    <row r="15" spans="1:16" x14ac:dyDescent="0.25">
      <c r="F15" s="4" t="s">
        <v>31</v>
      </c>
      <c r="G15" s="1">
        <f>IFERROR(-(((1/3)*(LOG10(1/3)/(LOG10(2))))),"0")</f>
        <v>0.52832083357371862</v>
      </c>
      <c r="J15" s="4" t="s">
        <v>31</v>
      </c>
      <c r="K15" s="1">
        <f>IFERROR(-(((1/2)*(LOG10(1/2)/(LOG10(2))))),"0")</f>
        <v>0.5</v>
      </c>
    </row>
    <row r="16" spans="1:16" x14ac:dyDescent="0.25">
      <c r="F16" s="12" t="s">
        <v>37</v>
      </c>
      <c r="G16" s="1">
        <f>SUM(G13:G15)</f>
        <v>1.5849625007211559</v>
      </c>
      <c r="J16" s="12" t="s">
        <v>37</v>
      </c>
      <c r="K16" s="1">
        <f>SUM(K13:K15)</f>
        <v>1</v>
      </c>
    </row>
  </sheetData>
  <sortState ref="I3:I7">
    <sortCondition ref="I3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6" workbookViewId="0">
      <selection activeCell="D17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J1" workbookViewId="0">
      <selection activeCell="T2" sqref="T2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42578125" bestFit="1" customWidth="1"/>
    <col min="7" max="7" width="12" bestFit="1" customWidth="1"/>
    <col min="9" max="9" width="46" bestFit="1" customWidth="1"/>
    <col min="10" max="10" width="17.42578125" bestFit="1" customWidth="1"/>
    <col min="11" max="11" width="12" bestFit="1" customWidth="1"/>
    <col min="13" max="13" width="20.5703125" bestFit="1" customWidth="1"/>
    <col min="14" max="14" width="17.42578125" bestFit="1" customWidth="1"/>
    <col min="15" max="15" width="12" bestFit="1" customWidth="1"/>
    <col min="17" max="17" width="18" bestFit="1" customWidth="1"/>
    <col min="18" max="18" width="12" bestFit="1" customWidth="1"/>
    <col min="20" max="20" width="13.5703125" bestFit="1" customWidth="1"/>
  </cols>
  <sheetData>
    <row r="1" spans="1:20" x14ac:dyDescent="0.25">
      <c r="A1" s="4" t="s">
        <v>27</v>
      </c>
      <c r="E1" s="4" t="s">
        <v>32</v>
      </c>
      <c r="I1" s="4" t="s">
        <v>47</v>
      </c>
      <c r="M1" s="4" t="s">
        <v>48</v>
      </c>
      <c r="Q1" s="1" t="s">
        <v>53</v>
      </c>
      <c r="T1" s="4" t="s">
        <v>57</v>
      </c>
    </row>
    <row r="2" spans="1:20" x14ac:dyDescent="0.25">
      <c r="E2" s="1" t="s">
        <v>33</v>
      </c>
      <c r="F2" s="4" t="s">
        <v>29</v>
      </c>
      <c r="G2" s="1">
        <f>IFERROR(-(((1/11)*(LOG10(1/11)/(LOG10(2))))),"0")</f>
        <v>0.31449378351248153</v>
      </c>
      <c r="I2" s="1" t="s">
        <v>38</v>
      </c>
      <c r="J2" s="4" t="s">
        <v>29</v>
      </c>
      <c r="K2" s="1" t="str">
        <f>IFERROR(-(((0/4)*(LOG10(0/4)/(LOG10(2))))),"0")</f>
        <v>0</v>
      </c>
      <c r="M2" s="1" t="s">
        <v>49</v>
      </c>
      <c r="N2" s="4" t="s">
        <v>29</v>
      </c>
      <c r="O2" s="1" t="str">
        <f>IFERROR(-(((0/12)*(LOG10(0/12)/(LOG10(2))))),"0")</f>
        <v>0</v>
      </c>
      <c r="Q2" s="4" t="s">
        <v>54</v>
      </c>
      <c r="R2" s="1">
        <f>2.579279369-(((11/40)*2.040373394)+((11/40)*2.231270255)+((9/40)*2.281036113)+((9/40)*2.197159723))</f>
        <v>0.3969833024249998</v>
      </c>
      <c r="T2" s="1" t="s">
        <v>58</v>
      </c>
    </row>
    <row r="3" spans="1:20" x14ac:dyDescent="0.25">
      <c r="A3" s="4" t="s">
        <v>28</v>
      </c>
      <c r="B3" s="4" t="s">
        <v>29</v>
      </c>
      <c r="C3" s="1">
        <f>IFERROR(-(((4/40)*(LOG10(4/50)/(LOG10(2))))),"0")</f>
        <v>0.36438561897747251</v>
      </c>
      <c r="F3" s="1" t="s">
        <v>18</v>
      </c>
      <c r="G3" s="1">
        <f>IFERROR(-(((2/11)*(LOG10(2/11)/(LOG10(2))))),"0")</f>
        <v>0.44716938520678134</v>
      </c>
      <c r="J3" s="1" t="s">
        <v>18</v>
      </c>
      <c r="K3" s="1" t="str">
        <f>IFERROR(-(((0/4)*(LOG10(0/4)/(LOG10(2))))),"0")</f>
        <v>0</v>
      </c>
      <c r="N3" s="1" t="s">
        <v>18</v>
      </c>
      <c r="O3" s="1">
        <f>IFERROR(-(((3/12)*(LOG10(3/12)/(LOG10(2))))),"0")</f>
        <v>0.5</v>
      </c>
      <c r="Q3" s="4" t="s">
        <v>55</v>
      </c>
      <c r="R3" s="1">
        <f>2.579279369-(((4/40)*0)+((6/40)*0.918295834)+((5/40)*1.521928095)+((5/40)*0)+((7/40)*0.985228136)+((3/40)*0.918295834)+((2/40)*0.918295834)+((4/40)*0.918295834)+((4/40)*0.918295834))</f>
        <v>1.7804329121749998</v>
      </c>
    </row>
    <row r="4" spans="1:20" x14ac:dyDescent="0.25">
      <c r="A4" s="4"/>
      <c r="B4" s="1" t="s">
        <v>18</v>
      </c>
      <c r="C4" s="1">
        <f>IFERROR(-(((8/40)*(LOG10(8/50)/(LOG10(2))))),"0")</f>
        <v>0.52877123795494496</v>
      </c>
      <c r="F4" s="4" t="s">
        <v>30</v>
      </c>
      <c r="G4" s="1">
        <f>IFERROR(-(((2/11)*(LOG10(2/11)/(LOG10(2))))),"0")</f>
        <v>0.44716938520678134</v>
      </c>
      <c r="J4" s="4" t="s">
        <v>30</v>
      </c>
      <c r="K4" s="1" t="str">
        <f>IFERROR(-(((0/4)*(LOG10(0/4)/(LOG10(2))))),"0")</f>
        <v>0</v>
      </c>
      <c r="N4" s="4" t="s">
        <v>30</v>
      </c>
      <c r="O4" s="1">
        <f>IFERROR(-(((3/12)*(LOG10(3/12)/(LOG10(2))))),"0")</f>
        <v>0.5</v>
      </c>
      <c r="Q4" s="4" t="s">
        <v>56</v>
      </c>
      <c r="R4" s="1">
        <f>2.579279369-(((12/40)*2)+((14/40)*1.950212065)+((3/40)*0.918295834)+((11/40)*2.250753811))</f>
        <v>0.60887566067499987</v>
      </c>
    </row>
    <row r="5" spans="1:20" x14ac:dyDescent="0.25">
      <c r="A5" s="4"/>
      <c r="B5" s="4" t="s">
        <v>30</v>
      </c>
      <c r="C5" s="1">
        <f>IFERROR(-(((8/40)*(LOG10(8/50)/(LOG10(2))))),"0")</f>
        <v>0.52877123795494496</v>
      </c>
      <c r="F5" s="4" t="s">
        <v>31</v>
      </c>
      <c r="G5" s="1">
        <f>IFERROR(-(((5/11)*(LOG10(5/11)/(LOG10(2))))),"0")</f>
        <v>0.51704705624997038</v>
      </c>
      <c r="J5" s="4" t="s">
        <v>31</v>
      </c>
      <c r="K5" s="1" t="str">
        <f>IFERROR(-(((0/4)*(LOG10(0/4)/(LOG10(2))))),"0")</f>
        <v>0</v>
      </c>
      <c r="N5" s="4" t="s">
        <v>31</v>
      </c>
      <c r="O5" s="1">
        <f>IFERROR(-(((3/12)*(LOG10(3/12)/(LOG10(2))))),"0")</f>
        <v>0.5</v>
      </c>
    </row>
    <row r="6" spans="1:20" x14ac:dyDescent="0.25">
      <c r="A6" s="4"/>
      <c r="B6" s="4" t="s">
        <v>31</v>
      </c>
      <c r="C6" s="1">
        <f>IFERROR(-(((11/40)*(LOG10(11/50)/(LOG10(2))))),"0")</f>
        <v>0.60071675706279248</v>
      </c>
      <c r="F6" s="1" t="s">
        <v>21</v>
      </c>
      <c r="G6" s="1">
        <f>IFERROR(-(((1/11)*(LOG10(1/11)/(LOG10(2))))),"0")</f>
        <v>0.31449378351248153</v>
      </c>
      <c r="J6" s="1" t="s">
        <v>21</v>
      </c>
      <c r="K6" s="1">
        <f>IFERROR(-(((4/4)*(LOG10(4/4)/(LOG10(2))))),"0")</f>
        <v>0</v>
      </c>
      <c r="N6" s="1" t="s">
        <v>21</v>
      </c>
      <c r="O6" s="1">
        <f>IFERROR(-(((3/12)*(LOG10(3/12)/(LOG10(2))))),"0")</f>
        <v>0.5</v>
      </c>
      <c r="Q6" s="1"/>
      <c r="R6" s="4"/>
    </row>
    <row r="7" spans="1:20" x14ac:dyDescent="0.25">
      <c r="B7" s="1" t="s">
        <v>21</v>
      </c>
      <c r="C7" s="1">
        <f>IFERROR(-(((9/40)*(LOG10(9/50)/(LOG10(2))))),"0")</f>
        <v>0.55663451737479286</v>
      </c>
      <c r="F7" s="1" t="s">
        <v>37</v>
      </c>
      <c r="G7">
        <f>SUM(G2:G6)</f>
        <v>2.0403733936884962</v>
      </c>
      <c r="J7" s="1" t="s">
        <v>37</v>
      </c>
      <c r="K7" s="1">
        <f>SUM(K2:K6)</f>
        <v>0</v>
      </c>
      <c r="N7" s="1" t="s">
        <v>37</v>
      </c>
      <c r="O7" s="1">
        <f>SUM(O2:O6)</f>
        <v>2</v>
      </c>
      <c r="Q7" s="1"/>
      <c r="R7" s="4"/>
    </row>
    <row r="8" spans="1:20" x14ac:dyDescent="0.25">
      <c r="B8" s="1" t="s">
        <v>37</v>
      </c>
      <c r="C8">
        <f>SUM(C3:C7)</f>
        <v>2.5792793693249481</v>
      </c>
      <c r="Q8" s="1"/>
      <c r="R8" s="4"/>
    </row>
    <row r="9" spans="1:20" x14ac:dyDescent="0.25">
      <c r="E9" s="1" t="s">
        <v>34</v>
      </c>
      <c r="F9" s="4" t="s">
        <v>29</v>
      </c>
      <c r="G9" s="1">
        <f>IFERROR(-(((1/11)*(LOG10(1/11)/(LOG10(2))))),"0")</f>
        <v>0.31449378351248153</v>
      </c>
      <c r="I9" s="1" t="s">
        <v>39</v>
      </c>
      <c r="J9" s="4" t="s">
        <v>29</v>
      </c>
      <c r="K9" s="1" t="str">
        <f>IFERROR(-(((0/6)*(LOG10(0/6)/(LOG10(2))))),"0")</f>
        <v>0</v>
      </c>
      <c r="M9" s="1" t="s">
        <v>50</v>
      </c>
      <c r="N9" s="4" t="s">
        <v>29</v>
      </c>
      <c r="O9" s="1" t="str">
        <f>IFERROR(-(((0/14)*(LOG10(0/14)/(LOG10(2))))),"0")</f>
        <v>0</v>
      </c>
      <c r="Q9" s="1"/>
      <c r="R9" s="4"/>
    </row>
    <row r="10" spans="1:20" x14ac:dyDescent="0.25">
      <c r="F10" s="1" t="s">
        <v>18</v>
      </c>
      <c r="G10" s="1">
        <f>IFERROR(-(((2/11)*(LOG10(2/11)/(LOG10(2))))),"0")</f>
        <v>0.44716938520678134</v>
      </c>
      <c r="J10" s="1" t="s">
        <v>18</v>
      </c>
      <c r="K10" s="1" t="str">
        <f>IFERROR(-(((0/6)*(LOG10(0/6)/(LOG10(2))))),"0")</f>
        <v>0</v>
      </c>
      <c r="N10" s="1" t="s">
        <v>18</v>
      </c>
      <c r="O10" s="1">
        <f>IFERROR(-(((2/14)*(LOG10(2/14)/(LOG10(2))))),"0")</f>
        <v>0.40105070315108626</v>
      </c>
      <c r="Q10" s="1"/>
      <c r="R10" s="4"/>
    </row>
    <row r="11" spans="1:20" x14ac:dyDescent="0.25">
      <c r="F11" s="4" t="s">
        <v>30</v>
      </c>
      <c r="G11" s="1">
        <f>IFERROR(-(((2/11)*(LOG10(2/11)/(LOG10(2))))),"0")</f>
        <v>0.44716938520678134</v>
      </c>
      <c r="J11" s="4" t="s">
        <v>30</v>
      </c>
      <c r="K11" s="1">
        <f>IFERROR(-(((2/6)*(LOG10(2/6)/(LOG10(2))))),"0")</f>
        <v>0.52832083357371862</v>
      </c>
      <c r="N11" s="4" t="s">
        <v>30</v>
      </c>
      <c r="O11" s="1">
        <f>IFERROR(-(((4/14)*(LOG10(4/14)/(LOG10(2))))),"0")</f>
        <v>0.51638712058788683</v>
      </c>
      <c r="Q11" s="1"/>
      <c r="R11" s="1"/>
    </row>
    <row r="12" spans="1:20" x14ac:dyDescent="0.25">
      <c r="F12" s="4" t="s">
        <v>31</v>
      </c>
      <c r="G12" s="1">
        <f>IFERROR(-(((3/11)*(LOG10(3/11)/(LOG10(2))))),"0")</f>
        <v>0.51121885034076575</v>
      </c>
      <c r="J12" s="4" t="s">
        <v>31</v>
      </c>
      <c r="K12" s="1">
        <f>IFERROR(-(((4/6)*(LOG10(4/6)/(LOG10(2))))),"0")</f>
        <v>0.38997500048077083</v>
      </c>
      <c r="N12" s="4" t="s">
        <v>31</v>
      </c>
      <c r="O12" s="1">
        <f>IFERROR(-(((4/14)*(LOG10(4/14)/(LOG10(2))))),"0")</f>
        <v>0.51638712058788683</v>
      </c>
      <c r="Q12" s="1"/>
      <c r="R12" s="1"/>
    </row>
    <row r="13" spans="1:20" x14ac:dyDescent="0.25">
      <c r="F13" s="1" t="s">
        <v>21</v>
      </c>
      <c r="G13" s="1">
        <f>IFERROR(-(((3/11)*(LOG10(3/11)/(LOG10(2))))),"0")</f>
        <v>0.51121885034076575</v>
      </c>
      <c r="J13" s="1" t="s">
        <v>21</v>
      </c>
      <c r="K13" s="1" t="str">
        <f>IFERROR(-(((0/6)*(LOG10(0/6)/(LOG10(2))))),"0")</f>
        <v>0</v>
      </c>
      <c r="N13" s="1" t="s">
        <v>21</v>
      </c>
      <c r="O13" s="1">
        <f>IFERROR(-(((4/14)*(LOG10(4/14)/(LOG10(2))))),"0")</f>
        <v>0.51638712058788683</v>
      </c>
      <c r="Q13" s="1"/>
      <c r="R13" s="1"/>
    </row>
    <row r="14" spans="1:20" x14ac:dyDescent="0.25">
      <c r="F14" s="1" t="s">
        <v>37</v>
      </c>
      <c r="G14">
        <f>SUM(G9:G13)</f>
        <v>2.2312702546075758</v>
      </c>
      <c r="J14" s="1" t="s">
        <v>37</v>
      </c>
      <c r="K14" s="1">
        <f>SUM(K9:K13)</f>
        <v>0.91829583405448945</v>
      </c>
      <c r="N14" s="1" t="s">
        <v>37</v>
      </c>
      <c r="O14" s="1">
        <f>SUM(O9:O13)</f>
        <v>1.9502120649147465</v>
      </c>
      <c r="Q14" s="1"/>
      <c r="R14" s="4"/>
    </row>
    <row r="15" spans="1:20" x14ac:dyDescent="0.25">
      <c r="Q15" s="1"/>
      <c r="R15" s="4"/>
    </row>
    <row r="16" spans="1:20" x14ac:dyDescent="0.25">
      <c r="E16" s="1" t="s">
        <v>35</v>
      </c>
      <c r="F16" s="4" t="s">
        <v>29</v>
      </c>
      <c r="G16" s="1">
        <f>IFERROR(-(((1/9)*(LOG10(1/9)/(LOG10(2))))),"0")</f>
        <v>0.3522138890491458</v>
      </c>
      <c r="I16" s="1" t="s">
        <v>40</v>
      </c>
      <c r="J16" s="4" t="s">
        <v>29</v>
      </c>
      <c r="K16" s="1">
        <f>IFERROR(-(((2/5)*(LOG10(2/5)/(LOG10(2))))),"0")</f>
        <v>0.52877123795494496</v>
      </c>
      <c r="M16" s="1" t="s">
        <v>51</v>
      </c>
      <c r="N16" s="4" t="s">
        <v>29</v>
      </c>
      <c r="O16" s="1">
        <f>IFERROR(-(((2/3)*(LOG10(2/3)/(LOG10(2))))),"0")</f>
        <v>0.38997500048077083</v>
      </c>
      <c r="Q16" s="1"/>
      <c r="R16" s="4"/>
    </row>
    <row r="17" spans="5:18" x14ac:dyDescent="0.25">
      <c r="F17" s="1" t="s">
        <v>18</v>
      </c>
      <c r="G17" s="1">
        <f>IFERROR(-(((2/9)*(LOG10(2/9)/(LOG10(2))))),"0")</f>
        <v>0.48220555587606945</v>
      </c>
      <c r="J17" s="1" t="s">
        <v>18</v>
      </c>
      <c r="K17" s="1" t="str">
        <f>IFERROR(-(((0/5)*(LOG10(0/5)/(LOG10(2))))),"0")</f>
        <v>0</v>
      </c>
      <c r="N17" s="1" t="s">
        <v>18</v>
      </c>
      <c r="O17" s="1" t="str">
        <f>IFERROR(-(((0/3)*(LOG10(0/3)/(LOG10(2))))),"0")</f>
        <v>0</v>
      </c>
      <c r="Q17" s="1"/>
      <c r="R17" s="4"/>
    </row>
    <row r="18" spans="5:18" x14ac:dyDescent="0.25">
      <c r="F18" s="4" t="s">
        <v>30</v>
      </c>
      <c r="G18" s="1">
        <f t="shared" ref="G18:G20" si="0">IFERROR(-(((2/9)*(LOG10(2/9)/(LOG10(2))))),"0")</f>
        <v>0.48220555587606945</v>
      </c>
      <c r="J18" s="4" t="s">
        <v>30</v>
      </c>
      <c r="K18" s="1">
        <f>IFERROR(-(((1/5)*(LOG10(1/5)/(LOG10(2))))),"0")</f>
        <v>0.46438561897747244</v>
      </c>
      <c r="N18" s="4" t="s">
        <v>30</v>
      </c>
      <c r="O18" s="1">
        <f>IFERROR(-(((1/3)*(LOG10(1/3)/(LOG10(2))))),"0")</f>
        <v>0.52832083357371862</v>
      </c>
      <c r="Q18" s="1"/>
      <c r="R18" s="1"/>
    </row>
    <row r="19" spans="5:18" x14ac:dyDescent="0.25">
      <c r="F19" s="4" t="s">
        <v>31</v>
      </c>
      <c r="G19" s="1">
        <f t="shared" si="0"/>
        <v>0.48220555587606945</v>
      </c>
      <c r="J19" s="4" t="s">
        <v>31</v>
      </c>
      <c r="K19" s="1">
        <f>IFERROR(-(((2/5)*(LOG10(2/5)/(LOG10(2))))),"0")</f>
        <v>0.52877123795494496</v>
      </c>
      <c r="N19" s="4" t="s">
        <v>31</v>
      </c>
      <c r="O19" s="1" t="str">
        <f>IFERROR(-(((0/3)*(LOG10(0/3)/(LOG10(2))))),"0")</f>
        <v>0</v>
      </c>
      <c r="Q19" s="1"/>
      <c r="R19" s="1"/>
    </row>
    <row r="20" spans="5:18" x14ac:dyDescent="0.25">
      <c r="F20" s="1" t="s">
        <v>21</v>
      </c>
      <c r="G20" s="1">
        <f t="shared" si="0"/>
        <v>0.48220555587606945</v>
      </c>
      <c r="J20" s="1" t="s">
        <v>21</v>
      </c>
      <c r="K20" s="1" t="str">
        <f>IFERROR(-(((0/5)*(LOG10(0/5)/(LOG10(2))))),"0")</f>
        <v>0</v>
      </c>
      <c r="N20" s="1" t="s">
        <v>21</v>
      </c>
      <c r="O20" s="1" t="str">
        <f>IFERROR(-(((0/3)*(LOG10(0/3)/(LOG10(2))))),"0")</f>
        <v>0</v>
      </c>
    </row>
    <row r="21" spans="5:18" x14ac:dyDescent="0.25">
      <c r="F21" s="1" t="s">
        <v>37</v>
      </c>
      <c r="G21">
        <f>SUM(G16:G20)</f>
        <v>2.2810361125534238</v>
      </c>
      <c r="J21" s="1" t="s">
        <v>37</v>
      </c>
      <c r="K21" s="1">
        <f>SUM(K16:K20)</f>
        <v>1.5219280948873624</v>
      </c>
      <c r="N21" s="1" t="s">
        <v>37</v>
      </c>
      <c r="O21" s="1">
        <f>SUM(O16:O20)</f>
        <v>0.91829583405448945</v>
      </c>
    </row>
    <row r="23" spans="5:18" x14ac:dyDescent="0.25">
      <c r="E23" s="1" t="s">
        <v>36</v>
      </c>
      <c r="F23" s="4" t="s">
        <v>29</v>
      </c>
      <c r="G23" s="1">
        <f>IFERROR(-(((1/9)*(LOG10(1/9)/(LOG10(2))))),"0")</f>
        <v>0.3522138890491458</v>
      </c>
      <c r="I23" s="1" t="s">
        <v>41</v>
      </c>
      <c r="J23" s="4" t="s">
        <v>29</v>
      </c>
      <c r="K23" s="1" t="str">
        <f>IFERROR(-(((0/5)*(LOG10(0/5)/(LOG10(2))))),"0")</f>
        <v>0</v>
      </c>
      <c r="M23" s="1" t="s">
        <v>52</v>
      </c>
      <c r="N23" s="4" t="s">
        <v>29</v>
      </c>
      <c r="O23" s="1">
        <f>IFERROR(-(((2/11)*(LOG10(2/11)/(LOG10(2))))),"0")</f>
        <v>0.44716938520678134</v>
      </c>
    </row>
    <row r="24" spans="5:18" x14ac:dyDescent="0.25">
      <c r="F24" s="1" t="s">
        <v>18</v>
      </c>
      <c r="G24" s="1">
        <f>IFERROR(-(((2/9)*(LOG10(2/9)/(LOG10(2))))),"0")</f>
        <v>0.48220555587606945</v>
      </c>
      <c r="J24" s="1" t="s">
        <v>18</v>
      </c>
      <c r="K24" s="1" t="str">
        <f>IFERROR(-(((0/5)*(LOG10(0/5)/(LOG10(2))))),"0")</f>
        <v>0</v>
      </c>
      <c r="N24" s="1" t="s">
        <v>18</v>
      </c>
      <c r="O24" s="1">
        <f>IFERROR(-(((3/11)*(LOG10(3/11)/(LOG10(2))))),"0")</f>
        <v>0.51121885034076575</v>
      </c>
    </row>
    <row r="25" spans="5:18" x14ac:dyDescent="0.25">
      <c r="F25" s="4" t="s">
        <v>30</v>
      </c>
      <c r="G25" s="1">
        <f t="shared" ref="G25" si="1">IFERROR(-(((2/9)*(LOG10(2/9)/(LOG10(2))))),"0")</f>
        <v>0.48220555587606945</v>
      </c>
      <c r="J25" s="4" t="s">
        <v>30</v>
      </c>
      <c r="K25" s="1" t="str">
        <f>IFERROR(-(((0/5)*(LOG10(0/5)/(LOG10(2))))),"0")</f>
        <v>0</v>
      </c>
      <c r="N25" s="4" t="s">
        <v>30</v>
      </c>
      <c r="O25" s="1">
        <f>IFERROR(-(((1/11)*(LOG10(1/11)/(LOG10(2))))),"0")</f>
        <v>0.31449378351248153</v>
      </c>
    </row>
    <row r="26" spans="5:18" x14ac:dyDescent="0.25">
      <c r="F26" s="4" t="s">
        <v>31</v>
      </c>
      <c r="G26" s="1">
        <f>IFERROR(-(((1/9)*(LOG10(1/9)/(LOG10(2))))),"0")</f>
        <v>0.3522138890491458</v>
      </c>
      <c r="J26" s="4" t="s">
        <v>31</v>
      </c>
      <c r="K26" s="1" t="str">
        <f>IFERROR(-(((0/5)*(LOG10(0/5)/(LOG10(2))))),"0")</f>
        <v>0</v>
      </c>
      <c r="N26" s="4" t="s">
        <v>31</v>
      </c>
      <c r="O26" s="1">
        <f>IFERROR(-(((4/11)*(LOG10(4/11)/(LOG10(2))))),"0")</f>
        <v>0.53070240677719893</v>
      </c>
    </row>
    <row r="27" spans="5:18" x14ac:dyDescent="0.25">
      <c r="F27" s="1" t="s">
        <v>21</v>
      </c>
      <c r="G27" s="1">
        <f>IFERROR(-(((3/9)*(LOG10(3/9)/(LOG10(2))))),"0")</f>
        <v>0.52832083357371862</v>
      </c>
      <c r="J27" s="1" t="s">
        <v>21</v>
      </c>
      <c r="K27" s="1">
        <f>IFERROR(-(((5/5)*(LOG10(5/5)/(LOG10(2))))),"0")</f>
        <v>0</v>
      </c>
      <c r="N27" s="1" t="s">
        <v>21</v>
      </c>
      <c r="O27" s="1">
        <f>IFERROR(-(((2/11)*(LOG10(2/11)/(LOG10(2))))),"0")</f>
        <v>0.44716938520678134</v>
      </c>
    </row>
    <row r="28" spans="5:18" x14ac:dyDescent="0.25">
      <c r="F28" s="1" t="s">
        <v>37</v>
      </c>
      <c r="G28" s="1">
        <f>SUM(G23:G27)</f>
        <v>2.1971597234241491</v>
      </c>
      <c r="J28" s="1" t="s">
        <v>37</v>
      </c>
      <c r="K28" s="1">
        <f>SUM(K23:K27)</f>
        <v>0</v>
      </c>
      <c r="N28" s="1" t="s">
        <v>37</v>
      </c>
      <c r="O28" s="1">
        <f>SUM(O23:O27)</f>
        <v>2.2507538110440088</v>
      </c>
    </row>
    <row r="30" spans="5:18" x14ac:dyDescent="0.25">
      <c r="I30" s="1" t="s">
        <v>42</v>
      </c>
      <c r="J30" s="4" t="s">
        <v>29</v>
      </c>
      <c r="K30" s="1" t="str">
        <f>IFERROR(-(((0/7)*(LOG10(0/7)/(LOG10(2))))),"0")</f>
        <v>0</v>
      </c>
    </row>
    <row r="31" spans="5:18" x14ac:dyDescent="0.25">
      <c r="J31" s="1" t="s">
        <v>18</v>
      </c>
      <c r="K31" s="1" t="str">
        <f>IFERROR(-(((0/7)*(LOG10(0/7)/(LOG10(2))))),"0")</f>
        <v>0</v>
      </c>
    </row>
    <row r="32" spans="5:18" x14ac:dyDescent="0.25">
      <c r="J32" s="4" t="s">
        <v>30</v>
      </c>
      <c r="K32" s="1">
        <f>IFERROR(-(((3/7)*(LOG10(3/7)/(LOG10(2))))),"0")</f>
        <v>0.52388246628704915</v>
      </c>
    </row>
    <row r="33" spans="9:11" x14ac:dyDescent="0.25">
      <c r="J33" s="4" t="s">
        <v>31</v>
      </c>
      <c r="K33" s="1">
        <f>IFERROR(-(((4/7)*(LOG10(4/7)/(LOG10(2))))),"0")</f>
        <v>0.46134566974720237</v>
      </c>
    </row>
    <row r="34" spans="9:11" x14ac:dyDescent="0.25">
      <c r="J34" s="1" t="s">
        <v>21</v>
      </c>
      <c r="K34" s="1" t="str">
        <f>IFERROR(-(((0/7)*(LOG10(0/7)/(LOG10(2))))),"0")</f>
        <v>0</v>
      </c>
    </row>
    <row r="35" spans="9:11" x14ac:dyDescent="0.25">
      <c r="J35" s="1" t="s">
        <v>37</v>
      </c>
      <c r="K35" s="1">
        <f>SUM(K30:K34)</f>
        <v>0.98522813603425152</v>
      </c>
    </row>
    <row r="37" spans="9:11" x14ac:dyDescent="0.25">
      <c r="I37" s="3" t="s">
        <v>43</v>
      </c>
      <c r="J37" s="4" t="s">
        <v>29</v>
      </c>
      <c r="K37" s="1" t="str">
        <f>IFERROR(-(((0/3)*(LOG10(0/3)/(LOG10(2))))),"0")</f>
        <v>0</v>
      </c>
    </row>
    <row r="38" spans="9:11" x14ac:dyDescent="0.25">
      <c r="J38" s="1" t="s">
        <v>18</v>
      </c>
      <c r="K38" s="1" t="str">
        <f>IFERROR(-(((0/3)*(LOG10(0/3)/(LOG10(2))))),"0")</f>
        <v>0</v>
      </c>
    </row>
    <row r="39" spans="9:11" x14ac:dyDescent="0.25">
      <c r="J39" s="4" t="s">
        <v>30</v>
      </c>
      <c r="K39" s="1">
        <f>IFERROR(-(((2/3)*(LOG10(2/3)/(LOG10(2))))),"0")</f>
        <v>0.38997500048077083</v>
      </c>
    </row>
    <row r="40" spans="9:11" x14ac:dyDescent="0.25">
      <c r="J40" s="4" t="s">
        <v>31</v>
      </c>
      <c r="K40" s="1">
        <f>IFERROR(-(((1/3)*(LOG10(1/3)/(LOG10(2))))),"0")</f>
        <v>0.52832083357371862</v>
      </c>
    </row>
    <row r="41" spans="9:11" x14ac:dyDescent="0.25">
      <c r="J41" s="1" t="s">
        <v>21</v>
      </c>
      <c r="K41" s="1" t="str">
        <f>IFERROR(-(((0/3)*(LOG10(0/3)/(LOG10(2))))),"0")</f>
        <v>0</v>
      </c>
    </row>
    <row r="42" spans="9:11" x14ac:dyDescent="0.25">
      <c r="J42" s="1" t="s">
        <v>37</v>
      </c>
      <c r="K42" s="1">
        <f>SUM(K37:K41)</f>
        <v>0.91829583405448945</v>
      </c>
    </row>
    <row r="44" spans="9:11" x14ac:dyDescent="0.25">
      <c r="I44" s="1" t="s">
        <v>44</v>
      </c>
      <c r="J44" s="4" t="s">
        <v>29</v>
      </c>
      <c r="K44" s="1">
        <f>IFERROR(-(((2/2)*(LOG10(2/2)/(LOG10(2))))),"0")</f>
        <v>0</v>
      </c>
    </row>
    <row r="45" spans="9:11" x14ac:dyDescent="0.25">
      <c r="J45" s="1" t="s">
        <v>18</v>
      </c>
      <c r="K45" s="1" t="str">
        <f>IFERROR(-(((0/2)*(LOG10(0/2)/(LOG10(2))))),"0")</f>
        <v>0</v>
      </c>
    </row>
    <row r="46" spans="9:11" x14ac:dyDescent="0.25">
      <c r="J46" s="4" t="s">
        <v>30</v>
      </c>
      <c r="K46" s="1" t="str">
        <f>IFERROR(-(((0/2)*(LOG10(0/2)/(LOG10(2))))),"0")</f>
        <v>0</v>
      </c>
    </row>
    <row r="47" spans="9:11" x14ac:dyDescent="0.25">
      <c r="J47" s="4" t="s">
        <v>31</v>
      </c>
      <c r="K47" s="1" t="str">
        <f>IFERROR(-(((0/2)*(LOG10(0/2)/(LOG10(2))))),"0")</f>
        <v>0</v>
      </c>
    </row>
    <row r="48" spans="9:11" x14ac:dyDescent="0.25">
      <c r="J48" s="1" t="s">
        <v>21</v>
      </c>
      <c r="K48" s="1" t="str">
        <f>IFERROR(-(((0/2)*(LOG10(0/2)/(LOG10(2))))),"0")</f>
        <v>0</v>
      </c>
    </row>
    <row r="49" spans="9:11" x14ac:dyDescent="0.25">
      <c r="J49" s="1" t="s">
        <v>37</v>
      </c>
      <c r="K49" s="1">
        <f>SUM(K44:K48)</f>
        <v>0</v>
      </c>
    </row>
    <row r="51" spans="9:11" x14ac:dyDescent="0.25">
      <c r="I51" s="1" t="s">
        <v>45</v>
      </c>
      <c r="J51" s="4" t="s">
        <v>29</v>
      </c>
      <c r="K51" s="1" t="str">
        <f>IFERROR(-(((0/4)*(LOG10(0/4)/(LOG10(2))))),"0")</f>
        <v>0</v>
      </c>
    </row>
    <row r="52" spans="9:11" x14ac:dyDescent="0.25">
      <c r="J52" s="1" t="s">
        <v>18</v>
      </c>
      <c r="K52" s="1">
        <f>IFERROR(-(((4/4)*(LOG10(4/4)/(LOG10(2))))),"0")</f>
        <v>0</v>
      </c>
    </row>
    <row r="53" spans="9:11" x14ac:dyDescent="0.25">
      <c r="J53" s="4" t="s">
        <v>30</v>
      </c>
      <c r="K53" s="1" t="str">
        <f>IFERROR(-(((0/4)*(LOG10(0/4)/(LOG10(2))))),"0")</f>
        <v>0</v>
      </c>
    </row>
    <row r="54" spans="9:11" x14ac:dyDescent="0.25">
      <c r="J54" s="4" t="s">
        <v>31</v>
      </c>
      <c r="K54" s="1" t="str">
        <f>IFERROR(-(((0/4)*(LOG10(0/4)/(LOG10(2))))),"0")</f>
        <v>0</v>
      </c>
    </row>
    <row r="55" spans="9:11" x14ac:dyDescent="0.25">
      <c r="J55" s="1" t="s">
        <v>21</v>
      </c>
      <c r="K55" s="1" t="str">
        <f>IFERROR(-(((0/4)*(LOG10(0/4)/(LOG10(2))))),"0")</f>
        <v>0</v>
      </c>
    </row>
    <row r="56" spans="9:11" x14ac:dyDescent="0.25">
      <c r="J56" s="1" t="s">
        <v>37</v>
      </c>
      <c r="K56" s="1">
        <f>SUM(K51:K55)</f>
        <v>0</v>
      </c>
    </row>
    <row r="58" spans="9:11" x14ac:dyDescent="0.25">
      <c r="I58" s="1" t="s">
        <v>46</v>
      </c>
      <c r="J58" s="4" t="s">
        <v>29</v>
      </c>
      <c r="K58" s="1" t="str">
        <f>IFERROR(-(((0/4)*(LOG10(0/4)/(LOG10(2))))),"0")</f>
        <v>0</v>
      </c>
    </row>
    <row r="59" spans="9:11" x14ac:dyDescent="0.25">
      <c r="J59" s="1" t="s">
        <v>18</v>
      </c>
      <c r="K59" s="1">
        <f>IFERROR(-(((4/4)*(LOG10(4/4)/(LOG10(2))))),"0")</f>
        <v>0</v>
      </c>
    </row>
    <row r="60" spans="9:11" x14ac:dyDescent="0.25">
      <c r="J60" s="4" t="s">
        <v>30</v>
      </c>
      <c r="K60" s="1" t="str">
        <f>IFERROR(-(((0/4)*(LOG10(0/4)/(LOG10(2))))),"0")</f>
        <v>0</v>
      </c>
    </row>
    <row r="61" spans="9:11" x14ac:dyDescent="0.25">
      <c r="J61" s="4" t="s">
        <v>31</v>
      </c>
      <c r="K61" s="1" t="str">
        <f>IFERROR(-(((0/4)*(LOG10(0/4)/(LOG10(2))))),"0")</f>
        <v>0</v>
      </c>
    </row>
    <row r="62" spans="9:11" x14ac:dyDescent="0.25">
      <c r="J62" s="1" t="s">
        <v>21</v>
      </c>
      <c r="K62" s="1" t="str">
        <f>IFERROR(-(((0/4)*(LOG10(0/4)/(LOG10(2))))),"0")</f>
        <v>0</v>
      </c>
    </row>
    <row r="63" spans="9:11" x14ac:dyDescent="0.25">
      <c r="J63" s="1" t="s">
        <v>37</v>
      </c>
      <c r="K63" s="1">
        <f>SUM(K58:K62)</f>
        <v>0</v>
      </c>
    </row>
  </sheetData>
  <sortState ref="Q9:R19">
    <sortCondition ref="R9:R1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24"/>
  <sheetViews>
    <sheetView workbookViewId="0">
      <selection activeCell="Q21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8.5703125" style="1" bestFit="1" customWidth="1"/>
    <col min="17" max="17" width="15.42578125" style="1" bestFit="1" customWidth="1"/>
    <col min="18" max="18" width="7.85546875" style="1" bestFit="1" customWidth="1"/>
    <col min="19" max="19" width="29.28515625" style="1" bestFit="1" customWidth="1"/>
    <col min="20" max="20" width="19.28515625" style="1" bestFit="1" customWidth="1"/>
    <col min="21" max="21" width="43.140625" style="1" bestFit="1" customWidth="1"/>
    <col min="22" max="16384" width="9.140625" style="1"/>
  </cols>
  <sheetData>
    <row r="7" spans="1:21" x14ac:dyDescent="0.25">
      <c r="A7" s="4"/>
    </row>
    <row r="8" spans="1:21" x14ac:dyDescent="0.25">
      <c r="D8" s="8" t="s">
        <v>2</v>
      </c>
    </row>
    <row r="15" spans="1:21" x14ac:dyDescent="0.25">
      <c r="A15" s="8" t="s">
        <v>20</v>
      </c>
      <c r="D15" s="8" t="s">
        <v>62</v>
      </c>
      <c r="E15" s="8"/>
      <c r="F15" s="8"/>
      <c r="O15" s="8" t="s">
        <v>13</v>
      </c>
      <c r="P15" s="8" t="s">
        <v>23</v>
      </c>
      <c r="Q15" s="8" t="s">
        <v>6</v>
      </c>
      <c r="R15" s="10" t="s">
        <v>9</v>
      </c>
      <c r="S15" s="8" t="s">
        <v>15</v>
      </c>
      <c r="T15" s="8" t="s">
        <v>17</v>
      </c>
      <c r="U15" s="8" t="s">
        <v>19</v>
      </c>
    </row>
    <row r="18" spans="1:16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</row>
    <row r="21" spans="1:16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6" x14ac:dyDescent="0.25">
      <c r="B22" s="8"/>
      <c r="C22" s="11"/>
      <c r="D22" s="8"/>
    </row>
    <row r="23" spans="1:16" x14ac:dyDescent="0.25">
      <c r="B23" s="8"/>
      <c r="C23" s="8"/>
      <c r="D23" s="8"/>
    </row>
    <row r="24" spans="1:16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M2" sqref="M2:N3"/>
    </sheetView>
  </sheetViews>
  <sheetFormatPr defaultRowHeight="15" x14ac:dyDescent="0.25"/>
  <cols>
    <col min="2" max="2" width="17.285156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16" x14ac:dyDescent="0.25">
      <c r="A1" s="1" t="s">
        <v>83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84</v>
      </c>
    </row>
    <row r="2" spans="1:16" x14ac:dyDescent="0.25">
      <c r="A2" s="4" t="s">
        <v>27</v>
      </c>
      <c r="B2" s="1"/>
      <c r="C2" s="1"/>
      <c r="M2" s="4" t="s">
        <v>54</v>
      </c>
      <c r="N2" s="1">
        <f>0-(((1/5)*0)+((2/5)*0)+((2/5)*0))</f>
        <v>0</v>
      </c>
    </row>
    <row r="3" spans="1:16" x14ac:dyDescent="0.25">
      <c r="A3" s="1"/>
      <c r="B3" s="1"/>
      <c r="C3" s="1"/>
      <c r="E3" s="4" t="s">
        <v>35</v>
      </c>
      <c r="F3" s="4" t="s">
        <v>21</v>
      </c>
      <c r="G3" s="1">
        <f>IFERROR(-(((1/1)*(LOG10(1/1)/(LOG10(2))))),"0")</f>
        <v>0</v>
      </c>
      <c r="I3" s="4" t="s">
        <v>49</v>
      </c>
      <c r="J3" s="4" t="s">
        <v>21</v>
      </c>
      <c r="K3" s="1">
        <f>IFERROR(-(((2/2)*(LOG10(2/2)/(LOG10(2))))),"0")</f>
        <v>0</v>
      </c>
      <c r="M3" s="4" t="s">
        <v>56</v>
      </c>
      <c r="N3" s="1">
        <f>0-(((2/5)*0)+((1/5)*0)+((2/5)*0))</f>
        <v>0</v>
      </c>
    </row>
    <row r="4" spans="1:16" x14ac:dyDescent="0.25">
      <c r="A4" s="4" t="s">
        <v>28</v>
      </c>
      <c r="B4" s="4" t="s">
        <v>21</v>
      </c>
      <c r="C4" s="1">
        <f>IFERROR(-(((5/5)*(LOG10(5/5)/(LOG10(2))))),"0")</f>
        <v>0</v>
      </c>
      <c r="F4" s="12" t="s">
        <v>37</v>
      </c>
      <c r="G4" s="1">
        <f>SUM(G3)</f>
        <v>0</v>
      </c>
      <c r="J4" s="12" t="s">
        <v>37</v>
      </c>
      <c r="K4" s="1">
        <f>SUM(K3)</f>
        <v>0</v>
      </c>
    </row>
    <row r="5" spans="1:16" x14ac:dyDescent="0.25">
      <c r="A5" s="4"/>
      <c r="B5" s="12" t="s">
        <v>37</v>
      </c>
      <c r="C5" s="1">
        <f>SUM(C4)</f>
        <v>0</v>
      </c>
      <c r="J5" s="1"/>
      <c r="K5" s="1"/>
    </row>
    <row r="6" spans="1:16" x14ac:dyDescent="0.25">
      <c r="A6" s="1"/>
      <c r="B6" s="4"/>
      <c r="C6" s="1"/>
      <c r="E6" s="4" t="s">
        <v>36</v>
      </c>
      <c r="F6" s="4" t="s">
        <v>21</v>
      </c>
      <c r="G6" s="1">
        <f>IFERROR(-(((2/2)*(LOG10(2/2)/(LOG10(2))))),"0")</f>
        <v>0</v>
      </c>
      <c r="I6" s="4" t="s">
        <v>50</v>
      </c>
      <c r="J6" s="4" t="s">
        <v>21</v>
      </c>
      <c r="K6" s="1">
        <f>IFERROR(-(((1/1)*(LOG10(1/1)/(LOG10(2))))),"0")</f>
        <v>0</v>
      </c>
    </row>
    <row r="7" spans="1:16" x14ac:dyDescent="0.25">
      <c r="A7" s="1"/>
      <c r="F7" s="12" t="s">
        <v>37</v>
      </c>
      <c r="G7" s="1">
        <f>SUM(G6)</f>
        <v>0</v>
      </c>
      <c r="J7" s="12" t="s">
        <v>37</v>
      </c>
      <c r="K7" s="1">
        <f>SUM(K6)</f>
        <v>0</v>
      </c>
    </row>
    <row r="8" spans="1:16" x14ac:dyDescent="0.25">
      <c r="J8" s="1"/>
      <c r="K8" s="1"/>
    </row>
    <row r="9" spans="1:16" x14ac:dyDescent="0.25">
      <c r="E9" s="4" t="s">
        <v>34</v>
      </c>
      <c r="F9" s="4" t="s">
        <v>21</v>
      </c>
      <c r="G9" s="1">
        <f>IFERROR(-(((2/2)*(LOG10(2/2)/(LOG10(2))))),"0")</f>
        <v>0</v>
      </c>
      <c r="I9" s="4" t="s">
        <v>52</v>
      </c>
      <c r="J9" s="4" t="s">
        <v>21</v>
      </c>
      <c r="K9" s="1">
        <f>IFERROR(-(((2/2)*(LOG10(2/2)/(LOG10(2))))),"0")</f>
        <v>0</v>
      </c>
    </row>
    <row r="10" spans="1:16" x14ac:dyDescent="0.25">
      <c r="F10" s="12" t="s">
        <v>37</v>
      </c>
      <c r="G10" s="1">
        <f>SUM(G9)</f>
        <v>0</v>
      </c>
      <c r="J10" s="12" t="s">
        <v>37</v>
      </c>
      <c r="K10" s="1">
        <f>SUM(K9)</f>
        <v>0</v>
      </c>
    </row>
  </sheetData>
  <sortState ref="I3:I7">
    <sortCondition ref="I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9" workbookViewId="0">
      <selection activeCell="B15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  <c r="H22" s="4"/>
      <c r="I22" s="4"/>
    </row>
    <row r="23" spans="1:9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  <c r="H23" s="4"/>
      <c r="I23" s="4"/>
    </row>
    <row r="24" spans="1:9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  <c r="H24" s="4"/>
      <c r="I24" s="4"/>
    </row>
    <row r="25" spans="1:9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  <c r="H25" s="4"/>
      <c r="I25" s="4"/>
    </row>
    <row r="26" spans="1:9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  <c r="H26" s="4"/>
      <c r="I26" s="4"/>
    </row>
    <row r="27" spans="1:9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  <c r="H27" s="4"/>
      <c r="I27" s="4"/>
    </row>
    <row r="28" spans="1:9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H21:I27">
    <sortCondition ref="H2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24"/>
  <sheetViews>
    <sheetView workbookViewId="0">
      <selection activeCell="P16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15.42578125" style="1" bestFit="1" customWidth="1"/>
    <col min="20" max="20" width="7.85546875" style="1" bestFit="1" customWidth="1"/>
    <col min="21" max="21" width="29.28515625" style="1" bestFit="1" customWidth="1"/>
    <col min="22" max="22" width="19.28515625" style="1" bestFit="1" customWidth="1"/>
    <col min="23" max="23" width="43.140625" style="1" bestFit="1" customWidth="1"/>
    <col min="24" max="16384" width="9.140625" style="1"/>
  </cols>
  <sheetData>
    <row r="7" spans="1:23" x14ac:dyDescent="0.25">
      <c r="A7" s="4"/>
    </row>
    <row r="8" spans="1:23" x14ac:dyDescent="0.25">
      <c r="D8" s="8" t="s">
        <v>2</v>
      </c>
    </row>
    <row r="15" spans="1:23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S15" s="8" t="s">
        <v>6</v>
      </c>
      <c r="T15" s="10" t="s">
        <v>9</v>
      </c>
      <c r="U15" s="8" t="s">
        <v>15</v>
      </c>
      <c r="V15" s="8" t="s">
        <v>17</v>
      </c>
      <c r="W15" s="8" t="s">
        <v>19</v>
      </c>
    </row>
    <row r="18" spans="1:18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</row>
    <row r="21" spans="1:18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</row>
    <row r="22" spans="1:18" x14ac:dyDescent="0.25">
      <c r="B22" s="8"/>
      <c r="C22" s="11"/>
      <c r="D22" s="8"/>
    </row>
    <row r="23" spans="1:18" x14ac:dyDescent="0.25">
      <c r="B23" s="8"/>
      <c r="C23" s="8"/>
      <c r="D23" s="8"/>
    </row>
    <row r="24" spans="1:18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85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0.985228136-(((3/7)*0.918295834)+((2/7)*1)+((2/7)*1))</f>
        <v>2.024420714285724E-2</v>
      </c>
      <c r="P2" s="1" t="s">
        <v>3</v>
      </c>
    </row>
    <row r="3" spans="1:16" x14ac:dyDescent="0.25">
      <c r="A3" s="1"/>
      <c r="B3" s="1"/>
      <c r="C3" s="1"/>
      <c r="E3" s="4" t="s">
        <v>33</v>
      </c>
      <c r="F3" s="4" t="s">
        <v>30</v>
      </c>
      <c r="G3" s="1">
        <f>IFERROR(-(((1/3)*(LOG10(1/3)/(LOG10(2))))),"0")</f>
        <v>0.52832083357371862</v>
      </c>
      <c r="I3" s="4" t="s">
        <v>49</v>
      </c>
      <c r="J3" s="4" t="s">
        <v>30</v>
      </c>
      <c r="K3" s="1">
        <f>IFERROR(-(((2/3)*(LOG10(2/3)/(LOG10(2))))),"0")</f>
        <v>0.38997500048077083</v>
      </c>
      <c r="M3" s="4" t="s">
        <v>56</v>
      </c>
      <c r="N3" s="1">
        <f>0.985228136-(((3/7)*0.918295834)+((3/7)*0.918295834)+((1/7)*1))</f>
        <v>5.5260278285714448E-2</v>
      </c>
    </row>
    <row r="4" spans="1:16" x14ac:dyDescent="0.25">
      <c r="A4" s="4" t="s">
        <v>28</v>
      </c>
      <c r="B4" s="4" t="s">
        <v>30</v>
      </c>
      <c r="C4" s="1">
        <f>IFERROR(-(((3/7)*(LOG10(3/7)/(LOG10(2))))),"0")</f>
        <v>0.52388246628704915</v>
      </c>
      <c r="F4" s="4" t="s">
        <v>31</v>
      </c>
      <c r="G4" s="1">
        <f>IFERROR(-(((2/3)*(LOG10(2/3)/(LOG10(2))))),"0")</f>
        <v>0.38997500048077083</v>
      </c>
      <c r="J4" s="4" t="s">
        <v>31</v>
      </c>
      <c r="K4" s="1">
        <f>IFERROR(-(((1/3)*(LOG10(1/3)/(LOG10(2))))),"0")</f>
        <v>0.52832083357371862</v>
      </c>
    </row>
    <row r="5" spans="1:16" x14ac:dyDescent="0.25">
      <c r="A5" s="4"/>
      <c r="B5" s="4" t="s">
        <v>31</v>
      </c>
      <c r="C5" s="1">
        <f>IFERROR(-(((4/7)*(LOG10(4/7)/(LOG10(2))))),"0")</f>
        <v>0.46134566974720237</v>
      </c>
      <c r="F5" s="4" t="s">
        <v>37</v>
      </c>
      <c r="G5" s="1">
        <f>SUM(G3:G4)</f>
        <v>0.91829583405448945</v>
      </c>
      <c r="J5" s="4" t="s">
        <v>37</v>
      </c>
      <c r="K5" s="1">
        <f>SUM(K3:K4)</f>
        <v>0.91829583405448945</v>
      </c>
    </row>
    <row r="6" spans="1:16" x14ac:dyDescent="0.25">
      <c r="B6" s="4" t="s">
        <v>37</v>
      </c>
      <c r="C6" s="1">
        <f>SUM(C4:C5)</f>
        <v>0.98522813603425152</v>
      </c>
      <c r="J6" s="1"/>
      <c r="K6" s="1"/>
    </row>
    <row r="7" spans="1:16" x14ac:dyDescent="0.25">
      <c r="B7" s="4"/>
      <c r="E7" s="4" t="s">
        <v>35</v>
      </c>
      <c r="F7" s="4" t="s">
        <v>30</v>
      </c>
      <c r="G7" s="1">
        <f>IFERROR(-(((1/2)*(LOG10(1/2)/(LOG10(2))))),"0")</f>
        <v>0.5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B8" s="4"/>
      <c r="F8" s="4" t="s">
        <v>31</v>
      </c>
      <c r="G8" s="1">
        <f>IFERROR(-(((1/2)*(LOG10(1/2)/(LOG10(2))))),"0")</f>
        <v>0.5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B9" s="4"/>
      <c r="F9" s="4" t="s">
        <v>37</v>
      </c>
      <c r="G9" s="1">
        <f>SUM(G7:G8)</f>
        <v>1</v>
      </c>
      <c r="J9" s="4" t="s">
        <v>37</v>
      </c>
      <c r="K9" s="1">
        <f>SUM(K7:K8)</f>
        <v>0.91829583405448945</v>
      </c>
    </row>
    <row r="10" spans="1:16" x14ac:dyDescent="0.25">
      <c r="J10" s="1"/>
      <c r="K10" s="1"/>
    </row>
    <row r="11" spans="1:16" x14ac:dyDescent="0.25">
      <c r="E11" s="4" t="s">
        <v>36</v>
      </c>
      <c r="F11" s="4" t="s">
        <v>30</v>
      </c>
      <c r="G11" s="1">
        <f>IFERROR(-(((1/2)*(LOG10(1/2)/(LOG10(2))))),"0")</f>
        <v>0.5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>
        <f>IFERROR(-(((1/2)*(LOG10(1/2)/(LOG10(2))))),"0")</f>
        <v>0.5</v>
      </c>
      <c r="J12" s="4" t="s">
        <v>31</v>
      </c>
      <c r="K12" s="1">
        <f>IFERROR(-(((1/1)*(LOG10(1/1)/(LOG10(2))))),"0")</f>
        <v>0</v>
      </c>
    </row>
    <row r="13" spans="1:16" x14ac:dyDescent="0.25">
      <c r="F13" s="4" t="s">
        <v>37</v>
      </c>
      <c r="G13" s="1">
        <f>SUM(G11:G12)</f>
        <v>1</v>
      </c>
      <c r="J13" s="4" t="s">
        <v>37</v>
      </c>
      <c r="K13" s="1">
        <f>SUM(K11:K12)</f>
        <v>0</v>
      </c>
    </row>
  </sheetData>
  <sortState ref="I3:I9">
    <sortCondition ref="I3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19" workbookViewId="0">
      <selection activeCell="D29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9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9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sortState ref="C22:E28">
    <sortCondition ref="D22:D28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4"/>
  <sheetViews>
    <sheetView topLeftCell="M1" workbookViewId="0">
      <selection activeCell="S24" sqref="S24:U24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29.28515625" style="1" bestFit="1" customWidth="1"/>
    <col min="23" max="23" width="19.28515625" style="1" bestFit="1" customWidth="1"/>
    <col min="24" max="24" width="43.140625" style="1" bestFit="1" customWidth="1"/>
    <col min="25" max="16384" width="9.140625" style="1"/>
  </cols>
  <sheetData>
    <row r="7" spans="1:24" x14ac:dyDescent="0.25">
      <c r="A7" s="4"/>
    </row>
    <row r="8" spans="1:24" x14ac:dyDescent="0.25">
      <c r="D8" s="8" t="s">
        <v>2</v>
      </c>
    </row>
    <row r="15" spans="1:24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U15" s="10" t="s">
        <v>9</v>
      </c>
      <c r="V15" s="8" t="s">
        <v>15</v>
      </c>
      <c r="W15" s="8" t="s">
        <v>17</v>
      </c>
      <c r="X15" s="8" t="s">
        <v>19</v>
      </c>
    </row>
    <row r="18" spans="1:2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</row>
    <row r="21" spans="1:2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</row>
    <row r="22" spans="1:21" x14ac:dyDescent="0.25">
      <c r="B22" s="8"/>
      <c r="C22" s="11"/>
      <c r="D22" s="8"/>
    </row>
    <row r="23" spans="1:21" x14ac:dyDescent="0.25">
      <c r="B23" s="8"/>
      <c r="C23" s="8"/>
      <c r="D23" s="8"/>
    </row>
    <row r="24" spans="1:2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M2" sqref="M2:N3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17.28515625" bestFit="1" customWidth="1"/>
    <col min="13" max="13" width="18" bestFit="1" customWidth="1"/>
    <col min="14" max="14" width="12.7109375" bestFit="1" customWidth="1"/>
  </cols>
  <sheetData>
    <row r="1" spans="1:16" x14ac:dyDescent="0.25">
      <c r="A1" s="1" t="s">
        <v>86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0.918295834-(((1/3)*0)+((1/3)*0)+((1/3)*0))</f>
        <v>0.91829583400000003</v>
      </c>
      <c r="P2" s="1" t="s">
        <v>1</v>
      </c>
    </row>
    <row r="3" spans="1:16" x14ac:dyDescent="0.25">
      <c r="A3" s="1"/>
      <c r="B3" s="1"/>
      <c r="C3" s="1"/>
      <c r="E3" s="1" t="s">
        <v>33</v>
      </c>
      <c r="F3" s="4" t="s">
        <v>30</v>
      </c>
      <c r="G3" s="1">
        <f>IFERROR(-(((1/1)*(LOG10(1/1)/(LOG10(2))))),"0")</f>
        <v>0</v>
      </c>
      <c r="I3" s="1" t="s">
        <v>72</v>
      </c>
      <c r="J3" s="4" t="s">
        <v>30</v>
      </c>
      <c r="K3" s="1">
        <f>IFERROR(-(((2/2)*(LOG10(2/2)/(LOG10(2))))),"0")</f>
        <v>0</v>
      </c>
      <c r="M3" s="4" t="s">
        <v>56</v>
      </c>
      <c r="N3" s="1">
        <f>0.918295834-(((2/3)*0)+((1/3)*1))</f>
        <v>0.58496250066666677</v>
      </c>
    </row>
    <row r="4" spans="1:16" x14ac:dyDescent="0.25">
      <c r="A4" s="4" t="s">
        <v>28</v>
      </c>
      <c r="B4" s="4" t="s">
        <v>30</v>
      </c>
      <c r="C4" s="1">
        <f>IFERROR(-(((2/3)*(LOG10(2/3)/(LOG10(2))))),"0")</f>
        <v>0.38997500048077083</v>
      </c>
      <c r="F4" s="4" t="s">
        <v>31</v>
      </c>
      <c r="G4" s="1" t="str">
        <f>IFERROR(-(((0/1)*(LOG10(0/1)/(LOG10(2))))),"0")</f>
        <v>0</v>
      </c>
      <c r="J4" s="4" t="s">
        <v>31</v>
      </c>
      <c r="K4" s="1" t="str">
        <f>IFERROR(-(((0/2)*(LOG10(0/2)/(LOG10(2))))),"0")</f>
        <v>0</v>
      </c>
    </row>
    <row r="5" spans="1:16" x14ac:dyDescent="0.25">
      <c r="A5" s="4"/>
      <c r="B5" s="4" t="s">
        <v>31</v>
      </c>
      <c r="C5" s="1">
        <f>IFERROR(-(((1/3)*(LOG10(1/3)/(LOG10(2))))),"0")</f>
        <v>0.52832083357371862</v>
      </c>
      <c r="F5" s="4" t="s">
        <v>37</v>
      </c>
      <c r="G5" s="1">
        <f>SUM(G3:G4)</f>
        <v>0</v>
      </c>
      <c r="J5" s="4" t="s">
        <v>37</v>
      </c>
      <c r="K5" s="1">
        <f>SUM(K3:K4)</f>
        <v>0</v>
      </c>
    </row>
    <row r="6" spans="1:16" x14ac:dyDescent="0.25">
      <c r="A6" s="1"/>
      <c r="B6" s="4" t="s">
        <v>37</v>
      </c>
      <c r="C6" s="1">
        <f>SUM(C4:C5)</f>
        <v>0.91829583405448945</v>
      </c>
      <c r="J6" s="1"/>
      <c r="K6" s="1"/>
    </row>
    <row r="7" spans="1:16" x14ac:dyDescent="0.25">
      <c r="E7" s="1" t="s">
        <v>34</v>
      </c>
      <c r="F7" s="4" t="s">
        <v>30</v>
      </c>
      <c r="G7" s="1" t="str">
        <f>IFERROR(-(((0/1)*(LOG10(0/1)/(LOG10(2))))),"0")</f>
        <v>0</v>
      </c>
      <c r="I7" s="1" t="s">
        <v>79</v>
      </c>
      <c r="J7" s="4" t="s">
        <v>30</v>
      </c>
      <c r="K7" s="1" t="str">
        <f>IFERROR(-(((0/1)*(LOG10(0/1)/(LOG10(2))))),"0")</f>
        <v>0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IFERROR(-(((1/1)*(LOG10(1/1)/(LOG10(2))))),"0")</f>
        <v>0</v>
      </c>
    </row>
    <row r="9" spans="1:16" x14ac:dyDescent="0.25">
      <c r="F9" s="4" t="s">
        <v>37</v>
      </c>
      <c r="G9" s="1">
        <f>SUM(G7:G8)</f>
        <v>0</v>
      </c>
      <c r="J9" s="4" t="s">
        <v>37</v>
      </c>
      <c r="K9" s="1">
        <f>SUM(K7:K8)</f>
        <v>0</v>
      </c>
    </row>
    <row r="10" spans="1:16" x14ac:dyDescent="0.25">
      <c r="J10" s="1"/>
      <c r="K10" s="1"/>
    </row>
    <row r="11" spans="1:16" x14ac:dyDescent="0.25">
      <c r="E11" s="4" t="s">
        <v>35</v>
      </c>
      <c r="F11" s="4" t="s">
        <v>30</v>
      </c>
      <c r="G11" s="1">
        <f>IFERROR(-(((1/1)*(LOG10(1/1)/(LOG10(2))))),"0")</f>
        <v>0</v>
      </c>
      <c r="I11" s="4"/>
      <c r="J11" s="4"/>
      <c r="K11" s="1"/>
    </row>
    <row r="12" spans="1:16" x14ac:dyDescent="0.25">
      <c r="F12" s="4" t="s">
        <v>31</v>
      </c>
      <c r="G12" s="1" t="str">
        <f>IFERROR(-(((0/1)*(LOG10(0/1)/(LOG10(2))))),"0")</f>
        <v>0</v>
      </c>
      <c r="J12" s="4"/>
      <c r="K12" s="1"/>
    </row>
    <row r="13" spans="1:16" x14ac:dyDescent="0.25">
      <c r="F13" s="4" t="s">
        <v>37</v>
      </c>
      <c r="G13" s="1">
        <f>SUM(G11:G12)</f>
        <v>0</v>
      </c>
      <c r="J13" s="4"/>
      <c r="K1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1" workbookViewId="0">
      <selection activeCell="C32"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A24"/>
  <sheetViews>
    <sheetView topLeftCell="P1" workbookViewId="0">
      <selection activeCell="R5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29.28515625" style="1" bestFit="1" customWidth="1"/>
    <col min="26" max="26" width="19.28515625" style="1" bestFit="1" customWidth="1"/>
    <col min="27" max="27" width="43.140625" style="1" bestFit="1" customWidth="1"/>
    <col min="28" max="16384" width="9.140625" style="1"/>
  </cols>
  <sheetData>
    <row r="7" spans="1:27" x14ac:dyDescent="0.25">
      <c r="A7" s="4"/>
    </row>
    <row r="8" spans="1:27" x14ac:dyDescent="0.25">
      <c r="D8" s="8" t="s">
        <v>2</v>
      </c>
    </row>
    <row r="15" spans="1:27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Y15" s="8" t="s">
        <v>15</v>
      </c>
      <c r="Z15" s="8" t="s">
        <v>17</v>
      </c>
      <c r="AA15" s="8" t="s">
        <v>19</v>
      </c>
    </row>
    <row r="18" spans="1:25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</row>
    <row r="19" spans="1:25" x14ac:dyDescent="0.25">
      <c r="W19" s="8"/>
      <c r="X19" s="8"/>
      <c r="Y19" s="8"/>
    </row>
    <row r="20" spans="1:25" x14ac:dyDescent="0.25">
      <c r="W20" s="8"/>
      <c r="X20" s="8"/>
      <c r="Y20" s="8"/>
    </row>
    <row r="21" spans="1:25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25" x14ac:dyDescent="0.25">
      <c r="B22" s="8"/>
      <c r="C22" s="11"/>
      <c r="D22" s="8"/>
    </row>
    <row r="23" spans="1:25" x14ac:dyDescent="0.25">
      <c r="B23" s="8"/>
      <c r="C23" s="8"/>
      <c r="D23" s="8"/>
    </row>
    <row r="24" spans="1:25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1" sqref="D1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43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1</v>
      </c>
      <c r="B2" s="1" t="s">
        <v>5</v>
      </c>
      <c r="C2" s="1" t="s">
        <v>20</v>
      </c>
      <c r="D2" s="1" t="s">
        <v>10</v>
      </c>
      <c r="E2" s="1" t="s">
        <v>21</v>
      </c>
    </row>
    <row r="3" spans="1:5" x14ac:dyDescent="0.25">
      <c r="A3" s="1">
        <v>2</v>
      </c>
      <c r="B3" s="1" t="s">
        <v>22</v>
      </c>
      <c r="C3" s="1" t="s">
        <v>20</v>
      </c>
      <c r="D3" s="1" t="s">
        <v>7</v>
      </c>
      <c r="E3" s="1" t="s">
        <v>21</v>
      </c>
    </row>
    <row r="4" spans="1:5" x14ac:dyDescent="0.25">
      <c r="A4" s="1">
        <v>3</v>
      </c>
      <c r="B4" s="1" t="s">
        <v>24</v>
      </c>
      <c r="C4" s="1" t="s">
        <v>20</v>
      </c>
      <c r="D4" s="1" t="s">
        <v>14</v>
      </c>
      <c r="E4" s="1" t="s">
        <v>21</v>
      </c>
    </row>
    <row r="5" spans="1:5" x14ac:dyDescent="0.25">
      <c r="A5" s="1">
        <v>4</v>
      </c>
      <c r="B5" s="1" t="s">
        <v>26</v>
      </c>
      <c r="C5" s="1" t="s">
        <v>20</v>
      </c>
      <c r="D5" s="1" t="s">
        <v>7</v>
      </c>
      <c r="E5" s="1" t="s">
        <v>21</v>
      </c>
    </row>
    <row r="6" spans="1:5" x14ac:dyDescent="0.25">
      <c r="A6" s="1">
        <v>5</v>
      </c>
      <c r="B6" s="1" t="s">
        <v>5</v>
      </c>
      <c r="C6" s="1" t="s">
        <v>12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5</v>
      </c>
      <c r="C7" s="1" t="s">
        <v>12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22</v>
      </c>
      <c r="C8" s="1" t="s">
        <v>12</v>
      </c>
      <c r="D8" s="1" t="s">
        <v>7</v>
      </c>
      <c r="E8" s="4" t="s">
        <v>8</v>
      </c>
    </row>
    <row r="9" spans="1:5" x14ac:dyDescent="0.25">
      <c r="A9" s="1">
        <v>8</v>
      </c>
      <c r="B9" s="1" t="s">
        <v>22</v>
      </c>
      <c r="C9" s="1" t="s">
        <v>12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24</v>
      </c>
      <c r="C10" s="1" t="s">
        <v>12</v>
      </c>
      <c r="D10" s="1" t="s">
        <v>10</v>
      </c>
      <c r="E10" s="4" t="s">
        <v>11</v>
      </c>
    </row>
    <row r="11" spans="1:5" x14ac:dyDescent="0.25">
      <c r="A11" s="1">
        <v>10</v>
      </c>
      <c r="B11" s="1" t="s">
        <v>26</v>
      </c>
      <c r="C11" s="1" t="s">
        <v>12</v>
      </c>
      <c r="D11" s="1" t="s">
        <v>7</v>
      </c>
      <c r="E11" s="4" t="s">
        <v>8</v>
      </c>
    </row>
    <row r="12" spans="1:5" x14ac:dyDescent="0.25">
      <c r="A12" s="1">
        <v>11</v>
      </c>
      <c r="B12" s="1" t="s">
        <v>5</v>
      </c>
      <c r="C12" s="1" t="s">
        <v>13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22</v>
      </c>
      <c r="C13" s="1" t="s">
        <v>13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22</v>
      </c>
      <c r="C14" s="1" t="s">
        <v>13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22</v>
      </c>
      <c r="C15" s="1" t="s">
        <v>13</v>
      </c>
      <c r="D15" s="1" t="s">
        <v>14</v>
      </c>
      <c r="E15" s="4" t="s">
        <v>11</v>
      </c>
    </row>
    <row r="16" spans="1:5" x14ac:dyDescent="0.25">
      <c r="A16" s="1">
        <v>15</v>
      </c>
      <c r="B16" s="1" t="s">
        <v>24</v>
      </c>
      <c r="C16" s="1" t="s">
        <v>13</v>
      </c>
      <c r="D16" s="1" t="s">
        <v>25</v>
      </c>
      <c r="E16" s="4" t="s">
        <v>16</v>
      </c>
    </row>
    <row r="17" spans="1:5" x14ac:dyDescent="0.25">
      <c r="A17" s="1">
        <v>16</v>
      </c>
      <c r="B17" s="1" t="s">
        <v>22</v>
      </c>
      <c r="C17" s="1" t="s">
        <v>23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22</v>
      </c>
      <c r="C18" s="1" t="s">
        <v>23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24</v>
      </c>
      <c r="C19" s="1" t="s">
        <v>23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26</v>
      </c>
      <c r="C20" s="1" t="s">
        <v>23</v>
      </c>
      <c r="D20" s="1" t="s">
        <v>10</v>
      </c>
      <c r="E20" s="1" t="s">
        <v>21</v>
      </c>
    </row>
    <row r="21" spans="1:5" x14ac:dyDescent="0.25">
      <c r="A21" s="1">
        <v>20</v>
      </c>
      <c r="B21" s="1" t="s">
        <v>26</v>
      </c>
      <c r="C21" s="1" t="s">
        <v>23</v>
      </c>
      <c r="D21" s="1" t="s">
        <v>14</v>
      </c>
      <c r="E21" s="1" t="s">
        <v>21</v>
      </c>
    </row>
    <row r="22" spans="1:5" x14ac:dyDescent="0.25">
      <c r="A22" s="1">
        <v>21</v>
      </c>
      <c r="B22" s="1" t="s">
        <v>5</v>
      </c>
      <c r="C22" s="1" t="s">
        <v>6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5</v>
      </c>
      <c r="C23" s="1" t="s">
        <v>6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5</v>
      </c>
      <c r="C24" s="1" t="s">
        <v>6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24</v>
      </c>
      <c r="C25" s="1" t="s">
        <v>6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24</v>
      </c>
      <c r="C26" s="1" t="s">
        <v>6</v>
      </c>
      <c r="D26" s="1" t="s">
        <v>14</v>
      </c>
      <c r="E26" s="4" t="s">
        <v>8</v>
      </c>
    </row>
    <row r="27" spans="1:5" x14ac:dyDescent="0.25">
      <c r="A27" s="1">
        <v>26</v>
      </c>
      <c r="B27" s="1" t="s">
        <v>26</v>
      </c>
      <c r="C27" s="1" t="s">
        <v>6</v>
      </c>
      <c r="D27" s="1" t="s">
        <v>7</v>
      </c>
      <c r="E27" s="4" t="s">
        <v>11</v>
      </c>
    </row>
    <row r="28" spans="1:5" x14ac:dyDescent="0.25">
      <c r="A28" s="1">
        <v>27</v>
      </c>
      <c r="B28" s="1" t="s">
        <v>26</v>
      </c>
      <c r="C28" s="1" t="s">
        <v>6</v>
      </c>
      <c r="D28" s="1" t="s">
        <v>14</v>
      </c>
      <c r="E28" s="4" t="s">
        <v>8</v>
      </c>
    </row>
    <row r="29" spans="1:5" x14ac:dyDescent="0.25">
      <c r="A29" s="1">
        <v>28</v>
      </c>
      <c r="B29" s="1" t="s">
        <v>5</v>
      </c>
      <c r="C29" s="3" t="s">
        <v>9</v>
      </c>
      <c r="D29" s="1" t="s">
        <v>7</v>
      </c>
      <c r="E29" s="4" t="s">
        <v>8</v>
      </c>
    </row>
    <row r="30" spans="1:5" x14ac:dyDescent="0.25">
      <c r="A30" s="1">
        <v>29</v>
      </c>
      <c r="B30" s="1" t="s">
        <v>22</v>
      </c>
      <c r="C30" s="3" t="s">
        <v>9</v>
      </c>
      <c r="D30" s="1" t="s">
        <v>10</v>
      </c>
      <c r="E30" s="4" t="s">
        <v>11</v>
      </c>
    </row>
    <row r="31" spans="1:5" x14ac:dyDescent="0.25">
      <c r="A31" s="1">
        <v>30</v>
      </c>
      <c r="B31" s="1" t="s">
        <v>24</v>
      </c>
      <c r="C31" s="3" t="s">
        <v>9</v>
      </c>
      <c r="D31" s="1" t="s">
        <v>7</v>
      </c>
      <c r="E31" s="4" t="s">
        <v>8</v>
      </c>
    </row>
    <row r="32" spans="1:5" x14ac:dyDescent="0.25">
      <c r="A32" s="1">
        <v>31</v>
      </c>
      <c r="B32" s="1" t="s">
        <v>5</v>
      </c>
      <c r="C32" s="1" t="s">
        <v>15</v>
      </c>
      <c r="D32" s="1" t="s">
        <v>10</v>
      </c>
      <c r="E32" s="4" t="s">
        <v>16</v>
      </c>
    </row>
    <row r="33" spans="1:5" x14ac:dyDescent="0.25">
      <c r="A33" s="1">
        <v>32</v>
      </c>
      <c r="B33" s="1" t="s">
        <v>26</v>
      </c>
      <c r="C33" s="1" t="s">
        <v>15</v>
      </c>
      <c r="D33" s="1" t="s">
        <v>25</v>
      </c>
      <c r="E33" s="4" t="s">
        <v>16</v>
      </c>
    </row>
    <row r="34" spans="1:5" x14ac:dyDescent="0.25">
      <c r="A34" s="1">
        <v>33</v>
      </c>
      <c r="B34" s="1" t="s">
        <v>5</v>
      </c>
      <c r="C34" s="1" t="s">
        <v>17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22</v>
      </c>
      <c r="C35" s="1" t="s">
        <v>17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24</v>
      </c>
      <c r="C36" s="1" t="s">
        <v>17</v>
      </c>
      <c r="D36" s="1" t="s">
        <v>10</v>
      </c>
      <c r="E36" s="1" t="s">
        <v>18</v>
      </c>
    </row>
    <row r="37" spans="1:5" x14ac:dyDescent="0.25">
      <c r="A37" s="1">
        <v>36</v>
      </c>
      <c r="B37" s="1" t="s">
        <v>26</v>
      </c>
      <c r="C37" s="1" t="s">
        <v>17</v>
      </c>
      <c r="D37" s="1" t="s">
        <v>10</v>
      </c>
      <c r="E37" s="1" t="s">
        <v>18</v>
      </c>
    </row>
    <row r="38" spans="1:5" x14ac:dyDescent="0.25">
      <c r="A38" s="1">
        <v>37</v>
      </c>
      <c r="B38" s="1" t="s">
        <v>5</v>
      </c>
      <c r="C38" s="1" t="s">
        <v>19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22</v>
      </c>
      <c r="C39" s="1" t="s">
        <v>19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24</v>
      </c>
      <c r="C40" s="1" t="s">
        <v>19</v>
      </c>
      <c r="D40" s="1" t="s">
        <v>7</v>
      </c>
      <c r="E40" s="1" t="s">
        <v>18</v>
      </c>
    </row>
    <row r="41" spans="1:5" x14ac:dyDescent="0.25">
      <c r="A41" s="1">
        <v>40</v>
      </c>
      <c r="B41" s="1" t="s">
        <v>26</v>
      </c>
      <c r="C41" s="1" t="s">
        <v>19</v>
      </c>
      <c r="D41" s="1" t="s">
        <v>14</v>
      </c>
      <c r="E41" s="1" t="s">
        <v>18</v>
      </c>
    </row>
  </sheetData>
  <sortState ref="B2:E41">
    <sortCondition ref="C2:C4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B1" workbookViewId="0">
      <selection activeCell="Q2" sqref="Q2"/>
    </sheetView>
  </sheetViews>
  <sheetFormatPr defaultRowHeight="15" x14ac:dyDescent="0.25"/>
  <cols>
    <col min="3" max="3" width="9" bestFit="1" customWidth="1"/>
    <col min="6" max="6" width="15.28515625" bestFit="1" customWidth="1"/>
    <col min="10" max="10" width="17.7109375" bestFit="1" customWidth="1"/>
    <col min="14" max="14" width="18" bestFit="1" customWidth="1"/>
  </cols>
  <sheetData>
    <row r="1" spans="1:17" x14ac:dyDescent="0.25">
      <c r="A1" s="1" t="s">
        <v>87</v>
      </c>
      <c r="B1" s="1"/>
      <c r="C1" s="1"/>
      <c r="F1" s="4" t="s">
        <v>32</v>
      </c>
      <c r="G1" s="1"/>
      <c r="H1" s="1"/>
      <c r="I1" s="1"/>
      <c r="J1" s="4" t="s">
        <v>48</v>
      </c>
      <c r="K1" s="1"/>
      <c r="L1" s="1"/>
      <c r="M1" s="1"/>
      <c r="N1" s="1" t="s">
        <v>53</v>
      </c>
      <c r="Q1" s="1" t="s">
        <v>88</v>
      </c>
    </row>
    <row r="2" spans="1:17" x14ac:dyDescent="0.25">
      <c r="A2" s="4" t="s">
        <v>27</v>
      </c>
      <c r="B2" s="1"/>
      <c r="C2" s="1"/>
      <c r="N2" s="4" t="s">
        <v>54</v>
      </c>
      <c r="O2" s="1">
        <f>0-(((1/2)*0)+((1/2)*0))</f>
        <v>0</v>
      </c>
    </row>
    <row r="3" spans="1:17" x14ac:dyDescent="0.25">
      <c r="A3" s="1"/>
      <c r="B3" s="1"/>
      <c r="C3" s="1"/>
      <c r="F3" s="4" t="s">
        <v>63</v>
      </c>
      <c r="G3" s="4" t="s">
        <v>29</v>
      </c>
      <c r="H3" s="1">
        <f>IFERROR(-(((1/1)*(LOG10(1/1)/(LOG10(2))))),"0")</f>
        <v>0</v>
      </c>
      <c r="J3" s="4" t="s">
        <v>79</v>
      </c>
      <c r="K3" s="4" t="s">
        <v>29</v>
      </c>
      <c r="L3" s="1">
        <f>IFERROR(-(((1/1)*(LOG10(1/1)/(LOG10(2))))),"0")</f>
        <v>0</v>
      </c>
      <c r="N3" s="4" t="s">
        <v>56</v>
      </c>
      <c r="O3" s="1">
        <f>0-(((1/2)*0)+((1/2)*0))</f>
        <v>0</v>
      </c>
    </row>
    <row r="4" spans="1:17" x14ac:dyDescent="0.25">
      <c r="A4" s="4" t="s">
        <v>28</v>
      </c>
      <c r="B4" s="4" t="s">
        <v>29</v>
      </c>
      <c r="C4" s="1">
        <f>IFERROR(-(((2/2)*(LOG10(2/2)/(LOG10(2))))),"0")</f>
        <v>0</v>
      </c>
      <c r="G4" s="4" t="s">
        <v>37</v>
      </c>
      <c r="H4" s="1">
        <f>SUM(H3)</f>
        <v>0</v>
      </c>
      <c r="K4" s="4" t="s">
        <v>37</v>
      </c>
      <c r="L4" s="1">
        <f>SUM(L3)</f>
        <v>0</v>
      </c>
    </row>
    <row r="5" spans="1:17" x14ac:dyDescent="0.25">
      <c r="A5" s="4"/>
      <c r="B5" s="4" t="s">
        <v>37</v>
      </c>
      <c r="C5" s="1">
        <f>SUM(C4)</f>
        <v>0</v>
      </c>
    </row>
    <row r="6" spans="1:17" x14ac:dyDescent="0.25">
      <c r="A6" s="1"/>
      <c r="F6" s="4" t="s">
        <v>26</v>
      </c>
      <c r="G6" s="4" t="s">
        <v>29</v>
      </c>
      <c r="H6" s="1">
        <f>IFERROR(-(((1/1)*(LOG10(1/1)/(LOG10(2))))),"0")</f>
        <v>0</v>
      </c>
      <c r="J6" s="4" t="s">
        <v>25</v>
      </c>
      <c r="K6" s="4" t="s">
        <v>29</v>
      </c>
      <c r="L6" s="1">
        <f>IFERROR(-(((1/1)*(LOG10(1/1)/(LOG10(2))))),"0")</f>
        <v>0</v>
      </c>
    </row>
    <row r="7" spans="1:17" x14ac:dyDescent="0.25">
      <c r="G7" s="4" t="s">
        <v>37</v>
      </c>
      <c r="H7" s="1">
        <f>SUM(H6)</f>
        <v>0</v>
      </c>
      <c r="K7" s="4" t="s">
        <v>37</v>
      </c>
      <c r="L7" s="1">
        <f>SUM(L6)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sqref="A1:XFD1048576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7" width="9.140625" style="1"/>
    <col min="8" max="8" width="15.140625" style="1" bestFit="1" customWidth="1"/>
    <col min="9" max="9" width="19.140625" style="1" bestFit="1" customWidth="1"/>
    <col min="10" max="16384" width="9.140625" style="1"/>
  </cols>
  <sheetData>
    <row r="1" spans="1:8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8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8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8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8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8" ht="15.75" thickBot="1" x14ac:dyDescent="0.3">
      <c r="A6" s="1">
        <v>5</v>
      </c>
      <c r="B6" s="1" t="s">
        <v>62</v>
      </c>
      <c r="C6" s="1" t="s">
        <v>5</v>
      </c>
      <c r="D6" s="9" t="s">
        <v>7</v>
      </c>
      <c r="E6" s="9" t="s">
        <v>11</v>
      </c>
    </row>
    <row r="7" spans="1:8" ht="15.75" thickBot="1" x14ac:dyDescent="0.3">
      <c r="A7" s="1">
        <v>6</v>
      </c>
      <c r="B7" s="1" t="s">
        <v>62</v>
      </c>
      <c r="C7" s="6" t="s">
        <v>5</v>
      </c>
      <c r="D7" s="6" t="s">
        <v>14</v>
      </c>
      <c r="E7" s="6" t="s">
        <v>11</v>
      </c>
    </row>
    <row r="8" spans="1:8" ht="15.75" thickBot="1" x14ac:dyDescent="0.3">
      <c r="A8" s="1">
        <v>7</v>
      </c>
      <c r="B8" s="1" t="s">
        <v>62</v>
      </c>
      <c r="C8" s="9" t="s">
        <v>24</v>
      </c>
      <c r="D8" s="9" t="s">
        <v>10</v>
      </c>
      <c r="E8" s="9" t="s">
        <v>11</v>
      </c>
      <c r="H8" s="4"/>
    </row>
    <row r="9" spans="1:8" ht="15.75" thickBot="1" x14ac:dyDescent="0.3">
      <c r="A9" s="1">
        <v>8</v>
      </c>
      <c r="B9" s="1" t="s">
        <v>62</v>
      </c>
      <c r="C9" s="6" t="s">
        <v>26</v>
      </c>
      <c r="D9" s="6" t="s">
        <v>7</v>
      </c>
      <c r="E9" s="6" t="s">
        <v>8</v>
      </c>
    </row>
    <row r="10" spans="1:8" ht="15.75" thickBot="1" x14ac:dyDescent="0.3">
      <c r="A10" s="1">
        <v>9</v>
      </c>
      <c r="B10" s="1" t="s">
        <v>62</v>
      </c>
      <c r="C10" s="1" t="s">
        <v>22</v>
      </c>
      <c r="D10" s="4" t="s">
        <v>14</v>
      </c>
      <c r="E10" s="9" t="s">
        <v>8</v>
      </c>
    </row>
    <row r="11" spans="1:8" ht="15.75" thickBot="1" x14ac:dyDescent="0.3">
      <c r="A11" s="1">
        <v>10</v>
      </c>
      <c r="B11" s="6" t="s">
        <v>62</v>
      </c>
      <c r="C11" s="6" t="s">
        <v>22</v>
      </c>
      <c r="D11" s="6" t="s">
        <v>7</v>
      </c>
      <c r="E11" s="6" t="s">
        <v>11</v>
      </c>
    </row>
    <row r="12" spans="1:8" ht="15.75" thickBot="1" x14ac:dyDescent="0.3">
      <c r="A12" s="1">
        <v>11</v>
      </c>
      <c r="B12" s="1" t="s">
        <v>13</v>
      </c>
      <c r="C12" s="1" t="s">
        <v>22</v>
      </c>
      <c r="D12" s="9" t="s">
        <v>14</v>
      </c>
      <c r="E12" s="9" t="s">
        <v>11</v>
      </c>
    </row>
    <row r="13" spans="1:8" x14ac:dyDescent="0.25">
      <c r="A13" s="1">
        <v>12</v>
      </c>
      <c r="B13" s="1" t="s">
        <v>13</v>
      </c>
      <c r="C13" s="1" t="s">
        <v>24</v>
      </c>
      <c r="D13" s="4" t="s">
        <v>25</v>
      </c>
      <c r="E13" s="4" t="s">
        <v>16</v>
      </c>
    </row>
    <row r="14" spans="1:8" ht="15.75" thickBot="1" x14ac:dyDescent="0.3">
      <c r="A14" s="1">
        <v>13</v>
      </c>
      <c r="B14" s="1" t="s">
        <v>13</v>
      </c>
      <c r="C14" s="1" t="s">
        <v>22</v>
      </c>
      <c r="D14" s="6" t="s">
        <v>25</v>
      </c>
      <c r="E14" s="6" t="s">
        <v>16</v>
      </c>
    </row>
    <row r="15" spans="1:8" x14ac:dyDescent="0.25">
      <c r="A15" s="1">
        <v>14</v>
      </c>
      <c r="B15" s="1" t="s">
        <v>13</v>
      </c>
      <c r="C15" s="1" t="s">
        <v>5</v>
      </c>
      <c r="D15" s="4" t="s">
        <v>10</v>
      </c>
      <c r="E15" s="4" t="s">
        <v>16</v>
      </c>
    </row>
    <row r="16" spans="1:8" ht="15.75" thickBot="1" x14ac:dyDescent="0.3">
      <c r="A16" s="1">
        <v>15</v>
      </c>
      <c r="B16" s="6" t="s">
        <v>13</v>
      </c>
      <c r="C16" s="6" t="s">
        <v>22</v>
      </c>
      <c r="D16" s="6" t="s">
        <v>10</v>
      </c>
      <c r="E16" s="6" t="s">
        <v>16</v>
      </c>
    </row>
    <row r="17" spans="1:9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9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9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9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9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  <c r="H21" s="4"/>
      <c r="I21" s="4"/>
    </row>
    <row r="22" spans="1:9" x14ac:dyDescent="0.25">
      <c r="A22" s="1">
        <v>21</v>
      </c>
      <c r="B22" s="1" t="s">
        <v>6</v>
      </c>
      <c r="C22" s="1" t="s">
        <v>5</v>
      </c>
      <c r="D22" s="5" t="s">
        <v>14</v>
      </c>
      <c r="E22" s="4" t="s">
        <v>8</v>
      </c>
    </row>
    <row r="23" spans="1:9" x14ac:dyDescent="0.25">
      <c r="A23" s="1">
        <v>22</v>
      </c>
      <c r="B23" s="1" t="s">
        <v>6</v>
      </c>
      <c r="C23" s="1" t="s">
        <v>24</v>
      </c>
      <c r="D23" s="4" t="s">
        <v>14</v>
      </c>
      <c r="E23" s="4" t="s">
        <v>8</v>
      </c>
    </row>
    <row r="24" spans="1:9" ht="15.75" thickBot="1" x14ac:dyDescent="0.3">
      <c r="A24" s="1">
        <v>23</v>
      </c>
      <c r="B24" s="1" t="s">
        <v>6</v>
      </c>
      <c r="C24" s="1" t="s">
        <v>26</v>
      </c>
      <c r="D24" s="6" t="s">
        <v>14</v>
      </c>
      <c r="E24" s="6" t="s">
        <v>8</v>
      </c>
    </row>
    <row r="25" spans="1:9" x14ac:dyDescent="0.25">
      <c r="A25" s="1">
        <v>24</v>
      </c>
      <c r="B25" s="1" t="s">
        <v>6</v>
      </c>
      <c r="C25" s="1" t="s">
        <v>5</v>
      </c>
      <c r="D25" s="5" t="s">
        <v>7</v>
      </c>
      <c r="E25" s="4" t="s">
        <v>11</v>
      </c>
    </row>
    <row r="26" spans="1:9" x14ac:dyDescent="0.25">
      <c r="A26" s="1">
        <v>25</v>
      </c>
      <c r="B26" s="1" t="s">
        <v>6</v>
      </c>
      <c r="C26" s="1" t="s">
        <v>24</v>
      </c>
      <c r="D26" s="4" t="s">
        <v>7</v>
      </c>
      <c r="E26" s="4" t="s">
        <v>11</v>
      </c>
    </row>
    <row r="27" spans="1:9" ht="15.75" thickBot="1" x14ac:dyDescent="0.3">
      <c r="A27" s="1">
        <v>26</v>
      </c>
      <c r="B27" s="4" t="s">
        <v>6</v>
      </c>
      <c r="C27" s="4" t="s">
        <v>26</v>
      </c>
      <c r="D27" s="6" t="s">
        <v>7</v>
      </c>
      <c r="E27" s="6" t="s">
        <v>11</v>
      </c>
    </row>
    <row r="28" spans="1:9" ht="15.75" thickBot="1" x14ac:dyDescent="0.3">
      <c r="A28" s="1">
        <v>27</v>
      </c>
      <c r="B28" s="6" t="s">
        <v>6</v>
      </c>
      <c r="C28" s="6" t="s">
        <v>5</v>
      </c>
      <c r="D28" s="6" t="s">
        <v>10</v>
      </c>
      <c r="E28" s="6" t="s">
        <v>11</v>
      </c>
    </row>
    <row r="29" spans="1:9" x14ac:dyDescent="0.25">
      <c r="A29" s="1">
        <v>28</v>
      </c>
      <c r="B29" s="3" t="s">
        <v>9</v>
      </c>
      <c r="C29" s="1" t="s">
        <v>5</v>
      </c>
      <c r="D29" s="5" t="s">
        <v>7</v>
      </c>
      <c r="E29" s="5" t="s">
        <v>8</v>
      </c>
    </row>
    <row r="30" spans="1:9" ht="15.75" thickBot="1" x14ac:dyDescent="0.3">
      <c r="A30" s="1">
        <v>29</v>
      </c>
      <c r="B30" s="3" t="s">
        <v>9</v>
      </c>
      <c r="C30" s="6" t="s">
        <v>24</v>
      </c>
      <c r="D30" s="6" t="s">
        <v>7</v>
      </c>
      <c r="E30" s="6" t="s">
        <v>8</v>
      </c>
    </row>
    <row r="31" spans="1:9" ht="15.75" thickBot="1" x14ac:dyDescent="0.3">
      <c r="A31" s="1">
        <v>30</v>
      </c>
      <c r="B31" s="7" t="s">
        <v>9</v>
      </c>
      <c r="C31" s="6" t="s">
        <v>22</v>
      </c>
      <c r="D31" s="6" t="s">
        <v>10</v>
      </c>
      <c r="E31" s="6" t="s">
        <v>11</v>
      </c>
    </row>
    <row r="32" spans="1:9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E24"/>
  <sheetViews>
    <sheetView topLeftCell="S1" workbookViewId="0">
      <selection activeCell="AA7" sqref="A1:XFD1048576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1" width="6.28515625" style="1" bestFit="1" customWidth="1"/>
    <col min="12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7" spans="1:31" x14ac:dyDescent="0.25">
      <c r="A7" s="4"/>
    </row>
    <row r="8" spans="1:31" x14ac:dyDescent="0.25">
      <c r="D8" s="8" t="s">
        <v>2</v>
      </c>
    </row>
    <row r="15" spans="1:31" x14ac:dyDescent="0.25">
      <c r="A15" s="8" t="s">
        <v>20</v>
      </c>
      <c r="D15" s="8" t="s">
        <v>62</v>
      </c>
      <c r="E15" s="8"/>
      <c r="F15" s="8"/>
      <c r="O15" s="8" t="s">
        <v>13</v>
      </c>
      <c r="R15" s="8" t="s">
        <v>23</v>
      </c>
      <c r="T15" s="8" t="s">
        <v>6</v>
      </c>
      <c r="X15" s="10" t="s">
        <v>9</v>
      </c>
      <c r="AA15" s="8" t="s">
        <v>15</v>
      </c>
      <c r="AC15" s="8" t="s">
        <v>17</v>
      </c>
      <c r="AE15" s="8" t="s">
        <v>19</v>
      </c>
    </row>
    <row r="18" spans="1:31" x14ac:dyDescent="0.25">
      <c r="A18" s="4" t="s">
        <v>21</v>
      </c>
      <c r="C18" s="4" t="s">
        <v>63</v>
      </c>
      <c r="F18" s="4" t="s">
        <v>24</v>
      </c>
      <c r="H18" s="4" t="s">
        <v>26</v>
      </c>
      <c r="K18" s="11" t="s">
        <v>70</v>
      </c>
      <c r="O18" s="8" t="s">
        <v>3</v>
      </c>
      <c r="R18" s="11" t="s">
        <v>21</v>
      </c>
      <c r="T18" s="8" t="s">
        <v>3</v>
      </c>
      <c r="W18" s="8"/>
      <c r="X18" s="8" t="s">
        <v>1</v>
      </c>
      <c r="Y18" s="8"/>
      <c r="AA18" s="8" t="s">
        <v>29</v>
      </c>
      <c r="AC18" s="8" t="s">
        <v>18</v>
      </c>
      <c r="AD18" s="8"/>
      <c r="AE18" s="8" t="s">
        <v>18</v>
      </c>
    </row>
    <row r="19" spans="1:31" x14ac:dyDescent="0.25">
      <c r="W19" s="8"/>
      <c r="X19" s="8"/>
      <c r="Y19" s="8"/>
    </row>
    <row r="20" spans="1:31" x14ac:dyDescent="0.25">
      <c r="W20" s="8"/>
      <c r="X20" s="8"/>
      <c r="Y20" s="8"/>
    </row>
    <row r="21" spans="1:31" x14ac:dyDescent="0.25">
      <c r="B21" s="11" t="s">
        <v>67</v>
      </c>
      <c r="C21" s="8"/>
      <c r="D21" s="11" t="s">
        <v>75</v>
      </c>
      <c r="F21" s="11" t="s">
        <v>31</v>
      </c>
      <c r="H21" s="11" t="s">
        <v>30</v>
      </c>
      <c r="J21" s="4" t="s">
        <v>68</v>
      </c>
      <c r="L21" s="11" t="s">
        <v>72</v>
      </c>
      <c r="N21" s="4" t="s">
        <v>68</v>
      </c>
      <c r="O21" s="13" t="s">
        <v>82</v>
      </c>
      <c r="P21" s="11" t="s">
        <v>79</v>
      </c>
      <c r="S21" s="8" t="s">
        <v>68</v>
      </c>
      <c r="T21" s="8" t="s">
        <v>72</v>
      </c>
      <c r="U21" s="8" t="s">
        <v>79</v>
      </c>
      <c r="W21" s="8" t="s">
        <v>63</v>
      </c>
      <c r="X21" s="11" t="s">
        <v>24</v>
      </c>
      <c r="Y21" s="11" t="s">
        <v>70</v>
      </c>
    </row>
    <row r="22" spans="1:31" x14ac:dyDescent="0.25">
      <c r="B22" s="8"/>
      <c r="C22" s="11"/>
      <c r="D22" s="8"/>
    </row>
    <row r="23" spans="1:31" x14ac:dyDescent="0.25">
      <c r="B23" s="8"/>
      <c r="C23" s="8"/>
      <c r="D23" s="8"/>
    </row>
    <row r="24" spans="1:31" x14ac:dyDescent="0.25">
      <c r="B24" s="11" t="s">
        <v>31</v>
      </c>
      <c r="C24" s="8"/>
      <c r="D24" s="11" t="s">
        <v>31</v>
      </c>
      <c r="J24" s="11" t="s">
        <v>30</v>
      </c>
      <c r="L24" s="11" t="s">
        <v>31</v>
      </c>
      <c r="N24" s="11" t="s">
        <v>31</v>
      </c>
      <c r="O24" s="8" t="s">
        <v>29</v>
      </c>
      <c r="P24" s="8" t="s">
        <v>29</v>
      </c>
      <c r="S24" s="11" t="s">
        <v>30</v>
      </c>
      <c r="T24" s="11" t="s">
        <v>31</v>
      </c>
      <c r="U24" s="11" t="s">
        <v>31</v>
      </c>
      <c r="W24" s="11" t="s">
        <v>30</v>
      </c>
      <c r="X24" s="11" t="s">
        <v>30</v>
      </c>
      <c r="Y24" s="11" t="s">
        <v>31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H1" zoomScale="60" zoomScaleNormal="60" workbookViewId="0">
      <selection activeCell="Z9" sqref="Z9"/>
    </sheetView>
  </sheetViews>
  <sheetFormatPr defaultRowHeight="15" x14ac:dyDescent="0.25"/>
  <cols>
    <col min="1" max="1" width="17.28515625" style="1" bestFit="1" customWidth="1"/>
    <col min="2" max="2" width="8" style="1" bestFit="1" customWidth="1"/>
    <col min="3" max="3" width="7.85546875" style="1" bestFit="1" customWidth="1"/>
    <col min="4" max="4" width="10.140625" style="1" bestFit="1" customWidth="1"/>
    <col min="5" max="5" width="4.85546875" style="1" customWidth="1"/>
    <col min="6" max="6" width="10" style="1" bestFit="1" customWidth="1"/>
    <col min="7" max="7" width="6.42578125" style="1" customWidth="1"/>
    <col min="8" max="8" width="11" style="1" bestFit="1" customWidth="1"/>
    <col min="9" max="9" width="6.28515625" style="1" bestFit="1" customWidth="1"/>
    <col min="10" max="10" width="9.7109375" style="1" bestFit="1" customWidth="1"/>
    <col min="11" max="12" width="8" style="1" bestFit="1" customWidth="1"/>
    <col min="13" max="13" width="6.7109375" style="1" customWidth="1"/>
    <col min="14" max="14" width="9.7109375" style="1" bestFit="1" customWidth="1"/>
    <col min="15" max="15" width="20.7109375" style="1" bestFit="1" customWidth="1"/>
    <col min="16" max="16" width="17.28515625" style="1" bestFit="1" customWidth="1"/>
    <col min="17" max="17" width="5.7109375" style="1" customWidth="1"/>
    <col min="18" max="18" width="18.5703125" style="1" bestFit="1" customWidth="1"/>
    <col min="19" max="19" width="9.7109375" style="1" bestFit="1" customWidth="1"/>
    <col min="20" max="20" width="15.42578125" style="1" bestFit="1" customWidth="1"/>
    <col min="21" max="21" width="17.28515625" style="1" bestFit="1" customWidth="1"/>
    <col min="22" max="22" width="4.5703125" style="1" customWidth="1"/>
    <col min="23" max="23" width="8.85546875" style="1" bestFit="1" customWidth="1"/>
    <col min="24" max="24" width="10" style="1" bestFit="1" customWidth="1"/>
    <col min="25" max="25" width="8" style="1" bestFit="1" customWidth="1"/>
    <col min="26" max="26" width="4.7109375" style="1" customWidth="1"/>
    <col min="27" max="27" width="29.28515625" style="1" bestFit="1" customWidth="1"/>
    <col min="28" max="28" width="4.140625" style="1" customWidth="1"/>
    <col min="29" max="29" width="19.28515625" style="1" bestFit="1" customWidth="1"/>
    <col min="30" max="30" width="6.140625" style="1" customWidth="1"/>
    <col min="31" max="31" width="43.140625" style="1" bestFit="1" customWidth="1"/>
    <col min="32" max="16384" width="9.140625" style="1"/>
  </cols>
  <sheetData>
    <row r="1" spans="1:3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1" t="s">
        <v>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11" t="s">
        <v>20</v>
      </c>
      <c r="B15" s="4"/>
      <c r="C15" s="4"/>
      <c r="D15" s="11" t="s">
        <v>62</v>
      </c>
      <c r="E15" s="11"/>
      <c r="F15" s="11"/>
      <c r="G15" s="4"/>
      <c r="H15" s="4"/>
      <c r="I15" s="4"/>
      <c r="J15" s="4"/>
      <c r="K15" s="4"/>
      <c r="L15" s="4"/>
      <c r="M15" s="4"/>
      <c r="N15" s="4"/>
      <c r="O15" s="11" t="s">
        <v>13</v>
      </c>
      <c r="P15" s="4"/>
      <c r="Q15" s="4"/>
      <c r="R15" s="11" t="s">
        <v>23</v>
      </c>
      <c r="S15" s="4"/>
      <c r="T15" s="11" t="s">
        <v>6</v>
      </c>
      <c r="U15" s="4"/>
      <c r="V15" s="4"/>
      <c r="W15" s="4"/>
      <c r="X15" s="13" t="s">
        <v>9</v>
      </c>
      <c r="Y15" s="4"/>
      <c r="Z15" s="4"/>
      <c r="AA15" s="11" t="s">
        <v>15</v>
      </c>
      <c r="AB15" s="4"/>
      <c r="AC15" s="11" t="s">
        <v>17</v>
      </c>
      <c r="AD15" s="4"/>
      <c r="AE15" s="11" t="s">
        <v>19</v>
      </c>
      <c r="AF15" s="4"/>
    </row>
    <row r="16" spans="1:3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4"/>
      <c r="B18" s="4"/>
      <c r="C18" s="4"/>
      <c r="D18" s="4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11" t="s">
        <v>3</v>
      </c>
      <c r="P18" s="4"/>
      <c r="Q18" s="4"/>
      <c r="R18" s="11"/>
      <c r="S18" s="4"/>
      <c r="T18" s="11" t="s">
        <v>3</v>
      </c>
      <c r="U18" s="4"/>
      <c r="V18" s="4"/>
      <c r="W18" s="11"/>
      <c r="X18" s="11" t="s">
        <v>1</v>
      </c>
      <c r="Y18" s="11"/>
      <c r="Z18" s="4"/>
      <c r="AA18" s="11" t="s">
        <v>29</v>
      </c>
      <c r="AB18" s="4"/>
      <c r="AC18" s="11"/>
      <c r="AD18" s="11"/>
      <c r="AE18" s="11"/>
      <c r="AF18" s="4"/>
    </row>
    <row r="19" spans="1:3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11"/>
      <c r="X19" s="11"/>
      <c r="Y19" s="11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  <c r="X20" s="11"/>
      <c r="Y20" s="11"/>
      <c r="Z20" s="4"/>
      <c r="AA20" s="4"/>
      <c r="AB20" s="4"/>
      <c r="AC20" s="4"/>
      <c r="AD20" s="4"/>
      <c r="AE20" s="4"/>
      <c r="AF20" s="4"/>
    </row>
    <row r="21" spans="1:32" x14ac:dyDescent="0.25">
      <c r="A21" s="4"/>
      <c r="B21" s="4"/>
      <c r="C21" s="4" t="s">
        <v>63</v>
      </c>
      <c r="D21" s="4"/>
      <c r="E21" s="4"/>
      <c r="F21" s="4" t="s">
        <v>24</v>
      </c>
      <c r="G21" s="4"/>
      <c r="H21" s="4" t="s">
        <v>26</v>
      </c>
      <c r="I21" s="4"/>
      <c r="K21" s="11" t="s">
        <v>70</v>
      </c>
      <c r="M21" s="4"/>
      <c r="N21" s="4" t="s">
        <v>68</v>
      </c>
      <c r="O21" s="13" t="s">
        <v>82</v>
      </c>
      <c r="P21" s="11" t="s">
        <v>79</v>
      </c>
      <c r="Q21" s="4"/>
      <c r="R21" s="4"/>
      <c r="S21" s="11" t="s">
        <v>68</v>
      </c>
      <c r="T21" s="11" t="s">
        <v>72</v>
      </c>
      <c r="U21" s="11" t="s">
        <v>79</v>
      </c>
      <c r="V21" s="4"/>
      <c r="W21" s="11" t="s">
        <v>63</v>
      </c>
      <c r="X21" s="11" t="s">
        <v>24</v>
      </c>
      <c r="Y21" s="11" t="s">
        <v>70</v>
      </c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4"/>
      <c r="D23" s="4"/>
      <c r="E23" s="4"/>
      <c r="F23" s="4"/>
      <c r="G23" s="4"/>
      <c r="H23" s="4"/>
      <c r="I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C24" s="1" t="s">
        <v>3</v>
      </c>
      <c r="E24" s="4"/>
      <c r="F24" s="11" t="s">
        <v>31</v>
      </c>
      <c r="G24" s="4"/>
      <c r="H24" s="11" t="s">
        <v>30</v>
      </c>
      <c r="I24" s="4"/>
      <c r="J24" s="4"/>
      <c r="K24" s="1" t="s">
        <v>3</v>
      </c>
      <c r="L24" s="4"/>
      <c r="M24" s="4"/>
      <c r="N24" s="11" t="s">
        <v>31</v>
      </c>
      <c r="O24" s="11" t="s">
        <v>29</v>
      </c>
      <c r="P24" s="11" t="s">
        <v>29</v>
      </c>
      <c r="Q24" s="4"/>
      <c r="R24" s="4"/>
      <c r="S24" s="11" t="s">
        <v>30</v>
      </c>
      <c r="T24" s="11" t="s">
        <v>31</v>
      </c>
      <c r="U24" s="11" t="s">
        <v>31</v>
      </c>
      <c r="V24" s="4"/>
      <c r="W24" s="11" t="s">
        <v>30</v>
      </c>
      <c r="X24" s="11" t="s">
        <v>30</v>
      </c>
      <c r="Y24" s="11" t="s">
        <v>31</v>
      </c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T26" s="4"/>
      <c r="U26" s="4"/>
      <c r="V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11" t="s">
        <v>67</v>
      </c>
      <c r="C27" s="11"/>
      <c r="D27" s="11" t="s">
        <v>75</v>
      </c>
      <c r="E27" s="4"/>
      <c r="F27" s="4"/>
      <c r="G27" s="4"/>
      <c r="H27" s="4"/>
      <c r="I27" s="4"/>
      <c r="J27" s="4" t="s">
        <v>68</v>
      </c>
      <c r="K27" s="4"/>
      <c r="L27" s="11" t="s">
        <v>72</v>
      </c>
      <c r="M27" s="4"/>
      <c r="N27" s="4"/>
      <c r="P27" s="4"/>
      <c r="Q27" s="4"/>
      <c r="R27" s="4"/>
      <c r="T27" s="4"/>
      <c r="U27" s="4"/>
      <c r="V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11"/>
      <c r="C28" s="11"/>
      <c r="D28" s="11"/>
      <c r="E28" s="4"/>
      <c r="F28" s="4"/>
      <c r="G28" s="4"/>
      <c r="H28" s="4"/>
      <c r="I28" s="4"/>
      <c r="J28" s="4"/>
      <c r="K28" s="4"/>
      <c r="L28" s="4"/>
      <c r="M28" s="4"/>
      <c r="N28" s="4"/>
      <c r="P28" s="4"/>
      <c r="Q28" s="4"/>
      <c r="R28" s="4"/>
      <c r="T28" s="4"/>
      <c r="U28" s="4"/>
      <c r="V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B29" s="11"/>
      <c r="C29" s="11"/>
      <c r="D29" s="11"/>
      <c r="J29" s="4"/>
      <c r="K29" s="4"/>
      <c r="L29" s="4"/>
    </row>
    <row r="30" spans="1:32" x14ac:dyDescent="0.25">
      <c r="B30" s="11" t="s">
        <v>31</v>
      </c>
      <c r="C30" s="11"/>
      <c r="D30" s="11" t="s">
        <v>31</v>
      </c>
      <c r="J30" s="11" t="s">
        <v>30</v>
      </c>
      <c r="K30" s="4"/>
      <c r="L30" s="11" t="s">
        <v>31</v>
      </c>
    </row>
    <row r="34" spans="1:2" x14ac:dyDescent="0.25">
      <c r="A34" s="1" t="s">
        <v>89</v>
      </c>
    </row>
    <row r="35" spans="1:2" x14ac:dyDescent="0.25">
      <c r="A35" s="1">
        <v>1</v>
      </c>
      <c r="B35" s="1" t="s">
        <v>90</v>
      </c>
    </row>
    <row r="36" spans="1:2" x14ac:dyDescent="0.25">
      <c r="A36" s="1">
        <v>2</v>
      </c>
      <c r="B36" s="1" t="s">
        <v>91</v>
      </c>
    </row>
    <row r="37" spans="1:2" x14ac:dyDescent="0.25">
      <c r="A37" s="1">
        <v>3</v>
      </c>
      <c r="B37" s="1" t="s">
        <v>92</v>
      </c>
    </row>
    <row r="38" spans="1:2" x14ac:dyDescent="0.25">
      <c r="A38" s="1">
        <v>4</v>
      </c>
      <c r="B38" s="1" t="s">
        <v>93</v>
      </c>
    </row>
    <row r="39" spans="1:2" x14ac:dyDescent="0.25">
      <c r="A39" s="1">
        <v>5</v>
      </c>
      <c r="B39" s="1" t="s">
        <v>94</v>
      </c>
    </row>
    <row r="40" spans="1:2" x14ac:dyDescent="0.25">
      <c r="A40" s="1">
        <v>6</v>
      </c>
      <c r="B40" s="1" t="s">
        <v>95</v>
      </c>
    </row>
    <row r="41" spans="1:2" x14ac:dyDescent="0.25">
      <c r="A41" s="1">
        <v>7</v>
      </c>
      <c r="B41" s="1" t="s">
        <v>96</v>
      </c>
    </row>
    <row r="42" spans="1:2" x14ac:dyDescent="0.25">
      <c r="A42" s="1">
        <v>8</v>
      </c>
      <c r="B42" s="4" t="s">
        <v>97</v>
      </c>
    </row>
    <row r="43" spans="1:2" x14ac:dyDescent="0.25">
      <c r="A43" s="1">
        <v>9</v>
      </c>
      <c r="B43" s="4" t="s">
        <v>98</v>
      </c>
    </row>
    <row r="44" spans="1:2" x14ac:dyDescent="0.25">
      <c r="A44" s="1">
        <v>10</v>
      </c>
      <c r="B44" s="4" t="s">
        <v>99</v>
      </c>
    </row>
    <row r="45" spans="1:2" x14ac:dyDescent="0.25">
      <c r="A45" s="1">
        <v>11</v>
      </c>
      <c r="B45" s="4" t="s">
        <v>100</v>
      </c>
    </row>
    <row r="46" spans="1:2" x14ac:dyDescent="0.25">
      <c r="A46" s="1">
        <v>12</v>
      </c>
      <c r="B46" s="4" t="s">
        <v>101</v>
      </c>
    </row>
    <row r="47" spans="1:2" x14ac:dyDescent="0.25">
      <c r="A47" s="1">
        <v>13</v>
      </c>
      <c r="B47" s="4" t="s">
        <v>102</v>
      </c>
    </row>
    <row r="48" spans="1:2" x14ac:dyDescent="0.25">
      <c r="A48" s="1">
        <v>14</v>
      </c>
      <c r="B48" s="4" t="s">
        <v>103</v>
      </c>
    </row>
    <row r="49" spans="1:2" x14ac:dyDescent="0.25">
      <c r="A49" s="1">
        <v>15</v>
      </c>
      <c r="B49" s="4" t="s">
        <v>104</v>
      </c>
    </row>
    <row r="50" spans="1:2" x14ac:dyDescent="0.25">
      <c r="A50" s="1">
        <v>16</v>
      </c>
      <c r="B50" s="4" t="s">
        <v>105</v>
      </c>
    </row>
    <row r="51" spans="1:2" x14ac:dyDescent="0.25">
      <c r="A51" s="1">
        <v>17</v>
      </c>
      <c r="B51" s="4" t="s">
        <v>106</v>
      </c>
    </row>
    <row r="52" spans="1:2" x14ac:dyDescent="0.25">
      <c r="A52" s="1">
        <v>18</v>
      </c>
      <c r="B52" s="12" t="s">
        <v>107</v>
      </c>
    </row>
    <row r="53" spans="1:2" x14ac:dyDescent="0.25">
      <c r="A53" s="1">
        <v>19</v>
      </c>
      <c r="B53" s="12" t="s">
        <v>108</v>
      </c>
    </row>
    <row r="54" spans="1:2" x14ac:dyDescent="0.25">
      <c r="A54" s="1">
        <v>20</v>
      </c>
      <c r="B54" s="12" t="s">
        <v>109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G1" sqref="G1"/>
    </sheetView>
  </sheetViews>
  <sheetFormatPr defaultRowHeight="15" x14ac:dyDescent="0.25"/>
  <cols>
    <col min="1" max="1" width="3.5703125" bestFit="1" customWidth="1"/>
    <col min="2" max="2" width="43.140625" bestFit="1" customWidth="1"/>
    <col min="3" max="3" width="15.140625" bestFit="1" customWidth="1"/>
    <col min="4" max="4" width="23.85546875" bestFit="1" customWidth="1"/>
    <col min="5" max="5" width="19.140625" bestFit="1" customWidth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5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12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12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12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12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12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12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25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5"/>
  <sheetViews>
    <sheetView workbookViewId="0">
      <selection activeCell="D8" sqref="D8"/>
    </sheetView>
  </sheetViews>
  <sheetFormatPr defaultRowHeight="15" x14ac:dyDescent="0.25"/>
  <cols>
    <col min="1" max="1" width="5.5703125" bestFit="1" customWidth="1"/>
    <col min="2" max="2" width="22.7109375" bestFit="1" customWidth="1"/>
    <col min="3" max="3" width="20.7109375" bestFit="1" customWidth="1"/>
    <col min="4" max="4" width="18.5703125" bestFit="1" customWidth="1"/>
    <col min="5" max="5" width="15.42578125" bestFit="1" customWidth="1"/>
    <col min="6" max="6" width="7.85546875" bestFit="1" customWidth="1"/>
    <col min="7" max="7" width="29.28515625" bestFit="1" customWidth="1"/>
    <col min="8" max="8" width="19.28515625" bestFit="1" customWidth="1"/>
    <col min="9" max="9" width="43.140625" bestFit="1" customWidth="1"/>
  </cols>
  <sheetData>
    <row r="8" spans="1:9" x14ac:dyDescent="0.25">
      <c r="D8" s="8" t="s">
        <v>2</v>
      </c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5" spans="1:9" x14ac:dyDescent="0.25">
      <c r="A15" s="1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D1" workbookViewId="0">
      <selection activeCell="P4" sqref="P4"/>
    </sheetView>
  </sheetViews>
  <sheetFormatPr defaultRowHeight="15" x14ac:dyDescent="0.25"/>
  <cols>
    <col min="2" max="2" width="17.42578125" bestFit="1" customWidth="1"/>
    <col min="3" max="3" width="12" bestFit="1" customWidth="1"/>
    <col min="5" max="5" width="15.28515625" bestFit="1" customWidth="1"/>
    <col min="6" max="6" width="17.28515625" bestFit="1" customWidth="1"/>
    <col min="9" max="9" width="20.140625" bestFit="1" customWidth="1"/>
    <col min="10" max="10" width="17.28515625" bestFit="1" customWidth="1"/>
    <col min="13" max="13" width="18" bestFit="1" customWidth="1"/>
  </cols>
  <sheetData>
    <row r="1" spans="1:20" x14ac:dyDescent="0.25">
      <c r="A1" s="1" t="s">
        <v>59</v>
      </c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N1" s="1"/>
      <c r="O1" s="1"/>
      <c r="P1" s="1"/>
      <c r="R1" s="1"/>
      <c r="S1" s="1"/>
      <c r="T1" s="4"/>
    </row>
    <row r="2" spans="1:20" x14ac:dyDescent="0.25">
      <c r="A2" s="4" t="s">
        <v>27</v>
      </c>
      <c r="B2" s="1"/>
      <c r="C2" s="1"/>
      <c r="M2" s="4" t="s">
        <v>54</v>
      </c>
      <c r="N2" s="1">
        <f>0-(((1/4)*0)+((1/4)*0)+((1/4)*0)+((1/4)*0))</f>
        <v>0</v>
      </c>
      <c r="P2" s="4" t="s">
        <v>61</v>
      </c>
    </row>
    <row r="3" spans="1:20" x14ac:dyDescent="0.25">
      <c r="A3" s="1"/>
      <c r="B3" s="1"/>
      <c r="C3" s="1"/>
      <c r="E3" s="1" t="s">
        <v>33</v>
      </c>
      <c r="F3" s="1" t="s">
        <v>21</v>
      </c>
      <c r="G3" s="1">
        <f>IFERROR(-(((1/1)*(LOG10(1/1)/(LOG10(2))))),"0")</f>
        <v>0</v>
      </c>
      <c r="I3" s="1" t="s">
        <v>52</v>
      </c>
      <c r="J3" s="1" t="s">
        <v>21</v>
      </c>
      <c r="K3" s="1">
        <f>IFERROR(-(((1/1)*(LOG10(1/1)/(LOG10(2))))),"0")</f>
        <v>0</v>
      </c>
      <c r="M3" s="4" t="s">
        <v>56</v>
      </c>
      <c r="N3" s="1">
        <f>0-(((1/4)*0)+((2/4)*0)+((1/4)*0))</f>
        <v>0</v>
      </c>
      <c r="P3" s="1" t="s">
        <v>110</v>
      </c>
    </row>
    <row r="4" spans="1:20" x14ac:dyDescent="0.25">
      <c r="A4" s="4" t="s">
        <v>28</v>
      </c>
      <c r="B4" s="1" t="s">
        <v>21</v>
      </c>
      <c r="C4" s="1">
        <f>IFERROR(-(((4/4)*(LOG10(4/4)/(LOG10(2))))),"0")</f>
        <v>0</v>
      </c>
      <c r="F4" s="1" t="s">
        <v>37</v>
      </c>
      <c r="G4" s="1">
        <f>SUM(G3)</f>
        <v>0</v>
      </c>
      <c r="J4" s="1" t="s">
        <v>37</v>
      </c>
      <c r="K4" s="1">
        <f>SUM(K3)</f>
        <v>0</v>
      </c>
    </row>
    <row r="5" spans="1:20" x14ac:dyDescent="0.25">
      <c r="A5" s="4"/>
      <c r="B5" s="1" t="s">
        <v>37</v>
      </c>
      <c r="C5" s="1">
        <f>SUM(C4)</f>
        <v>0</v>
      </c>
      <c r="J5" s="1"/>
      <c r="K5" s="1"/>
    </row>
    <row r="6" spans="1:20" x14ac:dyDescent="0.25">
      <c r="A6" s="4"/>
      <c r="B6" s="4"/>
      <c r="C6" s="1"/>
      <c r="E6" s="1" t="s">
        <v>34</v>
      </c>
      <c r="F6" s="1" t="s">
        <v>21</v>
      </c>
      <c r="G6" s="1">
        <f>IFERROR(-(((1/1)*(LOG10(1/1)/(LOG10(2))))),"0")</f>
        <v>0</v>
      </c>
      <c r="I6" s="1" t="s">
        <v>50</v>
      </c>
      <c r="J6" s="1" t="s">
        <v>21</v>
      </c>
      <c r="K6" s="1">
        <f>IFERROR(-(((2/2)*(LOG10(2/2)/(LOG10(2))))),"0")</f>
        <v>0</v>
      </c>
    </row>
    <row r="7" spans="1:20" x14ac:dyDescent="0.25">
      <c r="A7" s="4"/>
      <c r="B7" s="4"/>
      <c r="C7" s="1"/>
      <c r="F7" s="1" t="s">
        <v>37</v>
      </c>
      <c r="G7" s="1">
        <f>SUM(G6)</f>
        <v>0</v>
      </c>
      <c r="J7" s="1" t="s">
        <v>37</v>
      </c>
      <c r="K7" s="1">
        <f>SUM(K6)</f>
        <v>0</v>
      </c>
    </row>
    <row r="8" spans="1:20" x14ac:dyDescent="0.25">
      <c r="A8" s="1"/>
      <c r="J8" s="1"/>
      <c r="K8" s="1"/>
    </row>
    <row r="9" spans="1:20" x14ac:dyDescent="0.25">
      <c r="A9" s="1"/>
      <c r="E9" s="1" t="s">
        <v>35</v>
      </c>
      <c r="F9" s="1" t="s">
        <v>21</v>
      </c>
      <c r="G9" s="1">
        <f>IFERROR(-(((1/1)*(LOG10(1/1)/(LOG10(2))))),"0")</f>
        <v>0</v>
      </c>
      <c r="I9" s="1" t="s">
        <v>60</v>
      </c>
      <c r="J9" s="1" t="s">
        <v>21</v>
      </c>
      <c r="K9" s="1">
        <f>IFERROR(-(((1/1)*(LOG10(1/1)/(LOG10(2))))),"0")</f>
        <v>0</v>
      </c>
    </row>
    <row r="10" spans="1:20" x14ac:dyDescent="0.25">
      <c r="F10" s="1" t="s">
        <v>37</v>
      </c>
      <c r="G10" s="1">
        <f>SUM(G9)</f>
        <v>0</v>
      </c>
      <c r="J10" s="1" t="s">
        <v>37</v>
      </c>
      <c r="K10" s="1">
        <f>SUM(K9)</f>
        <v>0</v>
      </c>
    </row>
    <row r="12" spans="1:20" x14ac:dyDescent="0.25">
      <c r="E12" s="1" t="s">
        <v>36</v>
      </c>
      <c r="F12" s="1" t="s">
        <v>21</v>
      </c>
      <c r="G12" s="1">
        <f>IFERROR(-(((1/1)*(LOG10(1/1)/(LOG10(2))))),"0")</f>
        <v>0</v>
      </c>
    </row>
    <row r="13" spans="1:20" x14ac:dyDescent="0.25">
      <c r="F13" s="1" t="s">
        <v>37</v>
      </c>
      <c r="G13" s="1">
        <f>SUM(G12)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6" sqref="C6:C11"/>
    </sheetView>
  </sheetViews>
  <sheetFormatPr defaultRowHeight="15" x14ac:dyDescent="0.25"/>
  <cols>
    <col min="1" max="1" width="3.5703125" style="1" bestFit="1" customWidth="1"/>
    <col min="2" max="2" width="43.140625" style="1" bestFit="1" customWidth="1"/>
    <col min="3" max="3" width="15.140625" style="1" bestFit="1" customWidth="1"/>
    <col min="4" max="4" width="23.85546875" style="1" bestFit="1" customWidth="1"/>
    <col min="5" max="5" width="19.140625" style="1" bestFit="1" customWidth="1"/>
    <col min="6" max="16384" width="9.140625" style="1"/>
  </cols>
  <sheetData>
    <row r="1" spans="1:5" ht="15.75" thickBot="1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25">
      <c r="A2" s="1">
        <v>1</v>
      </c>
      <c r="B2" s="5" t="s">
        <v>20</v>
      </c>
      <c r="C2" s="5" t="s">
        <v>63</v>
      </c>
      <c r="D2" s="5" t="s">
        <v>10</v>
      </c>
      <c r="E2" s="5" t="s">
        <v>21</v>
      </c>
    </row>
    <row r="3" spans="1:5" x14ac:dyDescent="0.25">
      <c r="A3" s="1">
        <v>2</v>
      </c>
      <c r="B3" s="4" t="s">
        <v>20</v>
      </c>
      <c r="C3" s="4" t="s">
        <v>22</v>
      </c>
      <c r="D3" s="4" t="s">
        <v>7</v>
      </c>
      <c r="E3" s="4" t="s">
        <v>21</v>
      </c>
    </row>
    <row r="4" spans="1:5" x14ac:dyDescent="0.25">
      <c r="A4" s="1">
        <v>3</v>
      </c>
      <c r="B4" s="4" t="s">
        <v>20</v>
      </c>
      <c r="C4" s="4" t="s">
        <v>24</v>
      </c>
      <c r="D4" s="4" t="s">
        <v>14</v>
      </c>
      <c r="E4" s="4" t="s">
        <v>21</v>
      </c>
    </row>
    <row r="5" spans="1:5" ht="15.75" thickBot="1" x14ac:dyDescent="0.3">
      <c r="A5" s="1">
        <v>4</v>
      </c>
      <c r="B5" s="6" t="s">
        <v>20</v>
      </c>
      <c r="C5" s="6" t="s">
        <v>26</v>
      </c>
      <c r="D5" s="6" t="s">
        <v>7</v>
      </c>
      <c r="E5" s="6" t="s">
        <v>21</v>
      </c>
    </row>
    <row r="6" spans="1:5" x14ac:dyDescent="0.25">
      <c r="A6" s="1">
        <v>5</v>
      </c>
      <c r="B6" s="1" t="s">
        <v>62</v>
      </c>
      <c r="C6" s="1" t="s">
        <v>5</v>
      </c>
      <c r="D6" s="1" t="s">
        <v>7</v>
      </c>
      <c r="E6" s="4" t="s">
        <v>11</v>
      </c>
    </row>
    <row r="7" spans="1:5" x14ac:dyDescent="0.25">
      <c r="A7" s="1">
        <v>6</v>
      </c>
      <c r="B7" s="1" t="s">
        <v>62</v>
      </c>
      <c r="C7" s="1" t="s">
        <v>5</v>
      </c>
      <c r="D7" s="1" t="s">
        <v>14</v>
      </c>
      <c r="E7" s="4" t="s">
        <v>11</v>
      </c>
    </row>
    <row r="8" spans="1:5" x14ac:dyDescent="0.25">
      <c r="A8" s="1">
        <v>7</v>
      </c>
      <c r="B8" s="1" t="s">
        <v>62</v>
      </c>
      <c r="C8" s="1" t="s">
        <v>22</v>
      </c>
      <c r="D8" s="1" t="s">
        <v>14</v>
      </c>
      <c r="E8" s="4" t="s">
        <v>8</v>
      </c>
    </row>
    <row r="9" spans="1:5" x14ac:dyDescent="0.25">
      <c r="A9" s="1">
        <v>8</v>
      </c>
      <c r="B9" s="1" t="s">
        <v>62</v>
      </c>
      <c r="C9" s="1" t="s">
        <v>22</v>
      </c>
      <c r="D9" s="1" t="s">
        <v>7</v>
      </c>
      <c r="E9" s="4" t="s">
        <v>11</v>
      </c>
    </row>
    <row r="10" spans="1:5" x14ac:dyDescent="0.25">
      <c r="A10" s="1">
        <v>9</v>
      </c>
      <c r="B10" s="1" t="s">
        <v>62</v>
      </c>
      <c r="C10" s="1" t="s">
        <v>24</v>
      </c>
      <c r="D10" s="1" t="s">
        <v>10</v>
      </c>
      <c r="E10" s="4" t="s">
        <v>11</v>
      </c>
    </row>
    <row r="11" spans="1:5" ht="15.75" thickBot="1" x14ac:dyDescent="0.3">
      <c r="A11" s="1">
        <v>10</v>
      </c>
      <c r="B11" s="6" t="s">
        <v>62</v>
      </c>
      <c r="C11" s="6" t="s">
        <v>26</v>
      </c>
      <c r="D11" s="6" t="s">
        <v>7</v>
      </c>
      <c r="E11" s="6" t="s">
        <v>8</v>
      </c>
    </row>
    <row r="12" spans="1:5" x14ac:dyDescent="0.25">
      <c r="A12" s="1">
        <v>11</v>
      </c>
      <c r="B12" s="1" t="s">
        <v>13</v>
      </c>
      <c r="C12" s="1" t="s">
        <v>5</v>
      </c>
      <c r="D12" s="1" t="s">
        <v>10</v>
      </c>
      <c r="E12" s="4" t="s">
        <v>11</v>
      </c>
    </row>
    <row r="13" spans="1:5" x14ac:dyDescent="0.25">
      <c r="A13" s="1">
        <v>12</v>
      </c>
      <c r="B13" s="1" t="s">
        <v>13</v>
      </c>
      <c r="C13" s="1" t="s">
        <v>22</v>
      </c>
      <c r="D13" s="1" t="s">
        <v>10</v>
      </c>
      <c r="E13" s="4" t="s">
        <v>8</v>
      </c>
    </row>
    <row r="14" spans="1:5" x14ac:dyDescent="0.25">
      <c r="A14" s="1">
        <v>13</v>
      </c>
      <c r="B14" s="1" t="s">
        <v>13</v>
      </c>
      <c r="C14" s="1" t="s">
        <v>22</v>
      </c>
      <c r="D14" s="1" t="s">
        <v>10</v>
      </c>
      <c r="E14" s="4" t="s">
        <v>16</v>
      </c>
    </row>
    <row r="15" spans="1:5" x14ac:dyDescent="0.25">
      <c r="A15" s="1">
        <v>14</v>
      </c>
      <c r="B15" s="1" t="s">
        <v>13</v>
      </c>
      <c r="C15" s="1" t="s">
        <v>22</v>
      </c>
      <c r="D15" s="1" t="s">
        <v>14</v>
      </c>
      <c r="E15" s="4" t="s">
        <v>11</v>
      </c>
    </row>
    <row r="16" spans="1:5" ht="15.75" thickBot="1" x14ac:dyDescent="0.3">
      <c r="A16" s="1">
        <v>15</v>
      </c>
      <c r="B16" s="6" t="s">
        <v>13</v>
      </c>
      <c r="C16" s="6" t="s">
        <v>24</v>
      </c>
      <c r="D16" s="6" t="s">
        <v>25</v>
      </c>
      <c r="E16" s="6" t="s">
        <v>16</v>
      </c>
    </row>
    <row r="17" spans="1:5" x14ac:dyDescent="0.25">
      <c r="A17" s="1">
        <v>16</v>
      </c>
      <c r="B17" s="1" t="s">
        <v>23</v>
      </c>
      <c r="C17" s="1" t="s">
        <v>22</v>
      </c>
      <c r="D17" s="1" t="s">
        <v>14</v>
      </c>
      <c r="E17" s="1" t="s">
        <v>21</v>
      </c>
    </row>
    <row r="18" spans="1:5" x14ac:dyDescent="0.25">
      <c r="A18" s="1">
        <v>17</v>
      </c>
      <c r="B18" s="1" t="s">
        <v>23</v>
      </c>
      <c r="C18" s="1" t="s">
        <v>22</v>
      </c>
      <c r="D18" s="1" t="s">
        <v>7</v>
      </c>
      <c r="E18" s="1" t="s">
        <v>21</v>
      </c>
    </row>
    <row r="19" spans="1:5" x14ac:dyDescent="0.25">
      <c r="A19" s="1">
        <v>18</v>
      </c>
      <c r="B19" s="1" t="s">
        <v>23</v>
      </c>
      <c r="C19" s="1" t="s">
        <v>24</v>
      </c>
      <c r="D19" s="1" t="s">
        <v>7</v>
      </c>
      <c r="E19" s="1" t="s">
        <v>21</v>
      </c>
    </row>
    <row r="20" spans="1:5" x14ac:dyDescent="0.25">
      <c r="A20" s="1">
        <v>19</v>
      </c>
      <c r="B20" s="1" t="s">
        <v>23</v>
      </c>
      <c r="C20" s="1" t="s">
        <v>26</v>
      </c>
      <c r="D20" s="1" t="s">
        <v>10</v>
      </c>
      <c r="E20" s="1" t="s">
        <v>21</v>
      </c>
    </row>
    <row r="21" spans="1:5" ht="15.75" thickBot="1" x14ac:dyDescent="0.3">
      <c r="A21" s="1">
        <v>20</v>
      </c>
      <c r="B21" s="6" t="s">
        <v>23</v>
      </c>
      <c r="C21" s="6" t="s">
        <v>26</v>
      </c>
      <c r="D21" s="6" t="s">
        <v>14</v>
      </c>
      <c r="E21" s="6" t="s">
        <v>21</v>
      </c>
    </row>
    <row r="22" spans="1:5" x14ac:dyDescent="0.25">
      <c r="A22" s="1">
        <v>21</v>
      </c>
      <c r="B22" s="1" t="s">
        <v>6</v>
      </c>
      <c r="C22" s="1" t="s">
        <v>5</v>
      </c>
      <c r="D22" s="1" t="s">
        <v>7</v>
      </c>
      <c r="E22" s="4" t="s">
        <v>8</v>
      </c>
    </row>
    <row r="23" spans="1:5" x14ac:dyDescent="0.25">
      <c r="A23" s="1">
        <v>22</v>
      </c>
      <c r="B23" s="1" t="s">
        <v>6</v>
      </c>
      <c r="C23" s="1" t="s">
        <v>5</v>
      </c>
      <c r="D23" s="1" t="s">
        <v>10</v>
      </c>
      <c r="E23" s="4" t="s">
        <v>11</v>
      </c>
    </row>
    <row r="24" spans="1:5" x14ac:dyDescent="0.25">
      <c r="A24" s="1">
        <v>23</v>
      </c>
      <c r="B24" s="1" t="s">
        <v>6</v>
      </c>
      <c r="C24" s="1" t="s">
        <v>5</v>
      </c>
      <c r="D24" s="1" t="s">
        <v>14</v>
      </c>
      <c r="E24" s="4" t="s">
        <v>11</v>
      </c>
    </row>
    <row r="25" spans="1:5" x14ac:dyDescent="0.25">
      <c r="A25" s="1">
        <v>24</v>
      </c>
      <c r="B25" s="1" t="s">
        <v>6</v>
      </c>
      <c r="C25" s="1" t="s">
        <v>24</v>
      </c>
      <c r="D25" s="1" t="s">
        <v>7</v>
      </c>
      <c r="E25" s="4" t="s">
        <v>11</v>
      </c>
    </row>
    <row r="26" spans="1:5" x14ac:dyDescent="0.25">
      <c r="A26" s="1">
        <v>25</v>
      </c>
      <c r="B26" s="1" t="s">
        <v>6</v>
      </c>
      <c r="C26" s="1" t="s">
        <v>24</v>
      </c>
      <c r="D26" s="1" t="s">
        <v>14</v>
      </c>
      <c r="E26" s="4" t="s">
        <v>8</v>
      </c>
    </row>
    <row r="27" spans="1:5" x14ac:dyDescent="0.25">
      <c r="A27" s="1">
        <v>26</v>
      </c>
      <c r="B27" s="4" t="s">
        <v>6</v>
      </c>
      <c r="C27" s="4" t="s">
        <v>26</v>
      </c>
      <c r="D27" s="4" t="s">
        <v>7</v>
      </c>
      <c r="E27" s="4" t="s">
        <v>11</v>
      </c>
    </row>
    <row r="28" spans="1:5" ht="15.75" thickBot="1" x14ac:dyDescent="0.3">
      <c r="A28" s="1">
        <v>27</v>
      </c>
      <c r="B28" s="6" t="s">
        <v>6</v>
      </c>
      <c r="C28" s="6" t="s">
        <v>26</v>
      </c>
      <c r="D28" s="6" t="s">
        <v>14</v>
      </c>
      <c r="E28" s="6" t="s">
        <v>8</v>
      </c>
    </row>
    <row r="29" spans="1:5" x14ac:dyDescent="0.25">
      <c r="A29" s="1">
        <v>28</v>
      </c>
      <c r="B29" s="3" t="s">
        <v>9</v>
      </c>
      <c r="C29" s="1" t="s">
        <v>5</v>
      </c>
      <c r="D29" s="1" t="s">
        <v>7</v>
      </c>
      <c r="E29" s="4" t="s">
        <v>8</v>
      </c>
    </row>
    <row r="30" spans="1:5" x14ac:dyDescent="0.25">
      <c r="A30" s="1">
        <v>29</v>
      </c>
      <c r="B30" s="3" t="s">
        <v>9</v>
      </c>
      <c r="C30" s="1" t="s">
        <v>22</v>
      </c>
      <c r="D30" s="1" t="s">
        <v>10</v>
      </c>
      <c r="E30" s="4" t="s">
        <v>11</v>
      </c>
    </row>
    <row r="31" spans="1:5" ht="15.75" thickBot="1" x14ac:dyDescent="0.3">
      <c r="A31" s="1">
        <v>30</v>
      </c>
      <c r="B31" s="7" t="s">
        <v>9</v>
      </c>
      <c r="C31" s="6" t="s">
        <v>24</v>
      </c>
      <c r="D31" s="6" t="s">
        <v>7</v>
      </c>
      <c r="E31" s="6" t="s">
        <v>8</v>
      </c>
    </row>
    <row r="32" spans="1:5" x14ac:dyDescent="0.25">
      <c r="A32" s="1">
        <v>31</v>
      </c>
      <c r="B32" s="1" t="s">
        <v>15</v>
      </c>
      <c r="C32" s="1" t="s">
        <v>5</v>
      </c>
      <c r="D32" s="1" t="s">
        <v>10</v>
      </c>
      <c r="E32" s="4" t="s">
        <v>16</v>
      </c>
    </row>
    <row r="33" spans="1:5" ht="15.75" thickBot="1" x14ac:dyDescent="0.3">
      <c r="A33" s="1">
        <v>32</v>
      </c>
      <c r="B33" s="6" t="s">
        <v>15</v>
      </c>
      <c r="C33" s="6" t="s">
        <v>26</v>
      </c>
      <c r="D33" s="6" t="s">
        <v>25</v>
      </c>
      <c r="E33" s="6" t="s">
        <v>16</v>
      </c>
    </row>
    <row r="34" spans="1:5" x14ac:dyDescent="0.25">
      <c r="A34" s="1">
        <v>33</v>
      </c>
      <c r="B34" s="1" t="s">
        <v>17</v>
      </c>
      <c r="C34" s="1" t="s">
        <v>5</v>
      </c>
      <c r="D34" s="1" t="s">
        <v>7</v>
      </c>
      <c r="E34" s="1" t="s">
        <v>18</v>
      </c>
    </row>
    <row r="35" spans="1:5" x14ac:dyDescent="0.25">
      <c r="A35" s="1">
        <v>34</v>
      </c>
      <c r="B35" s="1" t="s">
        <v>17</v>
      </c>
      <c r="C35" s="1" t="s">
        <v>22</v>
      </c>
      <c r="D35" s="1" t="s">
        <v>14</v>
      </c>
      <c r="E35" s="1" t="s">
        <v>18</v>
      </c>
    </row>
    <row r="36" spans="1:5" x14ac:dyDescent="0.25">
      <c r="A36" s="1">
        <v>35</v>
      </c>
      <c r="B36" s="1" t="s">
        <v>17</v>
      </c>
      <c r="C36" s="1" t="s">
        <v>24</v>
      </c>
      <c r="D36" s="1" t="s">
        <v>10</v>
      </c>
      <c r="E36" s="1" t="s">
        <v>18</v>
      </c>
    </row>
    <row r="37" spans="1:5" ht="15.75" thickBot="1" x14ac:dyDescent="0.3">
      <c r="A37" s="1">
        <v>36</v>
      </c>
      <c r="B37" s="6" t="s">
        <v>17</v>
      </c>
      <c r="C37" s="6" t="s">
        <v>26</v>
      </c>
      <c r="D37" s="6" t="s">
        <v>10</v>
      </c>
      <c r="E37" s="6" t="s">
        <v>18</v>
      </c>
    </row>
    <row r="38" spans="1:5" x14ac:dyDescent="0.25">
      <c r="A38" s="1">
        <v>37</v>
      </c>
      <c r="B38" s="1" t="s">
        <v>19</v>
      </c>
      <c r="C38" s="1" t="s">
        <v>5</v>
      </c>
      <c r="D38" s="1" t="s">
        <v>14</v>
      </c>
      <c r="E38" s="1" t="s">
        <v>18</v>
      </c>
    </row>
    <row r="39" spans="1:5" x14ac:dyDescent="0.25">
      <c r="A39" s="1">
        <v>38</v>
      </c>
      <c r="B39" s="1" t="s">
        <v>19</v>
      </c>
      <c r="C39" s="1" t="s">
        <v>22</v>
      </c>
      <c r="D39" s="1" t="s">
        <v>10</v>
      </c>
      <c r="E39" s="1" t="s">
        <v>18</v>
      </c>
    </row>
    <row r="40" spans="1:5" x14ac:dyDescent="0.25">
      <c r="A40" s="1">
        <v>39</v>
      </c>
      <c r="B40" s="1" t="s">
        <v>19</v>
      </c>
      <c r="C40" s="1" t="s">
        <v>24</v>
      </c>
      <c r="D40" s="1" t="s">
        <v>7</v>
      </c>
      <c r="E40" s="1" t="s">
        <v>18</v>
      </c>
    </row>
    <row r="41" spans="1:5" ht="15.75" thickBot="1" x14ac:dyDescent="0.3">
      <c r="A41" s="1">
        <v>40</v>
      </c>
      <c r="B41" s="6" t="s">
        <v>19</v>
      </c>
      <c r="C41" s="6" t="s">
        <v>26</v>
      </c>
      <c r="D41" s="6" t="s">
        <v>14</v>
      </c>
      <c r="E41" s="6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8"/>
  <sheetViews>
    <sheetView workbookViewId="0">
      <selection activeCell="E18" sqref="E18"/>
    </sheetView>
  </sheetViews>
  <sheetFormatPr defaultRowHeight="15" x14ac:dyDescent="0.25"/>
  <cols>
    <col min="1" max="1" width="17.28515625" style="1" bestFit="1" customWidth="1"/>
    <col min="2" max="2" width="22.7109375" style="1" bestFit="1" customWidth="1"/>
    <col min="3" max="3" width="20.7109375" style="1" bestFit="1" customWidth="1"/>
    <col min="4" max="4" width="18.5703125" style="1" bestFit="1" customWidth="1"/>
    <col min="5" max="5" width="15.42578125" style="1" bestFit="1" customWidth="1"/>
    <col min="6" max="6" width="7.85546875" style="1" bestFit="1" customWidth="1"/>
    <col min="7" max="7" width="29.28515625" style="1" bestFit="1" customWidth="1"/>
    <col min="8" max="8" width="19.28515625" style="1" bestFit="1" customWidth="1"/>
    <col min="9" max="9" width="43.140625" style="1" bestFit="1" customWidth="1"/>
    <col min="10" max="16384" width="9.140625" style="1"/>
  </cols>
  <sheetData>
    <row r="8" spans="1:9" x14ac:dyDescent="0.25">
      <c r="D8" s="1" t="s">
        <v>2</v>
      </c>
    </row>
    <row r="15" spans="1:9" x14ac:dyDescent="0.25">
      <c r="A15" s="8" t="s">
        <v>20</v>
      </c>
      <c r="B15" s="1" t="s">
        <v>12</v>
      </c>
      <c r="C15" s="1" t="s">
        <v>13</v>
      </c>
      <c r="D15" s="1" t="s">
        <v>23</v>
      </c>
      <c r="E15" s="1" t="s">
        <v>6</v>
      </c>
      <c r="F15" s="3" t="s">
        <v>9</v>
      </c>
      <c r="G15" s="1" t="s">
        <v>15</v>
      </c>
      <c r="H15" s="1" t="s">
        <v>17</v>
      </c>
      <c r="I15" s="1" t="s">
        <v>19</v>
      </c>
    </row>
    <row r="18" spans="1:1" x14ac:dyDescent="0.25">
      <c r="A18" s="4" t="s">
        <v>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2" sqref="P2"/>
    </sheetView>
  </sheetViews>
  <sheetFormatPr defaultRowHeight="15" x14ac:dyDescent="0.25"/>
  <cols>
    <col min="2" max="2" width="8.85546875" bestFit="1" customWidth="1"/>
    <col min="3" max="3" width="12" bestFit="1" customWidth="1"/>
    <col min="5" max="5" width="15.28515625" bestFit="1" customWidth="1"/>
    <col min="6" max="6" width="8.85546875" bestFit="1" customWidth="1"/>
    <col min="7" max="7" width="12" bestFit="1" customWidth="1"/>
    <col min="9" max="9" width="20.140625" bestFit="1" customWidth="1"/>
    <col min="10" max="10" width="8.85546875" bestFit="1" customWidth="1"/>
    <col min="11" max="11" width="12" bestFit="1" customWidth="1"/>
    <col min="13" max="13" width="18" bestFit="1" customWidth="1"/>
    <col min="14" max="14" width="12" bestFit="1" customWidth="1"/>
  </cols>
  <sheetData>
    <row r="1" spans="1:16" x14ac:dyDescent="0.25">
      <c r="A1" s="1" t="s">
        <v>65</v>
      </c>
      <c r="B1" s="1"/>
      <c r="C1" s="1"/>
      <c r="E1" s="4" t="s">
        <v>32</v>
      </c>
      <c r="F1" s="1"/>
      <c r="G1" s="1"/>
      <c r="H1" s="1"/>
      <c r="I1" s="4" t="s">
        <v>48</v>
      </c>
      <c r="J1" s="1"/>
      <c r="K1" s="1"/>
      <c r="L1" s="1"/>
      <c r="M1" s="1" t="s">
        <v>53</v>
      </c>
      <c r="P1" s="1" t="s">
        <v>69</v>
      </c>
    </row>
    <row r="2" spans="1:16" x14ac:dyDescent="0.25">
      <c r="A2" s="4" t="s">
        <v>27</v>
      </c>
      <c r="B2" s="1"/>
      <c r="C2" s="1"/>
      <c r="M2" s="4" t="s">
        <v>54</v>
      </c>
      <c r="N2" s="1">
        <f>0.918295834-(((2/6)*0)+((1/6)*0)+((1/6)*0)+((2/6)*1))</f>
        <v>0.58496250066666677</v>
      </c>
      <c r="P2" s="1" t="s">
        <v>1</v>
      </c>
    </row>
    <row r="3" spans="1:16" x14ac:dyDescent="0.25">
      <c r="A3" s="1"/>
      <c r="B3" s="1"/>
      <c r="C3" s="1"/>
      <c r="E3" s="4" t="s">
        <v>64</v>
      </c>
      <c r="F3" s="4" t="s">
        <v>30</v>
      </c>
      <c r="G3" s="1" t="str">
        <f>IFERROR(-(((0/2)*(LOG10(0/2)/(LOG10(2))))),"0")</f>
        <v>0</v>
      </c>
      <c r="I3" s="4" t="s">
        <v>49</v>
      </c>
      <c r="J3" s="4" t="s">
        <v>30</v>
      </c>
      <c r="K3" s="1">
        <f>IFERROR(-(((1/2)*(LOG10(1/2)/(LOG10(2))))),"0")</f>
        <v>0.5</v>
      </c>
      <c r="M3" s="4" t="s">
        <v>56</v>
      </c>
      <c r="N3" s="1">
        <f>0.918295834-(((2/6)*1)+((3/6)*0.918295834
)+((1/6)*0))</f>
        <v>0.12581458366666665</v>
      </c>
    </row>
    <row r="4" spans="1:16" x14ac:dyDescent="0.25">
      <c r="A4" s="4" t="s">
        <v>28</v>
      </c>
      <c r="B4" s="4" t="s">
        <v>30</v>
      </c>
      <c r="C4" s="1">
        <f>IFERROR(-(((2/6)*(LOG10(2/6)/(LOG10(2))))),"0")</f>
        <v>0.52832083357371862</v>
      </c>
      <c r="E4" s="4"/>
      <c r="F4" s="4" t="s">
        <v>31</v>
      </c>
      <c r="G4" s="1">
        <f>IFERROR(-(((2/2)*(LOG10(2/2)/(LOG10(2))))),"0")</f>
        <v>0</v>
      </c>
      <c r="J4" s="4" t="s">
        <v>31</v>
      </c>
      <c r="K4" s="1">
        <f>IFERROR(-(((1/2)*(LOG10(1/2)/(LOG10(2))))),"0")</f>
        <v>0.5</v>
      </c>
    </row>
    <row r="5" spans="1:16" x14ac:dyDescent="0.25">
      <c r="A5" s="4"/>
      <c r="B5" s="4" t="s">
        <v>31</v>
      </c>
      <c r="C5" s="1">
        <f>IFERROR(-(((4/6)*(LOG10(4/6)/(LOG10(2))))),"0")</f>
        <v>0.38997500048077083</v>
      </c>
      <c r="F5" s="1" t="s">
        <v>37</v>
      </c>
      <c r="G5" s="1">
        <f>SUM(G3:G4)</f>
        <v>0</v>
      </c>
      <c r="J5" s="1" t="s">
        <v>37</v>
      </c>
      <c r="K5" s="1">
        <f>SUM(K3:K4)</f>
        <v>1</v>
      </c>
    </row>
    <row r="6" spans="1:16" x14ac:dyDescent="0.25">
      <c r="B6" s="1" t="s">
        <v>37</v>
      </c>
      <c r="C6" s="1">
        <f>SUM(C4:C5)</f>
        <v>0.91829583405448945</v>
      </c>
      <c r="I6" s="4"/>
    </row>
    <row r="7" spans="1:16" x14ac:dyDescent="0.25">
      <c r="E7" s="4" t="s">
        <v>35</v>
      </c>
      <c r="F7" s="4" t="s">
        <v>30</v>
      </c>
      <c r="G7" s="1" t="str">
        <f>IFERROR(-(((0/1)*(LOG10(0/1)/(LOG10(2))))),"0")</f>
        <v>0</v>
      </c>
      <c r="I7" s="4" t="s">
        <v>50</v>
      </c>
      <c r="J7" s="4" t="s">
        <v>30</v>
      </c>
      <c r="K7" s="1">
        <f>IFERROR(-(((1/3)*(LOG10(1/3)/(LOG10(2))))),"0")</f>
        <v>0.52832083357371862</v>
      </c>
    </row>
    <row r="8" spans="1:16" x14ac:dyDescent="0.25">
      <c r="F8" s="4" t="s">
        <v>31</v>
      </c>
      <c r="G8" s="1">
        <f>IFERROR(-(((1/1)*(LOG10(1/1)/(LOG10(2))))),"0")</f>
        <v>0</v>
      </c>
      <c r="J8" s="4" t="s">
        <v>31</v>
      </c>
      <c r="K8" s="1">
        <f>IFERROR(-(((2/3)*(LOG10(2/3)/(LOG10(2))))),"0")</f>
        <v>0.38997500048077083</v>
      </c>
    </row>
    <row r="9" spans="1:16" x14ac:dyDescent="0.25">
      <c r="F9" s="1" t="s">
        <v>37</v>
      </c>
      <c r="G9" s="1">
        <f>SUM(G7:G8)</f>
        <v>0</v>
      </c>
      <c r="J9" s="1" t="s">
        <v>37</v>
      </c>
      <c r="K9" s="1">
        <f>SUM(K7:K8)</f>
        <v>0.91829583405448945</v>
      </c>
    </row>
    <row r="11" spans="1:16" x14ac:dyDescent="0.25">
      <c r="B11" s="4"/>
      <c r="E11" s="4" t="s">
        <v>36</v>
      </c>
      <c r="F11" s="4" t="s">
        <v>30</v>
      </c>
      <c r="G11" s="1">
        <f>IFERROR(-(((1/1)*(LOG10(1/1)/(LOG10(2))))),"0")</f>
        <v>0</v>
      </c>
      <c r="I11" s="4" t="s">
        <v>52</v>
      </c>
      <c r="J11" s="4" t="s">
        <v>30</v>
      </c>
      <c r="K11" s="1" t="str">
        <f>IFERROR(-(((0/1)*(LOG10(0/1)/(LOG10(2))))),"0")</f>
        <v>0</v>
      </c>
    </row>
    <row r="12" spans="1:16" x14ac:dyDescent="0.25">
      <c r="F12" s="4" t="s">
        <v>31</v>
      </c>
      <c r="G12" s="1" t="str">
        <f>IFERROR(-(((0/1)*(LOG10(0/1)/(LOG10(2))))),"0")</f>
        <v>0</v>
      </c>
      <c r="J12" s="4" t="s">
        <v>31</v>
      </c>
      <c r="K12" s="1">
        <f>IFERROR(-(((1/1)*(LOG10(1/1)/(LOG10(2))))),"0")</f>
        <v>0</v>
      </c>
    </row>
    <row r="13" spans="1:16" x14ac:dyDescent="0.25">
      <c r="F13" s="1" t="s">
        <v>37</v>
      </c>
      <c r="G13" s="1">
        <f>SUM(G11:G12)</f>
        <v>0</v>
      </c>
      <c r="J13" s="1" t="s">
        <v>37</v>
      </c>
      <c r="K13" s="1">
        <f>SUM(K11:K12)</f>
        <v>0</v>
      </c>
    </row>
    <row r="14" spans="1:16" x14ac:dyDescent="0.25">
      <c r="B14" s="4"/>
    </row>
    <row r="15" spans="1:16" x14ac:dyDescent="0.25">
      <c r="B15" s="4"/>
      <c r="E15" s="4" t="s">
        <v>66</v>
      </c>
      <c r="F15" s="4" t="s">
        <v>30</v>
      </c>
      <c r="G15" s="1">
        <f>IFERROR(-(((1/2)*(LOG10(1/2)/(LOG10(2))))),"0")</f>
        <v>0.5</v>
      </c>
    </row>
    <row r="16" spans="1:16" x14ac:dyDescent="0.25">
      <c r="B16" s="4"/>
      <c r="F16" s="4" t="s">
        <v>31</v>
      </c>
      <c r="G16" s="1">
        <f>IFERROR(-(((1/2)*(LOG10(1/2)/(LOG10(2))))),"0")</f>
        <v>0.5</v>
      </c>
    </row>
    <row r="17" spans="6:7" x14ac:dyDescent="0.25">
      <c r="F17" s="1" t="s">
        <v>37</v>
      </c>
      <c r="G17" s="1">
        <f>SUM(G15:G16)</f>
        <v>1</v>
      </c>
    </row>
  </sheetData>
  <sortState ref="I3:I8">
    <sortCondition ref="I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data</vt:lpstr>
      <vt:lpstr>entropy akar</vt:lpstr>
      <vt:lpstr>data yang terbentuk dari akar</vt:lpstr>
      <vt:lpstr>data yang terbentuk dari akar2</vt:lpstr>
      <vt:lpstr>gambar node akar</vt:lpstr>
      <vt:lpstr>internal cabang autis</vt:lpstr>
      <vt:lpstr>data yang terbentuk dari autis</vt:lpstr>
      <vt:lpstr>gambar node 2</vt:lpstr>
      <vt:lpstr>internal cabang delusi</vt:lpstr>
      <vt:lpstr>data yang terbentuk dari delusi</vt:lpstr>
      <vt:lpstr>gambar node 3</vt:lpstr>
      <vt:lpstr>internal cabang depresi</vt:lpstr>
      <vt:lpstr>data yang terbentuk dari depres</vt:lpstr>
      <vt:lpstr>gambar node 4</vt:lpstr>
      <vt:lpstr>internal cabang stress</vt:lpstr>
      <vt:lpstr>data yang terbentuk dari stress</vt:lpstr>
      <vt:lpstr>gambar node 5</vt:lpstr>
      <vt:lpstr>internal cabang gangguan konsen</vt:lpstr>
      <vt:lpstr>data yang terbentuk dari ganggu</vt:lpstr>
      <vt:lpstr>gambar node 6</vt:lpstr>
      <vt:lpstr>internal cabang gangguan mentor</vt:lpstr>
      <vt:lpstr>data yang terbentuk dari gang</vt:lpstr>
      <vt:lpstr>gambar node 7</vt:lpstr>
      <vt:lpstr>internal cabang gangguan mood</vt:lpstr>
      <vt:lpstr>data yang terbentuk dari mood</vt:lpstr>
      <vt:lpstr>gambar node 8</vt:lpstr>
      <vt:lpstr>internal cabang histeria</vt:lpstr>
      <vt:lpstr>data yang terbentuk dari hister</vt:lpstr>
      <vt:lpstr>gambar node 9</vt:lpstr>
      <vt:lpstr>internal cabang kurang perhatia</vt:lpstr>
      <vt:lpstr>data yang terbentuk dari kurang</vt:lpstr>
      <vt:lpstr>data node 10</vt:lpstr>
      <vt:lpstr>Sheet13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</dc:creator>
  <cp:lastModifiedBy>tio oy</cp:lastModifiedBy>
  <dcterms:created xsi:type="dcterms:W3CDTF">2017-09-23T11:34:04Z</dcterms:created>
  <dcterms:modified xsi:type="dcterms:W3CDTF">2017-10-02T07:21:22Z</dcterms:modified>
</cp:coreProperties>
</file>