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1/"/>
    </mc:Choice>
  </mc:AlternateContent>
  <xr:revisionPtr revIDLastSave="0" documentId="13_ncr:1_{E6230ABD-B1B0-154E-AC18-01A90B3F7431}" xr6:coauthVersionLast="47" xr6:coauthVersionMax="47" xr10:uidLastSave="{00000000-0000-0000-0000-000000000000}"/>
  <bookViews>
    <workbookView xWindow="15320" yWindow="760" windowWidth="1492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<sst xmlns="http://schemas.openxmlformats.org/spreadsheetml/2006/main" count="94" uniqueCount="74">
  <si>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</si>
  <si>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</si>
  <si>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</si>
  <si>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</si>
  <si>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</si>
  <si>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</si>
  <si>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</si>
  <si>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</si>
  <si>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</si>
  <si>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</si>
  <si>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</si>
  <si>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</si>
  <si>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</si>
  <si>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</si>
  <si>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</si>
  <si>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</si>
  <si>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</si>
  <si>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</si>
  <si>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</si>
  <si>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</si>
  <si>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</si>
  <si>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</si>
  <si>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</si>
  <si>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</si>
  <si>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</si>
  <si>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</si>
  <si>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</si>
  <si>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</si>
  <si>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</si>
  <si>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</si>
  <si>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</si>
  <si>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</si>
  <si>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</si>
  <si>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</si>
  <si>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</si>
  <si>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</si>
  <si>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</si>
  <si>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</si>
  <si>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</si>
  <si>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</si>
  <si>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</si>
  <si>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</si>
  <si>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</si>
  <si>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</si>
  <si>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</si>
  <si>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</si>
  <si>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</si>
  <si>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</si>
  <si>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</si>
  <si>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</si>
  <si>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</si>
  <si>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</si>
  <si>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</si>
  <si>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</si>
  <si>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</si>
  <si>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</si>
  <si>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</si>
  <si>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</si>
  <si>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</si>
  <si>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</si>
  <si>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</si>
  <si>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</si>
  <si>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</si>
  <si>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</si>
  <si>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</si>
  <si>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</si>
  <si>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</si>
  <si>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</si>
  <si>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</si>
  <si>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Anders Dyrendal</t>
  </si>
  <si>
    <t>AD220100</t>
  </si>
  <si>
    <t>Mann</t>
  </si>
  <si>
    <t>22.01.2000</t>
  </si>
  <si>
    <t>26.09.23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</si>
</sst>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1" fontId="1" fillId="3" borderId="15" xfId="0" applyNumberFormat="1" applyFont="1" applyFill="1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Kommentarer:</a:t>
          </a:r>
        </a:p>
        <a:p>
          <a:r>
            <a:rPr lang="en-GB" sz="1600"/>
            <a:t>86</a:t>
          </a:r>
        </a:p>
        <a:p>
          <a:endParaRPr lang="en-GB" sz="1600"/>
        </a:p>
        <a:p>
          <a:endParaRPr lang="en-GB" sz="1600"/>
        </a:p>
        <a:p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Hadde</a:t>
          </a:r>
          <a:r>
            <a:rPr lang="en-GB" sz="1400" u="none" baseline="0"/>
            <a:t> med noen kompiser som også heiet litt under VO2maks og MAOD</a:t>
          </a:r>
        </a:p>
        <a:p>
          <a:endParaRPr lang="en-GB" sz="1400" u="none" baseline="0"/>
        </a:p>
        <a:p>
          <a:endParaRPr lang="en-GB" sz="1400" u="none"/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tid 1:42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13" sqref="C13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72</v>
      </c>
    </row>
    <row r="8" spans="2:3" x14ac:dyDescent="0.2">
      <c r="B8" s="8" t="s">
        <v>22</v>
      </c>
      <c r="C8" s="9">
        <v>181</v>
      </c>
    </row>
    <row r="9" spans="2:3" x14ac:dyDescent="0.2">
      <c r="B9" s="3" t="s">
        <v>23</v>
      </c>
      <c r="C9" s="9">
        <v>83.2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1</v>
      </c>
    </row>
    <row r="12" spans="2:3" x14ac:dyDescent="0.2">
      <c r="B12" s="8" t="s">
        <v>25</v>
      </c>
      <c r="C12" s="12"/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>
        <v>0.61805555555555558</v>
      </c>
    </row>
    <row r="15" spans="2:3" x14ac:dyDescent="0.2">
      <c r="B15" s="13"/>
      <c r="C15" s="14"/>
    </row>
    <row r="16" spans="2:3" x14ac:dyDescent="0.2">
      <c r="B16" s="8" t="s">
        <v>28</v>
      </c>
      <c r="C16" s="9"/>
    </row>
    <row r="17" spans="2:3" x14ac:dyDescent="0.2">
      <c r="B17" s="8" t="s">
        <v>29</v>
      </c>
      <c r="C17" s="9"/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F6" sqref="F6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9" t="s">
        <v>64</v>
      </c>
      <c r="G4" s="70"/>
      <c r="H4" s="70"/>
      <c r="I4" s="70"/>
      <c r="J4" s="70"/>
      <c r="K4" s="71"/>
    </row>
    <row r="5" spans="2:11" x14ac:dyDescent="0.2">
      <c r="B5" s="67" t="s">
        <v>55</v>
      </c>
      <c r="C5" s="68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>
        <v>3</v>
      </c>
      <c r="F6" s="49">
        <v>1215.22</v>
      </c>
      <c r="G6" s="65">
        <v>290.2</v>
      </c>
      <c r="H6" s="65">
        <v>1733.49</v>
      </c>
      <c r="I6" s="65">
        <v>451.4</v>
      </c>
      <c r="J6" s="65">
        <v>1991.65</v>
      </c>
      <c r="K6" s="64">
        <v>656.4</v>
      </c>
    </row>
    <row r="7" spans="2:11" x14ac:dyDescent="0.2">
      <c r="B7" s="46" t="s">
        <v>66</v>
      </c>
      <c r="C7" s="47">
        <f>Informasjon!C9 * 0.3</f>
        <v>24.96</v>
      </c>
    </row>
    <row r="8" spans="2:11" x14ac:dyDescent="0.2">
      <c r="B8" s="46" t="s">
        <v>67</v>
      </c>
      <c r="C8" s="47">
        <f>Informasjon!C9 * 0.5</f>
        <v>41.6</v>
      </c>
    </row>
    <row r="9" spans="2:11" x14ac:dyDescent="0.2">
      <c r="B9" s="46" t="s">
        <v>68</v>
      </c>
      <c r="C9" s="47">
        <f>Informasjon!C9 * 0.7</f>
        <v>58.239999999999995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zoomScale="91" workbookViewId="0">
      <selection activeCell="S10" sqref="S10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5" t="s">
        <v>9</v>
      </c>
      <c r="C6" s="76"/>
      <c r="D6" s="76"/>
      <c r="E6" s="76"/>
      <c r="F6" s="76"/>
      <c r="G6" s="77"/>
      <c r="I6" s="78" t="s">
        <v>17</v>
      </c>
      <c r="J6" s="76"/>
      <c r="K6" s="76"/>
      <c r="L6" s="76"/>
      <c r="M6" s="77"/>
      <c r="O6" s="72" t="s">
        <v>16</v>
      </c>
      <c r="P6" s="73"/>
      <c r="Q6" s="73"/>
      <c r="R6" s="73"/>
      <c r="S6" s="73"/>
      <c r="T6" s="73"/>
      <c r="U6" s="73"/>
      <c r="V6" s="74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275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40.036057692307693</v>
      </c>
      <c r="K8" s="4">
        <v>3331</v>
      </c>
      <c r="L8" s="5" t="s">
        <v>4</v>
      </c>
      <c r="M8" s="39">
        <v>275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41.514423076923073</v>
      </c>
      <c r="K9" s="4">
        <v>3454</v>
      </c>
      <c r="L9" s="5" t="s">
        <v>6</v>
      </c>
      <c r="M9" s="66">
        <v>35</v>
      </c>
      <c r="O9" s="23" t="s">
        <v>12</v>
      </c>
      <c r="P9">
        <v>107</v>
      </c>
      <c r="Q9">
        <v>97</v>
      </c>
      <c r="R9">
        <v>70</v>
      </c>
      <c r="S9" s="4"/>
      <c r="T9" s="4"/>
      <c r="U9" s="4"/>
      <c r="V9" s="62"/>
    </row>
    <row r="10" spans="2:22" ht="17" thickBot="1" x14ac:dyDescent="0.25">
      <c r="B10" s="23" t="s">
        <v>12</v>
      </c>
      <c r="C10" s="4">
        <v>85</v>
      </c>
      <c r="D10" s="4">
        <v>86</v>
      </c>
      <c r="E10" s="4">
        <v>85</v>
      </c>
      <c r="F10" s="4">
        <v>85</v>
      </c>
      <c r="G10" s="28">
        <f>IFERROR(AVERAGE(C10:F10),0)</f>
        <v>85.25</v>
      </c>
      <c r="I10" s="40" t="s">
        <v>7</v>
      </c>
      <c r="J10" s="41">
        <f>AVERAGE(J8:J9)</f>
        <v>40.775240384615387</v>
      </c>
      <c r="K10" s="42">
        <f>AVERAGE(K8:K9)</f>
        <v>3392.5</v>
      </c>
      <c r="L10" s="43" t="s">
        <v>8</v>
      </c>
      <c r="M10" s="44">
        <v>20</v>
      </c>
      <c r="O10" s="23" t="s">
        <v>13</v>
      </c>
      <c r="P10" s="4">
        <v>2423</v>
      </c>
      <c r="Q10" s="4">
        <v>3206</v>
      </c>
      <c r="R10" s="4">
        <v>3551</v>
      </c>
      <c r="S10" s="4"/>
      <c r="T10" s="4"/>
      <c r="U10" s="4"/>
      <c r="V10" s="28">
        <f>SUM(P10:U10)/2</f>
        <v>4590</v>
      </c>
    </row>
    <row r="11" spans="2:22" x14ac:dyDescent="0.2">
      <c r="B11" s="23" t="s">
        <v>13</v>
      </c>
      <c r="C11" s="4">
        <v>1731</v>
      </c>
      <c r="D11" s="4">
        <v>1958</v>
      </c>
      <c r="E11" s="4">
        <v>1884</v>
      </c>
      <c r="F11" s="4">
        <v>2019</v>
      </c>
      <c r="G11" s="29">
        <f>IFERROR(AVERAGE(C11:F11),0)</f>
        <v>1898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11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9" t="s">
        <v>37</v>
      </c>
      <c r="P13" s="80"/>
      <c r="Q13" s="52"/>
      <c r="R13" s="52"/>
      <c r="S13" s="52"/>
      <c r="T13" s="60" t="s">
        <v>63</v>
      </c>
      <c r="U13" s="37">
        <f>(P18-V10)*0.91</f>
        <v>832.479375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10.125</v>
      </c>
      <c r="Q14" s="52"/>
      <c r="R14" s="52"/>
      <c r="S14" s="52"/>
      <c r="T14" s="60" t="s">
        <v>40</v>
      </c>
      <c r="U14" s="59">
        <f>((V10*1.09)/P18)*100</f>
        <v>90.885929357266946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885.5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85</v>
      </c>
      <c r="D16" s="4">
        <v>86</v>
      </c>
      <c r="E16" s="4">
        <v>85</v>
      </c>
      <c r="F16" s="4">
        <v>85</v>
      </c>
      <c r="G16" s="28">
        <f>IFERROR(AVERAGE(C16:F16),0)</f>
        <v>85.25</v>
      </c>
      <c r="O16" s="18" t="s">
        <v>34</v>
      </c>
      <c r="P16" s="19">
        <f>M8</f>
        <v>275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2349</v>
      </c>
      <c r="D17" s="4">
        <v>2469</v>
      </c>
      <c r="E17" s="4">
        <v>2426</v>
      </c>
      <c r="F17" s="4">
        <v>2373</v>
      </c>
      <c r="G17" s="28">
        <f>IFERROR(AVERAGE(C17:F17),0)</f>
        <v>2404.25</v>
      </c>
      <c r="O17" s="18" t="s">
        <v>35</v>
      </c>
      <c r="P17" s="19">
        <f>K10</f>
        <v>3392.5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13</v>
      </c>
      <c r="G18" s="36"/>
      <c r="O18" s="20" t="s">
        <v>36</v>
      </c>
      <c r="P18" s="21">
        <f>((P14*P16)+P15)*(COUNTIF(P10:U10,"&gt;0")/2)</f>
        <v>5504.8125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1898</v>
      </c>
    </row>
    <row r="23" spans="2:22" ht="17" thickBot="1" x14ac:dyDescent="0.25">
      <c r="F23" s="49">
        <f>C14</f>
        <v>150</v>
      </c>
      <c r="G23" s="50">
        <f>G17</f>
        <v>2404.25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A3" sqref="A3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AD220100</v>
      </c>
      <c r="B2">
        <f>Informasjon!C12</f>
        <v>0</v>
      </c>
      <c r="C2">
        <f>Informasjon!C16</f>
        <v>0</v>
      </c>
      <c r="D2">
        <f>Informasjon!C17</f>
        <v>0</v>
      </c>
      <c r="E2" t="str">
        <f>Informasjon!C6</f>
        <v>Mann</v>
      </c>
      <c r="F2">
        <f>Informasjon!C8</f>
        <v>181</v>
      </c>
      <c r="G2">
        <f>Informasjon!C9</f>
        <v>83.2</v>
      </c>
      <c r="H2">
        <f>'TESTDAG-sykkel'!M10</f>
        <v>20</v>
      </c>
      <c r="I2" s="16">
        <f>'TESTDAG-sykkel'!J10</f>
        <v>40.775240384615387</v>
      </c>
      <c r="J2">
        <f>'TESTDAG-sykkel'!K10</f>
        <v>3392.5</v>
      </c>
      <c r="K2" s="16">
        <f>'TESTDAG-sykkel'!U14</f>
        <v>90.885929357266946</v>
      </c>
      <c r="L2" s="17">
        <f>'TESTDAG-sykkel'!U13</f>
        <v>832.479375</v>
      </c>
      <c r="M2">
        <f>'Testdag-styrke'!F6</f>
        <v>1215.22</v>
      </c>
      <c r="N2">
        <f>'Testdag-styrke'!G6</f>
        <v>290.2</v>
      </c>
      <c r="O2">
        <f>'Testdag-styrke'!H6</f>
        <v>1733.49</v>
      </c>
      <c r="P2">
        <f>'Testdag-styrke'!I6</f>
        <v>451.4</v>
      </c>
      <c r="Q2">
        <f>'Testdag-styrke'!J6</f>
        <v>1991.65</v>
      </c>
      <c r="R2">
        <f>'Testdag-styrke'!K6</f>
        <v>656.4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2023-09-28T13:48:22Z</dcterms:modified>
</cp:coreProperties>
</file>