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1/"/>
    </mc:Choice>
  </mc:AlternateContent>
  <xr:revisionPtr revIDLastSave="0" documentId="13_ncr:1_{FA4F5888-E44C-9C49-BE55-FEC2DBB759B1}" xr6:coauthVersionLast="47" xr6:coauthVersionMax="47" xr10:uidLastSave="{00000000-0000-0000-0000-000000000000}"/>
  <bookViews>
    <workbookView xWindow="15720" yWindow="760" windowWidth="2314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<sst xmlns="http://schemas.openxmlformats.org/spreadsheetml/2006/main" count="95" uniqueCount="75">
  <si>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</si>
  <si>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</si>
  <si>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</si>
  <si>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</si>
  <si>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</si>
  <si>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</si>
  <si>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</si>
  <si>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</si>
  <si>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</si>
  <si>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</si>
  <si>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</si>
  <si>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</si>
  <si>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</si>
  <si>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</si>
  <si>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</si>
  <si>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</si>
  <si>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</si>
  <si>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</si>
  <si>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</si>
  <si>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</si>
  <si>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</si>
  <si>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</si>
  <si>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</si>
  <si>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</si>
  <si>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</si>
  <si>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</si>
  <si>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</si>
  <si>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</si>
  <si>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</si>
  <si>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</si>
  <si>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</si>
  <si>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</si>
  <si>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</si>
  <si>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</si>
  <si>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</si>
  <si>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</si>
  <si>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</si>
  <si>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</si>
  <si>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</si>
  <si>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</si>
  <si>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</si>
  <si>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</si>
  <si>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</si>
  <si>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</si>
  <si>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</si>
  <si>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</si>
  <si>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</si>
  <si>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</si>
  <si>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</si>
  <si>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</si>
  <si>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</si>
  <si>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</si>
  <si>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</si>
  <si>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</si>
  <si>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</si>
  <si>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</si>
  <si>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</si>
  <si>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</si>
  <si>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</si>
  <si>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</si>
  <si>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</si>
  <si>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</si>
  <si>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</si>
  <si>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</si>
  <si>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</si>
  <si>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</si>
  <si>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</si>
  <si>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</si>
  <si>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</si>
  <si>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Jon Magnus Værnes</t>
  </si>
  <si>
    <t>Mann</t>
  </si>
  <si>
    <t>08.00</t>
  </si>
  <si>
    <t>26.09.23</t>
  </si>
  <si>
    <t>09.08.03</t>
  </si>
  <si>
    <t>shimano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</si>
</sst>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u="sng"/>
            <a:t>Kommentarer:</a:t>
          </a:r>
        </a:p>
        <a:p>
          <a:r>
            <a:rPr lang="en-GB" sz="1200" u="none"/>
            <a:t>Varmet</a:t>
          </a:r>
          <a:r>
            <a:rPr lang="en-GB" sz="1200" u="none" baseline="0"/>
            <a:t> opp skuldrene ekstra med kosteskaft</a:t>
          </a:r>
          <a:endParaRPr lang="en-GB" sz="1100" u="none"/>
        </a:p>
        <a:p>
          <a:endParaRPr lang="en-GB" sz="1600" u="sng"/>
        </a:p>
        <a:p>
          <a:r>
            <a:rPr lang="en-GB" sz="1200"/>
            <a:t>30% - </a:t>
          </a:r>
          <a:r>
            <a:rPr lang="en-GB" sz="1200" baseline="0"/>
            <a:t> 30kg</a:t>
          </a:r>
        </a:p>
        <a:p>
          <a:r>
            <a:rPr lang="en-GB" sz="1200" baseline="0"/>
            <a:t>50% -  55kg</a:t>
          </a:r>
        </a:p>
        <a:p>
          <a:r>
            <a:rPr lang="en-GB" sz="1200" baseline="0"/>
            <a:t>70% - 75kg</a:t>
          </a:r>
          <a:endParaRPr lang="en-GB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56002</xdr:rowOff>
    </xdr:from>
    <xdr:to>
      <xdr:col>7</xdr:col>
      <xdr:colOff>0</xdr:colOff>
      <xdr:row>38</xdr:row>
      <xdr:rowOff>5814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0801" y="5275702"/>
          <a:ext cx="5305999" cy="2591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r>
            <a:rPr lang="en-GB" sz="1400" u="none"/>
            <a:t>Starter</a:t>
          </a:r>
          <a:r>
            <a:rPr lang="en-GB" sz="1400" u="none" baseline="0"/>
            <a:t> VO2maks 11 minutter</a:t>
          </a:r>
          <a:endParaRPr lang="en-GB" sz="1400" u="none"/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r>
            <a:rPr lang="en-GB" sz="1400" u="none"/>
            <a:t>Tråkker sporadisk i</a:t>
          </a:r>
          <a:r>
            <a:rPr lang="en-GB" sz="1400" u="none" baseline="0"/>
            <a:t> 5 minutter 50W mellom VO2maks og MAOD</a:t>
          </a:r>
        </a:p>
        <a:p>
          <a:endParaRPr lang="en-GB" sz="1400" u="none" baseline="0"/>
        </a:p>
        <a:p>
          <a:r>
            <a:rPr lang="en-GB" sz="1400" u="none" baseline="0"/>
            <a:t>Starter ikke på hel/halv tid.</a:t>
          </a:r>
        </a:p>
        <a:p>
          <a:endParaRPr lang="en-GB" sz="1400" u="none" baseline="0"/>
        </a:p>
        <a:p>
          <a:r>
            <a:rPr lang="en-GB" sz="1400" u="none" baseline="0"/>
            <a:t>MAOD = 2:03</a:t>
          </a:r>
          <a:endParaRPr lang="en-GB" sz="14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17" sqref="C17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/>
    </row>
    <row r="6" spans="2:3" x14ac:dyDescent="0.2">
      <c r="B6" s="8" t="s">
        <v>20</v>
      </c>
      <c r="C6" s="9" t="s">
        <v>70</v>
      </c>
    </row>
    <row r="7" spans="2:3" x14ac:dyDescent="0.2">
      <c r="B7" s="8" t="s">
        <v>21</v>
      </c>
      <c r="C7" s="10" t="s">
        <v>73</v>
      </c>
    </row>
    <row r="8" spans="2:3" x14ac:dyDescent="0.2">
      <c r="B8" s="8" t="s">
        <v>22</v>
      </c>
      <c r="C8" s="9">
        <v>175</v>
      </c>
    </row>
    <row r="9" spans="2:3" x14ac:dyDescent="0.2">
      <c r="B9" s="3" t="s">
        <v>23</v>
      </c>
      <c r="C9" s="9">
        <v>105.9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1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72</v>
      </c>
    </row>
    <row r="14" spans="2:3" x14ac:dyDescent="0.2">
      <c r="B14" s="8" t="s">
        <v>27</v>
      </c>
      <c r="C14" s="12" t="s">
        <v>71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19</v>
      </c>
    </row>
    <row r="17" spans="2:3" x14ac:dyDescent="0.2">
      <c r="B17" s="8" t="s">
        <v>29</v>
      </c>
      <c r="C17" s="9">
        <v>58</v>
      </c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 t="s">
        <v>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L7" sqref="L7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>
        <v>3</v>
      </c>
      <c r="F6" s="49">
        <v>741</v>
      </c>
      <c r="G6" s="65">
        <v>318</v>
      </c>
      <c r="H6" s="65">
        <v>1612</v>
      </c>
      <c r="I6" s="65">
        <v>630</v>
      </c>
      <c r="J6" s="65">
        <v>1913</v>
      </c>
      <c r="K6" s="64">
        <v>842</v>
      </c>
    </row>
    <row r="7" spans="2:11" x14ac:dyDescent="0.2">
      <c r="B7" s="46" t="s">
        <v>66</v>
      </c>
      <c r="C7" s="47">
        <f>Informasjon!C9 * 0.3</f>
        <v>31.77</v>
      </c>
    </row>
    <row r="8" spans="2:11" x14ac:dyDescent="0.2">
      <c r="B8" s="46" t="s">
        <v>67</v>
      </c>
      <c r="C8" s="47">
        <f>Informasjon!C9 * 0.5</f>
        <v>52.95</v>
      </c>
    </row>
    <row r="9" spans="2:11" x14ac:dyDescent="0.2">
      <c r="B9" s="46" t="s">
        <v>68</v>
      </c>
      <c r="C9" s="47">
        <f>Informasjon!C9 * 0.7</f>
        <v>74.13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topLeftCell="M2" zoomScale="92" workbookViewId="0">
      <selection activeCell="J31" sqref="J31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225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32.039660056657219</v>
      </c>
      <c r="K8" s="4">
        <v>3393</v>
      </c>
      <c r="L8" s="5" t="s">
        <v>4</v>
      </c>
      <c r="M8" s="39">
        <v>225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31.435316336166192</v>
      </c>
      <c r="K9" s="4">
        <v>3329</v>
      </c>
      <c r="L9" s="5" t="s">
        <v>6</v>
      </c>
      <c r="M9" s="39">
        <v>256</v>
      </c>
      <c r="O9" s="23" t="s">
        <v>12</v>
      </c>
      <c r="P9">
        <v>88</v>
      </c>
      <c r="Q9">
        <v>83</v>
      </c>
      <c r="R9">
        <v>81</v>
      </c>
      <c r="S9" s="4">
        <v>74</v>
      </c>
      <c r="T9" s="4"/>
      <c r="U9" s="4"/>
      <c r="V9" s="62"/>
    </row>
    <row r="10" spans="2:22" ht="17" thickBot="1" x14ac:dyDescent="0.25">
      <c r="B10" s="23" t="s">
        <v>12</v>
      </c>
      <c r="C10" s="4">
        <v>89</v>
      </c>
      <c r="D10" s="4">
        <v>90</v>
      </c>
      <c r="E10" s="4">
        <v>89</v>
      </c>
      <c r="F10" s="4">
        <v>90</v>
      </c>
      <c r="G10" s="28">
        <f>IFERROR(AVERAGE(C10:F10),0)</f>
        <v>89.5</v>
      </c>
      <c r="I10" s="40" t="s">
        <v>7</v>
      </c>
      <c r="J10" s="41">
        <f>AVERAGE(J8:J9)</f>
        <v>31.737488196411704</v>
      </c>
      <c r="K10" s="42">
        <f>AVERAGE(K8:K9)</f>
        <v>3361</v>
      </c>
      <c r="L10" s="43" t="s">
        <v>8</v>
      </c>
      <c r="M10" s="44">
        <v>20</v>
      </c>
      <c r="O10" s="23" t="s">
        <v>13</v>
      </c>
      <c r="P10" s="4">
        <v>1403</v>
      </c>
      <c r="Q10" s="4">
        <v>2575</v>
      </c>
      <c r="R10" s="4">
        <v>3265</v>
      </c>
      <c r="S10" s="4">
        <v>3455</v>
      </c>
      <c r="T10" s="4"/>
      <c r="U10" s="4"/>
      <c r="V10" s="28">
        <f>SUM(P10:U10)/2</f>
        <v>5349</v>
      </c>
    </row>
    <row r="11" spans="2:22" x14ac:dyDescent="0.2">
      <c r="B11" s="23" t="s">
        <v>13</v>
      </c>
      <c r="C11" s="4">
        <v>2164</v>
      </c>
      <c r="D11" s="4">
        <v>2326</v>
      </c>
      <c r="E11" s="4">
        <v>2247</v>
      </c>
      <c r="F11" s="4">
        <v>2272</v>
      </c>
      <c r="G11" s="29">
        <f>IFERROR(AVERAGE(C11:F11),0)</f>
        <v>2252.25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9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2178.7674999999999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12.955</v>
      </c>
      <c r="Q14" s="52"/>
      <c r="R14" s="52"/>
      <c r="S14" s="52"/>
      <c r="T14" s="60" t="s">
        <v>40</v>
      </c>
      <c r="U14" s="59">
        <f>((V10*1.09)/P18)*100</f>
        <v>75.296677751590096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956.75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89</v>
      </c>
      <c r="D16" s="4">
        <v>89</v>
      </c>
      <c r="E16" s="4">
        <v>89</v>
      </c>
      <c r="F16" s="4">
        <v>88</v>
      </c>
      <c r="G16" s="28">
        <f>IFERROR(AVERAGE(C16:F16),0)</f>
        <v>88.75</v>
      </c>
      <c r="O16" s="18" t="s">
        <v>34</v>
      </c>
      <c r="P16" s="19">
        <f>M8</f>
        <v>225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2913</v>
      </c>
      <c r="D17" s="4">
        <v>2818</v>
      </c>
      <c r="E17" s="4">
        <v>2950</v>
      </c>
      <c r="F17" s="4">
        <v>2919</v>
      </c>
      <c r="G17" s="28">
        <f>IFERROR(AVERAGE(C17:F17),0)</f>
        <v>2900</v>
      </c>
      <c r="O17" s="18" t="s">
        <v>35</v>
      </c>
      <c r="P17" s="19">
        <f>K10</f>
        <v>3361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14</v>
      </c>
      <c r="G18" s="36"/>
      <c r="O18" s="20" t="s">
        <v>36</v>
      </c>
      <c r="P18" s="21">
        <f>((P14*P16)+P15)*(COUNTIF(P10:U10,"&gt;0")/2)</f>
        <v>7743.25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2252.25</v>
      </c>
    </row>
    <row r="23" spans="2:22" ht="17" thickBot="1" x14ac:dyDescent="0.25">
      <c r="F23" s="49">
        <f>C14</f>
        <v>150</v>
      </c>
      <c r="G23" s="50">
        <f>G17</f>
        <v>2900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>
        <f>Informasjon!C5</f>
        <v>0</v>
      </c>
      <c r="B2">
        <f>Informasjon!C12</f>
        <v>0</v>
      </c>
      <c r="C2">
        <f>Informasjon!C16</f>
        <v>19</v>
      </c>
      <c r="D2">
        <f>Informasjon!C17</f>
        <v>58</v>
      </c>
      <c r="E2" t="str">
        <f>Informasjon!C6</f>
        <v>Mann</v>
      </c>
      <c r="F2">
        <f>Informasjon!C8</f>
        <v>175</v>
      </c>
      <c r="G2">
        <f>Informasjon!C9</f>
        <v>105.9</v>
      </c>
      <c r="H2">
        <f>'TESTDAG-sykkel'!M10</f>
        <v>20</v>
      </c>
      <c r="I2" s="16">
        <f>'TESTDAG-sykkel'!J10</f>
        <v>31.737488196411704</v>
      </c>
      <c r="J2">
        <f>'TESTDAG-sykkel'!K10</f>
        <v>3361</v>
      </c>
      <c r="K2" s="16">
        <f>'TESTDAG-sykkel'!U14</f>
        <v>75.296677751590096</v>
      </c>
      <c r="L2" s="17">
        <f>'TESTDAG-sykkel'!U13</f>
        <v>2178.7674999999999</v>
      </c>
      <c r="M2">
        <f>'Testdag-styrke'!F6</f>
        <v>741</v>
      </c>
      <c r="N2">
        <f>'Testdag-styrke'!G6</f>
        <v>318</v>
      </c>
      <c r="O2">
        <f>'Testdag-styrke'!H6</f>
        <v>1612</v>
      </c>
      <c r="P2">
        <f>'Testdag-styrke'!I6</f>
        <v>630</v>
      </c>
      <c r="Q2">
        <f>'Testdag-styrke'!J6</f>
        <v>1913</v>
      </c>
      <c r="R2">
        <f>'Testdag-styrke'!K6</f>
        <v>842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2023-09-28T06:52:29Z</dcterms:modified>
</cp:coreProperties>
</file>