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Desktop/Master treningsfysiologi/Arbeidskrav fysiologilab/Testdag 1/"/>
    </mc:Choice>
  </mc:AlternateContent>
  <xr:revisionPtr revIDLastSave="0" documentId="13_ncr:1_{23D5D06B-40DA-A940-81BE-2E0D4FE33220}" xr6:coauthVersionLast="47" xr6:coauthVersionMax="47" xr10:uidLastSave="{00000000-0000-0000-0000-000000000000}"/>
  <bookViews>
    <workbookView xWindow="0" yWindow="760" windowWidth="30240" windowHeight="18880" activeTab="2" xr2:uid="{560574D6-8015-1642-A12C-2D7B322CC3EE}"/>
  </bookViews>
  <sheets>
    <sheet name="Informasjon" sheetId="2" r:id="rId1"/>
    <sheet name="Testdag-styrke" sheetId="4" r:id="rId2"/>
    <sheet name="TESTDAG-sykkel" sheetId="1" r:id="rId3"/>
    <sheet name="formate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8" i="4"/>
  <c r="C7" i="4"/>
  <c r="N2" i="3"/>
  <c r="O2" i="3"/>
  <c r="P2" i="3"/>
  <c r="Q2" i="3"/>
  <c r="R2" i="3"/>
  <c r="M2" i="3"/>
  <c r="H2" i="3"/>
  <c r="A2" i="3"/>
  <c r="B2" i="3"/>
  <c r="G2" i="3"/>
  <c r="F2" i="3"/>
  <c r="E2" i="3"/>
  <c r="D2" i="3"/>
  <c r="C2" i="3"/>
  <c r="V10" i="1"/>
  <c r="F23" i="1"/>
  <c r="F22" i="1"/>
  <c r="P16" i="1"/>
  <c r="J9" i="1"/>
  <c r="J8" i="1"/>
  <c r="G17" i="1"/>
  <c r="G23" i="1" s="1"/>
  <c r="G16" i="1"/>
  <c r="G11" i="1"/>
  <c r="G22" i="1" s="1"/>
  <c r="G10" i="1"/>
  <c r="K10" i="1"/>
  <c r="P17" i="1" s="1"/>
  <c r="J2" i="3" l="1"/>
  <c r="P14" i="1"/>
  <c r="P15" i="1"/>
  <c r="J10" i="1"/>
  <c r="I2" i="3" s="1"/>
  <c r="P18" i="1" l="1"/>
  <c r="U13" i="1" l="1"/>
  <c r="L2" i="3" s="1"/>
  <c r="U14" i="1"/>
  <c r="K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Tomas Urianstad</author>
    <author>Ingvill Odden</author>
  </authors>
  <commentList>
    <comment ref="B5" authorId="0" shapeId="0" xr:uid="{078F3E38-AC5D-B442-8C53-07D950AC99FF}">
      <text>
        <r>
          <rPr>
            <sz val="10"/>
            <color rgb="FF000000"/>
            <rFont val="Tahoma"/>
            <family val="2"/>
          </rPr>
          <t>Kun tallet</t>
        </r>
      </text>
    </comment>
    <comment ref="B6" authorId="0" shapeId="0" xr:uid="{46DAA2EA-6C06-D045-919E-6807DA01294F}">
      <text>
        <r>
          <rPr>
            <sz val="10"/>
            <color rgb="FF000000"/>
            <rFont val="Tahoma"/>
            <family val="2"/>
          </rPr>
          <t>M (male) eller F (female)</t>
        </r>
      </text>
    </comment>
    <comment ref="B7" authorId="1" shapeId="0" xr:uid="{234CB0EF-9E40-3149-8DB1-D3A29684AE4F}">
      <text>
        <r>
          <rPr>
            <sz val="9"/>
            <color rgb="FF000000"/>
            <rFont val="Tahoma"/>
            <family val="2"/>
          </rPr>
          <t>DD.MM.ÅÅ</t>
        </r>
      </text>
    </comment>
    <comment ref="B8" authorId="1" shapeId="0" xr:uid="{6DC3EF7E-7ED2-0249-A247-D988F06ADE7D}">
      <text>
        <r>
          <rPr>
            <sz val="9"/>
            <color rgb="FF000000"/>
            <rFont val="Tahoma"/>
            <family val="2"/>
          </rPr>
          <t>Cm</t>
        </r>
      </text>
    </comment>
    <comment ref="B9" authorId="1" shapeId="0" xr:uid="{E3B69F21-55CF-6D4E-899C-7F8AAAE6B899}">
      <text>
        <r>
          <rPr>
            <sz val="9"/>
            <color rgb="FF000000"/>
            <rFont val="Tahoma"/>
            <family val="2"/>
          </rPr>
          <t>Kg</t>
        </r>
      </text>
    </comment>
    <comment ref="B11" authorId="2" shapeId="0" xr:uid="{7A318870-49BC-1F4D-ABD3-45A152E5A2AA}">
      <text>
        <r>
          <rPr>
            <sz val="9"/>
            <color rgb="FF000000"/>
            <rFont val="Tahoma"/>
            <family val="2"/>
          </rPr>
          <t>MIT1, HIT eller MIT2</t>
        </r>
      </text>
    </comment>
    <comment ref="B12" authorId="0" shapeId="0" xr:uid="{FF68B26F-E658-A344-87C3-4E3231B15093}">
      <text>
        <r>
          <rPr>
            <sz val="10"/>
            <color rgb="FF000000"/>
            <rFont val="Tahoma"/>
            <family val="2"/>
          </rPr>
          <t>T1, T2 eller T3</t>
        </r>
      </text>
    </comment>
    <comment ref="B13" authorId="0" shapeId="0" xr:uid="{06379261-8FB8-4D41-8DAA-5369B53A51DE}">
      <text>
        <r>
          <rPr>
            <sz val="10"/>
            <color rgb="FF000000"/>
            <rFont val="Tahoma"/>
            <family val="2"/>
          </rPr>
          <t>DD.MM.ÅÅ</t>
        </r>
      </text>
    </comment>
    <comment ref="B14" authorId="0" shapeId="0" xr:uid="{9701261A-BD3D-9949-A0AC-B85BD2693218}">
      <text>
        <r>
          <rPr>
            <sz val="10"/>
            <color rgb="FF000000"/>
            <rFont val="Tahoma"/>
            <family val="2"/>
          </rPr>
          <t xml:space="preserve">TT:MM
</t>
        </r>
      </text>
    </comment>
  </commentList>
</comments>
</file>

<file path=xl/sharedStrings.xml><?xml version="1.0" encoding="utf-8"?>
<sst xmlns="http://schemas.openxmlformats.org/spreadsheetml/2006/main" count="95" uniqueCount="75">
  <si>
    <t>ml/min/kg</t>
  </si>
  <si>
    <t>ml/min</t>
  </si>
  <si>
    <t>W start</t>
  </si>
  <si>
    <t>1.</t>
  </si>
  <si>
    <t>W stopp</t>
  </si>
  <si>
    <t>2.</t>
  </si>
  <si>
    <t>Tid (s)</t>
  </si>
  <si>
    <t>Snitt</t>
  </si>
  <si>
    <t>Borg</t>
  </si>
  <si>
    <t>Submaksimal test</t>
  </si>
  <si>
    <t>Watt</t>
  </si>
  <si>
    <t>Tid</t>
  </si>
  <si>
    <t>RPM</t>
  </si>
  <si>
    <t>VO2</t>
  </si>
  <si>
    <t>DRAG 1</t>
  </si>
  <si>
    <t>DRAG 2</t>
  </si>
  <si>
    <t>MAOD</t>
  </si>
  <si>
    <t>VO2max</t>
  </si>
  <si>
    <t>Navn:</t>
  </si>
  <si>
    <t>Id-nummer:</t>
  </si>
  <si>
    <t>Kjønn:</t>
  </si>
  <si>
    <t>Født:</t>
  </si>
  <si>
    <t>Høyde:</t>
  </si>
  <si>
    <t xml:space="preserve">Vekt: </t>
  </si>
  <si>
    <t>Period:</t>
  </si>
  <si>
    <t>Timepoint:</t>
  </si>
  <si>
    <t>Dato:</t>
  </si>
  <si>
    <t>Klokkeslett:</t>
  </si>
  <si>
    <t>Temperatur:</t>
  </si>
  <si>
    <t>Luftfuktighet:</t>
  </si>
  <si>
    <t>Krankarm:</t>
  </si>
  <si>
    <t>Pedaltype:</t>
  </si>
  <si>
    <t>a</t>
  </si>
  <si>
    <t>b</t>
  </si>
  <si>
    <t>x</t>
  </si>
  <si>
    <t>vo2</t>
  </si>
  <si>
    <t>y</t>
  </si>
  <si>
    <t>Oksygenkrav y=ax+b</t>
  </si>
  <si>
    <t>Oppsumering watt og opptak</t>
  </si>
  <si>
    <t>snitt</t>
  </si>
  <si>
    <t>Prosent aerob</t>
  </si>
  <si>
    <t>sum - ml/min</t>
  </si>
  <si>
    <t>id</t>
  </si>
  <si>
    <t>timepoint</t>
  </si>
  <si>
    <t>temperature.start</t>
  </si>
  <si>
    <t>humidity.start</t>
  </si>
  <si>
    <t>gender</t>
  </si>
  <si>
    <t>vo2.rel.max</t>
  </si>
  <si>
    <t>vo2.max</t>
  </si>
  <si>
    <t xml:space="preserve"> </t>
  </si>
  <si>
    <t>MAOD %</t>
  </si>
  <si>
    <t>50.W</t>
  </si>
  <si>
    <t>50.N</t>
  </si>
  <si>
    <t>70.W</t>
  </si>
  <si>
    <t>70.N</t>
  </si>
  <si>
    <t>Info Styrke</t>
  </si>
  <si>
    <t>Fotstilling</t>
  </si>
  <si>
    <t>30.W</t>
  </si>
  <si>
    <t>30.N</t>
  </si>
  <si>
    <t>height</t>
  </si>
  <si>
    <t>weight</t>
  </si>
  <si>
    <t>borg.vo2</t>
  </si>
  <si>
    <t>MAOD.ml</t>
  </si>
  <si>
    <t>mangler O2</t>
  </si>
  <si>
    <t>Styrketester knebøy % av kroppsvekt</t>
  </si>
  <si>
    <t>**Rund av til nærmeste 5kg</t>
  </si>
  <si>
    <t>Vekt 1 (30%)</t>
  </si>
  <si>
    <t>Vekt 2 (50%)</t>
  </si>
  <si>
    <t>Vekt 3 (70%)</t>
  </si>
  <si>
    <t>Tobias Sønderland</t>
  </si>
  <si>
    <t>TS161100</t>
  </si>
  <si>
    <t>Mann</t>
  </si>
  <si>
    <t>16.11.2000</t>
  </si>
  <si>
    <t>26.09.23</t>
  </si>
  <si>
    <t>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</si>
</sst>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5" borderId="0" xfId="0" applyFont="1" applyFill="1"/>
    <xf numFmtId="0" fontId="4" fillId="2" borderId="1" xfId="0" applyFont="1" applyFill="1" applyBorder="1" applyProtection="1">
      <protection locked="0"/>
    </xf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20" fontId="0" fillId="3" borderId="1" xfId="0" applyNumberFormat="1" applyFill="1" applyBorder="1" applyAlignment="1">
      <alignment horizontal="left"/>
    </xf>
    <xf numFmtId="0" fontId="4" fillId="5" borderId="0" xfId="0" applyFont="1" applyFill="1" applyProtection="1">
      <protection locked="0"/>
    </xf>
    <xf numFmtId="20" fontId="0" fillId="5" borderId="0" xfId="0" applyNumberFormat="1" applyFill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2" fillId="3" borderId="1" xfId="0" applyNumberFormat="1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1" fillId="5" borderId="0" xfId="0" applyFont="1" applyFill="1"/>
    <xf numFmtId="0" fontId="2" fillId="5" borderId="5" xfId="0" applyFont="1" applyFill="1" applyBorder="1"/>
    <xf numFmtId="0" fontId="1" fillId="5" borderId="5" xfId="0" applyFont="1" applyFill="1" applyBorder="1"/>
    <xf numFmtId="0" fontId="1" fillId="4" borderId="15" xfId="0" applyFont="1" applyFill="1" applyBorder="1"/>
    <xf numFmtId="1" fontId="1" fillId="4" borderId="15" xfId="0" applyNumberFormat="1" applyFont="1" applyFill="1" applyBorder="1"/>
    <xf numFmtId="0" fontId="2" fillId="5" borderId="4" xfId="0" applyFont="1" applyFill="1" applyBorder="1"/>
    <xf numFmtId="0" fontId="1" fillId="5" borderId="0" xfId="0" quotePrefix="1" applyFont="1" applyFill="1"/>
    <xf numFmtId="0" fontId="2" fillId="5" borderId="6" xfId="0" applyFont="1" applyFill="1" applyBorder="1"/>
    <xf numFmtId="0" fontId="1" fillId="5" borderId="16" xfId="0" quotePrefix="1" applyFont="1" applyFill="1" applyBorder="1"/>
    <xf numFmtId="0" fontId="1" fillId="5" borderId="16" xfId="0" applyFont="1" applyFill="1" applyBorder="1"/>
    <xf numFmtId="0" fontId="1" fillId="3" borderId="18" xfId="0" applyFont="1" applyFill="1" applyBorder="1"/>
    <xf numFmtId="0" fontId="1" fillId="5" borderId="7" xfId="0" applyFont="1" applyFill="1" applyBorder="1"/>
    <xf numFmtId="1" fontId="0" fillId="0" borderId="1" xfId="0" applyNumberFormat="1" applyBorder="1"/>
    <xf numFmtId="0" fontId="1" fillId="2" borderId="13" xfId="0" applyFont="1" applyFill="1" applyBorder="1"/>
    <xf numFmtId="0" fontId="1" fillId="3" borderId="15" xfId="0" applyFont="1" applyFill="1" applyBorder="1"/>
    <xf numFmtId="0" fontId="2" fillId="2" borderId="20" xfId="0" applyFont="1" applyFill="1" applyBorder="1"/>
    <xf numFmtId="164" fontId="1" fillId="4" borderId="18" xfId="0" applyNumberFormat="1" applyFont="1" applyFill="1" applyBorder="1"/>
    <xf numFmtId="0" fontId="1" fillId="4" borderId="18" xfId="0" applyFont="1" applyFill="1" applyBorder="1"/>
    <xf numFmtId="0" fontId="4" fillId="2" borderId="18" xfId="0" applyFont="1" applyFill="1" applyBorder="1" applyAlignment="1">
      <alignment horizontal="left"/>
    </xf>
    <xf numFmtId="0" fontId="1" fillId="3" borderId="2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1" fontId="0" fillId="0" borderId="15" xfId="0" applyNumberFormat="1" applyBorder="1"/>
    <xf numFmtId="0" fontId="0" fillId="0" borderId="20" xfId="0" applyBorder="1"/>
    <xf numFmtId="1" fontId="0" fillId="0" borderId="21" xfId="0" applyNumberFormat="1" applyBorder="1"/>
    <xf numFmtId="0" fontId="2" fillId="0" borderId="19" xfId="0" applyFont="1" applyBorder="1"/>
    <xf numFmtId="0" fontId="0" fillId="5" borderId="0" xfId="0" applyFill="1"/>
    <xf numFmtId="0" fontId="0" fillId="5" borderId="5" xfId="0" applyFill="1" applyBorder="1"/>
    <xf numFmtId="0" fontId="2" fillId="5" borderId="17" xfId="0" applyFont="1" applyFill="1" applyBorder="1"/>
    <xf numFmtId="0" fontId="0" fillId="5" borderId="16" xfId="0" applyFill="1" applyBorder="1"/>
    <xf numFmtId="0" fontId="0" fillId="5" borderId="7" xfId="0" applyFill="1" applyBorder="1"/>
    <xf numFmtId="0" fontId="0" fillId="5" borderId="4" xfId="0" applyFill="1" applyBorder="1"/>
    <xf numFmtId="0" fontId="1" fillId="3" borderId="3" xfId="0" applyFont="1" applyFill="1" applyBorder="1"/>
    <xf numFmtId="164" fontId="0" fillId="0" borderId="1" xfId="0" applyNumberFormat="1" applyBorder="1"/>
    <xf numFmtId="0" fontId="0" fillId="6" borderId="1" xfId="0" applyFill="1" applyBorder="1"/>
    <xf numFmtId="0" fontId="1" fillId="5" borderId="15" xfId="0" applyFont="1" applyFill="1" applyBorder="1"/>
    <xf numFmtId="0" fontId="0" fillId="5" borderId="15" xfId="0" applyFill="1" applyBorder="1"/>
    <xf numFmtId="0" fontId="0" fillId="0" borderId="1" xfId="0" applyBorder="1"/>
    <xf numFmtId="0" fontId="0" fillId="0" borderId="21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20" fontId="1" fillId="3" borderId="1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</xdr:row>
      <xdr:rowOff>25400</xdr:rowOff>
    </xdr:from>
    <xdr:to>
      <xdr:col>10</xdr:col>
      <xdr:colOff>812800</xdr:colOff>
      <xdr:row>16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E77782-791D-6D22-6621-3A375A6C3E20}"/>
            </a:ext>
          </a:extLst>
        </xdr:cNvPr>
        <xdr:cNvSpPr txBox="1"/>
      </xdr:nvSpPr>
      <xdr:spPr>
        <a:xfrm>
          <a:off x="4432300" y="1689100"/>
          <a:ext cx="4914900" cy="180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Kommentarer:</a:t>
          </a:r>
        </a:p>
        <a:p>
          <a:r>
            <a:rPr lang="en-GB" sz="1600"/>
            <a:t>Fotstilling</a:t>
          </a:r>
          <a:r>
            <a:rPr lang="en-GB" sz="1600" baseline="0"/>
            <a:t> 388</a:t>
          </a:r>
          <a:endParaRPr lang="en-GB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15301</xdr:colOff>
      <xdr:row>25</xdr:row>
      <xdr:rowOff>30602</xdr:rowOff>
    </xdr:from>
    <xdr:to>
      <xdr:col>7</xdr:col>
      <xdr:colOff>0</xdr:colOff>
      <xdr:row>37</xdr:row>
      <xdr:rowOff>183614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60ECB4-1514-DE3E-96B2-2F9CD6362B31}"/>
            </a:ext>
          </a:extLst>
        </xdr:cNvPr>
        <xdr:cNvSpPr txBox="1"/>
      </xdr:nvSpPr>
      <xdr:spPr>
        <a:xfrm>
          <a:off x="841566" y="5171807"/>
          <a:ext cx="5309518" cy="2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</xdr:txBody>
    </xdr:sp>
    <xdr:clientData/>
  </xdr:twoCellAnchor>
  <xdr:twoCellAnchor>
    <xdr:from>
      <xdr:col>8</xdr:col>
      <xdr:colOff>15302</xdr:colOff>
      <xdr:row>12</xdr:row>
      <xdr:rowOff>30603</xdr:rowOff>
    </xdr:from>
    <xdr:to>
      <xdr:col>13</xdr:col>
      <xdr:colOff>0</xdr:colOff>
      <xdr:row>24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C715B7-743D-E709-9862-4CCF8652A91A}"/>
            </a:ext>
          </a:extLst>
        </xdr:cNvPr>
        <xdr:cNvSpPr txBox="1"/>
      </xdr:nvSpPr>
      <xdr:spPr>
        <a:xfrm>
          <a:off x="6992651" y="2524699"/>
          <a:ext cx="4116024" cy="241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endParaRPr lang="en-GB" sz="1400" u="none"/>
        </a:p>
        <a:p>
          <a:r>
            <a:rPr lang="en-GB" sz="1400" u="none"/>
            <a:t>08:01</a:t>
          </a:r>
        </a:p>
      </xdr:txBody>
    </xdr:sp>
    <xdr:clientData/>
  </xdr:twoCellAnchor>
  <xdr:twoCellAnchor>
    <xdr:from>
      <xdr:col>15</xdr:col>
      <xdr:colOff>15301</xdr:colOff>
      <xdr:row>22</xdr:row>
      <xdr:rowOff>30602</xdr:rowOff>
    </xdr:from>
    <xdr:to>
      <xdr:col>19</xdr:col>
      <xdr:colOff>1239398</xdr:colOff>
      <xdr:row>34</xdr:row>
      <xdr:rowOff>76506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5ED6FA-BC38-751E-1CF1-7E3AD37BCA21}"/>
            </a:ext>
          </a:extLst>
        </xdr:cNvPr>
        <xdr:cNvSpPr txBox="1"/>
      </xdr:nvSpPr>
      <xdr:spPr>
        <a:xfrm>
          <a:off x="12868313" y="4559759"/>
          <a:ext cx="4529157" cy="24481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endParaRPr lang="en-GB" sz="1400" u="sng"/>
        </a:p>
        <a:p>
          <a:r>
            <a:rPr lang="en-GB" sz="1400" u="none"/>
            <a:t>01:46</a:t>
          </a:r>
        </a:p>
        <a:p>
          <a:endParaRPr lang="en-GB" sz="1400" u="none"/>
        </a:p>
        <a:p>
          <a:r>
            <a:rPr lang="en-GB" sz="1400" u="none"/>
            <a:t>Hadde</a:t>
          </a:r>
          <a:r>
            <a:rPr lang="en-GB" sz="1400" u="none" baseline="0"/>
            <a:t> med seg tre kompiser</a:t>
          </a:r>
          <a:endParaRPr lang="en-GB" sz="14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4A7B-8237-6C4F-B5F8-C1973A193A64}">
  <dimension ref="B4:C20"/>
  <sheetViews>
    <sheetView workbookViewId="0">
      <selection activeCell="E20" sqref="E20"/>
    </sheetView>
  </sheetViews>
  <sheetFormatPr baseColWidth="10" defaultRowHeight="16" x14ac:dyDescent="0.2"/>
  <cols>
    <col min="2" max="2" width="19" customWidth="1"/>
    <col min="3" max="3" width="29.5" customWidth="1"/>
  </cols>
  <sheetData>
    <row r="4" spans="2:3" x14ac:dyDescent="0.2">
      <c r="B4" s="8" t="s">
        <v>18</v>
      </c>
      <c r="C4" s="15" t="s">
        <v>69</v>
      </c>
    </row>
    <row r="5" spans="2:3" x14ac:dyDescent="0.2">
      <c r="B5" s="8" t="s">
        <v>19</v>
      </c>
      <c r="C5" s="9" t="s">
        <v>70</v>
      </c>
    </row>
    <row r="6" spans="2:3" x14ac:dyDescent="0.2">
      <c r="B6" s="8" t="s">
        <v>20</v>
      </c>
      <c r="C6" s="9" t="s">
        <v>71</v>
      </c>
    </row>
    <row r="7" spans="2:3" x14ac:dyDescent="0.2">
      <c r="B7" s="8" t="s">
        <v>21</v>
      </c>
      <c r="C7" s="10" t="s">
        <v>72</v>
      </c>
    </row>
    <row r="8" spans="2:3" x14ac:dyDescent="0.2">
      <c r="B8" s="8" t="s">
        <v>22</v>
      </c>
      <c r="C8" s="9">
        <v>176</v>
      </c>
    </row>
    <row r="9" spans="2:3" x14ac:dyDescent="0.2">
      <c r="B9" s="3" t="s">
        <v>23</v>
      </c>
      <c r="C9" s="9">
        <v>84</v>
      </c>
    </row>
    <row r="10" spans="2:3" x14ac:dyDescent="0.2">
      <c r="B10" s="7"/>
      <c r="C10" s="11"/>
    </row>
    <row r="11" spans="2:3" x14ac:dyDescent="0.2">
      <c r="B11" s="3" t="s">
        <v>24</v>
      </c>
      <c r="C11" s="9">
        <v>1</v>
      </c>
    </row>
    <row r="12" spans="2:3" x14ac:dyDescent="0.2">
      <c r="B12" s="8" t="s">
        <v>25</v>
      </c>
      <c r="C12" s="9"/>
    </row>
    <row r="13" spans="2:3" x14ac:dyDescent="0.2">
      <c r="B13" s="8" t="s">
        <v>26</v>
      </c>
      <c r="C13" s="10" t="s">
        <v>73</v>
      </c>
    </row>
    <row r="14" spans="2:3" x14ac:dyDescent="0.2">
      <c r="B14" s="8" t="s">
        <v>27</v>
      </c>
      <c r="C14" s="12">
        <v>0.58333333333333337</v>
      </c>
    </row>
    <row r="15" spans="2:3" x14ac:dyDescent="0.2">
      <c r="B15" s="13"/>
      <c r="C15" s="14"/>
    </row>
    <row r="16" spans="2:3" x14ac:dyDescent="0.2">
      <c r="B16" s="8" t="s">
        <v>28</v>
      </c>
      <c r="C16" s="9">
        <v>21</v>
      </c>
    </row>
    <row r="17" spans="2:3" x14ac:dyDescent="0.2">
      <c r="B17" s="8" t="s">
        <v>29</v>
      </c>
      <c r="C17" s="9">
        <v>57</v>
      </c>
    </row>
    <row r="18" spans="2:3" x14ac:dyDescent="0.2">
      <c r="B18" s="13"/>
      <c r="C18" s="11"/>
    </row>
    <row r="19" spans="2:3" x14ac:dyDescent="0.2">
      <c r="B19" s="8" t="s">
        <v>30</v>
      </c>
      <c r="C19" s="9"/>
    </row>
    <row r="20" spans="2:3" x14ac:dyDescent="0.2">
      <c r="B20" s="8" t="s">
        <v>31</v>
      </c>
      <c r="C20" s="9" t="s">
        <v>74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70B3-39B1-814D-8F3D-845331FAD6F5}">
  <dimension ref="B3:K10"/>
  <sheetViews>
    <sheetView workbookViewId="0">
      <selection activeCell="K6" sqref="K6"/>
    </sheetView>
  </sheetViews>
  <sheetFormatPr baseColWidth="10" defaultRowHeight="16" x14ac:dyDescent="0.2"/>
  <cols>
    <col min="2" max="2" width="14.5" customWidth="1"/>
  </cols>
  <sheetData>
    <row r="3" spans="2:11" ht="17" thickBot="1" x14ac:dyDescent="0.25"/>
    <row r="4" spans="2:11" ht="17" thickBot="1" x14ac:dyDescent="0.25">
      <c r="F4" s="68" t="s">
        <v>64</v>
      </c>
      <c r="G4" s="69"/>
      <c r="H4" s="69"/>
      <c r="I4" s="69"/>
      <c r="J4" s="69"/>
      <c r="K4" s="70"/>
    </row>
    <row r="5" spans="2:11" x14ac:dyDescent="0.2">
      <c r="B5" s="66" t="s">
        <v>55</v>
      </c>
      <c r="C5" s="67"/>
      <c r="F5" s="46" t="s">
        <v>57</v>
      </c>
      <c r="G5" s="63" t="s">
        <v>58</v>
      </c>
      <c r="H5" s="63" t="s">
        <v>51</v>
      </c>
      <c r="I5" s="63" t="s">
        <v>52</v>
      </c>
      <c r="J5" s="63" t="s">
        <v>53</v>
      </c>
      <c r="K5" s="47" t="s">
        <v>54</v>
      </c>
    </row>
    <row r="6" spans="2:11" ht="17" thickBot="1" x14ac:dyDescent="0.25">
      <c r="B6" s="46" t="s">
        <v>56</v>
      </c>
      <c r="C6" s="47"/>
      <c r="F6" s="49">
        <v>1110.6300000000001</v>
      </c>
      <c r="G6" s="65">
        <v>319.3</v>
      </c>
      <c r="H6" s="65">
        <v>1676.18</v>
      </c>
      <c r="I6" s="65">
        <v>495.1</v>
      </c>
      <c r="J6" s="65">
        <v>2414.5100000000002</v>
      </c>
      <c r="K6" s="64">
        <v>696.1</v>
      </c>
    </row>
    <row r="7" spans="2:11" x14ac:dyDescent="0.2">
      <c r="B7" s="46" t="s">
        <v>66</v>
      </c>
      <c r="C7" s="47">
        <f>Informasjon!C9 * 0.3</f>
        <v>25.2</v>
      </c>
    </row>
    <row r="8" spans="2:11" x14ac:dyDescent="0.2">
      <c r="B8" s="46" t="s">
        <v>67</v>
      </c>
      <c r="C8" s="47">
        <f>Informasjon!C9 * 0.5</f>
        <v>42</v>
      </c>
    </row>
    <row r="9" spans="2:11" x14ac:dyDescent="0.2">
      <c r="B9" s="46" t="s">
        <v>68</v>
      </c>
      <c r="C9" s="47">
        <f>Informasjon!C9 * 0.7</f>
        <v>58.8</v>
      </c>
    </row>
    <row r="10" spans="2:11" ht="17" thickBot="1" x14ac:dyDescent="0.25">
      <c r="B10" s="49" t="s">
        <v>65</v>
      </c>
      <c r="C10" s="64"/>
    </row>
  </sheetData>
  <mergeCells count="2">
    <mergeCell ref="B5:C5"/>
    <mergeCell ref="F4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39CD-4A19-264B-A68D-22C2F8F46965}">
  <dimension ref="B5:V31"/>
  <sheetViews>
    <sheetView tabSelected="1" zoomScale="83" workbookViewId="0">
      <selection activeCell="S19" sqref="S19"/>
    </sheetView>
  </sheetViews>
  <sheetFormatPr baseColWidth="10" defaultRowHeight="16" x14ac:dyDescent="0.2"/>
  <cols>
    <col min="3" max="3" width="11.5" customWidth="1"/>
    <col min="7" max="7" width="15" customWidth="1"/>
    <col min="15" max="15" width="12" customWidth="1"/>
    <col min="20" max="20" width="16.5" bestFit="1" customWidth="1"/>
    <col min="21" max="21" width="12.83203125" customWidth="1"/>
    <col min="22" max="22" width="12.33203125" customWidth="1"/>
    <col min="23" max="23" width="16.5" customWidth="1"/>
  </cols>
  <sheetData>
    <row r="5" spans="2:22" ht="17" thickBot="1" x14ac:dyDescent="0.25"/>
    <row r="6" spans="2:22" ht="20" thickBot="1" x14ac:dyDescent="0.3">
      <c r="B6" s="74" t="s">
        <v>9</v>
      </c>
      <c r="C6" s="75"/>
      <c r="D6" s="75"/>
      <c r="E6" s="75"/>
      <c r="F6" s="75"/>
      <c r="G6" s="76"/>
      <c r="I6" s="77" t="s">
        <v>17</v>
      </c>
      <c r="J6" s="75"/>
      <c r="K6" s="75"/>
      <c r="L6" s="75"/>
      <c r="M6" s="76"/>
      <c r="O6" s="71" t="s">
        <v>16</v>
      </c>
      <c r="P6" s="72"/>
      <c r="Q6" s="72"/>
      <c r="R6" s="72"/>
      <c r="S6" s="72"/>
      <c r="T6" s="72"/>
      <c r="U6" s="72"/>
      <c r="V6" s="73"/>
    </row>
    <row r="7" spans="2:22" x14ac:dyDescent="0.2">
      <c r="B7" s="23" t="s">
        <v>14</v>
      </c>
      <c r="C7" s="52"/>
      <c r="D7" s="52"/>
      <c r="E7" s="52"/>
      <c r="F7" s="52"/>
      <c r="G7" s="53"/>
      <c r="I7" s="38"/>
      <c r="J7" s="1" t="s">
        <v>0</v>
      </c>
      <c r="K7" s="2" t="s">
        <v>1</v>
      </c>
      <c r="L7" s="3" t="s">
        <v>2</v>
      </c>
      <c r="M7" s="39">
        <v>150</v>
      </c>
      <c r="O7" s="24" t="s">
        <v>10</v>
      </c>
      <c r="P7" s="58">
        <v>325</v>
      </c>
      <c r="Q7" s="25"/>
      <c r="R7" s="25"/>
      <c r="S7" s="25"/>
      <c r="T7" s="52"/>
      <c r="U7" s="52"/>
      <c r="V7" s="53"/>
    </row>
    <row r="8" spans="2:22" x14ac:dyDescent="0.2">
      <c r="B8" s="24" t="s">
        <v>10</v>
      </c>
      <c r="C8" s="4">
        <v>100</v>
      </c>
      <c r="D8" s="25"/>
      <c r="E8" s="25"/>
      <c r="F8" s="25"/>
      <c r="G8" s="26" t="s">
        <v>39</v>
      </c>
      <c r="I8" s="23" t="s">
        <v>3</v>
      </c>
      <c r="J8" s="22">
        <f>K8/IFERROR(Informasjon!C9,0)</f>
        <v>45.988095238095241</v>
      </c>
      <c r="K8" s="4">
        <v>3863</v>
      </c>
      <c r="L8" s="5" t="s">
        <v>4</v>
      </c>
      <c r="M8" s="39">
        <v>350</v>
      </c>
      <c r="O8" s="23" t="s">
        <v>11</v>
      </c>
      <c r="P8" s="3">
        <v>0.5</v>
      </c>
      <c r="Q8" s="3">
        <v>1</v>
      </c>
      <c r="R8" s="3">
        <v>1.5</v>
      </c>
      <c r="S8" s="3">
        <v>2</v>
      </c>
      <c r="T8" s="3">
        <v>2.5</v>
      </c>
      <c r="U8" s="3">
        <v>3</v>
      </c>
      <c r="V8" s="61" t="s">
        <v>41</v>
      </c>
    </row>
    <row r="9" spans="2:22" x14ac:dyDescent="0.2">
      <c r="B9" s="23" t="s">
        <v>11</v>
      </c>
      <c r="C9" s="3">
        <v>2.5</v>
      </c>
      <c r="D9" s="3">
        <v>3</v>
      </c>
      <c r="E9" s="3">
        <v>3.5</v>
      </c>
      <c r="F9" s="3">
        <v>4</v>
      </c>
      <c r="G9" s="27"/>
      <c r="I9" s="23" t="s">
        <v>5</v>
      </c>
      <c r="J9" s="22">
        <f>K9/IFERROR(Informasjon!C9,0)</f>
        <v>50.25</v>
      </c>
      <c r="K9" s="4">
        <v>4221</v>
      </c>
      <c r="L9" s="5" t="s">
        <v>6</v>
      </c>
      <c r="M9" s="80">
        <v>0.33402777777777781</v>
      </c>
      <c r="O9" s="23" t="s">
        <v>12</v>
      </c>
      <c r="P9">
        <v>126</v>
      </c>
      <c r="Q9">
        <v>115</v>
      </c>
      <c r="R9">
        <v>93</v>
      </c>
      <c r="S9" s="4"/>
      <c r="T9" s="4"/>
      <c r="U9" s="4"/>
      <c r="V9" s="62"/>
    </row>
    <row r="10" spans="2:22" ht="17" thickBot="1" x14ac:dyDescent="0.25">
      <c r="B10" s="23" t="s">
        <v>12</v>
      </c>
      <c r="C10" s="4">
        <v>88</v>
      </c>
      <c r="D10" s="4">
        <v>89</v>
      </c>
      <c r="E10" s="4">
        <v>90</v>
      </c>
      <c r="F10" s="4">
        <v>88</v>
      </c>
      <c r="G10" s="28">
        <f>IFERROR(AVERAGE(C10:F10),0)</f>
        <v>88.75</v>
      </c>
      <c r="I10" s="40" t="s">
        <v>7</v>
      </c>
      <c r="J10" s="41">
        <f>AVERAGE(J8:J9)</f>
        <v>48.11904761904762</v>
      </c>
      <c r="K10" s="42">
        <f>AVERAGE(K8:K9)</f>
        <v>4042</v>
      </c>
      <c r="L10" s="43" t="s">
        <v>8</v>
      </c>
      <c r="M10" s="44">
        <v>20</v>
      </c>
      <c r="O10" s="23" t="s">
        <v>13</v>
      </c>
      <c r="P10" s="4">
        <v>2946</v>
      </c>
      <c r="Q10" s="4">
        <v>3995</v>
      </c>
      <c r="R10" s="4">
        <v>4173</v>
      </c>
      <c r="S10" s="4">
        <v>4128</v>
      </c>
      <c r="T10" s="4"/>
      <c r="U10" s="4"/>
      <c r="V10" s="28">
        <f>SUM(P10:U10)/2</f>
        <v>7621</v>
      </c>
    </row>
    <row r="11" spans="2:22" x14ac:dyDescent="0.2">
      <c r="B11" s="23" t="s">
        <v>13</v>
      </c>
      <c r="C11" s="4">
        <v>1828</v>
      </c>
      <c r="D11" s="4">
        <v>2003</v>
      </c>
      <c r="E11" s="4">
        <v>1863</v>
      </c>
      <c r="F11" s="4">
        <v>2053</v>
      </c>
      <c r="G11" s="29">
        <f>IFERROR(AVERAGE(C11:F11),0)</f>
        <v>1936.75</v>
      </c>
      <c r="O11" s="57"/>
      <c r="P11" s="52"/>
      <c r="Q11" s="52"/>
      <c r="R11" s="52"/>
      <c r="S11" s="52"/>
      <c r="T11" s="6" t="s">
        <v>8</v>
      </c>
      <c r="U11" s="4">
        <v>20</v>
      </c>
      <c r="V11" s="61"/>
    </row>
    <row r="12" spans="2:22" ht="17" thickBot="1" x14ac:dyDescent="0.25">
      <c r="B12" s="30"/>
      <c r="C12" s="31"/>
      <c r="D12" s="25"/>
      <c r="E12" s="6" t="s">
        <v>8</v>
      </c>
      <c r="F12" s="4">
        <v>11</v>
      </c>
      <c r="G12" s="27"/>
      <c r="O12" s="57"/>
      <c r="P12" s="52"/>
      <c r="Q12" s="52"/>
      <c r="R12" s="52"/>
      <c r="S12" s="52"/>
      <c r="T12" s="52"/>
      <c r="U12" s="52"/>
      <c r="V12" s="53"/>
    </row>
    <row r="13" spans="2:22" ht="17" thickBot="1" x14ac:dyDescent="0.25">
      <c r="B13" s="23" t="s">
        <v>15</v>
      </c>
      <c r="C13" s="52"/>
      <c r="D13" s="52"/>
      <c r="E13" s="52"/>
      <c r="F13" s="52"/>
      <c r="G13" s="53"/>
      <c r="O13" s="78" t="s">
        <v>37</v>
      </c>
      <c r="P13" s="79"/>
      <c r="Q13" s="52"/>
      <c r="R13" s="52"/>
      <c r="S13" s="52"/>
      <c r="T13" s="60" t="s">
        <v>63</v>
      </c>
      <c r="U13" s="37">
        <f>(P18-V10)*0.91</f>
        <v>2024.75</v>
      </c>
      <c r="V13" s="53"/>
    </row>
    <row r="14" spans="2:22" x14ac:dyDescent="0.2">
      <c r="B14" s="23" t="s">
        <v>10</v>
      </c>
      <c r="C14" s="4">
        <v>150</v>
      </c>
      <c r="D14" s="25"/>
      <c r="E14" s="25"/>
      <c r="F14" s="25"/>
      <c r="G14" s="26" t="s">
        <v>39</v>
      </c>
      <c r="O14" s="18" t="s">
        <v>32</v>
      </c>
      <c r="P14" s="19">
        <f>SLOPE(G22:G23,F22:F23)</f>
        <v>11.945</v>
      </c>
      <c r="Q14" s="52"/>
      <c r="R14" s="52"/>
      <c r="S14" s="52"/>
      <c r="T14" s="60" t="s">
        <v>40</v>
      </c>
      <c r="U14" s="59">
        <f>((V10*1.09)/P18)*100</f>
        <v>84.368169815153365</v>
      </c>
      <c r="V14" s="53"/>
    </row>
    <row r="15" spans="2:22" x14ac:dyDescent="0.2">
      <c r="B15" s="23" t="s">
        <v>11</v>
      </c>
      <c r="C15" s="3">
        <v>2.5</v>
      </c>
      <c r="D15" s="3">
        <v>3</v>
      </c>
      <c r="E15" s="3">
        <v>3.5</v>
      </c>
      <c r="F15" s="3">
        <v>4</v>
      </c>
      <c r="G15" s="27"/>
      <c r="O15" s="18" t="s">
        <v>33</v>
      </c>
      <c r="P15" s="19">
        <f>INTERCEPT(G22:G23,F22:F23)</f>
        <v>742.25</v>
      </c>
      <c r="Q15" s="52"/>
      <c r="R15" s="52"/>
      <c r="S15" s="52"/>
      <c r="T15" s="52"/>
      <c r="U15" s="52"/>
      <c r="V15" s="53"/>
    </row>
    <row r="16" spans="2:22" x14ac:dyDescent="0.2">
      <c r="B16" s="23" t="s">
        <v>12</v>
      </c>
      <c r="C16" s="4">
        <v>88</v>
      </c>
      <c r="D16" s="4">
        <v>89</v>
      </c>
      <c r="E16" s="4">
        <v>89</v>
      </c>
      <c r="F16" s="4">
        <v>89</v>
      </c>
      <c r="G16" s="28">
        <f>IFERROR(AVERAGE(C16:F16),0)</f>
        <v>88.75</v>
      </c>
      <c r="O16" s="18" t="s">
        <v>34</v>
      </c>
      <c r="P16" s="19">
        <f>M8</f>
        <v>350</v>
      </c>
      <c r="Q16" s="52"/>
      <c r="R16" s="52"/>
      <c r="S16" s="52"/>
      <c r="T16" s="52"/>
      <c r="U16" s="52"/>
      <c r="V16" s="53"/>
    </row>
    <row r="17" spans="2:22" x14ac:dyDescent="0.2">
      <c r="B17" s="23" t="s">
        <v>13</v>
      </c>
      <c r="C17" s="4">
        <v>2419</v>
      </c>
      <c r="D17" s="4">
        <v>2587</v>
      </c>
      <c r="E17" s="4">
        <v>2583</v>
      </c>
      <c r="F17" s="4">
        <v>2547</v>
      </c>
      <c r="G17" s="28">
        <f>IFERROR(AVERAGE(C17:F17),0)</f>
        <v>2534</v>
      </c>
      <c r="O17" s="18" t="s">
        <v>35</v>
      </c>
      <c r="P17" s="19">
        <f>K10</f>
        <v>4042</v>
      </c>
      <c r="Q17" s="52"/>
      <c r="R17" s="52"/>
      <c r="S17" s="52"/>
      <c r="T17" s="52"/>
      <c r="U17" s="52"/>
      <c r="V17" s="53"/>
    </row>
    <row r="18" spans="2:22" ht="17" thickBot="1" x14ac:dyDescent="0.25">
      <c r="B18" s="32"/>
      <c r="C18" s="33"/>
      <c r="D18" s="34"/>
      <c r="E18" s="54" t="s">
        <v>8</v>
      </c>
      <c r="F18" s="35">
        <v>13</v>
      </c>
      <c r="G18" s="36"/>
      <c r="O18" s="20" t="s">
        <v>36</v>
      </c>
      <c r="P18" s="21">
        <f>((P14*P16)+P15)*(COUNTIF(P10:U10,"&gt;0")/2)</f>
        <v>9846</v>
      </c>
      <c r="Q18" s="55"/>
      <c r="R18" s="55"/>
      <c r="S18" s="55"/>
      <c r="T18" s="55"/>
      <c r="U18" s="55"/>
      <c r="V18" s="56"/>
    </row>
    <row r="19" spans="2:22" ht="17" thickBot="1" x14ac:dyDescent="0.25"/>
    <row r="20" spans="2:22" x14ac:dyDescent="0.2">
      <c r="F20" s="51" t="s">
        <v>38</v>
      </c>
      <c r="G20" s="45"/>
    </row>
    <row r="21" spans="2:22" x14ac:dyDescent="0.2">
      <c r="F21" s="46" t="s">
        <v>10</v>
      </c>
      <c r="G21" s="47" t="s">
        <v>1</v>
      </c>
    </row>
    <row r="22" spans="2:22" x14ac:dyDescent="0.2">
      <c r="F22" s="46">
        <f>C8</f>
        <v>100</v>
      </c>
      <c r="G22" s="48">
        <f>G11</f>
        <v>1936.75</v>
      </c>
    </row>
    <row r="23" spans="2:22" ht="17" thickBot="1" x14ac:dyDescent="0.25">
      <c r="F23" s="49">
        <f>C14</f>
        <v>150</v>
      </c>
      <c r="G23" s="50">
        <f>G17</f>
        <v>2534</v>
      </c>
    </row>
    <row r="31" spans="2:22" x14ac:dyDescent="0.2">
      <c r="D31" s="17"/>
    </row>
  </sheetData>
  <mergeCells count="4">
    <mergeCell ref="O6:V6"/>
    <mergeCell ref="B6:G6"/>
    <mergeCell ref="I6:M6"/>
    <mergeCell ref="O13:P13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B067-1452-654B-83DF-1D69E08D2ABE}">
  <dimension ref="A1:R11"/>
  <sheetViews>
    <sheetView workbookViewId="0">
      <selection activeCell="A2" sqref="A2"/>
    </sheetView>
  </sheetViews>
  <sheetFormatPr baseColWidth="10" defaultRowHeight="16" x14ac:dyDescent="0.2"/>
  <sheetData>
    <row r="1" spans="1:18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59</v>
      </c>
      <c r="G1" t="s">
        <v>60</v>
      </c>
      <c r="H1" t="s">
        <v>61</v>
      </c>
      <c r="I1" t="s">
        <v>47</v>
      </c>
      <c r="J1" t="s">
        <v>48</v>
      </c>
      <c r="K1" t="s">
        <v>50</v>
      </c>
      <c r="L1" t="s">
        <v>62</v>
      </c>
      <c r="M1" t="s">
        <v>57</v>
      </c>
      <c r="N1" t="s">
        <v>58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">
      <c r="A2" t="str">
        <f>Informasjon!C5</f>
        <v>TS161100</v>
      </c>
      <c r="B2">
        <f>Informasjon!C12</f>
        <v>0</v>
      </c>
      <c r="C2">
        <f>Informasjon!C16</f>
        <v>21</v>
      </c>
      <c r="D2">
        <f>Informasjon!C17</f>
        <v>57</v>
      </c>
      <c r="E2" t="str">
        <f>Informasjon!C6</f>
        <v>Mann</v>
      </c>
      <c r="F2">
        <f>Informasjon!C8</f>
        <v>176</v>
      </c>
      <c r="G2">
        <f>Informasjon!C9</f>
        <v>84</v>
      </c>
      <c r="H2">
        <f>'TESTDAG-sykkel'!M10</f>
        <v>20</v>
      </c>
      <c r="I2" s="16">
        <f>'TESTDAG-sykkel'!J10</f>
        <v>48.11904761904762</v>
      </c>
      <c r="J2">
        <f>'TESTDAG-sykkel'!K10</f>
        <v>4042</v>
      </c>
      <c r="K2" s="16">
        <f>'TESTDAG-sykkel'!U14</f>
        <v>84.368169815153365</v>
      </c>
      <c r="L2" s="17">
        <f>'TESTDAG-sykkel'!U13</f>
        <v>2024.75</v>
      </c>
      <c r="M2">
        <f>'Testdag-styrke'!F6</f>
        <v>1110.6300000000001</v>
      </c>
      <c r="N2">
        <f>'Testdag-styrke'!G6</f>
        <v>319.3</v>
      </c>
      <c r="O2">
        <f>'Testdag-styrke'!H6</f>
        <v>1676.18</v>
      </c>
      <c r="P2">
        <f>'Testdag-styrke'!I6</f>
        <v>495.1</v>
      </c>
      <c r="Q2">
        <f>'Testdag-styrke'!J6</f>
        <v>2414.5100000000002</v>
      </c>
      <c r="R2">
        <f>'Testdag-styrke'!K6</f>
        <v>696.1</v>
      </c>
    </row>
    <row r="11" spans="1:18" x14ac:dyDescent="0.2">
      <c r="D1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Informasjon</vt:lpstr>
      <vt:lpstr>Testdag-styrke</vt:lpstr>
      <vt:lpstr>TESTDAG-sykkel</vt:lpstr>
      <vt:lpstr>formatert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Andreas Øhrn</cp:lastModifiedBy>
  <dcterms:created xsi:type="dcterms:W3CDTF">2023-08-23T10:08:29Z</dcterms:created>
  <dcterms:modified xsi:type="dcterms:W3CDTF">2023-09-26T12:48:14Z</dcterms:modified>
</cp:coreProperties>
</file>