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rs" sheetId="1" r:id="rId3"/>
    <sheet state="visible" name="week 5" sheetId="2" r:id="rId4"/>
    <sheet state="visible" name="week6" sheetId="3" r:id="rId5"/>
    <sheet state="visible" name="sprint1" sheetId="4" r:id="rId6"/>
    <sheet state="visible" name="week 7" sheetId="5" r:id="rId7"/>
    <sheet state="visible" name="week 8" sheetId="6" r:id="rId8"/>
    <sheet state="visible" name="sprint2" sheetId="7" r:id="rId9"/>
    <sheet state="visible" name="Release1" sheetId="8" r:id="rId10"/>
    <sheet state="visible" name="week9" sheetId="9" r:id="rId11"/>
    <sheet state="visible" name="week10" sheetId="10" r:id="rId12"/>
    <sheet state="visible" name="sprint3" sheetId="11" r:id="rId13"/>
  </sheets>
  <definedNames/>
  <calcPr/>
</workbook>
</file>

<file path=xl/sharedStrings.xml><?xml version="1.0" encoding="utf-8"?>
<sst xmlns="http://schemas.openxmlformats.org/spreadsheetml/2006/main" count="239" uniqueCount="60">
  <si>
    <t>Week 5</t>
  </si>
  <si>
    <t>Estimated</t>
  </si>
  <si>
    <t>Monday</t>
  </si>
  <si>
    <t>Tuesday</t>
  </si>
  <si>
    <t>Wednesday</t>
  </si>
  <si>
    <t>Thursday</t>
  </si>
  <si>
    <t>Friday</t>
  </si>
  <si>
    <t>Saturday</t>
  </si>
  <si>
    <t>Sunday</t>
  </si>
  <si>
    <t>Hours in total</t>
  </si>
  <si>
    <t>Ingrid</t>
  </si>
  <si>
    <t>Andreas</t>
  </si>
  <si>
    <t>Jack</t>
  </si>
  <si>
    <t>Harry</t>
  </si>
  <si>
    <t>TOTAL W5</t>
  </si>
  <si>
    <t>Total hours</t>
  </si>
  <si>
    <t>Day 1</t>
  </si>
  <si>
    <t>Day 2</t>
  </si>
  <si>
    <t>Day 3</t>
  </si>
  <si>
    <t>Day 4</t>
  </si>
  <si>
    <t>Day 5</t>
  </si>
  <si>
    <t>Day 6</t>
  </si>
  <si>
    <t>Day 7</t>
  </si>
  <si>
    <t>Week 6</t>
  </si>
  <si>
    <t>Expected time use</t>
  </si>
  <si>
    <t>TOTAL W6</t>
  </si>
  <si>
    <t>Week 7</t>
  </si>
  <si>
    <t>TOTAL W7</t>
  </si>
  <si>
    <t>Actual time spent</t>
  </si>
  <si>
    <t>Week 8</t>
  </si>
  <si>
    <t>This means that we are on schedule, but since Jack's does not contribute we have worked 8 hours overtime</t>
  </si>
  <si>
    <t>TOTAL W8</t>
  </si>
  <si>
    <t>Week 9</t>
  </si>
  <si>
    <t>This means that we are 4 hours behind schedule, but since Jack's does not contribute we have worked 4 hours overtime</t>
  </si>
  <si>
    <t>Week 10</t>
  </si>
  <si>
    <t>Day 8</t>
  </si>
  <si>
    <t>Day 9</t>
  </si>
  <si>
    <t>Day 10</t>
  </si>
  <si>
    <t>Day 11</t>
  </si>
  <si>
    <t>Day 12</t>
  </si>
  <si>
    <t>Day 13</t>
  </si>
  <si>
    <t>Day 14</t>
  </si>
  <si>
    <t>This means that we are 2 hours behind schedule, but since Jack's does not contribute we have worked 6 hours overtime</t>
  </si>
  <si>
    <t>Expected hours is with Jack's hours as well. This means that we actually should not have a finished sprint.</t>
  </si>
  <si>
    <t>If a sprint is finsiehd it means that other team members had to work extra to finsh all the user stories from that sprint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</si>
  <si>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</si>
  <si>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</si>
  <si>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</si>
  <si>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</si>
  <si>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</si>
  <si>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</si>
  <si>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</si>
  <si>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</si>
  <si>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</si>
  <si>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</si>
  <si>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</si>
  <si>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</si>
  <si>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</si>
  <si>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</si>
  <si>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This means that we are 10 hours behind schedule, but since Jack's does not contribute we have worked a total of 22 hours overtime for this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</si>
</sst>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3" fontId="2" numFmtId="0" xfId="0" applyAlignment="1" applyBorder="1" applyFont="1">
      <alignment/>
    </xf>
    <xf borderId="1" fillId="4" fontId="2" numFmtId="0" xfId="0" applyAlignment="1" applyBorder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5" fontId="2" numFmtId="0" xfId="0" applyAlignment="1" applyFill="1" applyFont="1">
      <alignment/>
    </xf>
    <xf borderId="0" fillId="5" fontId="2" numFmtId="0" xfId="0" applyAlignment="1" applyFont="1">
      <alignment horizontal="right"/>
    </xf>
    <xf borderId="0" fillId="5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left"/>
    </xf>
    <xf borderId="0" fillId="0" fontId="2" numFmtId="2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5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5'!$A$2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5'!$B$1:$I$1</c:f>
            </c:strRef>
          </c:cat>
          <c:val>
            <c:numRef>
              <c:f>'week 5'!$B$2:$I$2</c:f>
            </c:numRef>
          </c:val>
          <c:smooth val="0"/>
        </c:ser>
        <c:ser>
          <c:idx val="1"/>
          <c:order val="1"/>
          <c:tx>
            <c:strRef>
              <c:f>'week 5'!$A$3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5'!$B$1:$I$1</c:f>
            </c:strRef>
          </c:cat>
          <c:val>
            <c:numRef>
              <c:f>'week 5'!$B$3:$I$3</c:f>
            </c:numRef>
          </c:val>
          <c:smooth val="0"/>
        </c:ser>
        <c:axId val="1189944593"/>
        <c:axId val="1584758102"/>
      </c:lineChart>
      <c:catAx>
        <c:axId val="1189944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584758102"/>
      </c:catAx>
      <c:valAx>
        <c:axId val="1584758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89944593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6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week6!$A$2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week6!$B$1:$I$1</c:f>
            </c:strRef>
          </c:cat>
          <c:val>
            <c:numRef>
              <c:f>week6!$B$2:$I$2</c:f>
            </c:numRef>
          </c:val>
          <c:smooth val="0"/>
        </c:ser>
        <c:ser>
          <c:idx val="1"/>
          <c:order val="1"/>
          <c:tx>
            <c:strRef>
              <c:f>week6!$A$3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week6!$B$1:$I$1</c:f>
            </c:strRef>
          </c:cat>
          <c:val>
            <c:numRef>
              <c:f>week6!$B$3:$I$3</c:f>
            </c:numRef>
          </c:val>
          <c:smooth val="0"/>
        </c:ser>
        <c:axId val="921603040"/>
        <c:axId val="241197687"/>
      </c:lineChart>
      <c:catAx>
        <c:axId val="92160304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41197687"/>
      </c:catAx>
      <c:valAx>
        <c:axId val="2411976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21603040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sprint1!$A$2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sprint1!$B$1:$P$1</c:f>
            </c:strRef>
          </c:cat>
          <c:val>
            <c:numRef>
              <c:f>sprint1!$B$2:$P$2</c:f>
            </c:numRef>
          </c:val>
          <c:smooth val="0"/>
        </c:ser>
        <c:ser>
          <c:idx val="1"/>
          <c:order val="1"/>
          <c:tx>
            <c:strRef>
              <c:f>sprint1!$A$3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sprint1!$B$1:$P$1</c:f>
            </c:strRef>
          </c:cat>
          <c:val>
            <c:numRef>
              <c:f>sprint1!$B$3:$P$3</c:f>
            </c:numRef>
          </c:val>
          <c:smooth val="0"/>
        </c:ser>
        <c:axId val="1234205557"/>
        <c:axId val="610940904"/>
      </c:lineChart>
      <c:catAx>
        <c:axId val="1234205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10940904"/>
      </c:catAx>
      <c:valAx>
        <c:axId val="610940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34205557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7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7'!$A$2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7'!$B$1:$I$1</c:f>
            </c:strRef>
          </c:cat>
          <c:val>
            <c:numRef>
              <c:f>'week 7'!$B$2:$I$2</c:f>
            </c:numRef>
          </c:val>
          <c:smooth val="0"/>
        </c:ser>
        <c:ser>
          <c:idx val="1"/>
          <c:order val="1"/>
          <c:tx>
            <c:strRef>
              <c:f>'week 7'!$A$3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7'!$B$1:$I$1</c:f>
            </c:strRef>
          </c:cat>
          <c:val>
            <c:numRef>
              <c:f>'week 7'!$B$3:$I$3</c:f>
            </c:numRef>
          </c:val>
          <c:smooth val="0"/>
        </c:ser>
        <c:axId val="1339391126"/>
        <c:axId val="469400847"/>
      </c:lineChart>
      <c:catAx>
        <c:axId val="1339391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69400847"/>
      </c:catAx>
      <c:valAx>
        <c:axId val="469400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9391126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Week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'week 8'!$A$2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'week 8'!$B$1:$I$1</c:f>
            </c:strRef>
          </c:cat>
          <c:val>
            <c:numRef>
              <c:f>'week 8'!$B$2:$I$2</c:f>
            </c:numRef>
          </c:val>
          <c:smooth val="0"/>
        </c:ser>
        <c:ser>
          <c:idx val="1"/>
          <c:order val="1"/>
          <c:tx>
            <c:strRef>
              <c:f>'week 8'!$A$3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'week 8'!$B$1:$I$1</c:f>
            </c:strRef>
          </c:cat>
          <c:val>
            <c:numRef>
              <c:f>'week 8'!$B$3:$I$3</c:f>
            </c:numRef>
          </c:val>
          <c:smooth val="0"/>
        </c:ser>
        <c:axId val="1551252474"/>
        <c:axId val="2038886139"/>
      </c:lineChart>
      <c:catAx>
        <c:axId val="1551252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038886139"/>
      </c:catAx>
      <c:valAx>
        <c:axId val="2038886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51252474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sprint2!$A$2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sprint2!$B$1:$P$1</c:f>
            </c:strRef>
          </c:cat>
          <c:val>
            <c:numRef>
              <c:f>sprint2!$B$2:$P$2</c:f>
            </c:numRef>
          </c:val>
          <c:smooth val="0"/>
        </c:ser>
        <c:ser>
          <c:idx val="1"/>
          <c:order val="1"/>
          <c:tx>
            <c:strRef>
              <c:f>sprint2!$A$3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sprint2!$B$1:$P$1</c:f>
            </c:strRef>
          </c:cat>
          <c:val>
            <c:numRef>
              <c:f>sprint2!$B$3:$P$3</c:f>
            </c:numRef>
          </c:val>
          <c:smooth val="0"/>
        </c:ser>
        <c:axId val="2043356695"/>
        <c:axId val="740894752"/>
      </c:lineChart>
      <c:catAx>
        <c:axId val="2043356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40894752"/>
      </c:catAx>
      <c:valAx>
        <c:axId val="740894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43356695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Release1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Release1!$A$2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Release1!$B$1:$AD$1</c:f>
            </c:strRef>
          </c:cat>
          <c:val>
            <c:numRef>
              <c:f>Release1!$B$2:$AD$2</c:f>
            </c:numRef>
          </c:val>
          <c:smooth val="0"/>
        </c:ser>
        <c:ser>
          <c:idx val="1"/>
          <c:order val="1"/>
          <c:tx>
            <c:strRef>
              <c:f>Release1!$A$3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Release1!$B$1:$AD$1</c:f>
            </c:strRef>
          </c:cat>
          <c:val>
            <c:numRef>
              <c:f>Release1!$B$3:$AD$3</c:f>
            </c:numRef>
          </c:val>
          <c:smooth val="0"/>
        </c:ser>
        <c:axId val="2084169899"/>
        <c:axId val="881262488"/>
      </c:lineChart>
      <c:catAx>
        <c:axId val="208416989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881262488"/>
      </c:catAx>
      <c:valAx>
        <c:axId val="881262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84169899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Actual time spent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week9!$A$2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week9!$B$1:$I$1</c:f>
            </c:strRef>
          </c:cat>
          <c:val>
            <c:numRef>
              <c:f>week9!$B$2:$I$2</c:f>
            </c:numRef>
          </c:val>
          <c:smooth val="0"/>
        </c:ser>
        <c:ser>
          <c:idx val="1"/>
          <c:order val="1"/>
          <c:tx>
            <c:strRef>
              <c:f>week9!$A$3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week9!$B$1:$I$1</c:f>
            </c:strRef>
          </c:cat>
          <c:val>
            <c:numRef>
              <c:f>week9!$B$3:$I$3</c:f>
            </c:numRef>
          </c:val>
          <c:smooth val="0"/>
        </c:ser>
        <c:axId val="516428799"/>
        <c:axId val="1511072594"/>
      </c:lineChart>
      <c:catAx>
        <c:axId val="51642879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511072594"/>
      </c:catAx>
      <c:valAx>
        <c:axId val="1511072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16428799"/>
      </c:valAx>
    </c:plotArea>
    <c:legend>
      <c:legendPos val="r"/>
      <c:overlay val="0"/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Actual time spent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week10!$A$2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week10!$B$1:$I$1</c:f>
            </c:strRef>
          </c:cat>
          <c:val>
            <c:numRef>
              <c:f>week10!$B$2:$I$2</c:f>
            </c:numRef>
          </c:val>
          <c:smooth val="0"/>
        </c:ser>
        <c:ser>
          <c:idx val="1"/>
          <c:order val="1"/>
          <c:tx>
            <c:strRef>
              <c:f>week10!$A$3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week10!$B$1:$I$1</c:f>
            </c:strRef>
          </c:cat>
          <c:val>
            <c:numRef>
              <c:f>week10!$B$3:$I$3</c:f>
            </c:numRef>
          </c:val>
          <c:smooth val="0"/>
        </c:ser>
        <c:axId val="1246916280"/>
        <c:axId val="116268426"/>
      </c:lineChart>
      <c:catAx>
        <c:axId val="124691628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16268426"/>
      </c:catAx>
      <c:valAx>
        <c:axId val="1162684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46916280"/>
      </c:valAx>
    </c:plotArea>
    <c:legend>
      <c:legendPos val="r"/>
      <c:overlay val="0"/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Actual time spent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sprint3!$A$2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sprint3!$B$1:$P$1</c:f>
            </c:strRef>
          </c:cat>
          <c:val>
            <c:numRef>
              <c:f>sprint3!$B$2:$P$2</c:f>
            </c:numRef>
          </c:val>
          <c:smooth val="0"/>
        </c:ser>
        <c:ser>
          <c:idx val="1"/>
          <c:order val="1"/>
          <c:tx>
            <c:strRef>
              <c:f>sprint3!$A$3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sprint3!$B$1:$P$1</c:f>
            </c:strRef>
          </c:cat>
          <c:val>
            <c:numRef>
              <c:f>sprint3!$B$3:$P$3</c:f>
            </c:numRef>
          </c:val>
          <c:smooth val="0"/>
        </c:ser>
        <c:axId val="959290196"/>
        <c:axId val="1866971893"/>
      </c:lineChart>
      <c:catAx>
        <c:axId val="95929019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66971893"/>
      </c:catAx>
      <c:valAx>
        <c:axId val="1866971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Actual time spent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59290196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142875</xdr:colOff>
      <xdr:row>3</xdr:row>
      <xdr:rowOff>180975</xdr:rowOff>
    </xdr:from>
    <xdr:to>
      <xdr:col>7</xdr:col>
      <xdr:colOff>619125</xdr:colOff>
      <xdr:row>21</xdr:row>
      <xdr:rowOff>114300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314325</xdr:colOff>
      <xdr:row>4</xdr:row>
      <xdr:rowOff>152400</xdr:rowOff>
    </xdr:from>
    <xdr:to>
      <xdr:col>8</xdr:col>
      <xdr:colOff>504825</xdr:colOff>
      <xdr:row>22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428625</xdr:colOff>
      <xdr:row>4</xdr:row>
      <xdr:rowOff>66675</xdr:rowOff>
    </xdr:from>
    <xdr:to>
      <xdr:col>8</xdr:col>
      <xdr:colOff>228600</xdr:colOff>
      <xdr:row>22</xdr:row>
      <xdr:rowOff>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200025</xdr:colOff>
      <xdr:row>4</xdr:row>
      <xdr:rowOff>152400</xdr:rowOff>
    </xdr:from>
    <xdr:to>
      <xdr:col>8</xdr:col>
      <xdr:colOff>57150</xdr:colOff>
      <xdr:row>22</xdr:row>
      <xdr:rowOff>85725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142875</xdr:colOff>
      <xdr:row>3</xdr:row>
      <xdr:rowOff>161925</xdr:rowOff>
    </xdr:from>
    <xdr:to>
      <xdr:col>7</xdr:col>
      <xdr:colOff>257175</xdr:colOff>
      <xdr:row>21</xdr:row>
      <xdr:rowOff>95250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190500</xdr:colOff>
      <xdr:row>3</xdr:row>
      <xdr:rowOff>180975</xdr:rowOff>
    </xdr:from>
    <xdr:to>
      <xdr:col>8</xdr:col>
      <xdr:colOff>133350</xdr:colOff>
      <xdr:row>21</xdr:row>
      <xdr:rowOff>114300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209550</xdr:colOff>
      <xdr:row>4</xdr:row>
      <xdr:rowOff>28575</xdr:rowOff>
    </xdr:from>
    <xdr:to>
      <xdr:col>8</xdr:col>
      <xdr:colOff>228600</xdr:colOff>
      <xdr:row>21</xdr:row>
      <xdr:rowOff>161925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323850</xdr:colOff>
      <xdr:row>4</xdr:row>
      <xdr:rowOff>9525</xdr:rowOff>
    </xdr:from>
    <xdr:to>
      <xdr:col>7</xdr:col>
      <xdr:colOff>428625</xdr:colOff>
      <xdr:row>21</xdr:row>
      <xdr:rowOff>142875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66675</xdr:colOff>
      <xdr:row>3</xdr:row>
      <xdr:rowOff>142875</xdr:rowOff>
    </xdr:from>
    <xdr:to>
      <xdr:col>7</xdr:col>
      <xdr:colOff>409575</xdr:colOff>
      <xdr:row>21</xdr:row>
      <xdr:rowOff>76200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190500</xdr:colOff>
      <xdr:row>4</xdr:row>
      <xdr:rowOff>104775</xdr:rowOff>
    </xdr:from>
    <xdr:to>
      <xdr:col>7</xdr:col>
      <xdr:colOff>390525</xdr:colOff>
      <xdr:row>22</xdr:row>
      <xdr:rowOff>38100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>
      <c r="A3" s="7" t="s">
        <v>10</v>
      </c>
      <c r="B3" s="8">
        <v>8.0</v>
      </c>
      <c r="C3" s="9">
        <v>3.0</v>
      </c>
      <c r="D3" s="10"/>
      <c r="E3" s="9"/>
      <c r="F3" s="11">
        <v>2.0</v>
      </c>
      <c r="G3" s="11">
        <v>1.0</v>
      </c>
      <c r="I3" s="12"/>
      <c r="J3" s="13">
        <f t="shared" ref="J3:J7" si="1">sum(C3:I3)</f>
        <v>6</v>
      </c>
    </row>
    <row r="4">
      <c r="A4" s="14" t="s">
        <v>11</v>
      </c>
      <c r="B4" s="8">
        <v>8.0</v>
      </c>
      <c r="C4" s="9">
        <v>5.0</v>
      </c>
      <c r="D4" s="9"/>
      <c r="E4" s="10"/>
      <c r="F4" s="15"/>
      <c r="G4" s="15"/>
      <c r="H4" s="12"/>
      <c r="I4" s="12">
        <v>2.0</v>
      </c>
      <c r="J4" s="13">
        <f t="shared" si="1"/>
        <v>7</v>
      </c>
    </row>
    <row r="5">
      <c r="A5" s="14" t="s">
        <v>12</v>
      </c>
      <c r="B5" s="8">
        <v>8.0</v>
      </c>
      <c r="C5" s="9"/>
      <c r="D5" s="10"/>
      <c r="E5" s="9">
        <v>3.0</v>
      </c>
      <c r="F5" s="10"/>
      <c r="G5" s="11"/>
      <c r="J5" s="13">
        <f t="shared" si="1"/>
        <v>3</v>
      </c>
    </row>
    <row r="6">
      <c r="A6" s="14" t="s">
        <v>13</v>
      </c>
      <c r="B6" s="8">
        <v>8.0</v>
      </c>
      <c r="C6" s="9">
        <v>2.0</v>
      </c>
      <c r="D6" s="11"/>
      <c r="E6" s="15"/>
      <c r="F6" s="9"/>
      <c r="G6" s="11"/>
      <c r="H6" s="12">
        <v>5.0</v>
      </c>
      <c r="I6" s="12">
        <v>5.0</v>
      </c>
      <c r="J6" s="13">
        <f t="shared" si="1"/>
        <v>12</v>
      </c>
    </row>
    <row r="7">
      <c r="A7" s="16" t="s">
        <v>14</v>
      </c>
      <c r="B7" s="17">
        <f t="shared" ref="B7:I7" si="2">SUM(B3:B6)</f>
        <v>32</v>
      </c>
      <c r="C7" s="17">
        <f t="shared" si="2"/>
        <v>10</v>
      </c>
      <c r="D7" s="17">
        <f t="shared" si="2"/>
        <v>0</v>
      </c>
      <c r="E7" s="17">
        <f t="shared" si="2"/>
        <v>3</v>
      </c>
      <c r="F7" s="17">
        <f t="shared" si="2"/>
        <v>2</v>
      </c>
      <c r="G7" s="17">
        <f t="shared" si="2"/>
        <v>1</v>
      </c>
      <c r="H7" s="17">
        <f t="shared" si="2"/>
        <v>5</v>
      </c>
      <c r="I7" s="17">
        <f t="shared" si="2"/>
        <v>7</v>
      </c>
      <c r="J7" s="18">
        <f t="shared" si="1"/>
        <v>28</v>
      </c>
    </row>
    <row r="8">
      <c r="A8" s="7"/>
      <c r="B8" s="19"/>
      <c r="C8" s="10"/>
      <c r="D8" s="10"/>
      <c r="E8" s="10"/>
      <c r="F8" s="10"/>
      <c r="G8" s="15"/>
      <c r="J8" s="20"/>
    </row>
    <row r="9">
      <c r="A9" s="7"/>
      <c r="B9" s="19"/>
      <c r="C9" s="10"/>
      <c r="D9" s="10"/>
      <c r="E9" s="10"/>
      <c r="F9" s="10"/>
      <c r="G9" s="15"/>
      <c r="J9" s="20"/>
    </row>
    <row r="10">
      <c r="A10" s="1" t="s">
        <v>23</v>
      </c>
      <c r="B10" s="2"/>
      <c r="C10" s="2"/>
      <c r="D10" s="2"/>
      <c r="E10" s="2"/>
      <c r="F10" s="2"/>
      <c r="G10" s="2"/>
      <c r="H10" s="2"/>
    </row>
    <row r="11">
      <c r="A11" s="3"/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6" t="s">
        <v>9</v>
      </c>
    </row>
    <row r="12">
      <c r="A12" s="7" t="s">
        <v>10</v>
      </c>
      <c r="B12" s="8">
        <v>8.0</v>
      </c>
      <c r="C12" s="9">
        <v>4.0</v>
      </c>
      <c r="D12" s="10"/>
      <c r="E12" s="9"/>
      <c r="F12" s="15"/>
      <c r="G12" s="11">
        <v>3.0</v>
      </c>
      <c r="I12" s="12">
        <v>2.0</v>
      </c>
      <c r="J12" s="13">
        <f t="shared" ref="J12:J16" si="3">sum(C12:I12)</f>
        <v>9</v>
      </c>
    </row>
    <row r="13">
      <c r="A13" s="14" t="s">
        <v>11</v>
      </c>
      <c r="B13" s="8">
        <v>8.0</v>
      </c>
      <c r="C13" s="9">
        <v>4.0</v>
      </c>
      <c r="D13" s="9">
        <v>3.0</v>
      </c>
      <c r="E13" s="10"/>
      <c r="F13" s="15"/>
      <c r="G13" s="11">
        <v>1.0</v>
      </c>
      <c r="H13" s="12">
        <v>4.0</v>
      </c>
      <c r="I13" s="12">
        <v>2.0</v>
      </c>
      <c r="J13" s="13">
        <f t="shared" si="3"/>
        <v>14</v>
      </c>
    </row>
    <row r="14">
      <c r="A14" s="14" t="s">
        <v>12</v>
      </c>
      <c r="B14" s="8">
        <v>8.0</v>
      </c>
      <c r="C14" s="9"/>
      <c r="D14" s="10"/>
      <c r="E14" s="9"/>
      <c r="F14" s="10"/>
      <c r="G14" s="11"/>
      <c r="H14" s="12"/>
      <c r="J14" s="13">
        <f t="shared" si="3"/>
        <v>0</v>
      </c>
    </row>
    <row r="15">
      <c r="A15" s="14" t="s">
        <v>13</v>
      </c>
      <c r="B15" s="8">
        <v>8.0</v>
      </c>
      <c r="C15" s="9">
        <v>4.0</v>
      </c>
      <c r="D15" s="11">
        <v>3.0</v>
      </c>
      <c r="E15" s="15"/>
      <c r="F15" s="9"/>
      <c r="G15" s="11">
        <v>2.0</v>
      </c>
      <c r="I15" s="12"/>
      <c r="J15" s="13">
        <f t="shared" si="3"/>
        <v>9</v>
      </c>
    </row>
    <row r="16">
      <c r="A16" s="16" t="s">
        <v>25</v>
      </c>
      <c r="B16" s="17">
        <f t="shared" ref="B16:I16" si="4">SUM(B12:B15)</f>
        <v>32</v>
      </c>
      <c r="C16" s="17">
        <f t="shared" si="4"/>
        <v>12</v>
      </c>
      <c r="D16" s="17">
        <f t="shared" si="4"/>
        <v>6</v>
      </c>
      <c r="E16" s="17">
        <f t="shared" si="4"/>
        <v>0</v>
      </c>
      <c r="F16" s="17">
        <f t="shared" si="4"/>
        <v>0</v>
      </c>
      <c r="G16" s="17">
        <f t="shared" si="4"/>
        <v>6</v>
      </c>
      <c r="H16" s="17">
        <f t="shared" si="4"/>
        <v>4</v>
      </c>
      <c r="I16" s="17">
        <f t="shared" si="4"/>
        <v>4</v>
      </c>
      <c r="J16" s="18">
        <f t="shared" si="3"/>
        <v>32</v>
      </c>
    </row>
    <row r="17">
      <c r="A17" s="7"/>
      <c r="B17" s="19"/>
      <c r="C17" s="10"/>
      <c r="D17" s="10"/>
      <c r="E17" s="10"/>
      <c r="F17" s="10"/>
      <c r="G17" s="15"/>
      <c r="J17" s="20"/>
    </row>
    <row r="18">
      <c r="A18" s="1" t="s">
        <v>26</v>
      </c>
      <c r="B18" s="2"/>
      <c r="C18" s="2"/>
      <c r="D18" s="2"/>
      <c r="E18" s="2"/>
      <c r="F18" s="2"/>
      <c r="G18" s="2"/>
      <c r="H18" s="2"/>
    </row>
    <row r="19">
      <c r="A19" s="3"/>
      <c r="B19" s="4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  <c r="J19" s="6" t="s">
        <v>9</v>
      </c>
    </row>
    <row r="20">
      <c r="A20" s="7" t="s">
        <v>10</v>
      </c>
      <c r="B20" s="8">
        <v>8.0</v>
      </c>
      <c r="C20" s="9">
        <v>3.0</v>
      </c>
      <c r="D20" s="10"/>
      <c r="E20" s="9">
        <v>1.0</v>
      </c>
      <c r="F20" s="15"/>
      <c r="G20" s="11"/>
      <c r="H20" s="12">
        <v>1.0</v>
      </c>
      <c r="I20" s="12">
        <v>2.0</v>
      </c>
      <c r="J20" s="13">
        <f t="shared" ref="J20:J24" si="5">sum(C20:I20)</f>
        <v>7</v>
      </c>
    </row>
    <row r="21">
      <c r="A21" s="14" t="s">
        <v>11</v>
      </c>
      <c r="B21" s="8">
        <v>8.0</v>
      </c>
      <c r="C21" s="9">
        <v>5.0</v>
      </c>
      <c r="D21" s="9"/>
      <c r="E21" s="10"/>
      <c r="F21" s="11">
        <v>3.0</v>
      </c>
      <c r="G21" s="11">
        <v>2.0</v>
      </c>
      <c r="H21" s="12">
        <v>3.0</v>
      </c>
      <c r="I21" s="12"/>
      <c r="J21" s="13">
        <f t="shared" si="5"/>
        <v>13</v>
      </c>
    </row>
    <row r="22">
      <c r="A22" s="14" t="s">
        <v>12</v>
      </c>
      <c r="B22" s="8">
        <v>8.0</v>
      </c>
      <c r="C22" s="9"/>
      <c r="D22" s="10"/>
      <c r="E22" s="9"/>
      <c r="F22" s="10"/>
      <c r="G22" s="11"/>
      <c r="H22" s="12"/>
      <c r="J22" s="13">
        <f t="shared" si="5"/>
        <v>0</v>
      </c>
    </row>
    <row r="23">
      <c r="A23" s="14" t="s">
        <v>13</v>
      </c>
      <c r="B23" s="8">
        <v>8.0</v>
      </c>
      <c r="C23" s="9">
        <v>3.0</v>
      </c>
      <c r="D23" s="11">
        <v>2.0</v>
      </c>
      <c r="E23" s="15"/>
      <c r="F23" s="9"/>
      <c r="G23" s="11"/>
      <c r="H23" s="12">
        <v>3.0</v>
      </c>
      <c r="J23" s="13">
        <f t="shared" si="5"/>
        <v>8</v>
      </c>
    </row>
    <row r="24">
      <c r="A24" s="16" t="s">
        <v>27</v>
      </c>
      <c r="B24" s="17">
        <f t="shared" ref="B24:I24" si="6">SUM(B20:B23)</f>
        <v>32</v>
      </c>
      <c r="C24" s="17">
        <f t="shared" si="6"/>
        <v>11</v>
      </c>
      <c r="D24" s="17">
        <f t="shared" si="6"/>
        <v>2</v>
      </c>
      <c r="E24" s="17">
        <f t="shared" si="6"/>
        <v>1</v>
      </c>
      <c r="F24" s="17">
        <f t="shared" si="6"/>
        <v>3</v>
      </c>
      <c r="G24" s="17">
        <f t="shared" si="6"/>
        <v>2</v>
      </c>
      <c r="H24" s="17">
        <f t="shared" si="6"/>
        <v>7</v>
      </c>
      <c r="I24" s="17">
        <f t="shared" si="6"/>
        <v>2</v>
      </c>
      <c r="J24" s="18">
        <f t="shared" si="5"/>
        <v>28</v>
      </c>
    </row>
    <row r="26">
      <c r="A26" s="1" t="s">
        <v>29</v>
      </c>
      <c r="B26" s="2"/>
      <c r="C26" s="2"/>
      <c r="D26" s="2"/>
      <c r="E26" s="2"/>
      <c r="F26" s="2"/>
      <c r="G26" s="2"/>
      <c r="H26" s="2"/>
    </row>
    <row r="27">
      <c r="A27" s="3"/>
      <c r="B27" s="4" t="s">
        <v>1</v>
      </c>
      <c r="C27" s="5" t="s">
        <v>2</v>
      </c>
      <c r="D27" s="5" t="s">
        <v>3</v>
      </c>
      <c r="E27" s="5" t="s">
        <v>4</v>
      </c>
      <c r="F27" s="5" t="s">
        <v>5</v>
      </c>
      <c r="G27" s="5" t="s">
        <v>6</v>
      </c>
      <c r="H27" s="5" t="s">
        <v>7</v>
      </c>
      <c r="I27" s="5" t="s">
        <v>8</v>
      </c>
      <c r="J27" s="6" t="s">
        <v>9</v>
      </c>
    </row>
    <row r="28">
      <c r="A28" s="7" t="s">
        <v>10</v>
      </c>
      <c r="B28" s="8">
        <v>8.0</v>
      </c>
      <c r="C28" s="9">
        <v>2.0</v>
      </c>
      <c r="D28" s="10"/>
      <c r="E28" s="9"/>
      <c r="F28" s="11">
        <v>2.0</v>
      </c>
      <c r="G28" s="11"/>
      <c r="I28" s="12">
        <v>5.0</v>
      </c>
      <c r="J28" s="13">
        <f t="shared" ref="J28:J32" si="7">sum(C28:I28)</f>
        <v>9</v>
      </c>
    </row>
    <row r="29">
      <c r="A29" s="14" t="s">
        <v>11</v>
      </c>
      <c r="B29" s="8">
        <v>8.0</v>
      </c>
      <c r="C29" s="9">
        <v>2.0</v>
      </c>
      <c r="D29" s="9"/>
      <c r="E29" s="10"/>
      <c r="F29" s="11">
        <v>2.0</v>
      </c>
      <c r="G29" s="15"/>
      <c r="H29" s="12"/>
      <c r="I29" s="12">
        <v>5.0</v>
      </c>
      <c r="J29" s="13">
        <f t="shared" si="7"/>
        <v>9</v>
      </c>
    </row>
    <row r="30">
      <c r="A30" s="14" t="s">
        <v>12</v>
      </c>
      <c r="B30" s="8">
        <v>8.0</v>
      </c>
      <c r="C30" s="9"/>
      <c r="D30" s="10"/>
      <c r="E30" s="9"/>
      <c r="F30" s="10"/>
      <c r="G30" s="11"/>
      <c r="H30" s="12"/>
      <c r="J30" s="13">
        <f t="shared" si="7"/>
        <v>0</v>
      </c>
    </row>
    <row r="31">
      <c r="A31" s="14" t="s">
        <v>13</v>
      </c>
      <c r="B31" s="8">
        <v>8.0</v>
      </c>
      <c r="C31" s="9">
        <v>2.0</v>
      </c>
      <c r="D31" s="11"/>
      <c r="E31" s="15"/>
      <c r="F31" s="9">
        <v>1.0</v>
      </c>
      <c r="G31" s="11"/>
      <c r="H31" s="12">
        <v>5.0</v>
      </c>
      <c r="I31" s="12">
        <v>4.0</v>
      </c>
      <c r="J31" s="13">
        <f t="shared" si="7"/>
        <v>12</v>
      </c>
    </row>
    <row r="32">
      <c r="A32" s="16" t="s">
        <v>31</v>
      </c>
      <c r="B32" s="17">
        <f t="shared" ref="B32:I32" si="8">SUM(B28:B31)</f>
        <v>32</v>
      </c>
      <c r="C32" s="17">
        <f t="shared" si="8"/>
        <v>6</v>
      </c>
      <c r="D32" s="17">
        <f t="shared" si="8"/>
        <v>0</v>
      </c>
      <c r="E32" s="17">
        <f t="shared" si="8"/>
        <v>0</v>
      </c>
      <c r="F32" s="17">
        <f t="shared" si="8"/>
        <v>5</v>
      </c>
      <c r="G32" s="17">
        <f t="shared" si="8"/>
        <v>0</v>
      </c>
      <c r="H32" s="17">
        <f t="shared" si="8"/>
        <v>5</v>
      </c>
      <c r="I32" s="17">
        <f t="shared" si="8"/>
        <v>14</v>
      </c>
      <c r="J32" s="18">
        <f t="shared" si="7"/>
        <v>30</v>
      </c>
    </row>
    <row r="34">
      <c r="A34" s="1" t="s">
        <v>32</v>
      </c>
      <c r="B34" s="2"/>
      <c r="C34" s="2"/>
      <c r="D34" s="2"/>
      <c r="E34" s="2"/>
      <c r="F34" s="2"/>
      <c r="G34" s="2"/>
      <c r="H34" s="2"/>
    </row>
    <row r="35">
      <c r="A35" s="3"/>
      <c r="B35" s="4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6" t="s">
        <v>9</v>
      </c>
    </row>
    <row r="36">
      <c r="A36" s="7" t="s">
        <v>10</v>
      </c>
      <c r="B36" s="8">
        <v>8.0</v>
      </c>
      <c r="C36" s="9">
        <v>3.0</v>
      </c>
      <c r="D36" s="10"/>
      <c r="E36" s="9">
        <v>2.0</v>
      </c>
      <c r="F36" s="11"/>
      <c r="G36" s="11"/>
      <c r="H36" s="12">
        <v>1.0</v>
      </c>
      <c r="I36" s="12"/>
      <c r="J36" s="13">
        <f t="shared" ref="J36:J40" si="9">sum(C36:I36)</f>
        <v>6</v>
      </c>
    </row>
    <row r="37">
      <c r="A37" s="14" t="s">
        <v>11</v>
      </c>
      <c r="B37" s="8">
        <v>8.0</v>
      </c>
      <c r="C37" s="9">
        <v>6.0</v>
      </c>
      <c r="D37" s="9"/>
      <c r="E37" s="10"/>
      <c r="F37" s="11">
        <v>4.0</v>
      </c>
      <c r="G37" s="15"/>
      <c r="H37" s="12">
        <v>3.0</v>
      </c>
      <c r="I37" s="12"/>
      <c r="J37" s="13">
        <f t="shared" si="9"/>
        <v>13</v>
      </c>
    </row>
    <row r="38">
      <c r="A38" s="14" t="s">
        <v>12</v>
      </c>
      <c r="B38" s="8"/>
      <c r="C38" s="9"/>
      <c r="D38" s="10"/>
      <c r="E38" s="9"/>
      <c r="F38" s="10"/>
      <c r="G38" s="11"/>
      <c r="H38" s="12"/>
      <c r="J38" s="13">
        <f t="shared" si="9"/>
        <v>0</v>
      </c>
    </row>
    <row r="39">
      <c r="A39" s="14" t="s">
        <v>13</v>
      </c>
      <c r="B39" s="8">
        <v>8.0</v>
      </c>
      <c r="C39" s="9">
        <v>2.0</v>
      </c>
      <c r="D39" s="11"/>
      <c r="E39" s="15"/>
      <c r="F39" s="9"/>
      <c r="G39" s="11">
        <v>2.0</v>
      </c>
      <c r="H39" s="12"/>
      <c r="I39" s="12">
        <v>2.0</v>
      </c>
      <c r="J39" s="13">
        <f t="shared" si="9"/>
        <v>6</v>
      </c>
    </row>
    <row r="40">
      <c r="A40" s="16" t="s">
        <v>31</v>
      </c>
      <c r="B40" s="17">
        <f t="shared" ref="B40:I40" si="10">SUM(B36:B39)</f>
        <v>24</v>
      </c>
      <c r="C40" s="17">
        <f t="shared" si="10"/>
        <v>11</v>
      </c>
      <c r="D40" s="17">
        <f t="shared" si="10"/>
        <v>0</v>
      </c>
      <c r="E40" s="17">
        <f t="shared" si="10"/>
        <v>2</v>
      </c>
      <c r="F40" s="17">
        <f t="shared" si="10"/>
        <v>4</v>
      </c>
      <c r="G40" s="17">
        <f t="shared" si="10"/>
        <v>2</v>
      </c>
      <c r="H40" s="17">
        <f t="shared" si="10"/>
        <v>4</v>
      </c>
      <c r="I40" s="17">
        <f t="shared" si="10"/>
        <v>2</v>
      </c>
      <c r="J40" s="18">
        <f t="shared" si="9"/>
        <v>25</v>
      </c>
    </row>
    <row r="42">
      <c r="A42" s="1" t="s">
        <v>34</v>
      </c>
      <c r="B42" s="2"/>
      <c r="C42" s="2"/>
      <c r="D42" s="2"/>
      <c r="E42" s="2"/>
      <c r="F42" s="2"/>
      <c r="G42" s="2"/>
      <c r="H42" s="2"/>
    </row>
    <row r="43">
      <c r="A43" s="3"/>
      <c r="B43" s="4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  <c r="J43" s="6" t="s">
        <v>9</v>
      </c>
    </row>
    <row r="44">
      <c r="A44" s="7" t="s">
        <v>10</v>
      </c>
      <c r="B44" s="8">
        <v>8.0</v>
      </c>
      <c r="C44" s="9"/>
      <c r="D44" s="9">
        <v>3.0</v>
      </c>
      <c r="E44" s="9"/>
      <c r="F44" s="11"/>
      <c r="G44" s="11">
        <v>2.0</v>
      </c>
      <c r="I44" s="12">
        <v>3.0</v>
      </c>
      <c r="J44" s="13">
        <f t="shared" ref="J44:J48" si="11">sum(C44:I44)</f>
        <v>8</v>
      </c>
    </row>
    <row r="45">
      <c r="A45" s="14" t="s">
        <v>11</v>
      </c>
      <c r="B45" s="8">
        <v>8.0</v>
      </c>
      <c r="C45" s="9"/>
      <c r="D45" s="9">
        <v>7.0</v>
      </c>
      <c r="E45" s="10"/>
      <c r="F45" s="11"/>
      <c r="G45" s="15"/>
      <c r="H45" s="12"/>
      <c r="I45" s="12">
        <v>5.0</v>
      </c>
      <c r="J45" s="13">
        <f t="shared" si="11"/>
        <v>12</v>
      </c>
    </row>
    <row r="46">
      <c r="A46" s="14" t="s">
        <v>12</v>
      </c>
      <c r="B46" s="8"/>
      <c r="C46" s="9"/>
      <c r="D46" s="10"/>
      <c r="E46" s="9"/>
      <c r="F46" s="10"/>
      <c r="G46" s="11"/>
      <c r="H46" s="12"/>
      <c r="J46" s="13">
        <f t="shared" si="11"/>
        <v>0</v>
      </c>
    </row>
    <row r="47">
      <c r="A47" s="14" t="s">
        <v>13</v>
      </c>
      <c r="B47" s="8">
        <v>8.0</v>
      </c>
      <c r="C47" s="9"/>
      <c r="D47" s="11"/>
      <c r="E47" s="15"/>
      <c r="F47" s="9">
        <v>2.0</v>
      </c>
      <c r="G47" s="11">
        <v>3.0</v>
      </c>
      <c r="H47" s="12"/>
      <c r="I47" s="12"/>
      <c r="J47" s="13">
        <f t="shared" si="11"/>
        <v>5</v>
      </c>
    </row>
    <row r="48">
      <c r="A48" s="16" t="s">
        <v>31</v>
      </c>
      <c r="B48" s="17">
        <f t="shared" ref="B48:I48" si="12">SUM(B44:B47)</f>
        <v>24</v>
      </c>
      <c r="C48" s="17">
        <f t="shared" si="12"/>
        <v>0</v>
      </c>
      <c r="D48" s="17">
        <f t="shared" si="12"/>
        <v>10</v>
      </c>
      <c r="E48" s="17">
        <f t="shared" si="12"/>
        <v>0</v>
      </c>
      <c r="F48" s="17">
        <f t="shared" si="12"/>
        <v>2</v>
      </c>
      <c r="G48" s="17">
        <f t="shared" si="12"/>
        <v>5</v>
      </c>
      <c r="H48" s="17">
        <f t="shared" si="12"/>
        <v>0</v>
      </c>
      <c r="I48" s="17">
        <f t="shared" si="12"/>
        <v>8</v>
      </c>
      <c r="J48" s="18">
        <f t="shared" si="11"/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3" max="3" width="8.71"/>
    <col customWidth="1" min="4" max="4" width="9.43"/>
    <col customWidth="1" min="5" max="6" width="8.71"/>
    <col customWidth="1" min="7" max="7" width="9.29"/>
    <col customWidth="1" min="8" max="8" width="9.57"/>
    <col customWidth="1" min="9" max="9" width="9.71"/>
    <col customWidth="1" min="10" max="10" width="78.86"/>
  </cols>
  <sheetData>
    <row r="1">
      <c r="A1" s="9">
        <v>1.0</v>
      </c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</row>
    <row r="2">
      <c r="A2" s="23" t="s">
        <v>24</v>
      </c>
      <c r="B2" s="24">
        <f>SUM(hours!B3:B6)</f>
        <v>32</v>
      </c>
      <c r="C2" s="24">
        <f>(B2/7)*6</f>
        <v>27.42857143</v>
      </c>
      <c r="D2" s="24">
        <f>(B2/7)*5</f>
        <v>22.85714286</v>
      </c>
      <c r="E2" s="24">
        <f>(B2/7)*4</f>
        <v>18.28571429</v>
      </c>
      <c r="F2" s="24">
        <f>(B2/7)*3</f>
        <v>13.71428571</v>
      </c>
      <c r="G2" s="24">
        <f>(B2/7)*2</f>
        <v>9.142857143</v>
      </c>
      <c r="H2" s="24">
        <f>(B2/7)*1</f>
        <v>4.571428571</v>
      </c>
      <c r="I2" s="24">
        <f>(B2/7)*0</f>
        <v>0</v>
      </c>
    </row>
    <row r="3">
      <c r="A3" s="23" t="s">
        <v>28</v>
      </c>
      <c r="B3" s="24">
        <f>B2</f>
        <v>32</v>
      </c>
      <c r="C3" s="24">
        <f>B3-SUM(hours!C3:C6)</f>
        <v>22</v>
      </c>
      <c r="D3" s="24">
        <f>C3-SUM(hours!D3:D6)</f>
        <v>22</v>
      </c>
      <c r="E3" s="24">
        <f>D3-SUM(hours!E3:E6)</f>
        <v>19</v>
      </c>
      <c r="F3" s="24">
        <f>E3-SUM(hours!F3:F6)</f>
        <v>17</v>
      </c>
      <c r="G3" s="24">
        <f>F3-SUM(hours!G3:G6)</f>
        <v>16</v>
      </c>
      <c r="H3" s="24">
        <f>G3-SUM(hours!H3:H6)</f>
        <v>11</v>
      </c>
      <c r="I3" s="24">
        <f>H3-SUM(hours!I3:I6)</f>
        <v>4</v>
      </c>
      <c r="J3" s="1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3" max="3" width="8.43"/>
    <col customWidth="1" min="4" max="4" width="8.57"/>
    <col customWidth="1" min="5" max="5" width="8.29"/>
    <col customWidth="1" min="6" max="6" width="9.29"/>
    <col customWidth="1" min="7" max="7" width="8.71"/>
    <col customWidth="1" min="8" max="8" width="7.71"/>
    <col customWidth="1" min="9" max="9" width="7.86"/>
    <col customWidth="1" min="10" max="10" width="78.57"/>
    <col customWidth="1" min="11" max="11" width="8.29"/>
    <col customWidth="1" min="12" max="12" width="12.71"/>
  </cols>
  <sheetData>
    <row r="1">
      <c r="A1" s="9">
        <v>1.0</v>
      </c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  <c r="J1" s="22"/>
      <c r="K1" s="22"/>
      <c r="L1" s="22"/>
    </row>
    <row r="2">
      <c r="A2" s="23" t="s">
        <v>24</v>
      </c>
      <c r="B2" s="24">
        <f>SUM(hours!B12:B15)</f>
        <v>32</v>
      </c>
      <c r="C2" s="24">
        <f>(B2/7)*6</f>
        <v>27.42857143</v>
      </c>
      <c r="D2" s="24">
        <f>(B2/7)*5</f>
        <v>22.85714286</v>
      </c>
      <c r="E2" s="24">
        <f>(B2/7)*4</f>
        <v>18.28571429</v>
      </c>
      <c r="F2" s="24">
        <f>(B2/7)*3</f>
        <v>13.71428571</v>
      </c>
      <c r="G2" s="24">
        <f>(B2/7)*2</f>
        <v>9.142857143</v>
      </c>
      <c r="H2" s="24">
        <f>(B2/7)*1</f>
        <v>4.571428571</v>
      </c>
      <c r="I2" s="24">
        <f>(B2/7)*0</f>
        <v>0</v>
      </c>
      <c r="J2" s="24"/>
      <c r="K2" s="24"/>
      <c r="L2" s="24"/>
    </row>
    <row r="3">
      <c r="A3" s="23" t="s">
        <v>28</v>
      </c>
      <c r="B3" s="24">
        <f>B2</f>
        <v>32</v>
      </c>
      <c r="C3" s="24">
        <f>B3-SUM(hours!C12:C15)</f>
        <v>20</v>
      </c>
      <c r="D3" s="24">
        <f>C3-SUM(hours!D12:D15)</f>
        <v>14</v>
      </c>
      <c r="E3" s="24">
        <f>D3-SUM(hours!E12:E15)</f>
        <v>14</v>
      </c>
      <c r="F3" s="24">
        <f>E3-SUM(hours!F12:F15)</f>
        <v>14</v>
      </c>
      <c r="G3" s="24">
        <f>F3-SUM(hours!G12:G15)</f>
        <v>8</v>
      </c>
      <c r="H3" s="24">
        <f>G3-SUM(hours!H12:H15)</f>
        <v>4</v>
      </c>
      <c r="I3" s="24">
        <f>H3-SUM(hours!I12:I15)</f>
        <v>0</v>
      </c>
      <c r="J3" s="12" t="s">
        <v>30</v>
      </c>
      <c r="K3" s="24"/>
      <c r="L3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3" max="3" width="10.71"/>
    <col customWidth="1" min="4" max="4" width="8.86"/>
    <col customWidth="1" min="5" max="5" width="9.71"/>
    <col customWidth="1" min="6" max="6" width="8.57"/>
    <col customWidth="1" min="7" max="7" width="8.86"/>
    <col customWidth="1" min="8" max="8" width="9.14"/>
    <col customWidth="1" min="9" max="9" width="8.43"/>
    <col customWidth="1" min="10" max="10" width="8.29"/>
    <col customWidth="1" min="11" max="11" width="8.43"/>
    <col customWidth="1" min="12" max="12" width="8.57"/>
    <col customWidth="1" min="13" max="13" width="8.29"/>
    <col customWidth="1" min="14" max="14" width="8.0"/>
    <col customWidth="1" min="15" max="15" width="8.43"/>
    <col customWidth="1" min="16" max="16" width="8.0"/>
  </cols>
  <sheetData>
    <row r="1">
      <c r="A1" s="9">
        <v>1.0</v>
      </c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</row>
    <row r="2">
      <c r="A2" s="23" t="s">
        <v>24</v>
      </c>
      <c r="B2" s="24">
        <f>SUM(hours!B3:B6)+SUM(hours!B12:B15)</f>
        <v>64</v>
      </c>
      <c r="C2" s="24">
        <f>(B2/14)*13</f>
        <v>59.42857143</v>
      </c>
      <c r="D2" s="24">
        <f>(B2/14)*12</f>
        <v>54.85714286</v>
      </c>
      <c r="E2" s="24">
        <f>(B2/14)*11</f>
        <v>50.28571429</v>
      </c>
      <c r="F2" s="24">
        <f>(B2/14)*10</f>
        <v>45.71428571</v>
      </c>
      <c r="G2" s="24">
        <f>(B2/14)*9</f>
        <v>41.14285714</v>
      </c>
      <c r="H2" s="24">
        <f>(B2/14)*8</f>
        <v>36.57142857</v>
      </c>
      <c r="I2" s="24">
        <f>(B2/14)*7</f>
        <v>32</v>
      </c>
      <c r="J2" s="24">
        <f>(B2/14)*6</f>
        <v>27.42857143</v>
      </c>
      <c r="K2" s="24">
        <f>(B2/14)*5</f>
        <v>22.85714286</v>
      </c>
      <c r="L2" s="24">
        <f>(B2/14)*4</f>
        <v>18.28571429</v>
      </c>
      <c r="M2" s="24">
        <f>(B2/14)*3</f>
        <v>13.71428571</v>
      </c>
      <c r="N2" s="24">
        <f>(B2/14)*2</f>
        <v>9.142857143</v>
      </c>
      <c r="O2" s="24">
        <f>(B2/14)*1</f>
        <v>4.571428571</v>
      </c>
      <c r="P2" s="24">
        <f>(B2/14)*0</f>
        <v>0</v>
      </c>
    </row>
    <row r="3">
      <c r="A3" s="23" t="s">
        <v>28</v>
      </c>
      <c r="B3" s="24">
        <f>B2</f>
        <v>64</v>
      </c>
      <c r="C3" s="24">
        <f>B3-SUM(hours!C3:C6)</f>
        <v>54</v>
      </c>
      <c r="D3" s="24">
        <f>C3-SUM(hours!D3:D6)</f>
        <v>54</v>
      </c>
      <c r="E3" s="24">
        <f>D3-SUM(hours!E3:E6)</f>
        <v>51</v>
      </c>
      <c r="F3" s="24">
        <f>E3-SUM(hours!F3:F6)</f>
        <v>49</v>
      </c>
      <c r="G3" s="24">
        <f>F3-SUM(hours!G3:G6)</f>
        <v>48</v>
      </c>
      <c r="H3" s="24">
        <f>G3-SUM(hours!H3:H6)</f>
        <v>43</v>
      </c>
      <c r="I3" s="24">
        <f>H3-SUM(hours!I3:I6)</f>
        <v>36</v>
      </c>
      <c r="J3" s="26">
        <f>I3-SUM(hours!C12:C15)</f>
        <v>24</v>
      </c>
      <c r="K3" s="26">
        <f>J3-SUM(hours!D12:D15)</f>
        <v>18</v>
      </c>
      <c r="L3" s="26">
        <f>K3-SUM(hours!E12:E15)</f>
        <v>18</v>
      </c>
      <c r="M3" s="26">
        <f>L3-SUM(hours!F12:F15)</f>
        <v>18</v>
      </c>
      <c r="N3" s="26">
        <f>M3-SUM(hours!G12:G15)</f>
        <v>12</v>
      </c>
      <c r="O3" s="26">
        <f>N3-SUM(hours!H12:H15)</f>
        <v>8</v>
      </c>
      <c r="P3" s="26">
        <f>O3-SUM(hours!I12:I15)</f>
        <v>4</v>
      </c>
    </row>
    <row r="8">
      <c r="K8" s="12" t="s">
        <v>43</v>
      </c>
    </row>
    <row r="9">
      <c r="K9" s="12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3" max="3" width="9.57"/>
    <col customWidth="1" min="4" max="4" width="9.71"/>
    <col customWidth="1" min="5" max="6" width="9.29"/>
    <col customWidth="1" min="7" max="8" width="8.57"/>
    <col customWidth="1" min="9" max="9" width="10.0"/>
  </cols>
  <sheetData>
    <row r="1">
      <c r="A1" s="9">
        <v>1.0</v>
      </c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</row>
    <row r="2">
      <c r="A2" s="23" t="s">
        <v>24</v>
      </c>
      <c r="B2" s="24">
        <f>SUM(hours!B20:B23)</f>
        <v>32</v>
      </c>
      <c r="C2" s="24">
        <f>(B2/7)*6</f>
        <v>27.42857143</v>
      </c>
      <c r="D2" s="24">
        <f>(B2/7)*5</f>
        <v>22.85714286</v>
      </c>
      <c r="E2" s="24">
        <f>(B2/7)*4</f>
        <v>18.28571429</v>
      </c>
      <c r="F2" s="24">
        <f>(B2/7)*3</f>
        <v>13.71428571</v>
      </c>
      <c r="G2" s="24">
        <f>(B2/7)*2</f>
        <v>9.142857143</v>
      </c>
      <c r="H2" s="24">
        <f>(B2/7)*1</f>
        <v>4.571428571</v>
      </c>
      <c r="I2" s="24">
        <f>(B2/7)*0</f>
        <v>0</v>
      </c>
    </row>
    <row r="3">
      <c r="A3" s="23" t="s">
        <v>28</v>
      </c>
      <c r="B3" s="24">
        <f>B2</f>
        <v>32</v>
      </c>
      <c r="C3" s="24">
        <f>B3-SUM(hours!C20:C23)</f>
        <v>21</v>
      </c>
      <c r="D3" s="24">
        <f>C3-SUM(hours!D20:D23)</f>
        <v>19</v>
      </c>
      <c r="E3" s="24">
        <f>D3-SUM(hours!E20:E23)</f>
        <v>18</v>
      </c>
      <c r="F3" s="24">
        <f>E3-SUM(hours!F20:F23)</f>
        <v>15</v>
      </c>
      <c r="G3" s="24">
        <f>F3-SUM(hours!G20:G23)</f>
        <v>13</v>
      </c>
      <c r="H3" s="24">
        <f>G3-SUM(hours!H20:H23)</f>
        <v>6</v>
      </c>
      <c r="I3" s="24">
        <f>H3-SUM(hours!I20:I23)</f>
        <v>4</v>
      </c>
      <c r="J3" s="12" t="s">
        <v>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3" max="3" width="9.29"/>
    <col customWidth="1" min="4" max="4" width="10.43"/>
    <col customWidth="1" min="5" max="5" width="9.71"/>
    <col customWidth="1" min="6" max="6" width="8.86"/>
    <col customWidth="1" min="7" max="7" width="10.29"/>
    <col customWidth="1" min="8" max="8" width="9.43"/>
    <col customWidth="1" min="9" max="9" width="9.57"/>
  </cols>
  <sheetData>
    <row r="1">
      <c r="A1" s="9">
        <v>1.0</v>
      </c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</row>
    <row r="2">
      <c r="A2" s="23" t="s">
        <v>24</v>
      </c>
      <c r="B2" s="24">
        <f>SUM(hours!B28:B31)</f>
        <v>32</v>
      </c>
      <c r="C2" s="24">
        <f>(B2/7)*6</f>
        <v>27.42857143</v>
      </c>
      <c r="D2" s="24">
        <f>(B2/7)*5</f>
        <v>22.85714286</v>
      </c>
      <c r="E2" s="24">
        <f>(B2/7)*4</f>
        <v>18.28571429</v>
      </c>
      <c r="F2" s="24">
        <f>(B2/7)*3</f>
        <v>13.71428571</v>
      </c>
      <c r="G2" s="24">
        <f>(B2/7)*2</f>
        <v>9.142857143</v>
      </c>
      <c r="H2" s="24">
        <f>(B2/7)*1</f>
        <v>4.571428571</v>
      </c>
      <c r="I2" s="24">
        <f>(B2/7)*0</f>
        <v>0</v>
      </c>
    </row>
    <row r="3">
      <c r="A3" s="23" t="s">
        <v>28</v>
      </c>
      <c r="B3" s="24">
        <f>B2</f>
        <v>32</v>
      </c>
      <c r="C3" s="24">
        <f>B3-SUM(hours!C28:C31)</f>
        <v>26</v>
      </c>
      <c r="D3" s="24">
        <f>C3-SUM(hours!D28:D31)</f>
        <v>26</v>
      </c>
      <c r="E3" s="24">
        <f>D3-SUM(hours!E28:E31)</f>
        <v>26</v>
      </c>
      <c r="F3" s="24">
        <f>E3-SUM(hours!F28:F31)</f>
        <v>21</v>
      </c>
      <c r="G3" s="24">
        <f>F3-SUM(hours!G28:G31)</f>
        <v>21</v>
      </c>
      <c r="H3" s="24">
        <f>G3-SUM(hours!H28:H31)</f>
        <v>16</v>
      </c>
      <c r="I3" s="24">
        <f>H3-SUM(hours!I28:I31)</f>
        <v>2</v>
      </c>
      <c r="J3" s="12" t="s">
        <v>42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3" max="3" width="8.86"/>
    <col customWidth="1" min="4" max="4" width="9.57"/>
    <col customWidth="1" min="5" max="5" width="9.71"/>
    <col customWidth="1" min="6" max="6" width="8.57"/>
    <col customWidth="1" min="7" max="7" width="9.0"/>
    <col customWidth="1" min="8" max="8" width="9.14"/>
    <col customWidth="1" min="9" max="9" width="9.57"/>
    <col customWidth="1" min="10" max="10" width="9.86"/>
    <col customWidth="1" min="11" max="11" width="9.29"/>
    <col customWidth="1" min="12" max="13" width="10.0"/>
    <col customWidth="1" min="14" max="14" width="9.29"/>
    <col customWidth="1" min="15" max="15" width="9.71"/>
    <col customWidth="1" min="16" max="16" width="10.57"/>
  </cols>
  <sheetData>
    <row r="1">
      <c r="A1" s="9">
        <v>1.0</v>
      </c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</row>
    <row r="2">
      <c r="A2" s="23" t="s">
        <v>24</v>
      </c>
      <c r="B2" s="24">
        <f>SUM(hours!B20:B23)+SUM(hours!B28:B31)</f>
        <v>64</v>
      </c>
      <c r="C2" s="24">
        <f>(B2/14)*13</f>
        <v>59.42857143</v>
      </c>
      <c r="D2" s="24">
        <f>(B2/14)*12</f>
        <v>54.85714286</v>
      </c>
      <c r="E2" s="24">
        <f>(B2/14)*11</f>
        <v>50.28571429</v>
      </c>
      <c r="F2" s="24">
        <f>(B2/14)*10</f>
        <v>45.71428571</v>
      </c>
      <c r="G2" s="24">
        <f>(B2/14)*9</f>
        <v>41.14285714</v>
      </c>
      <c r="H2" s="24">
        <f>(B2/14)*8</f>
        <v>36.57142857</v>
      </c>
      <c r="I2" s="24">
        <f>(B2/14)*7</f>
        <v>32</v>
      </c>
      <c r="J2" s="24">
        <f>(B2/14)*6</f>
        <v>27.42857143</v>
      </c>
      <c r="K2" s="24">
        <f>(B2/14)*5</f>
        <v>22.85714286</v>
      </c>
      <c r="L2" s="24">
        <f>(B2/14)*4</f>
        <v>18.28571429</v>
      </c>
      <c r="M2" s="24">
        <f>(B2/14)*3</f>
        <v>13.71428571</v>
      </c>
      <c r="N2" s="24">
        <f>(B2/14)*2</f>
        <v>9.142857143</v>
      </c>
      <c r="O2" s="24">
        <f>(B2/14)*1</f>
        <v>4.571428571</v>
      </c>
      <c r="P2" s="24">
        <f>(B2/14)*0</f>
        <v>0</v>
      </c>
    </row>
    <row r="3">
      <c r="A3" s="23" t="s">
        <v>28</v>
      </c>
      <c r="B3" s="24">
        <f>B2</f>
        <v>64</v>
      </c>
      <c r="C3" s="24">
        <f>B3-SUM(hours!C20:C23)</f>
        <v>53</v>
      </c>
      <c r="D3" s="24">
        <f>C3-SUM(hours!D20:D23)</f>
        <v>51</v>
      </c>
      <c r="E3" s="24">
        <f>D3-SUM(hours!E20:E23)</f>
        <v>50</v>
      </c>
      <c r="F3" s="24">
        <f>E3-SUM(hours!F20:F23)</f>
        <v>47</v>
      </c>
      <c r="G3" s="24">
        <f>F3-SUM(hours!G20:G23)</f>
        <v>45</v>
      </c>
      <c r="H3" s="24">
        <f>G3-SUM(hours!H20:H23)</f>
        <v>38</v>
      </c>
      <c r="I3" s="24">
        <f>H3-SUM(hours!I20:I23)</f>
        <v>36</v>
      </c>
      <c r="J3" s="26">
        <f>I3-SUM(hours!C28:C31)</f>
        <v>30</v>
      </c>
      <c r="K3" s="26">
        <f>J3-SUM(hours!D28:D31)</f>
        <v>30</v>
      </c>
      <c r="L3" s="26">
        <f>K3-SUM(hours!E28:E31)</f>
        <v>30</v>
      </c>
      <c r="M3" s="26">
        <f>L3-SUM(hours!F28:F31)</f>
        <v>25</v>
      </c>
      <c r="N3" s="26">
        <f>M3-SUM(hours!G28:G31)</f>
        <v>25</v>
      </c>
      <c r="O3" s="26">
        <f>N3-SUM(hours!H28:H31)</f>
        <v>20</v>
      </c>
      <c r="P3" s="26">
        <f>O3-SUM(hours!I28:I31)</f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3" max="3" width="8.86"/>
    <col customWidth="1" min="4" max="4" width="8.57"/>
    <col customWidth="1" min="5" max="5" width="8.29"/>
    <col customWidth="1" min="6" max="6" width="8.57"/>
    <col customWidth="1" min="7" max="7" width="8.86"/>
    <col customWidth="1" min="8" max="8" width="8.14"/>
    <col customWidth="1" min="9" max="9" width="8.86"/>
    <col customWidth="1" min="10" max="10" width="6.86"/>
    <col customWidth="1" min="11" max="11" width="6.71"/>
    <col customWidth="1" min="12" max="12" width="8.0"/>
    <col customWidth="1" min="13" max="13" width="7.57"/>
    <col customWidth="1" min="14" max="14" width="7.71"/>
    <col customWidth="1" min="15" max="15" width="8.0"/>
    <col customWidth="1" min="16" max="16" width="7.43"/>
    <col customWidth="1" min="17" max="17" width="8.86"/>
    <col customWidth="1" min="18" max="18" width="8.29"/>
    <col customWidth="1" min="19" max="19" width="9.14"/>
    <col customWidth="1" min="20" max="20" width="8.71"/>
    <col customWidth="1" min="21" max="21" width="9.0"/>
    <col customWidth="1" min="22" max="22" width="8.57"/>
    <col customWidth="1" min="23" max="23" width="9.29"/>
    <col customWidth="1" min="24" max="24" width="8.71"/>
    <col customWidth="1" min="25" max="25" width="8.0"/>
    <col customWidth="1" min="26" max="26" width="8.43"/>
    <col customWidth="1" min="27" max="27" width="8.14"/>
    <col customWidth="1" min="28" max="28" width="9.0"/>
    <col customWidth="1" min="29" max="29" width="8.14"/>
    <col customWidth="1" min="30" max="30" width="8.86"/>
  </cols>
  <sheetData>
    <row r="1">
      <c r="A1" s="9">
        <v>1.0</v>
      </c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1" t="s">
        <v>45</v>
      </c>
      <c r="R1" s="21" t="s">
        <v>46</v>
      </c>
      <c r="S1" s="21" t="s">
        <v>47</v>
      </c>
      <c r="T1" s="21" t="s">
        <v>48</v>
      </c>
      <c r="U1" s="21" t="s">
        <v>49</v>
      </c>
      <c r="V1" s="21" t="s">
        <v>50</v>
      </c>
      <c r="W1" s="21" t="s">
        <v>51</v>
      </c>
      <c r="X1" s="25" t="s">
        <v>52</v>
      </c>
      <c r="Y1" s="25" t="s">
        <v>53</v>
      </c>
      <c r="Z1" s="25" t="s">
        <v>54</v>
      </c>
      <c r="AA1" s="25" t="s">
        <v>55</v>
      </c>
      <c r="AB1" s="25" t="s">
        <v>56</v>
      </c>
      <c r="AC1" s="25" t="s">
        <v>57</v>
      </c>
      <c r="AD1" s="25" t="s">
        <v>58</v>
      </c>
    </row>
    <row r="2">
      <c r="A2" s="23" t="s">
        <v>24</v>
      </c>
      <c r="B2" s="24">
        <f>SUM(sprint1!B2)+SUM(sprint2!B2)</f>
        <v>128</v>
      </c>
      <c r="C2" s="24">
        <f>(B2/28)*27</f>
        <v>123.4285714</v>
      </c>
      <c r="D2" s="24">
        <f>(B2/28)*26</f>
        <v>118.8571429</v>
      </c>
      <c r="E2" s="24">
        <f>((B2/28)*25)</f>
        <v>114.2857143</v>
      </c>
      <c r="F2" s="24">
        <f>(B2/28)*24</f>
        <v>109.7142857</v>
      </c>
      <c r="G2" s="24">
        <f>(B2/28)*23</f>
        <v>105.1428571</v>
      </c>
      <c r="H2" s="24">
        <f>(B2/28)*22</f>
        <v>100.5714286</v>
      </c>
      <c r="I2" s="24">
        <f>(B2/28)*21</f>
        <v>96</v>
      </c>
      <c r="J2" s="24">
        <f>(B2/28)*20</f>
        <v>91.42857143</v>
      </c>
      <c r="K2" s="24">
        <f>(B2/28)*19</f>
        <v>86.85714286</v>
      </c>
      <c r="L2" s="24">
        <f>(B2/28)*18</f>
        <v>82.28571429</v>
      </c>
      <c r="M2" s="24">
        <f>(B2/28)*17</f>
        <v>77.71428571</v>
      </c>
      <c r="N2" s="24">
        <f>(B2/28)*16</f>
        <v>73.14285714</v>
      </c>
      <c r="O2" s="24">
        <f>(B2/28)*15</f>
        <v>68.57142857</v>
      </c>
      <c r="P2" s="24">
        <f>(B2/28)*14</f>
        <v>64</v>
      </c>
      <c r="Q2" s="24">
        <f>(B2/28)*13</f>
        <v>59.42857143</v>
      </c>
      <c r="R2" s="24">
        <f>(B2/28)*12</f>
        <v>54.85714286</v>
      </c>
      <c r="S2" s="24">
        <f>(B2/28)*11</f>
        <v>50.28571429</v>
      </c>
      <c r="T2" s="24">
        <f>(B2/28)*10</f>
        <v>45.71428571</v>
      </c>
      <c r="U2" s="24">
        <f>(B2/28)*9</f>
        <v>41.14285714</v>
      </c>
      <c r="V2" s="24">
        <f>(B2/28)*8</f>
        <v>36.57142857</v>
      </c>
      <c r="W2" s="24">
        <f>(B2/28)*7</f>
        <v>32</v>
      </c>
      <c r="X2" s="24">
        <f>(B2/28)*6</f>
        <v>27.42857143</v>
      </c>
      <c r="Y2" s="24">
        <f>(B2/28)*5</f>
        <v>22.85714286</v>
      </c>
      <c r="Z2" s="24">
        <f>(B2/28)*4</f>
        <v>18.28571429</v>
      </c>
      <c r="AA2" s="24">
        <f>(B2/28)*3</f>
        <v>13.71428571</v>
      </c>
      <c r="AB2" s="24">
        <f>(B2/28)*2</f>
        <v>9.142857143</v>
      </c>
      <c r="AC2" s="24">
        <f>(B2/28)*1</f>
        <v>4.571428571</v>
      </c>
      <c r="AD2" s="24">
        <f>(B2/28)*0</f>
        <v>0</v>
      </c>
    </row>
    <row r="3">
      <c r="A3" s="23" t="s">
        <v>28</v>
      </c>
      <c r="B3" s="24">
        <f>B2</f>
        <v>128</v>
      </c>
      <c r="C3" s="24">
        <f>B3-SUM(hours!C3:C6)</f>
        <v>118</v>
      </c>
      <c r="D3" s="24">
        <f>C3-SUM(hours!D3:D6)</f>
        <v>118</v>
      </c>
      <c r="E3" s="24">
        <f>D3-SUM(hours!E3:E6)</f>
        <v>115</v>
      </c>
      <c r="F3" s="24">
        <f>E3-SUM(hours!F3:F6)</f>
        <v>113</v>
      </c>
      <c r="G3" s="24">
        <f>F3-SUM(hours!G3:G6)</f>
        <v>112</v>
      </c>
      <c r="H3" s="24">
        <f>G3-SUM(hours!H3:H6)</f>
        <v>107</v>
      </c>
      <c r="I3" s="24">
        <f>H3-SUM(hours!I3:I6)</f>
        <v>100</v>
      </c>
      <c r="J3" s="24">
        <f>I3-SUM(hours!C12:C15)</f>
        <v>88</v>
      </c>
      <c r="K3" s="24">
        <f>J3-SUM(hours!D12:D15)</f>
        <v>82</v>
      </c>
      <c r="L3" s="24">
        <f>K3-SUM(hours!E12:E15)</f>
        <v>82</v>
      </c>
      <c r="M3" s="24">
        <f>L3-SUM(hours!F12:F15)</f>
        <v>82</v>
      </c>
      <c r="N3" s="24">
        <f>M3-SUM(hours!G12:G15)</f>
        <v>76</v>
      </c>
      <c r="O3" s="24">
        <f>N3-SUM(hours!H12:H15)</f>
        <v>72</v>
      </c>
      <c r="P3" s="24">
        <f>O3-SUM(hours!I12:I15)</f>
        <v>68</v>
      </c>
      <c r="Q3" s="24">
        <f>P3-SUM(hours!C20:C23)</f>
        <v>57</v>
      </c>
      <c r="R3" s="24">
        <f>Q3-SUM(hours!D20:D23)</f>
        <v>55</v>
      </c>
      <c r="S3" s="24">
        <f>R3-SUM(hours!E20:E23)</f>
        <v>54</v>
      </c>
      <c r="T3" s="24">
        <f>S3-SUM(hours!F20:F23)</f>
        <v>51</v>
      </c>
      <c r="U3" s="24">
        <f>T3-SUM(hours!G20:G23)</f>
        <v>49</v>
      </c>
      <c r="V3" s="24">
        <f>U3-SUM(hours!H20:H23)</f>
        <v>42</v>
      </c>
      <c r="W3" s="24">
        <f>V3-SUM(hours!I20:I23)</f>
        <v>40</v>
      </c>
      <c r="X3" s="26">
        <f>W3-SUM(hours!C28:C31)</f>
        <v>34</v>
      </c>
      <c r="Y3" s="26">
        <f>X3-SUM(hours!D28:D31)</f>
        <v>34</v>
      </c>
      <c r="Z3" s="26">
        <f>Y3-SUM(hours!E28:E31)</f>
        <v>34</v>
      </c>
      <c r="AA3" s="26">
        <f>Z3-SUM(hours!F28:F31)</f>
        <v>29</v>
      </c>
      <c r="AB3" s="26">
        <f>AA3-SUM(hours!G28:G31)</f>
        <v>29</v>
      </c>
      <c r="AC3" s="26">
        <f>AB3-SUM(hours!H28:H31)</f>
        <v>24</v>
      </c>
      <c r="AD3" s="26">
        <f>AC3-SUM(hours!I28:I31)</f>
        <v>10</v>
      </c>
    </row>
    <row r="6">
      <c r="L6" s="12" t="s">
        <v>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3" max="4" width="10.0"/>
    <col customWidth="1" min="5" max="5" width="8.86"/>
    <col customWidth="1" min="6" max="6" width="9.71"/>
    <col customWidth="1" min="7" max="7" width="10.0"/>
    <col customWidth="1" min="8" max="8" width="10.57"/>
    <col customWidth="1" min="9" max="9" width="9.71"/>
  </cols>
  <sheetData>
    <row r="1">
      <c r="A1" s="9"/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</row>
    <row r="2">
      <c r="A2" s="23" t="s">
        <v>24</v>
      </c>
      <c r="B2" s="24">
        <f>SUM(hours!B36:B39)</f>
        <v>24</v>
      </c>
      <c r="C2" s="24">
        <f>(B2/7)*6</f>
        <v>20.57142857</v>
      </c>
      <c r="D2" s="24">
        <f>(B2/7)*5</f>
        <v>17.14285714</v>
      </c>
      <c r="E2" s="24">
        <f>(B2/7)*4</f>
        <v>13.71428571</v>
      </c>
      <c r="F2" s="24">
        <f>(B2/7)*3</f>
        <v>10.28571429</v>
      </c>
      <c r="G2" s="24">
        <f>(B2/7)*2</f>
        <v>6.857142857</v>
      </c>
      <c r="H2" s="24">
        <f>(B2/7)*1</f>
        <v>3.428571429</v>
      </c>
      <c r="I2" s="24">
        <f>(B2/7)*0</f>
        <v>0</v>
      </c>
    </row>
    <row r="3">
      <c r="A3" s="23" t="s">
        <v>28</v>
      </c>
      <c r="B3" s="24">
        <f>B2</f>
        <v>24</v>
      </c>
      <c r="C3" s="24">
        <f>B3-SUM(hours!C36:C39)</f>
        <v>13</v>
      </c>
      <c r="D3" s="24">
        <f>C3-SUM(hours!D36:D39)</f>
        <v>13</v>
      </c>
      <c r="E3" s="24">
        <f>D3-SUM(hours!E36:E39)</f>
        <v>11</v>
      </c>
      <c r="F3" s="24">
        <f>E3-SUM(hours!F36:F39)</f>
        <v>7</v>
      </c>
      <c r="G3" s="24">
        <f>F3-SUM(hours!G36:G39)</f>
        <v>5</v>
      </c>
      <c r="H3" s="24">
        <f>G3-SUM(hours!H36:H39)</f>
        <v>1</v>
      </c>
      <c r="I3" s="24">
        <f>H3-SUM(hours!I36:I39)</f>
        <v>-1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12.0"/>
    <col customWidth="1" min="3" max="4" width="10.29"/>
    <col customWidth="1" min="5" max="5" width="10.57"/>
    <col customWidth="1" min="6" max="8" width="10.0"/>
    <col customWidth="1" min="9" max="9" width="9.71"/>
  </cols>
  <sheetData>
    <row r="1">
      <c r="A1" s="9"/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</row>
    <row r="2">
      <c r="A2" s="23" t="s">
        <v>24</v>
      </c>
      <c r="B2" s="24">
        <f>SUM(hours!B44:B47)</f>
        <v>24</v>
      </c>
      <c r="C2" s="24">
        <f>(B2/7)*6</f>
        <v>20.57142857</v>
      </c>
      <c r="D2" s="24">
        <f>(B2/7)*5</f>
        <v>17.14285714</v>
      </c>
      <c r="E2" s="24">
        <f>(B2/7)*4</f>
        <v>13.71428571</v>
      </c>
      <c r="F2" s="24">
        <f>(B2/7)*3</f>
        <v>10.28571429</v>
      </c>
      <c r="G2" s="24">
        <f>(B2/7)*2</f>
        <v>6.857142857</v>
      </c>
      <c r="H2" s="24">
        <f>(B2/7)*1</f>
        <v>3.428571429</v>
      </c>
      <c r="I2" s="24">
        <f>(B2/7)*0</f>
        <v>0</v>
      </c>
    </row>
    <row r="3">
      <c r="A3" s="23" t="s">
        <v>28</v>
      </c>
      <c r="B3" s="24">
        <f>B2</f>
        <v>24</v>
      </c>
      <c r="C3" s="24">
        <f>B3-SUM(hours!C44:C47)</f>
        <v>24</v>
      </c>
      <c r="D3" s="24">
        <f>C3-SUM(hours!D44:D47)</f>
        <v>14</v>
      </c>
      <c r="E3" s="24">
        <f>D3-SUM(hours!E44:E47)</f>
        <v>14</v>
      </c>
      <c r="F3" s="24">
        <f>E3-SUM(hours!F44:F47)</f>
        <v>12</v>
      </c>
      <c r="G3" s="24">
        <f>F3-SUM(hours!G44:G47)</f>
        <v>7</v>
      </c>
      <c r="H3" s="24">
        <f>G3-SUM(hours!H44:H47)</f>
        <v>7</v>
      </c>
      <c r="I3" s="24">
        <f>H3-SUM(hours!I44:I47)</f>
        <v>-1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3" max="3" width="9.71"/>
    <col customWidth="1" min="4" max="4" width="10.29"/>
    <col customWidth="1" min="5" max="5" width="10.0"/>
    <col customWidth="1" min="6" max="6" width="10.57"/>
    <col customWidth="1" min="7" max="7" width="9.71"/>
    <col customWidth="1" min="8" max="8" width="10.29"/>
    <col customWidth="1" min="9" max="9" width="10.57"/>
    <col customWidth="1" min="10" max="10" width="8.57"/>
    <col customWidth="1" min="11" max="11" width="7.14"/>
    <col customWidth="1" min="12" max="12" width="8.57"/>
    <col customWidth="1" min="13" max="13" width="8.29"/>
    <col customWidth="1" min="14" max="14" width="9.14"/>
    <col customWidth="1" min="15" max="15" width="8.0"/>
    <col customWidth="1" min="16" max="16" width="8.57"/>
  </cols>
  <sheetData>
    <row r="1">
      <c r="A1" s="9"/>
      <c r="B1" s="21" t="s">
        <v>15</v>
      </c>
      <c r="C1" s="22" t="s">
        <v>16</v>
      </c>
      <c r="D1" s="22" t="s">
        <v>17</v>
      </c>
      <c r="E1" s="22" t="s">
        <v>18</v>
      </c>
      <c r="F1" s="22" t="s">
        <v>19</v>
      </c>
      <c r="G1" s="22" t="s">
        <v>20</v>
      </c>
      <c r="H1" s="22" t="s">
        <v>21</v>
      </c>
      <c r="I1" s="22" t="s">
        <v>22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</row>
    <row r="2">
      <c r="A2" s="23" t="s">
        <v>24</v>
      </c>
      <c r="B2" s="24">
        <f>24+24</f>
        <v>48</v>
      </c>
      <c r="C2" s="24">
        <f>(B2/14)*13</f>
        <v>44.57142857</v>
      </c>
      <c r="D2" s="24">
        <f>(B2/14)*12</f>
        <v>41.14285714</v>
      </c>
      <c r="E2" s="24">
        <f>(B2/14)*11</f>
        <v>37.71428571</v>
      </c>
      <c r="F2" s="24">
        <f>(B2/14)*10</f>
        <v>34.28571429</v>
      </c>
      <c r="G2" s="24">
        <f>(B2/14)*9</f>
        <v>30.85714286</v>
      </c>
      <c r="H2" s="24">
        <f>(B2/14)*8</f>
        <v>27.42857143</v>
      </c>
      <c r="I2" s="24">
        <f>(B2/14)*7</f>
        <v>24</v>
      </c>
      <c r="J2" s="24">
        <f>(B2/14)*6</f>
        <v>20.57142857</v>
      </c>
      <c r="K2" s="24">
        <f>(B2/14)*5</f>
        <v>17.14285714</v>
      </c>
      <c r="L2" s="24">
        <f>(B2/14)*4</f>
        <v>13.71428571</v>
      </c>
      <c r="M2" s="24">
        <f>(B2/14)*3</f>
        <v>10.28571429</v>
      </c>
      <c r="N2" s="24">
        <f>(B2/14)*2</f>
        <v>6.857142857</v>
      </c>
      <c r="O2" s="24">
        <f>(B2/14)*1</f>
        <v>3.428571429</v>
      </c>
      <c r="P2" s="24">
        <f>(B2/14)*0</f>
        <v>0</v>
      </c>
    </row>
    <row r="3">
      <c r="A3" s="23" t="s">
        <v>28</v>
      </c>
      <c r="B3" s="24">
        <f>B2</f>
        <v>48</v>
      </c>
      <c r="C3" s="24">
        <f>B3-SUM(hours!C36:C39)</f>
        <v>37</v>
      </c>
      <c r="D3" s="24">
        <f>C3-SUM(hours!D36:D39)</f>
        <v>37</v>
      </c>
      <c r="E3" s="24">
        <f>D3-SUM(hours!E36:E39)</f>
        <v>35</v>
      </c>
      <c r="F3" s="24">
        <f>E3-SUM(hours!F36:F39)</f>
        <v>31</v>
      </c>
      <c r="G3" s="24">
        <f>F3-SUM(hours!G36:G39)</f>
        <v>29</v>
      </c>
      <c r="H3" s="24">
        <f>G3-SUM(hours!H36:H39)</f>
        <v>25</v>
      </c>
      <c r="I3" s="24">
        <f>H3-SUM(hours!I36:I39)</f>
        <v>23</v>
      </c>
      <c r="J3" s="26">
        <f>I3-SUM(hours!C44:C47)</f>
        <v>23</v>
      </c>
      <c r="K3" s="26">
        <f>J3-SUM(hours!D44:D47)</f>
        <v>13</v>
      </c>
      <c r="L3" s="26">
        <f>K3-SUM(hours!E44:E47)</f>
        <v>13</v>
      </c>
      <c r="M3" s="26">
        <f>L3-SUM(hours!F44:F47)</f>
        <v>11</v>
      </c>
      <c r="N3" s="26">
        <f>M3-SUM(hours!G44:G47)</f>
        <v>6</v>
      </c>
      <c r="O3" s="26">
        <f>N3-SUM(hours!H44:H47)</f>
        <v>6</v>
      </c>
      <c r="P3" s="26">
        <f>O3-SUM(hours!I44:I47)</f>
        <v>-2</v>
      </c>
    </row>
  </sheetData>
  <drawing r:id="rId1"/>
</worksheet>
</file>