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ůj disk\Kalkulačky\"/>
    </mc:Choice>
  </mc:AlternateContent>
  <xr:revisionPtr revIDLastSave="0" documentId="13_ncr:1_{72245F90-60FE-4D2D-823F-E7F8FAFD739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ONO-VIDITEST® Calculator" sheetId="1" r:id="rId1"/>
    <sheet name="HELP" sheetId="3" r:id="rId2"/>
    <sheet name="Assay_dilutions" sheetId="2" state="hidden" r:id="rId3"/>
  </sheets>
  <definedNames>
    <definedName name="asfu_g">Assay_dilutions!$E$3:$E$4</definedName>
    <definedName name="ASSAYS">'MONO-VIDITEST® Calculator'!$AW$6:$AW$55</definedName>
    <definedName name="cdal_1010">Assay_dilutions!$F$3:$F$4</definedName>
    <definedName name="csf">Assay_dilutions!$B$3:$B$4</definedName>
    <definedName name="_xlnm.Print_Area" localSheetId="0">'MONO-VIDITEST® Calculator'!$A$1:$V$32</definedName>
    <definedName name="ser">Assay_dilutions!$A$3:$A$4</definedName>
    <definedName name="ser_csf">Assay_dilutions!$C$3:$C$5</definedName>
    <definedName name="ser_csf_syn">Assay_dilutions!$D$3:$D$6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29" i="1" l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A6" i="1"/>
  <c r="AE6" i="1"/>
  <c r="U29" i="1"/>
  <c r="U28" i="1"/>
  <c r="U27" i="1"/>
  <c r="U26" i="1"/>
  <c r="U25" i="1"/>
  <c r="U23" i="1"/>
  <c r="U22" i="1"/>
  <c r="R6" i="1"/>
  <c r="S6" i="1"/>
  <c r="V6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T29" i="1"/>
  <c r="T28" i="1"/>
  <c r="T27" i="1"/>
  <c r="T26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4" i="1"/>
  <c r="S13" i="1"/>
  <c r="S12" i="1"/>
  <c r="S9" i="1"/>
  <c r="AP7" i="1"/>
  <c r="AQ7" i="1"/>
  <c r="AR7" i="1"/>
  <c r="AP8" i="1"/>
  <c r="AQ8" i="1"/>
  <c r="AR8" i="1"/>
  <c r="AP9" i="1"/>
  <c r="AQ9" i="1"/>
  <c r="AR9" i="1"/>
  <c r="AP10" i="1"/>
  <c r="AQ10" i="1"/>
  <c r="AR10" i="1"/>
  <c r="AP11" i="1"/>
  <c r="AQ11" i="1"/>
  <c r="AR11" i="1"/>
  <c r="AP12" i="1"/>
  <c r="AQ12" i="1"/>
  <c r="AR12" i="1"/>
  <c r="AP13" i="1"/>
  <c r="AQ13" i="1"/>
  <c r="AR13" i="1"/>
  <c r="AP14" i="1"/>
  <c r="AQ14" i="1"/>
  <c r="AR14" i="1"/>
  <c r="AP15" i="1"/>
  <c r="AQ15" i="1"/>
  <c r="AR15" i="1"/>
  <c r="AP16" i="1"/>
  <c r="AQ16" i="1"/>
  <c r="AR16" i="1"/>
  <c r="AP17" i="1"/>
  <c r="AQ17" i="1"/>
  <c r="AR17" i="1"/>
  <c r="AP18" i="1"/>
  <c r="AQ18" i="1"/>
  <c r="AR18" i="1"/>
  <c r="AP19" i="1"/>
  <c r="AQ19" i="1"/>
  <c r="AR19" i="1"/>
  <c r="AP20" i="1"/>
  <c r="AQ20" i="1"/>
  <c r="AR20" i="1"/>
  <c r="AP21" i="1"/>
  <c r="AS21" i="1" s="1"/>
  <c r="AQ21" i="1"/>
  <c r="AR21" i="1"/>
  <c r="AP22" i="1"/>
  <c r="AS22" i="1" s="1"/>
  <c r="AQ22" i="1"/>
  <c r="AR22" i="1"/>
  <c r="AP23" i="1"/>
  <c r="AQ23" i="1"/>
  <c r="AR23" i="1"/>
  <c r="AP24" i="1"/>
  <c r="AQ24" i="1"/>
  <c r="AR24" i="1"/>
  <c r="AP25" i="1"/>
  <c r="AQ25" i="1"/>
  <c r="AR25" i="1"/>
  <c r="AP26" i="1"/>
  <c r="AS26" i="1" s="1"/>
  <c r="AQ26" i="1"/>
  <c r="AR26" i="1"/>
  <c r="AP27" i="1"/>
  <c r="AQ27" i="1"/>
  <c r="AR27" i="1"/>
  <c r="AP28" i="1"/>
  <c r="AQ28" i="1"/>
  <c r="AR28" i="1"/>
  <c r="AP29" i="1"/>
  <c r="AQ29" i="1"/>
  <c r="AR29" i="1"/>
  <c r="AR6" i="1"/>
  <c r="AQ6" i="1"/>
  <c r="AP6" i="1"/>
  <c r="AI7" i="1"/>
  <c r="AJ7" i="1"/>
  <c r="AK7" i="1"/>
  <c r="AL7" i="1"/>
  <c r="AM7" i="1"/>
  <c r="AN7" i="1"/>
  <c r="AI8" i="1"/>
  <c r="AJ8" i="1"/>
  <c r="AK8" i="1"/>
  <c r="AL8" i="1"/>
  <c r="AM8" i="1"/>
  <c r="AN8" i="1"/>
  <c r="AI9" i="1"/>
  <c r="AJ9" i="1"/>
  <c r="AK9" i="1"/>
  <c r="AL9" i="1"/>
  <c r="AM9" i="1"/>
  <c r="AN9" i="1"/>
  <c r="AI10" i="1"/>
  <c r="AJ10" i="1"/>
  <c r="AK10" i="1"/>
  <c r="AL10" i="1"/>
  <c r="AM10" i="1"/>
  <c r="AN10" i="1"/>
  <c r="AI11" i="1"/>
  <c r="AJ11" i="1"/>
  <c r="AK11" i="1"/>
  <c r="AL11" i="1"/>
  <c r="AM11" i="1"/>
  <c r="AN11" i="1"/>
  <c r="AI12" i="1"/>
  <c r="AJ12" i="1"/>
  <c r="AK12" i="1"/>
  <c r="AL12" i="1"/>
  <c r="AM12" i="1"/>
  <c r="AN12" i="1"/>
  <c r="AI13" i="1"/>
  <c r="AJ13" i="1"/>
  <c r="AK13" i="1"/>
  <c r="AL13" i="1"/>
  <c r="AM13" i="1"/>
  <c r="AN13" i="1"/>
  <c r="AI14" i="1"/>
  <c r="AJ14" i="1"/>
  <c r="AK14" i="1"/>
  <c r="AL14" i="1"/>
  <c r="AM14" i="1"/>
  <c r="AN14" i="1"/>
  <c r="AI15" i="1"/>
  <c r="AJ15" i="1"/>
  <c r="AK15" i="1"/>
  <c r="AL15" i="1"/>
  <c r="AM15" i="1"/>
  <c r="AN15" i="1"/>
  <c r="AI16" i="1"/>
  <c r="AJ16" i="1"/>
  <c r="AK16" i="1"/>
  <c r="AL16" i="1"/>
  <c r="AM16" i="1"/>
  <c r="AN16" i="1"/>
  <c r="AI17" i="1"/>
  <c r="AJ17" i="1"/>
  <c r="AK17" i="1"/>
  <c r="AL17" i="1"/>
  <c r="AM17" i="1"/>
  <c r="AN17" i="1"/>
  <c r="AI18" i="1"/>
  <c r="AJ18" i="1"/>
  <c r="AK18" i="1"/>
  <c r="AL18" i="1"/>
  <c r="AM18" i="1"/>
  <c r="AN18" i="1"/>
  <c r="AI19" i="1"/>
  <c r="AJ19" i="1"/>
  <c r="AK19" i="1"/>
  <c r="AL19" i="1"/>
  <c r="AM19" i="1"/>
  <c r="AN19" i="1"/>
  <c r="AI20" i="1"/>
  <c r="AJ20" i="1"/>
  <c r="AK20" i="1"/>
  <c r="AL20" i="1"/>
  <c r="AM20" i="1"/>
  <c r="AN20" i="1"/>
  <c r="AI21" i="1"/>
  <c r="AJ21" i="1"/>
  <c r="AK21" i="1"/>
  <c r="AL21" i="1"/>
  <c r="AM21" i="1"/>
  <c r="AN21" i="1"/>
  <c r="AI22" i="1"/>
  <c r="AJ22" i="1"/>
  <c r="AK22" i="1"/>
  <c r="AL22" i="1"/>
  <c r="AM22" i="1"/>
  <c r="AN22" i="1"/>
  <c r="AI23" i="1"/>
  <c r="AJ23" i="1"/>
  <c r="AK23" i="1"/>
  <c r="AL23" i="1"/>
  <c r="AM23" i="1"/>
  <c r="AN23" i="1"/>
  <c r="AI24" i="1"/>
  <c r="AJ24" i="1"/>
  <c r="AK24" i="1"/>
  <c r="AL24" i="1"/>
  <c r="AM24" i="1"/>
  <c r="AN24" i="1"/>
  <c r="AI25" i="1"/>
  <c r="AJ25" i="1"/>
  <c r="AK25" i="1"/>
  <c r="AL25" i="1"/>
  <c r="AM25" i="1"/>
  <c r="AN25" i="1"/>
  <c r="AI26" i="1"/>
  <c r="AJ26" i="1"/>
  <c r="AK26" i="1"/>
  <c r="AL26" i="1"/>
  <c r="AM26" i="1"/>
  <c r="AN26" i="1"/>
  <c r="AI27" i="1"/>
  <c r="AJ27" i="1"/>
  <c r="AK27" i="1"/>
  <c r="AL27" i="1"/>
  <c r="AM27" i="1"/>
  <c r="AN27" i="1"/>
  <c r="AI28" i="1"/>
  <c r="AJ28" i="1"/>
  <c r="AK28" i="1"/>
  <c r="AL28" i="1"/>
  <c r="AM28" i="1"/>
  <c r="AN28" i="1"/>
  <c r="AI29" i="1"/>
  <c r="AJ29" i="1"/>
  <c r="AK29" i="1"/>
  <c r="AL29" i="1"/>
  <c r="AM29" i="1"/>
  <c r="AN29" i="1"/>
  <c r="AN6" i="1"/>
  <c r="AJ6" i="1"/>
  <c r="AK6" i="1"/>
  <c r="AL6" i="1"/>
  <c r="AM6" i="1"/>
  <c r="AI6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4" i="1"/>
  <c r="R13" i="1"/>
  <c r="R12" i="1"/>
  <c r="R9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6" i="1"/>
  <c r="V8" i="1"/>
  <c r="V9" i="1"/>
  <c r="U9" i="1" s="1"/>
  <c r="V10" i="1"/>
  <c r="V11" i="1"/>
  <c r="U11" i="1" s="1"/>
  <c r="V12" i="1"/>
  <c r="V13" i="1"/>
  <c r="V14" i="1"/>
  <c r="U14" i="1" s="1"/>
  <c r="V15" i="1"/>
  <c r="U15" i="1" s="1"/>
  <c r="V16" i="1"/>
  <c r="U16" i="1" s="1"/>
  <c r="V17" i="1"/>
  <c r="U17" i="1" s="1"/>
  <c r="V18" i="1"/>
  <c r="U18" i="1" s="1"/>
  <c r="V19" i="1"/>
  <c r="U19" i="1" s="1"/>
  <c r="V20" i="1"/>
  <c r="U20" i="1" s="1"/>
  <c r="V21" i="1"/>
  <c r="U21" i="1" s="1"/>
  <c r="V22" i="1"/>
  <c r="V23" i="1"/>
  <c r="V24" i="1"/>
  <c r="U24" i="1" s="1"/>
  <c r="V25" i="1"/>
  <c r="T25" i="1" s="1"/>
  <c r="V26" i="1"/>
  <c r="V27" i="1"/>
  <c r="V28" i="1"/>
  <c r="V29" i="1"/>
  <c r="V7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B6" i="1"/>
  <c r="X6" i="1" s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6" i="1"/>
  <c r="AB7" i="1"/>
  <c r="X7" i="1" s="1"/>
  <c r="AB8" i="1"/>
  <c r="X8" i="1" s="1"/>
  <c r="AB9" i="1"/>
  <c r="X9" i="1" s="1"/>
  <c r="AB10" i="1"/>
  <c r="X10" i="1" s="1"/>
  <c r="AB11" i="1"/>
  <c r="X11" i="1" s="1"/>
  <c r="AB12" i="1"/>
  <c r="X12" i="1" s="1"/>
  <c r="AB13" i="1"/>
  <c r="Y13" i="1" s="1"/>
  <c r="Z13" i="1" s="1"/>
  <c r="AB14" i="1"/>
  <c r="X14" i="1" s="1"/>
  <c r="AB15" i="1"/>
  <c r="X15" i="1" s="1"/>
  <c r="AB16" i="1"/>
  <c r="X16" i="1" s="1"/>
  <c r="AB17" i="1"/>
  <c r="Y17" i="1" s="1"/>
  <c r="AB18" i="1"/>
  <c r="X18" i="1" s="1"/>
  <c r="AB19" i="1"/>
  <c r="X19" i="1" s="1"/>
  <c r="AB20" i="1"/>
  <c r="X20" i="1" s="1"/>
  <c r="AB21" i="1"/>
  <c r="Y21" i="1" s="1"/>
  <c r="AB22" i="1"/>
  <c r="X22" i="1" s="1"/>
  <c r="AB23" i="1"/>
  <c r="X23" i="1" s="1"/>
  <c r="AB24" i="1"/>
  <c r="X24" i="1" s="1"/>
  <c r="AB25" i="1"/>
  <c r="Y25" i="1" s="1"/>
  <c r="AB26" i="1"/>
  <c r="X26" i="1" s="1"/>
  <c r="AB27" i="1"/>
  <c r="X27" i="1" s="1"/>
  <c r="AB28" i="1"/>
  <c r="X28" i="1" s="1"/>
  <c r="AB29" i="1"/>
  <c r="Y29" i="1" s="1"/>
  <c r="U8" i="1" l="1"/>
  <c r="U7" i="1"/>
  <c r="U10" i="1"/>
  <c r="T10" i="1" s="1"/>
  <c r="U12" i="1"/>
  <c r="T12" i="1" s="1"/>
  <c r="U13" i="1"/>
  <c r="T13" i="1" s="1"/>
  <c r="T16" i="1"/>
  <c r="T14" i="1"/>
  <c r="T24" i="1"/>
  <c r="T22" i="1"/>
  <c r="T23" i="1"/>
  <c r="T18" i="1"/>
  <c r="T17" i="1"/>
  <c r="T21" i="1"/>
  <c r="T20" i="1"/>
  <c r="T19" i="1"/>
  <c r="AS16" i="1"/>
  <c r="AS18" i="1"/>
  <c r="AS10" i="1"/>
  <c r="AS20" i="1"/>
  <c r="AS12" i="1"/>
  <c r="AS7" i="1"/>
  <c r="AO24" i="1"/>
  <c r="AO8" i="1"/>
  <c r="AS24" i="1"/>
  <c r="AS14" i="1"/>
  <c r="AS6" i="1"/>
  <c r="AS28" i="1"/>
  <c r="AO29" i="1"/>
  <c r="AO25" i="1"/>
  <c r="AO21" i="1"/>
  <c r="AO17" i="1"/>
  <c r="AO13" i="1"/>
  <c r="AO9" i="1"/>
  <c r="T9" i="1" s="1"/>
  <c r="AS23" i="1"/>
  <c r="AS25" i="1"/>
  <c r="AS9" i="1"/>
  <c r="AO26" i="1"/>
  <c r="AO22" i="1"/>
  <c r="AO18" i="1"/>
  <c r="AO16" i="1"/>
  <c r="AO14" i="1"/>
  <c r="AO10" i="1"/>
  <c r="AS27" i="1"/>
  <c r="AS11" i="1"/>
  <c r="AS29" i="1"/>
  <c r="AS13" i="1"/>
  <c r="AS15" i="1"/>
  <c r="T15" i="1" s="1"/>
  <c r="AS17" i="1"/>
  <c r="AS19" i="1"/>
  <c r="AS8" i="1"/>
  <c r="AO27" i="1"/>
  <c r="AO23" i="1"/>
  <c r="AO19" i="1"/>
  <c r="AO15" i="1"/>
  <c r="AO11" i="1"/>
  <c r="AO7" i="1"/>
  <c r="AO28" i="1"/>
  <c r="AO20" i="1"/>
  <c r="AO12" i="1"/>
  <c r="AO6" i="1"/>
  <c r="Y6" i="1"/>
  <c r="AC6" i="1" s="1"/>
  <c r="Y7" i="1"/>
  <c r="X25" i="1"/>
  <c r="AC25" i="1" s="1"/>
  <c r="X17" i="1"/>
  <c r="AC17" i="1" s="1"/>
  <c r="Y28" i="1"/>
  <c r="AC28" i="1" s="1"/>
  <c r="Y24" i="1"/>
  <c r="AC24" i="1" s="1"/>
  <c r="Y20" i="1"/>
  <c r="AC20" i="1" s="1"/>
  <c r="Y16" i="1"/>
  <c r="AC16" i="1" s="1"/>
  <c r="Y12" i="1"/>
  <c r="X21" i="1"/>
  <c r="AC21" i="1" s="1"/>
  <c r="Y27" i="1"/>
  <c r="AC27" i="1" s="1"/>
  <c r="Y23" i="1"/>
  <c r="AC23" i="1" s="1"/>
  <c r="Y19" i="1"/>
  <c r="AC19" i="1" s="1"/>
  <c r="Y15" i="1"/>
  <c r="AC15" i="1" s="1"/>
  <c r="Y11" i="1"/>
  <c r="Y26" i="1"/>
  <c r="AC26" i="1" s="1"/>
  <c r="Y22" i="1"/>
  <c r="AC22" i="1" s="1"/>
  <c r="Y18" i="1"/>
  <c r="AC18" i="1" s="1"/>
  <c r="Y14" i="1"/>
  <c r="AH14" i="1" s="1"/>
  <c r="Y10" i="1"/>
  <c r="X29" i="1"/>
  <c r="AC29" i="1" s="1"/>
  <c r="X13" i="1"/>
  <c r="Y9" i="1"/>
  <c r="Y8" i="1"/>
  <c r="T11" i="1" l="1"/>
  <c r="S15" i="1"/>
  <c r="S7" i="1"/>
  <c r="S10" i="1"/>
  <c r="Z6" i="1"/>
  <c r="AC12" i="1"/>
  <c r="AC7" i="1"/>
  <c r="AC10" i="1"/>
  <c r="AC9" i="1"/>
  <c r="AC11" i="1"/>
  <c r="S11" i="1" s="1"/>
  <c r="AC8" i="1"/>
  <c r="S8" i="1" s="1"/>
  <c r="AD13" i="1"/>
  <c r="AC13" i="1"/>
  <c r="AC14" i="1"/>
  <c r="Z14" i="1"/>
  <c r="Z7" i="1"/>
  <c r="AH8" i="1"/>
  <c r="R8" i="1" s="1"/>
  <c r="Z9" i="1"/>
  <c r="AD9" i="1" s="1"/>
  <c r="AH10" i="1"/>
  <c r="R10" i="1" s="1"/>
  <c r="Z11" i="1"/>
  <c r="AD11" i="1" s="1"/>
  <c r="AH12" i="1"/>
  <c r="AH13" i="1"/>
  <c r="Z15" i="1"/>
  <c r="AH16" i="1"/>
  <c r="Z17" i="1"/>
  <c r="AH18" i="1"/>
  <c r="Z19" i="1"/>
  <c r="AH20" i="1"/>
  <c r="AH21" i="1"/>
  <c r="AH22" i="1"/>
  <c r="Z23" i="1"/>
  <c r="AH24" i="1"/>
  <c r="Z25" i="1"/>
  <c r="AH26" i="1"/>
  <c r="Z27" i="1"/>
  <c r="AH28" i="1"/>
  <c r="AH29" i="1"/>
  <c r="AH6" i="1"/>
  <c r="AD6" i="1" l="1"/>
  <c r="U6" i="1" s="1"/>
  <c r="T6" i="1" s="1"/>
  <c r="AD7" i="1"/>
  <c r="T7" i="1" s="1"/>
  <c r="AD27" i="1"/>
  <c r="AD19" i="1"/>
  <c r="AD23" i="1"/>
  <c r="AD15" i="1"/>
  <c r="AD25" i="1"/>
  <c r="AD17" i="1"/>
  <c r="AD14" i="1"/>
  <c r="AH23" i="1"/>
  <c r="Z26" i="1"/>
  <c r="AH7" i="1"/>
  <c r="R7" i="1" s="1"/>
  <c r="Z10" i="1"/>
  <c r="AD10" i="1" s="1"/>
  <c r="Z22" i="1"/>
  <c r="AH15" i="1"/>
  <c r="R15" i="1" s="1"/>
  <c r="Z18" i="1"/>
  <c r="AH25" i="1"/>
  <c r="AH17" i="1"/>
  <c r="AH9" i="1"/>
  <c r="Z29" i="1"/>
  <c r="Z21" i="1"/>
  <c r="AH27" i="1"/>
  <c r="AH19" i="1"/>
  <c r="AH11" i="1"/>
  <c r="R11" i="1" s="1"/>
  <c r="Z28" i="1"/>
  <c r="Z24" i="1"/>
  <c r="Z20" i="1"/>
  <c r="Z16" i="1"/>
  <c r="Z12" i="1"/>
  <c r="AD12" i="1" s="1"/>
  <c r="Z8" i="1"/>
  <c r="AD8" i="1" l="1"/>
  <c r="T8" i="1" s="1"/>
  <c r="AD20" i="1"/>
  <c r="AD22" i="1"/>
  <c r="AD26" i="1"/>
  <c r="AD21" i="1"/>
  <c r="AD24" i="1"/>
  <c r="AD18" i="1"/>
  <c r="AD16" i="1"/>
  <c r="AD29" i="1"/>
  <c r="AD28" i="1"/>
</calcChain>
</file>

<file path=xl/sharedStrings.xml><?xml version="1.0" encoding="utf-8"?>
<sst xmlns="http://schemas.openxmlformats.org/spreadsheetml/2006/main" count="309" uniqueCount="150">
  <si>
    <t>Blank</t>
  </si>
  <si>
    <t>Vzorek</t>
  </si>
  <si>
    <t>CAL</t>
  </si>
  <si>
    <t>TBEV IgM</t>
  </si>
  <si>
    <t>A1</t>
  </si>
  <si>
    <t>C</t>
  </si>
  <si>
    <t>Borrelia IgM</t>
  </si>
  <si>
    <t>Borrelia IgG</t>
  </si>
  <si>
    <t>EBV VCA IgM</t>
  </si>
  <si>
    <t>EBV VCA IgG</t>
  </si>
  <si>
    <t>EBV EBNA-1 IgG</t>
  </si>
  <si>
    <t>A2</t>
  </si>
  <si>
    <t>CAL B/Bmax</t>
  </si>
  <si>
    <t>Bmax</t>
  </si>
  <si>
    <t>Vzorek - Blank</t>
  </si>
  <si>
    <t>Cmin</t>
  </si>
  <si>
    <t>Cmax</t>
  </si>
  <si>
    <t>HSV IgG</t>
  </si>
  <si>
    <t>HSV IgM</t>
  </si>
  <si>
    <t>EBV EA IgG</t>
  </si>
  <si>
    <t>EBV EA IgM</t>
  </si>
  <si>
    <t>EBV VCA IgA</t>
  </si>
  <si>
    <t>HHV-6 IgG</t>
  </si>
  <si>
    <t>HHV-6 IgM</t>
  </si>
  <si>
    <t>HSV IgA</t>
  </si>
  <si>
    <t>Chl. pneumoniae IgG</t>
  </si>
  <si>
    <t>Chl. pneumoniae IgM</t>
  </si>
  <si>
    <t>Chl. pneumoniae IgA</t>
  </si>
  <si>
    <t>Chl. trachomatis IgG</t>
  </si>
  <si>
    <t>Chl. trachomatis IgA</t>
  </si>
  <si>
    <t>Mycoplasma pn. IgG</t>
  </si>
  <si>
    <t>Mycoplasma pn. IgM</t>
  </si>
  <si>
    <t>Mycoplasma pn. IgA</t>
  </si>
  <si>
    <t>VZV IgG</t>
  </si>
  <si>
    <t>VZV IgM</t>
  </si>
  <si>
    <t>VZV IgA</t>
  </si>
  <si>
    <t>EBV EBNA-1 IgM</t>
  </si>
  <si>
    <t>Dostupné testy</t>
  </si>
  <si>
    <t>Validita CAL</t>
  </si>
  <si>
    <t>Validita Blank</t>
  </si>
  <si>
    <t>CAL - Blank</t>
  </si>
  <si>
    <t>CXCL-13</t>
  </si>
  <si>
    <t>ředění</t>
  </si>
  <si>
    <t>Jednotky</t>
  </si>
  <si>
    <t>AU/ml</t>
  </si>
  <si>
    <t>mlU/ml</t>
  </si>
  <si>
    <t>pg/ml</t>
  </si>
  <si>
    <t>*</t>
  </si>
  <si>
    <t>Index</t>
  </si>
  <si>
    <t>Sloupec1</t>
  </si>
  <si>
    <t>505x
(A. fumigatus IgG)</t>
  </si>
  <si>
    <t>81x
(synovial)</t>
  </si>
  <si>
    <t>2x
(CSF)</t>
  </si>
  <si>
    <t>101x
(serum)</t>
  </si>
  <si>
    <t>Sample dilution
(select from list)</t>
  </si>
  <si>
    <t>Sample ID</t>
  </si>
  <si>
    <t>#</t>
  </si>
  <si>
    <t>Sample ID, Assay, Dilution</t>
  </si>
  <si>
    <t>Assay
(select form list)</t>
  </si>
  <si>
    <t>možné ředění (skupina)</t>
  </si>
  <si>
    <t>ser</t>
  </si>
  <si>
    <t>select</t>
  </si>
  <si>
    <t>ser_csf</t>
  </si>
  <si>
    <t>ser_csf_syn</t>
  </si>
  <si>
    <t>asfu_g</t>
  </si>
  <si>
    <t>vybraná metoda</t>
  </si>
  <si>
    <t>csf</t>
  </si>
  <si>
    <t>Pomocné sady ředění (pro dynamické selectboxy)</t>
  </si>
  <si>
    <t>Batch/LOT</t>
  </si>
  <si>
    <t>Results</t>
  </si>
  <si>
    <t>Quantitative</t>
  </si>
  <si>
    <t>Editable fields are marked with a green background</t>
  </si>
  <si>
    <t>*) Cannot be quantified</t>
  </si>
  <si>
    <t>Correction
factor (CF)</t>
  </si>
  <si>
    <t>Date:</t>
  </si>
  <si>
    <t>Operator:</t>
  </si>
  <si>
    <t>Kvantitativní výsledek (pouze ASFUG)</t>
  </si>
  <si>
    <t>VIEU/ml</t>
  </si>
  <si>
    <t>Kvantitativní výsledek (pouze TBEV IgG VIEU)</t>
  </si>
  <si>
    <t>TBEV IgG (AU/ml)</t>
  </si>
  <si>
    <t>TBEV IgG (VIEU/ml)</t>
  </si>
  <si>
    <t>Measured OD</t>
  </si>
  <si>
    <t>Kvantitativní výsledek (AU/ml)</t>
  </si>
  <si>
    <t>Semi-quantitative
(Index positivity)</t>
  </si>
  <si>
    <t>Validation</t>
  </si>
  <si>
    <t>BLANK</t>
  </si>
  <si>
    <t>SAMPLE</t>
  </si>
  <si>
    <t>sample1</t>
  </si>
  <si>
    <t>sample2</t>
  </si>
  <si>
    <t>sample3</t>
  </si>
  <si>
    <t>sample4</t>
  </si>
  <si>
    <t>sample5</t>
  </si>
  <si>
    <t>sample6</t>
  </si>
  <si>
    <t>sample7</t>
  </si>
  <si>
    <t>sample8</t>
  </si>
  <si>
    <t>sample9</t>
  </si>
  <si>
    <t>sample10</t>
  </si>
  <si>
    <t>sample11</t>
  </si>
  <si>
    <t>sample12</t>
  </si>
  <si>
    <t>sample13</t>
  </si>
  <si>
    <t>sample14</t>
  </si>
  <si>
    <t>sample15</t>
  </si>
  <si>
    <t>sample16</t>
  </si>
  <si>
    <t>sample17</t>
  </si>
  <si>
    <t>sample18</t>
  </si>
  <si>
    <t>sample19</t>
  </si>
  <si>
    <t>sample20</t>
  </si>
  <si>
    <t>sample21</t>
  </si>
  <si>
    <t>sample22</t>
  </si>
  <si>
    <t>sample23</t>
  </si>
  <si>
    <t>sample24</t>
  </si>
  <si>
    <t>Validation criteria</t>
  </si>
  <si>
    <t>Parameters</t>
  </si>
  <si>
    <t>OD CAL &gt; x</t>
  </si>
  <si>
    <t>ředění vzorku</t>
  </si>
  <si>
    <t>OD DB &lt; x</t>
  </si>
  <si>
    <t>Vypněný CAL B/Bmax</t>
  </si>
  <si>
    <t>Vypněný  A1</t>
  </si>
  <si>
    <t>Vypněný  A2</t>
  </si>
  <si>
    <t>Vypněný  C</t>
  </si>
  <si>
    <t>Vypněný  Cmin</t>
  </si>
  <si>
    <t>Vypněný  Cmax</t>
  </si>
  <si>
    <t>Vyplněné parametry (musí být 6)</t>
  </si>
  <si>
    <t>Vyplněný BLANK</t>
  </si>
  <si>
    <t>Vyplněný SAMPLE</t>
  </si>
  <si>
    <t>Vyplněný CAL</t>
  </si>
  <si>
    <t>Kontrola vyplnění OD</t>
  </si>
  <si>
    <t>SARS-CoV-2 (NP) IgA</t>
  </si>
  <si>
    <t>SARS-CoV-2 (NP) IgM</t>
  </si>
  <si>
    <t>SARS-CoV-2 (NP) IgG</t>
  </si>
  <si>
    <t>SARS-CoV-2 (S1) IgA</t>
  </si>
  <si>
    <t>SARS-CoV-2 (S1) IgM</t>
  </si>
  <si>
    <t>SARS-CoV-2 (S1) IgG</t>
  </si>
  <si>
    <t>IU/ml</t>
  </si>
  <si>
    <t>SARS-CoV-2 (RBD) IgG</t>
  </si>
  <si>
    <t>Candida albicans IgG</t>
  </si>
  <si>
    <t>Candida albicans IgM</t>
  </si>
  <si>
    <t>Candida albicans IgA</t>
  </si>
  <si>
    <t>cdal_1010</t>
  </si>
  <si>
    <t>1010x
(C. albicans IgA/IgG)</t>
  </si>
  <si>
    <t>CMV IgG</t>
  </si>
  <si>
    <t>CMV IgM</t>
  </si>
  <si>
    <t>CMV IgA</t>
  </si>
  <si>
    <t>Pseudomonas aeruginosa IgG</t>
  </si>
  <si>
    <t>T. gondii IgG</t>
  </si>
  <si>
    <t>Aspergillus fumigatus IgA</t>
  </si>
  <si>
    <t>Aspergillus fumigatus IgM</t>
  </si>
  <si>
    <t>Aspergillus fumigatus IgG</t>
  </si>
  <si>
    <r>
      <rPr>
        <b/>
        <sz val="24"/>
        <color theme="1"/>
        <rFont val="Calibri"/>
        <family val="2"/>
        <charset val="238"/>
        <scheme val="minor"/>
      </rPr>
      <t>MONO-VIDITEST® Calculator</t>
    </r>
    <r>
      <rPr>
        <b/>
        <sz val="18"/>
        <color theme="1"/>
        <rFont val="Calibri"/>
        <family val="2"/>
        <charset val="238"/>
        <scheme val="minor"/>
      </rPr>
      <t xml:space="preserve">
(Designed for the calculation of antibodies concentration for manually processed MONO-VIDITEST</t>
    </r>
    <r>
      <rPr>
        <b/>
        <vertAlign val="superscript"/>
        <sz val="18"/>
        <color theme="1"/>
        <rFont val="Calibri"/>
        <family val="2"/>
        <charset val="238"/>
        <scheme val="minor"/>
      </rPr>
      <t>®</t>
    </r>
    <r>
      <rPr>
        <b/>
        <sz val="18"/>
        <color theme="1"/>
        <rFont val="Calibri"/>
        <family val="2"/>
        <charset val="238"/>
        <scheme val="minor"/>
      </rPr>
      <t xml:space="preserve"> assays)</t>
    </r>
  </si>
  <si>
    <t>Validation criteria and parameters for calculation
(stated in the QC certificate)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</si>
</sst>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9" x14ac:knownFonts="1"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i/>
      <sz val="12"/>
      <color rgb="FFFF0000"/>
      <name val="Calibri"/>
      <family val="2"/>
      <charset val="238"/>
      <scheme val="minor"/>
    </font>
    <font>
      <b/>
      <vertAlign val="superscript"/>
      <sz val="18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0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auto="1"/>
      </patternFill>
    </fill>
    <fill>
      <patternFill patternType="solid">
        <fgColor theme="4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4" tint="0.59999389629810485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3" borderId="9" xfId="0" applyNumberFormat="1" applyFill="1" applyBorder="1"/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3" fillId="0" borderId="32" xfId="0" applyFont="1" applyBorder="1"/>
    <xf numFmtId="164" fontId="15" fillId="2" borderId="3" xfId="0" applyNumberFormat="1" applyFont="1" applyFill="1" applyBorder="1" applyAlignment="1" applyProtection="1">
      <alignment horizontal="center" vertical="center"/>
      <protection locked="0"/>
    </xf>
    <xf numFmtId="164" fontId="15" fillId="2" borderId="39" xfId="0" applyNumberFormat="1" applyFont="1" applyFill="1" applyBorder="1" applyAlignment="1" applyProtection="1">
      <alignment horizontal="center" vertical="center"/>
      <protection locked="0"/>
    </xf>
    <xf numFmtId="164" fontId="15" fillId="2" borderId="1" xfId="0" applyNumberFormat="1" applyFont="1" applyFill="1" applyBorder="1" applyAlignment="1" applyProtection="1">
      <alignment horizontal="center" vertical="center"/>
      <protection locked="0"/>
    </xf>
    <xf numFmtId="164" fontId="15" fillId="2" borderId="40" xfId="0" applyNumberFormat="1" applyFont="1" applyFill="1" applyBorder="1" applyAlignment="1" applyProtection="1">
      <alignment horizontal="center" vertical="center"/>
      <protection locked="0"/>
    </xf>
    <xf numFmtId="0" fontId="15" fillId="2" borderId="2" xfId="0" applyFont="1" applyFill="1" applyBorder="1" applyAlignment="1" applyProtection="1">
      <alignment horizontal="center" vertical="center" shrinkToFit="1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3" xfId="0" quotePrefix="1" applyFont="1" applyFill="1" applyBorder="1" applyAlignment="1" applyProtection="1">
      <alignment horizontal="center" vertical="center" wrapText="1"/>
      <protection locked="0"/>
    </xf>
    <xf numFmtId="2" fontId="15" fillId="2" borderId="3" xfId="0" applyNumberFormat="1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 shrinkToFit="1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1" xfId="0" quotePrefix="1" applyFont="1" applyFill="1" applyBorder="1" applyAlignment="1" applyProtection="1">
      <alignment horizontal="center" vertical="center" wrapText="1"/>
      <protection locked="0"/>
    </xf>
    <xf numFmtId="2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4" borderId="7" xfId="0" applyFont="1" applyFill="1" applyBorder="1" applyAlignment="1" applyProtection="1">
      <alignment horizontal="center" vertical="center" shrinkToFit="1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4" borderId="1" xfId="0" quotePrefix="1" applyFont="1" applyFill="1" applyBorder="1" applyAlignment="1" applyProtection="1">
      <alignment horizontal="center" vertical="center" wrapText="1"/>
      <protection locked="0"/>
    </xf>
    <xf numFmtId="2" fontId="15" fillId="4" borderId="1" xfId="0" applyNumberFormat="1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/>
      <protection locked="0"/>
    </xf>
    <xf numFmtId="164" fontId="15" fillId="4" borderId="40" xfId="0" applyNumberFormat="1" applyFont="1" applyFill="1" applyBorder="1" applyAlignment="1" applyProtection="1">
      <alignment horizontal="center" vertical="center"/>
      <protection locked="0"/>
    </xf>
    <xf numFmtId="0" fontId="15" fillId="4" borderId="4" xfId="0" applyFont="1" applyFill="1" applyBorder="1" applyAlignment="1" applyProtection="1">
      <alignment horizontal="center" vertical="center" shrinkToFit="1"/>
      <protection locked="0"/>
    </xf>
    <xf numFmtId="0" fontId="15" fillId="4" borderId="5" xfId="0" applyFont="1" applyFill="1" applyBorder="1" applyAlignment="1" applyProtection="1">
      <alignment horizontal="center" vertical="center"/>
      <protection locked="0"/>
    </xf>
    <xf numFmtId="0" fontId="15" fillId="4" borderId="5" xfId="0" quotePrefix="1" applyFont="1" applyFill="1" applyBorder="1" applyAlignment="1" applyProtection="1">
      <alignment horizontal="center" vertical="center" wrapText="1"/>
      <protection locked="0"/>
    </xf>
    <xf numFmtId="2" fontId="15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41" xfId="0" applyNumberFormat="1" applyFont="1" applyFill="1" applyBorder="1" applyAlignment="1" applyProtection="1">
      <alignment horizontal="center" vertical="center"/>
      <protection locked="0"/>
    </xf>
    <xf numFmtId="164" fontId="15" fillId="2" borderId="2" xfId="0" applyNumberFormat="1" applyFont="1" applyFill="1" applyBorder="1" applyAlignment="1" applyProtection="1">
      <alignment horizontal="center" vertical="center"/>
      <protection locked="0"/>
    </xf>
    <xf numFmtId="164" fontId="15" fillId="4" borderId="7" xfId="0" applyNumberFormat="1" applyFont="1" applyFill="1" applyBorder="1" applyAlignment="1" applyProtection="1">
      <alignment horizontal="center" vertical="center"/>
      <protection locked="0"/>
    </xf>
    <xf numFmtId="164" fontId="15" fillId="2" borderId="7" xfId="0" applyNumberFormat="1" applyFont="1" applyFill="1" applyBorder="1" applyAlignment="1" applyProtection="1">
      <alignment horizontal="center" vertical="center"/>
      <protection locked="0"/>
    </xf>
    <xf numFmtId="164" fontId="15" fillId="4" borderId="4" xfId="0" applyNumberFormat="1" applyFont="1" applyFill="1" applyBorder="1" applyAlignment="1" applyProtection="1">
      <alignment horizontal="center" vertical="center"/>
      <protection locked="0"/>
    </xf>
    <xf numFmtId="0" fontId="15" fillId="2" borderId="44" xfId="0" applyFont="1" applyFill="1" applyBorder="1" applyAlignment="1" applyProtection="1">
      <alignment horizontal="center" vertical="center" shrinkToFit="1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45" xfId="0" quotePrefix="1" applyFont="1" applyFill="1" applyBorder="1" applyAlignment="1" applyProtection="1">
      <alignment horizontal="center" vertical="center" wrapText="1"/>
      <protection locked="0"/>
    </xf>
    <xf numFmtId="164" fontId="15" fillId="2" borderId="44" xfId="0" applyNumberFormat="1" applyFont="1" applyFill="1" applyBorder="1" applyAlignment="1" applyProtection="1">
      <alignment horizontal="center" vertical="center"/>
      <protection locked="0"/>
    </xf>
    <xf numFmtId="164" fontId="15" fillId="2" borderId="45" xfId="0" applyNumberFormat="1" applyFont="1" applyFill="1" applyBorder="1" applyAlignment="1" applyProtection="1">
      <alignment horizontal="center" vertical="center"/>
      <protection locked="0"/>
    </xf>
    <xf numFmtId="164" fontId="15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9" fillId="0" borderId="0" xfId="0" applyFont="1" applyProtection="1">
      <protection hidden="1"/>
    </xf>
    <xf numFmtId="0" fontId="3" fillId="0" borderId="1" xfId="0" applyFont="1" applyBorder="1" applyAlignment="1" applyProtection="1">
      <alignment horizontal="center" wrapText="1"/>
      <protection hidden="1"/>
    </xf>
    <xf numFmtId="0" fontId="0" fillId="0" borderId="1" xfId="0" applyBorder="1" applyAlignment="1" applyProtection="1">
      <alignment horizontal="center" wrapText="1"/>
      <protection hidden="1"/>
    </xf>
    <xf numFmtId="0" fontId="9" fillId="0" borderId="1" xfId="0" applyFont="1" applyBorder="1" applyAlignment="1" applyProtection="1">
      <alignment horizontal="center" wrapText="1"/>
      <protection hidden="1"/>
    </xf>
    <xf numFmtId="0" fontId="0" fillId="0" borderId="0" xfId="0" applyAlignment="1" applyProtection="1">
      <alignment horizontal="center" wrapText="1"/>
      <protection hidden="1"/>
    </xf>
    <xf numFmtId="164" fontId="3" fillId="0" borderId="0" xfId="0" applyNumberFormat="1" applyFont="1" applyProtection="1">
      <protection hidden="1"/>
    </xf>
    <xf numFmtId="0" fontId="3" fillId="0" borderId="0" xfId="0" applyFont="1" applyProtection="1">
      <protection hidden="1"/>
    </xf>
    <xf numFmtId="0" fontId="6" fillId="0" borderId="0" xfId="0" quotePrefix="1" applyFont="1" applyProtection="1">
      <protection hidden="1"/>
    </xf>
    <xf numFmtId="0" fontId="9" fillId="3" borderId="24" xfId="0" applyFont="1" applyFill="1" applyBorder="1" applyProtection="1">
      <protection hidden="1"/>
    </xf>
    <xf numFmtId="0" fontId="9" fillId="3" borderId="25" xfId="0" applyFont="1" applyFill="1" applyBorder="1" applyAlignment="1" applyProtection="1">
      <alignment wrapText="1"/>
      <protection hidden="1"/>
    </xf>
    <xf numFmtId="0" fontId="9" fillId="3" borderId="26" xfId="0" applyFont="1" applyFill="1" applyBorder="1" applyAlignment="1" applyProtection="1">
      <alignment wrapText="1"/>
      <protection hidden="1"/>
    </xf>
    <xf numFmtId="49" fontId="15" fillId="2" borderId="27" xfId="0" applyNumberFormat="1" applyFont="1" applyFill="1" applyBorder="1" applyAlignment="1" applyProtection="1">
      <alignment horizontal="center" vertical="center"/>
      <protection locked="0"/>
    </xf>
    <xf numFmtId="49" fontId="15" fillId="4" borderId="28" xfId="0" applyNumberFormat="1" applyFont="1" applyFill="1" applyBorder="1" applyAlignment="1" applyProtection="1">
      <alignment horizontal="center" vertical="center"/>
      <protection locked="0"/>
    </xf>
    <xf numFmtId="49" fontId="15" fillId="2" borderId="28" xfId="0" applyNumberFormat="1" applyFont="1" applyFill="1" applyBorder="1" applyAlignment="1" applyProtection="1">
      <alignment horizontal="center" vertical="center"/>
      <protection locked="0"/>
    </xf>
    <xf numFmtId="49" fontId="15" fillId="4" borderId="29" xfId="0" applyNumberFormat="1" applyFont="1" applyFill="1" applyBorder="1" applyAlignment="1" applyProtection="1">
      <alignment horizontal="center" vertical="center"/>
      <protection locked="0"/>
    </xf>
    <xf numFmtId="49" fontId="15" fillId="2" borderId="47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wrapText="1"/>
      <protection hidden="1"/>
    </xf>
    <xf numFmtId="0" fontId="0" fillId="0" borderId="58" xfId="0" applyBorder="1" applyAlignment="1" applyProtection="1">
      <alignment horizontal="center" wrapText="1"/>
      <protection hidden="1"/>
    </xf>
    <xf numFmtId="0" fontId="0" fillId="0" borderId="59" xfId="0" applyBorder="1" applyProtection="1">
      <protection hidden="1"/>
    </xf>
    <xf numFmtId="0" fontId="15" fillId="2" borderId="48" xfId="0" applyFont="1" applyFill="1" applyBorder="1" applyAlignment="1" applyProtection="1">
      <alignment horizontal="center" vertical="center"/>
      <protection locked="0" hidden="1"/>
    </xf>
    <xf numFmtId="0" fontId="15" fillId="2" borderId="46" xfId="0" applyFont="1" applyFill="1" applyBorder="1" applyAlignment="1" applyProtection="1">
      <alignment horizontal="center" vertical="center"/>
      <protection locked="0" hidden="1"/>
    </xf>
    <xf numFmtId="0" fontId="15" fillId="4" borderId="22" xfId="0" applyFont="1" applyFill="1" applyBorder="1" applyAlignment="1" applyProtection="1">
      <alignment horizontal="center" vertical="center"/>
      <protection locked="0" hidden="1"/>
    </xf>
    <xf numFmtId="0" fontId="15" fillId="4" borderId="8" xfId="0" applyFont="1" applyFill="1" applyBorder="1" applyAlignment="1" applyProtection="1">
      <alignment horizontal="center" vertical="center"/>
      <protection locked="0" hidden="1"/>
    </xf>
    <xf numFmtId="0" fontId="15" fillId="2" borderId="22" xfId="0" applyFont="1" applyFill="1" applyBorder="1" applyAlignment="1" applyProtection="1">
      <alignment horizontal="center" vertical="center"/>
      <protection locked="0" hidden="1"/>
    </xf>
    <xf numFmtId="0" fontId="15" fillId="2" borderId="8" xfId="0" applyFont="1" applyFill="1" applyBorder="1" applyAlignment="1" applyProtection="1">
      <alignment horizontal="center" vertical="center"/>
      <protection locked="0" hidden="1"/>
    </xf>
    <xf numFmtId="0" fontId="15" fillId="4" borderId="23" xfId="0" applyFont="1" applyFill="1" applyBorder="1" applyAlignment="1" applyProtection="1">
      <alignment horizontal="center" vertical="center"/>
      <protection locked="0" hidden="1"/>
    </xf>
    <xf numFmtId="0" fontId="15" fillId="4" borderId="6" xfId="0" applyFont="1" applyFill="1" applyBorder="1" applyAlignment="1" applyProtection="1">
      <alignment horizontal="center" vertical="center"/>
      <protection locked="0" hidden="1"/>
    </xf>
    <xf numFmtId="0" fontId="9" fillId="0" borderId="0" xfId="0" quotePrefix="1" applyFont="1" applyProtection="1">
      <protection hidden="1"/>
    </xf>
    <xf numFmtId="0" fontId="0" fillId="0" borderId="0" xfId="0" applyAlignment="1">
      <alignment wrapText="1"/>
    </xf>
    <xf numFmtId="0" fontId="6" fillId="0" borderId="0" xfId="0" applyFont="1" applyProtection="1">
      <protection hidden="1"/>
    </xf>
    <xf numFmtId="2" fontId="0" fillId="2" borderId="9" xfId="0" applyNumberFormat="1" applyFill="1" applyBorder="1" applyProtection="1">
      <protection locked="0"/>
    </xf>
    <xf numFmtId="0" fontId="0" fillId="2" borderId="9" xfId="0" applyFill="1" applyBorder="1" applyProtection="1">
      <protection locked="0"/>
    </xf>
    <xf numFmtId="2" fontId="0" fillId="2" borderId="14" xfId="0" applyNumberFormat="1" applyFill="1" applyBorder="1" applyProtection="1">
      <protection locked="0"/>
    </xf>
    <xf numFmtId="0" fontId="0" fillId="2" borderId="14" xfId="0" applyFill="1" applyBorder="1" applyProtection="1">
      <protection locked="0"/>
    </xf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2" fillId="5" borderId="34" xfId="0" applyFont="1" applyFill="1" applyBorder="1" applyAlignment="1">
      <alignment vertical="center" wrapText="1"/>
    </xf>
    <xf numFmtId="0" fontId="18" fillId="5" borderId="0" xfId="0" applyFont="1" applyFill="1" applyAlignment="1">
      <alignment horizontal="center" vertical="center"/>
    </xf>
    <xf numFmtId="0" fontId="18" fillId="5" borderId="33" xfId="0" applyFont="1" applyFill="1" applyBorder="1" applyAlignment="1">
      <alignment horizontal="center" vertical="center"/>
    </xf>
    <xf numFmtId="0" fontId="5" fillId="6" borderId="32" xfId="0" applyFont="1" applyFill="1" applyBorder="1" applyAlignment="1">
      <alignment horizontal="center" vertical="center" wrapText="1"/>
    </xf>
    <xf numFmtId="0" fontId="5" fillId="6" borderId="20" xfId="0" applyFont="1" applyFill="1" applyBorder="1" applyAlignment="1">
      <alignment horizontal="center" vertical="center" wrapText="1"/>
    </xf>
    <xf numFmtId="0" fontId="13" fillId="5" borderId="18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33" xfId="0" applyFont="1" applyFill="1" applyBorder="1" applyAlignment="1">
      <alignment horizontal="center" vertical="center"/>
    </xf>
    <xf numFmtId="0" fontId="17" fillId="5" borderId="32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7" fillId="5" borderId="38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5" fillId="6" borderId="35" xfId="0" applyFont="1" applyFill="1" applyBorder="1" applyAlignment="1">
      <alignment horizontal="center" vertical="center" wrapText="1"/>
    </xf>
    <xf numFmtId="0" fontId="5" fillId="6" borderId="20" xfId="0" applyFont="1" applyFill="1" applyBorder="1" applyAlignment="1">
      <alignment horizontal="center" vertical="center" wrapText="1"/>
    </xf>
    <xf numFmtId="0" fontId="5" fillId="6" borderId="17" xfId="0" applyFont="1" applyFill="1" applyBorder="1" applyAlignment="1">
      <alignment horizontal="center" vertical="center" wrapText="1"/>
    </xf>
    <xf numFmtId="0" fontId="5" fillId="6" borderId="18" xfId="0" applyFont="1" applyFill="1" applyBorder="1" applyAlignment="1">
      <alignment horizontal="center" vertical="center" wrapText="1"/>
    </xf>
    <xf numFmtId="0" fontId="5" fillId="6" borderId="3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5" fillId="6" borderId="56" xfId="0" applyFont="1" applyFill="1" applyBorder="1" applyAlignment="1">
      <alignment horizontal="center" vertical="center" wrapText="1"/>
    </xf>
    <xf numFmtId="0" fontId="5" fillId="6" borderId="57" xfId="0" applyFont="1" applyFill="1" applyBorder="1" applyAlignment="1">
      <alignment horizontal="center" vertical="center" wrapText="1"/>
    </xf>
    <xf numFmtId="0" fontId="5" fillId="6" borderId="54" xfId="0" applyFont="1" applyFill="1" applyBorder="1" applyAlignment="1">
      <alignment horizontal="center" vertical="center" wrapText="1"/>
    </xf>
    <xf numFmtId="0" fontId="5" fillId="6" borderId="30" xfId="0" applyFont="1" applyFill="1" applyBorder="1" applyAlignment="1">
      <alignment horizontal="center" vertical="center" wrapText="1"/>
    </xf>
    <xf numFmtId="0" fontId="5" fillId="6" borderId="43" xfId="0" applyFont="1" applyFill="1" applyBorder="1" applyAlignment="1">
      <alignment horizontal="center" vertical="center" wrapText="1"/>
    </xf>
    <xf numFmtId="0" fontId="4" fillId="6" borderId="42" xfId="0" applyFont="1" applyFill="1" applyBorder="1" applyAlignment="1">
      <alignment horizontal="center" vertical="center" wrapText="1"/>
    </xf>
    <xf numFmtId="2" fontId="4" fillId="6" borderId="18" xfId="0" applyNumberFormat="1" applyFont="1" applyFill="1" applyBorder="1" applyAlignment="1">
      <alignment horizontal="center" vertical="center" wrapText="1"/>
    </xf>
    <xf numFmtId="2" fontId="4" fillId="6" borderId="18" xfId="0" applyNumberFormat="1" applyFont="1" applyFill="1" applyBorder="1" applyAlignment="1">
      <alignment horizontal="center" vertical="center" wrapText="1"/>
    </xf>
    <xf numFmtId="2" fontId="4" fillId="6" borderId="0" xfId="0" applyNumberFormat="1" applyFont="1" applyFill="1" applyAlignment="1">
      <alignment horizontal="center" vertical="center" wrapText="1"/>
    </xf>
    <xf numFmtId="2" fontId="4" fillId="6" borderId="33" xfId="0" applyNumberFormat="1" applyFont="1" applyFill="1" applyBorder="1" applyAlignment="1">
      <alignment horizontal="center" vertical="center" wrapText="1"/>
    </xf>
    <xf numFmtId="0" fontId="2" fillId="7" borderId="34" xfId="0" applyFont="1" applyFill="1" applyBorder="1" applyAlignment="1">
      <alignment vertical="center" wrapText="1"/>
    </xf>
    <xf numFmtId="0" fontId="18" fillId="7" borderId="0" xfId="0" applyFont="1" applyFill="1" applyAlignment="1">
      <alignment horizontal="center" vertical="center"/>
    </xf>
    <xf numFmtId="0" fontId="18" fillId="7" borderId="33" xfId="0" applyFont="1" applyFill="1" applyBorder="1" applyAlignment="1">
      <alignment horizontal="center" vertical="center"/>
    </xf>
    <xf numFmtId="0" fontId="18" fillId="7" borderId="32" xfId="0" applyFont="1" applyFill="1" applyBorder="1" applyAlignment="1">
      <alignment horizontal="center" vertical="center" wrapText="1"/>
    </xf>
    <xf numFmtId="0" fontId="18" fillId="7" borderId="0" xfId="0" applyFont="1" applyFill="1" applyAlignment="1">
      <alignment horizontal="center" vertical="center" wrapText="1"/>
    </xf>
    <xf numFmtId="0" fontId="18" fillId="7" borderId="33" xfId="0" applyFont="1" applyFill="1" applyBorder="1" applyAlignment="1">
      <alignment horizontal="center" vertical="center" wrapText="1"/>
    </xf>
    <xf numFmtId="0" fontId="17" fillId="7" borderId="32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7" fillId="7" borderId="38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 wrapText="1"/>
    </xf>
    <xf numFmtId="164" fontId="3" fillId="6" borderId="22" xfId="0" applyNumberFormat="1" applyFont="1" applyFill="1" applyBorder="1" applyAlignment="1" applyProtection="1">
      <alignment horizontal="center" vertical="center"/>
      <protection hidden="1"/>
    </xf>
    <xf numFmtId="2" fontId="1" fillId="6" borderId="14" xfId="0" applyNumberFormat="1" applyFont="1" applyFill="1" applyBorder="1" applyAlignment="1" applyProtection="1">
      <alignment horizontal="center" vertical="center" shrinkToFit="1"/>
      <protection hidden="1"/>
    </xf>
    <xf numFmtId="2" fontId="5" fillId="6" borderId="11" xfId="0" applyNumberFormat="1" applyFont="1" applyFill="1" applyBorder="1" applyAlignment="1" applyProtection="1">
      <alignment horizontal="center" vertical="center" shrinkToFit="1"/>
      <protection hidden="1"/>
    </xf>
    <xf numFmtId="2" fontId="1" fillId="6" borderId="14" xfId="0" applyNumberFormat="1" applyFont="1" applyFill="1" applyBorder="1" applyAlignment="1" applyProtection="1">
      <alignment horizontal="right" vertical="center" shrinkToFit="1"/>
      <protection hidden="1"/>
    </xf>
    <xf numFmtId="2" fontId="3" fillId="6" borderId="16" xfId="0" applyNumberFormat="1" applyFont="1" applyFill="1" applyBorder="1" applyAlignment="1" applyProtection="1">
      <alignment horizontal="center" vertical="center" shrinkToFit="1"/>
      <protection hidden="1"/>
    </xf>
    <xf numFmtId="164" fontId="3" fillId="6" borderId="23" xfId="0" applyNumberFormat="1" applyFont="1" applyFill="1" applyBorder="1" applyAlignment="1" applyProtection="1">
      <alignment horizontal="center" vertical="center"/>
      <protection hidden="1"/>
    </xf>
    <xf numFmtId="2" fontId="1" fillId="6" borderId="37" xfId="0" applyNumberFormat="1" applyFont="1" applyFill="1" applyBorder="1" applyAlignment="1" applyProtection="1">
      <alignment horizontal="center" vertical="center" shrinkToFit="1"/>
      <protection hidden="1"/>
    </xf>
    <xf numFmtId="2" fontId="5" fillId="6" borderId="52" xfId="0" applyNumberFormat="1" applyFont="1" applyFill="1" applyBorder="1" applyAlignment="1" applyProtection="1">
      <alignment horizontal="center" vertical="center" shrinkToFit="1"/>
      <protection hidden="1"/>
    </xf>
    <xf numFmtId="2" fontId="1" fillId="6" borderId="51" xfId="0" applyNumberFormat="1" applyFont="1" applyFill="1" applyBorder="1" applyAlignment="1" applyProtection="1">
      <alignment horizontal="right" vertical="center" shrinkToFit="1"/>
      <protection hidden="1"/>
    </xf>
    <xf numFmtId="2" fontId="3" fillId="6" borderId="53" xfId="0" applyNumberFormat="1" applyFont="1" applyFill="1" applyBorder="1" applyAlignment="1" applyProtection="1">
      <alignment horizontal="center" vertical="center" shrinkToFit="1"/>
      <protection hidden="1"/>
    </xf>
    <xf numFmtId="2" fontId="5" fillId="6" borderId="10" xfId="0" applyNumberFormat="1" applyFont="1" applyFill="1" applyBorder="1" applyAlignment="1" applyProtection="1">
      <alignment horizontal="center" vertical="center" shrinkToFit="1"/>
      <protection hidden="1"/>
    </xf>
    <xf numFmtId="2" fontId="1" fillId="6" borderId="37" xfId="0" applyNumberFormat="1" applyFont="1" applyFill="1" applyBorder="1" applyAlignment="1" applyProtection="1">
      <alignment horizontal="right" vertical="center" shrinkToFit="1"/>
      <protection hidden="1"/>
    </xf>
    <xf numFmtId="2" fontId="3" fillId="6" borderId="50" xfId="0" applyNumberFormat="1" applyFont="1" applyFill="1" applyBorder="1" applyAlignment="1" applyProtection="1">
      <alignment horizontal="center" vertical="center" shrinkToFit="1"/>
      <protection hidden="1"/>
    </xf>
    <xf numFmtId="164" fontId="3" fillId="8" borderId="22" xfId="0" applyNumberFormat="1" applyFont="1" applyFill="1" applyBorder="1" applyAlignment="1" applyProtection="1">
      <alignment horizontal="center" vertical="center"/>
      <protection hidden="1"/>
    </xf>
    <xf numFmtId="2" fontId="1" fillId="8" borderId="14" xfId="0" applyNumberFormat="1" applyFont="1" applyFill="1" applyBorder="1" applyAlignment="1" applyProtection="1">
      <alignment horizontal="center" vertical="center" shrinkToFit="1"/>
      <protection hidden="1"/>
    </xf>
    <xf numFmtId="2" fontId="5" fillId="8" borderId="32" xfId="0" applyNumberFormat="1" applyFont="1" applyFill="1" applyBorder="1" applyAlignment="1" applyProtection="1">
      <alignment horizontal="center" vertical="center" shrinkToFit="1"/>
      <protection hidden="1"/>
    </xf>
    <xf numFmtId="2" fontId="1" fillId="8" borderId="14" xfId="0" applyNumberFormat="1" applyFont="1" applyFill="1" applyBorder="1" applyAlignment="1" applyProtection="1">
      <alignment horizontal="right" vertical="center" shrinkToFit="1"/>
      <protection hidden="1"/>
    </xf>
    <xf numFmtId="2" fontId="3" fillId="8" borderId="16" xfId="0" applyNumberFormat="1" applyFont="1" applyFill="1" applyBorder="1" applyAlignment="1" applyProtection="1">
      <alignment horizontal="center" vertical="center" shrinkToFit="1"/>
      <protection hidden="1"/>
    </xf>
    <xf numFmtId="164" fontId="3" fillId="8" borderId="48" xfId="0" applyNumberFormat="1" applyFont="1" applyFill="1" applyBorder="1" applyAlignment="1" applyProtection="1">
      <alignment horizontal="center" vertical="center"/>
      <protection hidden="1"/>
    </xf>
    <xf numFmtId="2" fontId="1" fillId="8" borderId="9" xfId="0" applyNumberFormat="1" applyFont="1" applyFill="1" applyBorder="1" applyAlignment="1" applyProtection="1">
      <alignment horizontal="center" vertical="center" shrinkToFit="1"/>
      <protection hidden="1"/>
    </xf>
    <xf numFmtId="2" fontId="5" fillId="8" borderId="13" xfId="0" applyNumberFormat="1" applyFont="1" applyFill="1" applyBorder="1" applyAlignment="1" applyProtection="1">
      <alignment horizontal="center" vertical="center" shrinkToFit="1"/>
      <protection hidden="1"/>
    </xf>
    <xf numFmtId="2" fontId="1" fillId="8" borderId="36" xfId="0" applyNumberFormat="1" applyFont="1" applyFill="1" applyBorder="1" applyAlignment="1" applyProtection="1">
      <alignment horizontal="right" vertical="center" shrinkToFit="1"/>
      <protection hidden="1"/>
    </xf>
    <xf numFmtId="2" fontId="3" fillId="8" borderId="55" xfId="0" applyNumberFormat="1" applyFont="1" applyFill="1" applyBorder="1" applyAlignment="1" applyProtection="1">
      <alignment horizontal="center" vertical="center" shrinkToFit="1"/>
      <protection hidden="1"/>
    </xf>
    <xf numFmtId="164" fontId="3" fillId="8" borderId="21" xfId="0" applyNumberFormat="1" applyFont="1" applyFill="1" applyBorder="1" applyAlignment="1" applyProtection="1">
      <alignment horizontal="center" vertical="center"/>
      <protection hidden="1"/>
    </xf>
    <xf numFmtId="2" fontId="1" fillId="8" borderId="36" xfId="0" applyNumberFormat="1" applyFont="1" applyFill="1" applyBorder="1" applyAlignment="1" applyProtection="1">
      <alignment horizontal="center" vertical="center" shrinkToFit="1"/>
      <protection hidden="1"/>
    </xf>
    <xf numFmtId="2" fontId="1" fillId="8" borderId="19" xfId="0" applyNumberFormat="1" applyFont="1" applyFill="1" applyBorder="1" applyAlignment="1" applyProtection="1">
      <alignment horizontal="right" vertical="center" shrinkToFit="1"/>
      <protection hidden="1"/>
    </xf>
    <xf numFmtId="2" fontId="3" fillId="8" borderId="12" xfId="0" applyNumberFormat="1" applyFont="1" applyFill="1" applyBorder="1" applyAlignment="1" applyProtection="1">
      <alignment horizontal="center" vertical="center" shrinkToFit="1"/>
      <protection hidden="1"/>
    </xf>
  </cellXfs>
  <cellStyles count="1">
    <cellStyle name="Normální" xfId="0" builtinId="0"/>
  </cellStyles>
  <dxfs count="11"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protection locked="1" hidden="1"/>
    </dxf>
    <dxf>
      <border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  <protection locked="1" hidden="1"/>
    </dxf>
    <dxf>
      <font>
        <b val="0"/>
        <i/>
      </font>
    </dxf>
    <dxf>
      <font>
        <b/>
        <i val="0"/>
        <strike val="0"/>
        <color rgb="FFFF0000"/>
      </font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DD7ED"/>
      <color rgb="FFFBBDE0"/>
      <color rgb="FFDC08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44875</xdr:rowOff>
    </xdr:from>
    <xdr:to>
      <xdr:col>2</xdr:col>
      <xdr:colOff>173181</xdr:colOff>
      <xdr:row>0</xdr:row>
      <xdr:rowOff>823122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44875"/>
          <a:ext cx="1432213" cy="7782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142875</xdr:colOff>
      <xdr:row>36</xdr:row>
      <xdr:rowOff>53569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01EB7DAD-D3DC-DA0C-715D-ACA22CD2B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96475" cy="691156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3882B4-C3DF-4C77-895B-69A958A9F157}" name="Tabulka1" displayName="Tabulka1" ref="BA6:BA12" totalsRowShown="0" headerRowDxfId="5" dataDxfId="3" headerRowBorderDxfId="4" tableBorderDxfId="2" totalsRowBorderDxfId="1">
  <autoFilter ref="BA6:BA12" xr:uid="{303882B4-C3DF-4C77-895B-69A958A9F157}"/>
  <tableColumns count="1">
    <tableColumn id="1" xr3:uid="{C9A7E2A8-2825-430D-93CB-8712278588EF}" name="Sloupec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tabColor theme="4"/>
    <pageSetUpPr fitToPage="1"/>
  </sheetPr>
  <dimension ref="A1:BC55"/>
  <sheetViews>
    <sheetView showGridLines="0" tabSelected="1" zoomScale="70" zoomScaleNormal="70" zoomScalePageLayoutView="55" workbookViewId="0">
      <selection activeCell="B6" sqref="B6"/>
    </sheetView>
  </sheetViews>
  <sheetFormatPr defaultRowHeight="15" x14ac:dyDescent="0.25"/>
  <cols>
    <col min="1" max="1" width="6.5703125" bestFit="1" customWidth="1"/>
    <col min="2" max="2" width="13.140625" customWidth="1"/>
    <col min="3" max="3" width="29.140625" customWidth="1"/>
    <col min="4" max="4" width="20.42578125" customWidth="1"/>
    <col min="5" max="5" width="15.7109375" customWidth="1"/>
    <col min="6" max="6" width="13.140625" customWidth="1"/>
    <col min="7" max="9" width="13.42578125" style="1" customWidth="1"/>
    <col min="10" max="14" width="11.7109375" style="1" customWidth="1"/>
    <col min="15" max="17" width="13.42578125" style="1" customWidth="1"/>
    <col min="18" max="18" width="13.85546875" style="1" customWidth="1"/>
    <col min="19" max="19" width="17.5703125" style="2" customWidth="1"/>
    <col min="20" max="20" width="2.85546875" style="2" customWidth="1"/>
    <col min="21" max="21" width="16.42578125" style="2" bestFit="1" customWidth="1"/>
    <col min="22" max="22" width="6.140625" style="2" customWidth="1"/>
    <col min="23" max="23" width="11.42578125" customWidth="1"/>
    <col min="24" max="24" width="7.42578125" style="49" hidden="1" customWidth="1"/>
    <col min="25" max="25" width="5.85546875" style="49" hidden="1" customWidth="1"/>
    <col min="26" max="26" width="14.85546875" style="49" hidden="1" customWidth="1"/>
    <col min="27" max="27" width="10.140625" style="49" hidden="1" customWidth="1"/>
    <col min="28" max="28" width="6.42578125" style="49" hidden="1" customWidth="1"/>
    <col min="29" max="29" width="16.28515625" style="49" hidden="1" customWidth="1"/>
    <col min="30" max="32" width="16.28515625" style="50" hidden="1" customWidth="1"/>
    <col min="33" max="40" width="7.85546875" style="49" hidden="1" customWidth="1"/>
    <col min="41" max="45" width="11.28515625" style="49" hidden="1" customWidth="1"/>
    <col min="46" max="46" width="14.85546875" style="49" hidden="1" customWidth="1"/>
    <col min="47" max="48" width="9.140625" style="49" hidden="1" customWidth="1"/>
    <col min="49" max="49" width="27.42578125" style="49" hidden="1" customWidth="1"/>
    <col min="50" max="50" width="9" style="49" hidden="1" customWidth="1"/>
    <col min="51" max="51" width="9.140625" style="49" hidden="1" customWidth="1"/>
    <col min="52" max="52" width="4" style="49" hidden="1" customWidth="1"/>
    <col min="53" max="53" width="18.140625" style="49" hidden="1" customWidth="1"/>
    <col min="54" max="54" width="6.7109375" style="49" hidden="1" customWidth="1"/>
    <col min="55" max="55" width="9.140625" style="49" customWidth="1"/>
  </cols>
  <sheetData>
    <row r="1" spans="1:55" ht="66" customHeight="1" x14ac:dyDescent="0.25">
      <c r="A1" s="84" t="s">
        <v>148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</row>
    <row r="2" spans="1:55" ht="9" customHeight="1" x14ac:dyDescent="0.25">
      <c r="A2" s="6"/>
      <c r="B2" s="6"/>
      <c r="C2" s="6"/>
      <c r="D2" s="6"/>
      <c r="E2" s="6"/>
      <c r="F2" s="6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8"/>
      <c r="T2" s="8"/>
      <c r="U2" s="8"/>
      <c r="V2" s="8"/>
    </row>
    <row r="3" spans="1:55" ht="42.75" customHeight="1" x14ac:dyDescent="0.25">
      <c r="A3" s="116"/>
      <c r="B3" s="117" t="s">
        <v>57</v>
      </c>
      <c r="C3" s="117"/>
      <c r="D3" s="117"/>
      <c r="E3" s="118"/>
      <c r="F3" s="119" t="s">
        <v>149</v>
      </c>
      <c r="G3" s="120"/>
      <c r="H3" s="120"/>
      <c r="I3" s="120"/>
      <c r="J3" s="120"/>
      <c r="K3" s="120"/>
      <c r="L3" s="120"/>
      <c r="M3" s="120"/>
      <c r="N3" s="121"/>
      <c r="O3" s="122" t="s">
        <v>81</v>
      </c>
      <c r="P3" s="123"/>
      <c r="Q3" s="124"/>
      <c r="R3" s="125" t="s">
        <v>69</v>
      </c>
      <c r="S3" s="125"/>
      <c r="T3" s="125"/>
      <c r="U3" s="125"/>
      <c r="V3" s="125"/>
      <c r="W3" s="14"/>
    </row>
    <row r="4" spans="1:55" ht="24.75" customHeight="1" x14ac:dyDescent="0.25">
      <c r="A4" s="88"/>
      <c r="B4" s="89"/>
      <c r="C4" s="89"/>
      <c r="D4" s="89"/>
      <c r="E4" s="90"/>
      <c r="F4" s="91" t="s">
        <v>111</v>
      </c>
      <c r="G4" s="92"/>
      <c r="H4" s="93" t="s">
        <v>112</v>
      </c>
      <c r="I4" s="94"/>
      <c r="J4" s="94"/>
      <c r="K4" s="94"/>
      <c r="L4" s="94"/>
      <c r="M4" s="94"/>
      <c r="N4" s="95"/>
      <c r="O4" s="96"/>
      <c r="P4" s="97"/>
      <c r="Q4" s="98"/>
      <c r="R4" s="99"/>
      <c r="S4" s="99"/>
      <c r="T4" s="99"/>
      <c r="U4" s="99"/>
      <c r="V4" s="99"/>
      <c r="W4" s="14"/>
    </row>
    <row r="5" spans="1:55" s="5" customFormat="1" ht="52.5" customHeight="1" thickBot="1" x14ac:dyDescent="0.3">
      <c r="A5" s="100" t="s">
        <v>56</v>
      </c>
      <c r="B5" s="101" t="s">
        <v>55</v>
      </c>
      <c r="C5" s="102" t="s">
        <v>58</v>
      </c>
      <c r="D5" s="103" t="s">
        <v>54</v>
      </c>
      <c r="E5" s="104" t="s">
        <v>68</v>
      </c>
      <c r="F5" s="105" t="s">
        <v>115</v>
      </c>
      <c r="G5" s="102" t="s">
        <v>113</v>
      </c>
      <c r="H5" s="102" t="s">
        <v>73</v>
      </c>
      <c r="I5" s="102" t="s">
        <v>12</v>
      </c>
      <c r="J5" s="102" t="s">
        <v>4</v>
      </c>
      <c r="K5" s="103" t="s">
        <v>11</v>
      </c>
      <c r="L5" s="106" t="s">
        <v>5</v>
      </c>
      <c r="M5" s="107" t="s">
        <v>15</v>
      </c>
      <c r="N5" s="108" t="s">
        <v>16</v>
      </c>
      <c r="O5" s="109" t="s">
        <v>85</v>
      </c>
      <c r="P5" s="102" t="s">
        <v>86</v>
      </c>
      <c r="Q5" s="110" t="s">
        <v>2</v>
      </c>
      <c r="R5" s="111" t="s">
        <v>84</v>
      </c>
      <c r="S5" s="112" t="s">
        <v>83</v>
      </c>
      <c r="T5" s="113" t="s">
        <v>70</v>
      </c>
      <c r="U5" s="114"/>
      <c r="V5" s="115"/>
      <c r="W5" s="4"/>
      <c r="X5" s="51" t="s">
        <v>14</v>
      </c>
      <c r="Y5" s="51" t="s">
        <v>40</v>
      </c>
      <c r="Z5" s="51" t="s">
        <v>13</v>
      </c>
      <c r="AA5" s="52" t="s">
        <v>114</v>
      </c>
      <c r="AB5" s="52" t="s">
        <v>0</v>
      </c>
      <c r="AC5" s="52" t="s">
        <v>48</v>
      </c>
      <c r="AD5" s="53" t="s">
        <v>82</v>
      </c>
      <c r="AE5" s="53" t="s">
        <v>76</v>
      </c>
      <c r="AF5" s="53" t="s">
        <v>78</v>
      </c>
      <c r="AG5" s="52" t="s">
        <v>39</v>
      </c>
      <c r="AH5" s="52" t="s">
        <v>38</v>
      </c>
      <c r="AI5" s="52" t="s">
        <v>116</v>
      </c>
      <c r="AJ5" s="52" t="s">
        <v>117</v>
      </c>
      <c r="AK5" s="52" t="s">
        <v>118</v>
      </c>
      <c r="AL5" s="52" t="s">
        <v>119</v>
      </c>
      <c r="AM5" s="52" t="s">
        <v>120</v>
      </c>
      <c r="AN5" s="52" t="s">
        <v>121</v>
      </c>
      <c r="AO5" s="52" t="s">
        <v>122</v>
      </c>
      <c r="AP5" s="52" t="s">
        <v>123</v>
      </c>
      <c r="AQ5" s="52" t="s">
        <v>124</v>
      </c>
      <c r="AR5" s="52" t="s">
        <v>125</v>
      </c>
      <c r="AS5" s="52" t="s">
        <v>126</v>
      </c>
      <c r="AT5" s="52" t="s">
        <v>65</v>
      </c>
      <c r="AU5" s="52"/>
      <c r="AV5" s="67"/>
      <c r="AW5" s="66" t="s">
        <v>37</v>
      </c>
      <c r="AX5" s="52" t="s">
        <v>43</v>
      </c>
      <c r="AY5" s="52" t="s">
        <v>59</v>
      </c>
      <c r="AZ5" s="54"/>
      <c r="BA5" s="54" t="s">
        <v>1</v>
      </c>
      <c r="BB5" s="54" t="s">
        <v>42</v>
      </c>
      <c r="BC5" s="54"/>
    </row>
    <row r="6" spans="1:55" ht="30.75" customHeight="1" x14ac:dyDescent="0.25">
      <c r="A6" s="10">
        <v>1</v>
      </c>
      <c r="B6" s="19" t="s">
        <v>87</v>
      </c>
      <c r="C6" s="20" t="s">
        <v>61</v>
      </c>
      <c r="D6" s="21" t="s">
        <v>61</v>
      </c>
      <c r="E6" s="61"/>
      <c r="F6" s="39"/>
      <c r="G6" s="15"/>
      <c r="H6" s="22"/>
      <c r="I6" s="15"/>
      <c r="J6" s="15"/>
      <c r="K6" s="15"/>
      <c r="L6" s="15"/>
      <c r="M6" s="69"/>
      <c r="N6" s="70"/>
      <c r="O6" s="39"/>
      <c r="P6" s="15"/>
      <c r="Q6" s="16"/>
      <c r="R6" s="149" t="str">
        <f>IF(C6="select","",IF(F6="","Fill OD DB &lt; x",IF(G6="","Fill OD CAL &gt; x",IF(O6="","",IF(Q6="","",IF(SUM(AG6:AH6)=0,"VALID","INVALID"))))))</f>
        <v/>
      </c>
      <c r="S6" s="150" t="str">
        <f>IF(C6="select","", IF(H6="","CF missing",IF(C6="CXCL-13","N/A",IF(AS6&lt;&gt;3,"Fill Measured OD",IF(ISERR(AC6),"",IF(P6&lt;AB6,0,(P6-AB6)/((Q6-AB6)*H6)))))))</f>
        <v/>
      </c>
      <c r="T6" s="146" t="str">
        <f>IF(C6 = $AW$6, "", IF(ISERR(N6), "", IF(AND(U6=N6, V6&lt;&gt;"*"), "&gt;","")))</f>
        <v/>
      </c>
      <c r="U6" s="151" t="str">
        <f>IF(C6="select","Select assay",IF(D6="select","Select dilution",IF(AND(AO6&lt;&gt;6,V6&lt;&gt;"*"),"Fill parameters",IF(AND(AS6&lt;&gt;3,V6&lt;&gt;"*"),"Fill Measured OD",IF(VLOOKUP(C6,$AW$7:$AY$55,2,FALSE)="*","",IF(C6="Aspergillus fumigatus IgG",AE6,IF(C6="TBEV IgG (VIEU/ml)",AF6,AD6)))))))</f>
        <v>Select assay</v>
      </c>
      <c r="V6" s="152" t="str">
        <f t="shared" ref="V6:V29" si="0">IF(C6="select","",IF(VLOOKUP(C6,$AW$7:$AX$55,2,FALSE)="*","*",VLOOKUP(C6,$AW$7:$AX$55,2,FALSE)))</f>
        <v/>
      </c>
      <c r="W6" s="3"/>
      <c r="X6" s="55">
        <f t="shared" ref="X6:X29" si="1">P6-AB6</f>
        <v>0</v>
      </c>
      <c r="Y6" s="55">
        <f t="shared" ref="Y6:Y29" si="2">Q6-AB6</f>
        <v>0</v>
      </c>
      <c r="Z6" s="56" t="e">
        <f t="shared" ref="Z6:Z29" si="3">Y6/I6</f>
        <v>#DIV/0!</v>
      </c>
      <c r="AA6" s="49">
        <f>IF(C6&lt;&gt;"CXCL-13",VLOOKUP(D6,$BA$6:$BB$12,2,FALSE),$BB$9)</f>
        <v>0</v>
      </c>
      <c r="AB6" s="49">
        <f t="shared" ref="AB6:AB29" si="4">IF(C6="CXCL-13",0,O6)</f>
        <v>0</v>
      </c>
      <c r="AC6" s="49" t="e">
        <f>X6/(Y6*H6)</f>
        <v>#DIV/0!</v>
      </c>
      <c r="AD6" s="49" t="e">
        <f>IF(X6&lt;0,0,IF(X6&gt;Z6,N6,IF(X6/Z6&lt;M6,X6/(Z6)*LN((M6-J6)/(-K6))*(-L6)/M6,IF(((LN((X6/Z6-J6)/(-K6))*(-L6))/101)*AA6&gt;N6,N6,((LN((X6/Z6-J6)/(-K6))*(-L6))/101)*AA6))))</f>
        <v>#DIV/0!</v>
      </c>
      <c r="AE6" s="49" t="str">
        <f>IF(C6="Aspergillus fumigatus IgG", IF(X6 &lt; 0, 0, IF(X6 &gt; Z6, N6, IF(X6 / Z6 &lt; M6, X6/(Z6) * LN((M6 - J6) / (-K6)) * (-L6) / M6, IF((((LN((X6 / Z6 - J6) / (-K6)) * (-L6)) / 101) * AA6) / 5 &gt; N6, N6, (((LN((X6 / Z6 - J6) / (-K6)) * (-L6)) / 101) * AA6) / 5)))),"")</f>
        <v/>
      </c>
      <c r="AF6" s="49" t="str">
        <f>IF(C6="TBEV IgG (VIEU/ml)", IF(AD6&lt;=0,0,IF(AD6&gt;=N6,N6,IF(C6="TBEV IgG (VIEU/ml)", 2140.6-(2085)/(1+(AD6*AD6)/5055.2)))),"")</f>
        <v/>
      </c>
      <c r="AG6" s="49">
        <f>IF(O6&lt;F6, 0,1)</f>
        <v>1</v>
      </c>
      <c r="AH6" s="49">
        <f t="shared" ref="AH6:AH29" si="5">IF(Y6&gt;G6,0,1)</f>
        <v>1</v>
      </c>
      <c r="AI6" s="49">
        <f>IF(I6&lt;&gt;"",1,0)</f>
        <v>0</v>
      </c>
      <c r="AJ6" s="49">
        <f t="shared" ref="AJ6:AM6" si="6">IF(J6&lt;&gt;"",1,0)</f>
        <v>0</v>
      </c>
      <c r="AK6" s="49">
        <f t="shared" si="6"/>
        <v>0</v>
      </c>
      <c r="AL6" s="49">
        <f t="shared" si="6"/>
        <v>0</v>
      </c>
      <c r="AM6" s="49">
        <f t="shared" si="6"/>
        <v>0</v>
      </c>
      <c r="AN6" s="49">
        <f>IF(N6&lt;&gt;"",1,0)</f>
        <v>0</v>
      </c>
      <c r="AO6" s="49">
        <f>SUM(AI6:AN6)</f>
        <v>0</v>
      </c>
      <c r="AP6" s="49">
        <f>IF(O6&lt;&gt;"",1,0)</f>
        <v>0</v>
      </c>
      <c r="AQ6" s="49">
        <f>IF(P6&lt;&gt;"",1,0)</f>
        <v>0</v>
      </c>
      <c r="AR6" s="49">
        <f>IF(Q6&lt;&gt;"",1,0)</f>
        <v>0</v>
      </c>
      <c r="AS6" s="49">
        <f>SUM(AP6:AR6)</f>
        <v>0</v>
      </c>
      <c r="AT6" s="49" t="str">
        <f t="shared" ref="AT6:AT29" si="7">C6</f>
        <v>select</v>
      </c>
      <c r="AU6" s="49">
        <f t="shared" ref="AU6:AU29" si="8">VLOOKUP(C6,$AW$6:$AY$55,3,FALSE)</f>
        <v>0</v>
      </c>
      <c r="AV6" s="68"/>
      <c r="AW6" s="49" t="s">
        <v>61</v>
      </c>
      <c r="AX6" s="57" t="s">
        <v>47</v>
      </c>
      <c r="BA6" s="58" t="s">
        <v>49</v>
      </c>
    </row>
    <row r="7" spans="1:55" ht="30.75" customHeight="1" x14ac:dyDescent="0.25">
      <c r="A7" s="11">
        <v>2</v>
      </c>
      <c r="B7" s="27" t="s">
        <v>88</v>
      </c>
      <c r="C7" s="28" t="s">
        <v>61</v>
      </c>
      <c r="D7" s="29" t="s">
        <v>61</v>
      </c>
      <c r="E7" s="62"/>
      <c r="F7" s="40"/>
      <c r="G7" s="31"/>
      <c r="H7" s="30"/>
      <c r="I7" s="31"/>
      <c r="J7" s="31"/>
      <c r="K7" s="31"/>
      <c r="L7" s="31"/>
      <c r="M7" s="71"/>
      <c r="N7" s="72"/>
      <c r="O7" s="40"/>
      <c r="P7" s="31"/>
      <c r="Q7" s="32"/>
      <c r="R7" s="126" t="str">
        <f t="shared" ref="R7:R29" si="9">IF(C7="select","",IF(F7="","Fill OD DB &lt; x",IF(G7="","Fill OD CAL &gt; x",IF(O7="","",IF(Q7="","",IF(SUM(AG7:AH7)=0,"VALID","INVALID"))))))</f>
        <v/>
      </c>
      <c r="S7" s="127" t="str">
        <f t="shared" ref="S7" si="10">IF(C7="select","", IF(H7="","CF missing",IF(C7="CXCL-13","N/A",IF(AS7&lt;&gt;3,"Fill Measured OD",IF(ISERR(AC7),"",IF(P7&lt;AB7,0,(P7-AB7)/((Q7-AB7)*H7)))))))</f>
        <v/>
      </c>
      <c r="T7" s="128" t="str">
        <f t="shared" ref="T7:T14" si="11">IF(C7 = $AW$6, "", IF(ISERR(N7), "", IF(AND(U7=N7, V7&lt;&gt;"*"), "&gt;","")))</f>
        <v/>
      </c>
      <c r="U7" s="129" t="str">
        <f t="shared" ref="U7:U29" si="12">IF(C7="select","Select assay",IF(D7="select","Select dilution",IF(AND(AO7&lt;&gt;6,V7&lt;&gt;"*"),"Fill parameters",IF(AND(AS7&lt;&gt;3,V7&lt;&gt;"*"),"Fill Measured OD",IF(VLOOKUP(C7,$AW$7:$AY$55,2,FALSE)="*","",IF(C7="Aspergillus fumigatus IgG",AE7,IF(C7="TBEV IgG (VIEU/ml)",AF7,AD7)))))))</f>
        <v>Select assay</v>
      </c>
      <c r="V7" s="130" t="str">
        <f t="shared" si="0"/>
        <v/>
      </c>
      <c r="W7" s="3"/>
      <c r="X7" s="55">
        <f t="shared" si="1"/>
        <v>0</v>
      </c>
      <c r="Y7" s="55">
        <f t="shared" si="2"/>
        <v>0</v>
      </c>
      <c r="Z7" s="56" t="e">
        <f t="shared" si="3"/>
        <v>#DIV/0!</v>
      </c>
      <c r="AA7" s="49">
        <f t="shared" ref="AA7:AA29" si="13">IF(C7&lt;&gt;"CXCL-13",VLOOKUP(D7,$BA$6:$BB$12,2,FALSE),$BB$9)</f>
        <v>0</v>
      </c>
      <c r="AB7" s="49">
        <f t="shared" si="4"/>
        <v>0</v>
      </c>
      <c r="AC7" s="49" t="e">
        <f t="shared" ref="AC7:AC29" si="14">X7/(Y7*H7)</f>
        <v>#DIV/0!</v>
      </c>
      <c r="AD7" s="49" t="e">
        <f t="shared" ref="AD7:AD29" si="15">IF(X7&lt;0,0,IF(X7&gt;Z7,N7,IF(X7/Z7&lt;M7,X7/(Z7)*LN((M7-J7)/(-K7))*(-L7)/M7,IF(((LN((X7/Z7-J7)/(-K7))*(-L7))/101)*AA7&gt;N7,N7,((LN((X7/Z7-J7)/(-K7))*(-L7))/101)*AA7))))</f>
        <v>#DIV/0!</v>
      </c>
      <c r="AE7" s="49" t="str">
        <f t="shared" ref="AE7:AE29" si="16">IF(C7="Aspergillus fumigatus IgG", IF(X7 &lt; 0, 0, IF(X7 &gt; Z7, N7, IF(X7 / Z7 &lt; M7, X7/(Z7) * LN((M7 - J7) / (-K7)) * (-L7) / M7, IF((((LN((X7 / Z7 - J7) / (-K7)) * (-L7)) / 101) * AA7) / 5 &gt; N7, N7, (((LN((X7 / Z7 - J7) / (-K7)) * (-L7)) / 101) * AA7) / 5)))),"")</f>
        <v/>
      </c>
      <c r="AF7" s="49" t="str">
        <f t="shared" ref="AF7:AF29" si="17">IF(C7="TBEV IgG (VIEU/ml)", IF(AD7&lt;=0,0,IF(AD7&gt;=N7,N7,IF(C7="TBEV IgG (VIEU/ml)", 2140.6-(2085)/(1+(AD7*AD7)/5055.2)))),"")</f>
        <v/>
      </c>
      <c r="AG7" s="49">
        <f t="shared" ref="AG7:AG29" si="18">IF(O7&lt;F7, 0,1)</f>
        <v>1</v>
      </c>
      <c r="AH7" s="49">
        <f t="shared" si="5"/>
        <v>1</v>
      </c>
      <c r="AI7" s="49">
        <f t="shared" ref="AI7:AI29" si="19">IF(I7&lt;&gt;"",1,0)</f>
        <v>0</v>
      </c>
      <c r="AJ7" s="49">
        <f t="shared" ref="AJ7:AJ29" si="20">IF(J7&lt;&gt;"",1,0)</f>
        <v>0</v>
      </c>
      <c r="AK7" s="49">
        <f t="shared" ref="AK7:AK29" si="21">IF(K7&lt;&gt;"",1,0)</f>
        <v>0</v>
      </c>
      <c r="AL7" s="49">
        <f t="shared" ref="AL7:AL29" si="22">IF(L7&lt;&gt;"",1,0)</f>
        <v>0</v>
      </c>
      <c r="AM7" s="49">
        <f t="shared" ref="AM7:AM29" si="23">IF(M7&lt;&gt;"",1,0)</f>
        <v>0</v>
      </c>
      <c r="AN7" s="49">
        <f t="shared" ref="AN7:AN29" si="24">IF(N7&lt;&gt;"",1,0)</f>
        <v>0</v>
      </c>
      <c r="AO7" s="49">
        <f t="shared" ref="AO7:AO29" si="25">SUM(AI7:AN7)</f>
        <v>0</v>
      </c>
      <c r="AP7" s="49">
        <f t="shared" ref="AP7:AP29" si="26">IF(O7&lt;&gt;"",1,0)</f>
        <v>0</v>
      </c>
      <c r="AQ7" s="49">
        <f t="shared" ref="AQ7:AQ29" si="27">IF(P7&lt;&gt;"",1,0)</f>
        <v>0</v>
      </c>
      <c r="AR7" s="49">
        <f t="shared" ref="AR7:AR29" si="28">IF(Q7&lt;&gt;"",1,0)</f>
        <v>0</v>
      </c>
      <c r="AS7" s="49">
        <f t="shared" ref="AS7:AS29" si="29">SUM(AP7:AR7)</f>
        <v>0</v>
      </c>
      <c r="AT7" s="49" t="str">
        <f t="shared" si="7"/>
        <v>select</v>
      </c>
      <c r="AU7" s="49">
        <f t="shared" si="8"/>
        <v>0</v>
      </c>
      <c r="AV7" s="68"/>
      <c r="AW7" s="49" t="s">
        <v>147</v>
      </c>
      <c r="AX7" s="49" t="s">
        <v>44</v>
      </c>
      <c r="AY7" s="49" t="s">
        <v>64</v>
      </c>
      <c r="BA7" s="49" t="s">
        <v>61</v>
      </c>
    </row>
    <row r="8" spans="1:55" ht="30.75" customHeight="1" x14ac:dyDescent="0.25">
      <c r="A8" s="11">
        <v>3</v>
      </c>
      <c r="B8" s="23" t="s">
        <v>89</v>
      </c>
      <c r="C8" s="24" t="s">
        <v>61</v>
      </c>
      <c r="D8" s="25" t="s">
        <v>61</v>
      </c>
      <c r="E8" s="63"/>
      <c r="F8" s="41"/>
      <c r="G8" s="17"/>
      <c r="H8" s="26"/>
      <c r="I8" s="17"/>
      <c r="J8" s="17"/>
      <c r="K8" s="17"/>
      <c r="L8" s="17"/>
      <c r="M8" s="73"/>
      <c r="N8" s="74"/>
      <c r="O8" s="41"/>
      <c r="P8" s="17"/>
      <c r="Q8" s="18"/>
      <c r="R8" s="139" t="str">
        <f t="shared" si="9"/>
        <v/>
      </c>
      <c r="S8" s="140" t="str">
        <f>IF(C8="select","", IF(H8="","CF missing",IF(C8="CXCL-13","N/A",IF(AS8&lt;&gt;3,"Fill Measured OD",IF(ISERR(AC8),"",IF(P8&lt;AB8,0,(P8-AB8)/((Q8-AB8)*H8)))))))</f>
        <v/>
      </c>
      <c r="T8" s="141" t="str">
        <f t="shared" si="11"/>
        <v/>
      </c>
      <c r="U8" s="142" t="str">
        <f t="shared" si="12"/>
        <v>Select assay</v>
      </c>
      <c r="V8" s="143" t="str">
        <f t="shared" si="0"/>
        <v/>
      </c>
      <c r="W8" s="3"/>
      <c r="X8" s="55">
        <f t="shared" si="1"/>
        <v>0</v>
      </c>
      <c r="Y8" s="55">
        <f t="shared" si="2"/>
        <v>0</v>
      </c>
      <c r="Z8" s="56" t="e">
        <f t="shared" si="3"/>
        <v>#DIV/0!</v>
      </c>
      <c r="AA8" s="49">
        <f t="shared" si="13"/>
        <v>0</v>
      </c>
      <c r="AB8" s="49">
        <f t="shared" si="4"/>
        <v>0</v>
      </c>
      <c r="AC8" s="49" t="e">
        <f t="shared" si="14"/>
        <v>#DIV/0!</v>
      </c>
      <c r="AD8" s="49" t="e">
        <f t="shared" si="15"/>
        <v>#DIV/0!</v>
      </c>
      <c r="AE8" s="49" t="str">
        <f t="shared" si="16"/>
        <v/>
      </c>
      <c r="AF8" s="49" t="str">
        <f t="shared" si="17"/>
        <v/>
      </c>
      <c r="AG8" s="49">
        <f t="shared" si="18"/>
        <v>1</v>
      </c>
      <c r="AH8" s="49">
        <f t="shared" si="5"/>
        <v>1</v>
      </c>
      <c r="AI8" s="49">
        <f t="shared" si="19"/>
        <v>0</v>
      </c>
      <c r="AJ8" s="49">
        <f t="shared" si="20"/>
        <v>0</v>
      </c>
      <c r="AK8" s="49">
        <f t="shared" si="21"/>
        <v>0</v>
      </c>
      <c r="AL8" s="49">
        <f t="shared" si="22"/>
        <v>0</v>
      </c>
      <c r="AM8" s="49">
        <f t="shared" si="23"/>
        <v>0</v>
      </c>
      <c r="AN8" s="49">
        <f t="shared" si="24"/>
        <v>0</v>
      </c>
      <c r="AO8" s="49">
        <f t="shared" si="25"/>
        <v>0</v>
      </c>
      <c r="AP8" s="49">
        <f t="shared" si="26"/>
        <v>0</v>
      </c>
      <c r="AQ8" s="49">
        <f t="shared" si="27"/>
        <v>0</v>
      </c>
      <c r="AR8" s="49">
        <f t="shared" si="28"/>
        <v>0</v>
      </c>
      <c r="AS8" s="49">
        <f t="shared" si="29"/>
        <v>0</v>
      </c>
      <c r="AT8" s="49" t="str">
        <f t="shared" si="7"/>
        <v>select</v>
      </c>
      <c r="AU8" s="49">
        <f t="shared" si="8"/>
        <v>0</v>
      </c>
      <c r="AV8" s="68"/>
      <c r="AW8" s="49" t="s">
        <v>146</v>
      </c>
      <c r="AX8" s="49" t="s">
        <v>44</v>
      </c>
      <c r="AY8" s="49" t="s">
        <v>60</v>
      </c>
      <c r="BA8" s="59" t="s">
        <v>53</v>
      </c>
      <c r="BB8" s="49">
        <v>101</v>
      </c>
    </row>
    <row r="9" spans="1:55" ht="30.75" customHeight="1" x14ac:dyDescent="0.25">
      <c r="A9" s="11">
        <v>4</v>
      </c>
      <c r="B9" s="27" t="s">
        <v>90</v>
      </c>
      <c r="C9" s="28" t="s">
        <v>61</v>
      </c>
      <c r="D9" s="29" t="s">
        <v>61</v>
      </c>
      <c r="E9" s="62"/>
      <c r="F9" s="40"/>
      <c r="G9" s="31"/>
      <c r="H9" s="30"/>
      <c r="I9" s="31"/>
      <c r="J9" s="31"/>
      <c r="K9" s="31"/>
      <c r="L9" s="31"/>
      <c r="M9" s="71"/>
      <c r="N9" s="72"/>
      <c r="O9" s="40"/>
      <c r="P9" s="31"/>
      <c r="Q9" s="32"/>
      <c r="R9" s="126" t="str">
        <f t="shared" si="9"/>
        <v/>
      </c>
      <c r="S9" s="127" t="str">
        <f t="shared" ref="S9:S29" si="30">IF(C9="select","", IF(H9="","CF missing",IF(C9="CXCL-13","N/A",IF(AS9&lt;&gt;3,"Fill Measured OD",IF(ISERR(AC9),"",IF(P9&lt;AB9,0,(P9-AB9)/((Q9-AB9)*H9)))))))</f>
        <v/>
      </c>
      <c r="T9" s="128" t="str">
        <f t="shared" si="11"/>
        <v/>
      </c>
      <c r="U9" s="129" t="str">
        <f t="shared" si="12"/>
        <v>Select assay</v>
      </c>
      <c r="V9" s="130" t="str">
        <f t="shared" si="0"/>
        <v/>
      </c>
      <c r="W9" s="3"/>
      <c r="X9" s="55">
        <f t="shared" si="1"/>
        <v>0</v>
      </c>
      <c r="Y9" s="55">
        <f t="shared" si="2"/>
        <v>0</v>
      </c>
      <c r="Z9" s="56" t="e">
        <f t="shared" si="3"/>
        <v>#DIV/0!</v>
      </c>
      <c r="AA9" s="49">
        <f t="shared" si="13"/>
        <v>0</v>
      </c>
      <c r="AB9" s="49">
        <f t="shared" si="4"/>
        <v>0</v>
      </c>
      <c r="AC9" s="49" t="e">
        <f t="shared" si="14"/>
        <v>#DIV/0!</v>
      </c>
      <c r="AD9" s="49" t="e">
        <f t="shared" si="15"/>
        <v>#DIV/0!</v>
      </c>
      <c r="AE9" s="49" t="str">
        <f t="shared" si="16"/>
        <v/>
      </c>
      <c r="AF9" s="49" t="str">
        <f t="shared" si="17"/>
        <v/>
      </c>
      <c r="AG9" s="49">
        <f t="shared" si="18"/>
        <v>1</v>
      </c>
      <c r="AH9" s="49">
        <f t="shared" si="5"/>
        <v>1</v>
      </c>
      <c r="AI9" s="49">
        <f t="shared" si="19"/>
        <v>0</v>
      </c>
      <c r="AJ9" s="49">
        <f t="shared" si="20"/>
        <v>0</v>
      </c>
      <c r="AK9" s="49">
        <f t="shared" si="21"/>
        <v>0</v>
      </c>
      <c r="AL9" s="49">
        <f t="shared" si="22"/>
        <v>0</v>
      </c>
      <c r="AM9" s="49">
        <f t="shared" si="23"/>
        <v>0</v>
      </c>
      <c r="AN9" s="49">
        <f t="shared" si="24"/>
        <v>0</v>
      </c>
      <c r="AO9" s="49">
        <f t="shared" si="25"/>
        <v>0</v>
      </c>
      <c r="AP9" s="49">
        <f t="shared" si="26"/>
        <v>0</v>
      </c>
      <c r="AQ9" s="49">
        <f t="shared" si="27"/>
        <v>0</v>
      </c>
      <c r="AR9" s="49">
        <f t="shared" si="28"/>
        <v>0</v>
      </c>
      <c r="AS9" s="49">
        <f t="shared" si="29"/>
        <v>0</v>
      </c>
      <c r="AT9" s="49" t="str">
        <f t="shared" si="7"/>
        <v>select</v>
      </c>
      <c r="AU9" s="49">
        <f t="shared" si="8"/>
        <v>0</v>
      </c>
      <c r="AV9" s="68"/>
      <c r="AW9" s="49" t="s">
        <v>145</v>
      </c>
      <c r="AX9" s="49" t="s">
        <v>44</v>
      </c>
      <c r="AY9" s="49" t="s">
        <v>60</v>
      </c>
      <c r="BA9" s="59" t="s">
        <v>52</v>
      </c>
      <c r="BB9" s="49">
        <v>2</v>
      </c>
    </row>
    <row r="10" spans="1:55" ht="30.75" customHeight="1" x14ac:dyDescent="0.25">
      <c r="A10" s="11">
        <v>5</v>
      </c>
      <c r="B10" s="23" t="s">
        <v>91</v>
      </c>
      <c r="C10" s="24" t="s">
        <v>61</v>
      </c>
      <c r="D10" s="25" t="s">
        <v>61</v>
      </c>
      <c r="E10" s="63"/>
      <c r="F10" s="41"/>
      <c r="G10" s="17"/>
      <c r="H10" s="26"/>
      <c r="I10" s="17"/>
      <c r="J10" s="17"/>
      <c r="K10" s="17"/>
      <c r="L10" s="17"/>
      <c r="M10" s="73"/>
      <c r="N10" s="74"/>
      <c r="O10" s="41"/>
      <c r="P10" s="17"/>
      <c r="Q10" s="18"/>
      <c r="R10" s="139" t="str">
        <f t="shared" si="9"/>
        <v/>
      </c>
      <c r="S10" s="140" t="str">
        <f t="shared" si="30"/>
        <v/>
      </c>
      <c r="T10" s="141" t="str">
        <f t="shared" si="11"/>
        <v/>
      </c>
      <c r="U10" s="142" t="str">
        <f t="shared" si="12"/>
        <v>Select assay</v>
      </c>
      <c r="V10" s="143" t="str">
        <f t="shared" si="0"/>
        <v/>
      </c>
      <c r="W10" s="3"/>
      <c r="X10" s="55">
        <f t="shared" si="1"/>
        <v>0</v>
      </c>
      <c r="Y10" s="55">
        <f t="shared" si="2"/>
        <v>0</v>
      </c>
      <c r="Z10" s="56" t="e">
        <f t="shared" si="3"/>
        <v>#DIV/0!</v>
      </c>
      <c r="AA10" s="49">
        <f t="shared" si="13"/>
        <v>0</v>
      </c>
      <c r="AB10" s="49">
        <f t="shared" si="4"/>
        <v>0</v>
      </c>
      <c r="AC10" s="49" t="e">
        <f t="shared" si="14"/>
        <v>#DIV/0!</v>
      </c>
      <c r="AD10" s="49" t="e">
        <f t="shared" si="15"/>
        <v>#DIV/0!</v>
      </c>
      <c r="AE10" s="49" t="str">
        <f t="shared" si="16"/>
        <v/>
      </c>
      <c r="AF10" s="49" t="str">
        <f t="shared" si="17"/>
        <v/>
      </c>
      <c r="AG10" s="49">
        <f t="shared" si="18"/>
        <v>1</v>
      </c>
      <c r="AH10" s="49">
        <f t="shared" si="5"/>
        <v>1</v>
      </c>
      <c r="AI10" s="49">
        <f t="shared" si="19"/>
        <v>0</v>
      </c>
      <c r="AJ10" s="49">
        <f t="shared" si="20"/>
        <v>0</v>
      </c>
      <c r="AK10" s="49">
        <f t="shared" si="21"/>
        <v>0</v>
      </c>
      <c r="AL10" s="49">
        <f t="shared" si="22"/>
        <v>0</v>
      </c>
      <c r="AM10" s="49">
        <f t="shared" si="23"/>
        <v>0</v>
      </c>
      <c r="AN10" s="49">
        <f t="shared" si="24"/>
        <v>0</v>
      </c>
      <c r="AO10" s="49">
        <f t="shared" si="25"/>
        <v>0</v>
      </c>
      <c r="AP10" s="49">
        <f t="shared" si="26"/>
        <v>0</v>
      </c>
      <c r="AQ10" s="49">
        <f t="shared" si="27"/>
        <v>0</v>
      </c>
      <c r="AR10" s="49">
        <f t="shared" si="28"/>
        <v>0</v>
      </c>
      <c r="AS10" s="49">
        <f t="shared" si="29"/>
        <v>0</v>
      </c>
      <c r="AT10" s="49" t="str">
        <f t="shared" si="7"/>
        <v>select</v>
      </c>
      <c r="AU10" s="49">
        <f t="shared" si="8"/>
        <v>0</v>
      </c>
      <c r="AV10" s="68"/>
      <c r="AW10" s="49" t="s">
        <v>7</v>
      </c>
      <c r="AX10" s="49" t="s">
        <v>44</v>
      </c>
      <c r="AY10" s="49" t="s">
        <v>63</v>
      </c>
      <c r="BA10" s="59" t="s">
        <v>51</v>
      </c>
      <c r="BB10" s="49">
        <v>81</v>
      </c>
    </row>
    <row r="11" spans="1:55" ht="30.75" customHeight="1" x14ac:dyDescent="0.25">
      <c r="A11" s="11">
        <v>6</v>
      </c>
      <c r="B11" s="27" t="s">
        <v>92</v>
      </c>
      <c r="C11" s="28" t="s">
        <v>61</v>
      </c>
      <c r="D11" s="29" t="s">
        <v>61</v>
      </c>
      <c r="E11" s="62"/>
      <c r="F11" s="40"/>
      <c r="G11" s="31"/>
      <c r="H11" s="30"/>
      <c r="I11" s="31"/>
      <c r="J11" s="31"/>
      <c r="K11" s="31"/>
      <c r="L11" s="31"/>
      <c r="M11" s="71"/>
      <c r="N11" s="72"/>
      <c r="O11" s="40"/>
      <c r="P11" s="31"/>
      <c r="Q11" s="32"/>
      <c r="R11" s="126" t="str">
        <f t="shared" si="9"/>
        <v/>
      </c>
      <c r="S11" s="127" t="str">
        <f t="shared" si="30"/>
        <v/>
      </c>
      <c r="T11" s="128" t="str">
        <f t="shared" si="11"/>
        <v/>
      </c>
      <c r="U11" s="129" t="str">
        <f t="shared" si="12"/>
        <v>Select assay</v>
      </c>
      <c r="V11" s="130" t="str">
        <f t="shared" si="0"/>
        <v/>
      </c>
      <c r="W11" s="3"/>
      <c r="X11" s="55">
        <f t="shared" si="1"/>
        <v>0</v>
      </c>
      <c r="Y11" s="55">
        <f t="shared" si="2"/>
        <v>0</v>
      </c>
      <c r="Z11" s="56" t="e">
        <f t="shared" si="3"/>
        <v>#DIV/0!</v>
      </c>
      <c r="AA11" s="49">
        <f t="shared" si="13"/>
        <v>0</v>
      </c>
      <c r="AB11" s="49">
        <f t="shared" si="4"/>
        <v>0</v>
      </c>
      <c r="AC11" s="49" t="e">
        <f t="shared" si="14"/>
        <v>#DIV/0!</v>
      </c>
      <c r="AD11" s="49" t="e">
        <f t="shared" si="15"/>
        <v>#DIV/0!</v>
      </c>
      <c r="AE11" s="49" t="str">
        <f t="shared" si="16"/>
        <v/>
      </c>
      <c r="AF11" s="49" t="str">
        <f t="shared" si="17"/>
        <v/>
      </c>
      <c r="AG11" s="49">
        <f t="shared" si="18"/>
        <v>1</v>
      </c>
      <c r="AH11" s="49">
        <f t="shared" si="5"/>
        <v>1</v>
      </c>
      <c r="AI11" s="49">
        <f t="shared" si="19"/>
        <v>0</v>
      </c>
      <c r="AJ11" s="49">
        <f t="shared" si="20"/>
        <v>0</v>
      </c>
      <c r="AK11" s="49">
        <f t="shared" si="21"/>
        <v>0</v>
      </c>
      <c r="AL11" s="49">
        <f t="shared" si="22"/>
        <v>0</v>
      </c>
      <c r="AM11" s="49">
        <f t="shared" si="23"/>
        <v>0</v>
      </c>
      <c r="AN11" s="49">
        <f t="shared" si="24"/>
        <v>0</v>
      </c>
      <c r="AO11" s="49">
        <f t="shared" si="25"/>
        <v>0</v>
      </c>
      <c r="AP11" s="49">
        <f t="shared" si="26"/>
        <v>0</v>
      </c>
      <c r="AQ11" s="49">
        <f t="shared" si="27"/>
        <v>0</v>
      </c>
      <c r="AR11" s="49">
        <f t="shared" si="28"/>
        <v>0</v>
      </c>
      <c r="AS11" s="49">
        <f t="shared" si="29"/>
        <v>0</v>
      </c>
      <c r="AT11" s="49" t="str">
        <f t="shared" si="7"/>
        <v>select</v>
      </c>
      <c r="AU11" s="49">
        <f t="shared" si="8"/>
        <v>0</v>
      </c>
      <c r="AV11" s="68"/>
      <c r="AW11" s="49" t="s">
        <v>6</v>
      </c>
      <c r="AX11" s="49" t="s">
        <v>44</v>
      </c>
      <c r="AY11" s="49" t="s">
        <v>63</v>
      </c>
      <c r="BA11" s="60" t="s">
        <v>50</v>
      </c>
      <c r="BB11" s="49">
        <v>505</v>
      </c>
    </row>
    <row r="12" spans="1:55" ht="30.75" customHeight="1" x14ac:dyDescent="0.25">
      <c r="A12" s="11">
        <v>7</v>
      </c>
      <c r="B12" s="23" t="s">
        <v>93</v>
      </c>
      <c r="C12" s="24" t="s">
        <v>61</v>
      </c>
      <c r="D12" s="25" t="s">
        <v>61</v>
      </c>
      <c r="E12" s="63"/>
      <c r="F12" s="41"/>
      <c r="G12" s="17"/>
      <c r="H12" s="26"/>
      <c r="I12" s="17"/>
      <c r="J12" s="17"/>
      <c r="K12" s="17"/>
      <c r="L12" s="17"/>
      <c r="M12" s="73"/>
      <c r="N12" s="74"/>
      <c r="O12" s="41"/>
      <c r="P12" s="17"/>
      <c r="Q12" s="18"/>
      <c r="R12" s="139" t="str">
        <f t="shared" si="9"/>
        <v/>
      </c>
      <c r="S12" s="140" t="str">
        <f t="shared" si="30"/>
        <v/>
      </c>
      <c r="T12" s="141" t="str">
        <f t="shared" si="11"/>
        <v/>
      </c>
      <c r="U12" s="142" t="str">
        <f t="shared" si="12"/>
        <v>Select assay</v>
      </c>
      <c r="V12" s="143" t="str">
        <f t="shared" si="0"/>
        <v/>
      </c>
      <c r="W12" s="3"/>
      <c r="X12" s="55">
        <f t="shared" si="1"/>
        <v>0</v>
      </c>
      <c r="Y12" s="55">
        <f t="shared" si="2"/>
        <v>0</v>
      </c>
      <c r="Z12" s="56" t="e">
        <f t="shared" si="3"/>
        <v>#DIV/0!</v>
      </c>
      <c r="AA12" s="49">
        <f t="shared" si="13"/>
        <v>0</v>
      </c>
      <c r="AB12" s="49">
        <f t="shared" si="4"/>
        <v>0</v>
      </c>
      <c r="AC12" s="49" t="e">
        <f t="shared" si="14"/>
        <v>#DIV/0!</v>
      </c>
      <c r="AD12" s="49" t="e">
        <f t="shared" si="15"/>
        <v>#DIV/0!</v>
      </c>
      <c r="AE12" s="49" t="str">
        <f t="shared" si="16"/>
        <v/>
      </c>
      <c r="AF12" s="49" t="str">
        <f t="shared" si="17"/>
        <v/>
      </c>
      <c r="AG12" s="49">
        <f t="shared" si="18"/>
        <v>1</v>
      </c>
      <c r="AH12" s="49">
        <f t="shared" si="5"/>
        <v>1</v>
      </c>
      <c r="AI12" s="49">
        <f t="shared" si="19"/>
        <v>0</v>
      </c>
      <c r="AJ12" s="49">
        <f t="shared" si="20"/>
        <v>0</v>
      </c>
      <c r="AK12" s="49">
        <f t="shared" si="21"/>
        <v>0</v>
      </c>
      <c r="AL12" s="49">
        <f t="shared" si="22"/>
        <v>0</v>
      </c>
      <c r="AM12" s="49">
        <f t="shared" si="23"/>
        <v>0</v>
      </c>
      <c r="AN12" s="49">
        <f t="shared" si="24"/>
        <v>0</v>
      </c>
      <c r="AO12" s="49">
        <f t="shared" si="25"/>
        <v>0</v>
      </c>
      <c r="AP12" s="49">
        <f t="shared" si="26"/>
        <v>0</v>
      </c>
      <c r="AQ12" s="49">
        <f t="shared" si="27"/>
        <v>0</v>
      </c>
      <c r="AR12" s="49">
        <f t="shared" si="28"/>
        <v>0</v>
      </c>
      <c r="AS12" s="49">
        <f t="shared" si="29"/>
        <v>0</v>
      </c>
      <c r="AT12" s="49" t="str">
        <f t="shared" si="7"/>
        <v>select</v>
      </c>
      <c r="AU12" s="49">
        <f t="shared" si="8"/>
        <v>0</v>
      </c>
      <c r="AV12" s="68"/>
      <c r="AW12" s="49" t="s">
        <v>135</v>
      </c>
      <c r="AX12" s="49" t="s">
        <v>44</v>
      </c>
      <c r="AY12" s="49" t="s">
        <v>138</v>
      </c>
      <c r="BA12" s="60" t="s">
        <v>139</v>
      </c>
      <c r="BB12" s="49">
        <v>1010</v>
      </c>
    </row>
    <row r="13" spans="1:55" ht="30.75" customHeight="1" x14ac:dyDescent="0.25">
      <c r="A13" s="11">
        <v>8</v>
      </c>
      <c r="B13" s="27" t="s">
        <v>94</v>
      </c>
      <c r="C13" s="28" t="s">
        <v>61</v>
      </c>
      <c r="D13" s="29" t="s">
        <v>61</v>
      </c>
      <c r="E13" s="62"/>
      <c r="F13" s="40"/>
      <c r="G13" s="31"/>
      <c r="H13" s="30"/>
      <c r="I13" s="31"/>
      <c r="J13" s="31"/>
      <c r="K13" s="31"/>
      <c r="L13" s="31"/>
      <c r="M13" s="71"/>
      <c r="N13" s="72"/>
      <c r="O13" s="40"/>
      <c r="P13" s="31"/>
      <c r="Q13" s="32"/>
      <c r="R13" s="126" t="str">
        <f t="shared" si="9"/>
        <v/>
      </c>
      <c r="S13" s="127" t="str">
        <f t="shared" si="30"/>
        <v/>
      </c>
      <c r="T13" s="128" t="str">
        <f t="shared" si="11"/>
        <v/>
      </c>
      <c r="U13" s="129" t="str">
        <f t="shared" si="12"/>
        <v>Select assay</v>
      </c>
      <c r="V13" s="130" t="str">
        <f t="shared" si="0"/>
        <v/>
      </c>
      <c r="W13" s="3"/>
      <c r="X13" s="55">
        <f t="shared" si="1"/>
        <v>0</v>
      </c>
      <c r="Y13" s="55">
        <f t="shared" si="2"/>
        <v>0</v>
      </c>
      <c r="Z13" s="56" t="e">
        <f t="shared" si="3"/>
        <v>#DIV/0!</v>
      </c>
      <c r="AA13" s="49">
        <f t="shared" si="13"/>
        <v>0</v>
      </c>
      <c r="AB13" s="49">
        <f t="shared" si="4"/>
        <v>0</v>
      </c>
      <c r="AC13" s="49" t="e">
        <f t="shared" si="14"/>
        <v>#DIV/0!</v>
      </c>
      <c r="AD13" s="49" t="e">
        <f t="shared" si="15"/>
        <v>#DIV/0!</v>
      </c>
      <c r="AE13" s="49" t="str">
        <f t="shared" si="16"/>
        <v/>
      </c>
      <c r="AF13" s="49" t="str">
        <f t="shared" si="17"/>
        <v/>
      </c>
      <c r="AG13" s="49">
        <f t="shared" si="18"/>
        <v>1</v>
      </c>
      <c r="AH13" s="49">
        <f t="shared" si="5"/>
        <v>1</v>
      </c>
      <c r="AI13" s="49">
        <f t="shared" si="19"/>
        <v>0</v>
      </c>
      <c r="AJ13" s="49">
        <f t="shared" si="20"/>
        <v>0</v>
      </c>
      <c r="AK13" s="49">
        <f t="shared" si="21"/>
        <v>0</v>
      </c>
      <c r="AL13" s="49">
        <f t="shared" si="22"/>
        <v>0</v>
      </c>
      <c r="AM13" s="49">
        <f t="shared" si="23"/>
        <v>0</v>
      </c>
      <c r="AN13" s="49">
        <f t="shared" si="24"/>
        <v>0</v>
      </c>
      <c r="AO13" s="49">
        <f t="shared" si="25"/>
        <v>0</v>
      </c>
      <c r="AP13" s="49">
        <f t="shared" si="26"/>
        <v>0</v>
      </c>
      <c r="AQ13" s="49">
        <f t="shared" si="27"/>
        <v>0</v>
      </c>
      <c r="AR13" s="49">
        <f t="shared" si="28"/>
        <v>0</v>
      </c>
      <c r="AS13" s="49">
        <f t="shared" si="29"/>
        <v>0</v>
      </c>
      <c r="AT13" s="49" t="str">
        <f t="shared" si="7"/>
        <v>select</v>
      </c>
      <c r="AU13" s="49">
        <f t="shared" si="8"/>
        <v>0</v>
      </c>
      <c r="AV13" s="68"/>
      <c r="AW13" s="49" t="s">
        <v>136</v>
      </c>
      <c r="AX13" s="49" t="s">
        <v>44</v>
      </c>
      <c r="AY13" s="49" t="s">
        <v>60</v>
      </c>
    </row>
    <row r="14" spans="1:55" ht="30.75" customHeight="1" x14ac:dyDescent="0.25">
      <c r="A14" s="11">
        <v>9</v>
      </c>
      <c r="B14" s="23" t="s">
        <v>95</v>
      </c>
      <c r="C14" s="24" t="s">
        <v>61</v>
      </c>
      <c r="D14" s="25" t="s">
        <v>61</v>
      </c>
      <c r="E14" s="63"/>
      <c r="F14" s="41"/>
      <c r="G14" s="17"/>
      <c r="H14" s="26"/>
      <c r="I14" s="17"/>
      <c r="J14" s="17"/>
      <c r="K14" s="17"/>
      <c r="L14" s="17"/>
      <c r="M14" s="73"/>
      <c r="N14" s="74"/>
      <c r="O14" s="41"/>
      <c r="P14" s="17"/>
      <c r="Q14" s="18"/>
      <c r="R14" s="139" t="str">
        <f t="shared" si="9"/>
        <v/>
      </c>
      <c r="S14" s="140" t="str">
        <f t="shared" si="30"/>
        <v/>
      </c>
      <c r="T14" s="141" t="str">
        <f t="shared" si="11"/>
        <v/>
      </c>
      <c r="U14" s="142" t="str">
        <f t="shared" si="12"/>
        <v>Select assay</v>
      </c>
      <c r="V14" s="143" t="str">
        <f t="shared" si="0"/>
        <v/>
      </c>
      <c r="W14" s="3"/>
      <c r="X14" s="55">
        <f t="shared" si="1"/>
        <v>0</v>
      </c>
      <c r="Y14" s="55">
        <f t="shared" si="2"/>
        <v>0</v>
      </c>
      <c r="Z14" s="56" t="e">
        <f t="shared" si="3"/>
        <v>#DIV/0!</v>
      </c>
      <c r="AA14" s="49">
        <f t="shared" si="13"/>
        <v>0</v>
      </c>
      <c r="AB14" s="49">
        <f t="shared" si="4"/>
        <v>0</v>
      </c>
      <c r="AC14" s="49" t="e">
        <f t="shared" si="14"/>
        <v>#DIV/0!</v>
      </c>
      <c r="AD14" s="49" t="e">
        <f t="shared" si="15"/>
        <v>#DIV/0!</v>
      </c>
      <c r="AE14" s="49" t="str">
        <f t="shared" si="16"/>
        <v/>
      </c>
      <c r="AF14" s="49" t="str">
        <f t="shared" si="17"/>
        <v/>
      </c>
      <c r="AG14" s="49">
        <f t="shared" si="18"/>
        <v>1</v>
      </c>
      <c r="AH14" s="49">
        <f t="shared" si="5"/>
        <v>1</v>
      </c>
      <c r="AI14" s="49">
        <f t="shared" si="19"/>
        <v>0</v>
      </c>
      <c r="AJ14" s="49">
        <f t="shared" si="20"/>
        <v>0</v>
      </c>
      <c r="AK14" s="49">
        <f t="shared" si="21"/>
        <v>0</v>
      </c>
      <c r="AL14" s="49">
        <f t="shared" si="22"/>
        <v>0</v>
      </c>
      <c r="AM14" s="49">
        <f t="shared" si="23"/>
        <v>0</v>
      </c>
      <c r="AN14" s="49">
        <f t="shared" si="24"/>
        <v>0</v>
      </c>
      <c r="AO14" s="49">
        <f t="shared" si="25"/>
        <v>0</v>
      </c>
      <c r="AP14" s="49">
        <f t="shared" si="26"/>
        <v>0</v>
      </c>
      <c r="AQ14" s="49">
        <f t="shared" si="27"/>
        <v>0</v>
      </c>
      <c r="AR14" s="49">
        <f t="shared" si="28"/>
        <v>0</v>
      </c>
      <c r="AS14" s="49">
        <f t="shared" si="29"/>
        <v>0</v>
      </c>
      <c r="AT14" s="49" t="str">
        <f t="shared" si="7"/>
        <v>select</v>
      </c>
      <c r="AU14" s="49">
        <f t="shared" si="8"/>
        <v>0</v>
      </c>
      <c r="AV14" s="68"/>
      <c r="AW14" s="49" t="s">
        <v>137</v>
      </c>
      <c r="AX14" s="49" t="s">
        <v>44</v>
      </c>
      <c r="AY14" s="49" t="s">
        <v>138</v>
      </c>
    </row>
    <row r="15" spans="1:55" ht="30.75" customHeight="1" x14ac:dyDescent="0.25">
      <c r="A15" s="11">
        <v>10</v>
      </c>
      <c r="B15" s="27" t="s">
        <v>96</v>
      </c>
      <c r="C15" s="28" t="s">
        <v>61</v>
      </c>
      <c r="D15" s="29" t="s">
        <v>61</v>
      </c>
      <c r="E15" s="62"/>
      <c r="F15" s="40"/>
      <c r="G15" s="31"/>
      <c r="H15" s="30"/>
      <c r="I15" s="31"/>
      <c r="J15" s="31"/>
      <c r="K15" s="31"/>
      <c r="L15" s="31"/>
      <c r="M15" s="71"/>
      <c r="N15" s="72"/>
      <c r="O15" s="40"/>
      <c r="P15" s="31"/>
      <c r="Q15" s="32"/>
      <c r="R15" s="126" t="str">
        <f t="shared" si="9"/>
        <v/>
      </c>
      <c r="S15" s="127" t="str">
        <f t="shared" si="30"/>
        <v/>
      </c>
      <c r="T15" s="128" t="str">
        <f>IF(C15 = $AW$6, "", IF(ISERR(N15), "", IF(AND(U15=N15, V15&lt;&gt;"*"), "&gt;","")))</f>
        <v/>
      </c>
      <c r="U15" s="129" t="str">
        <f t="shared" si="12"/>
        <v>Select assay</v>
      </c>
      <c r="V15" s="130" t="str">
        <f t="shared" si="0"/>
        <v/>
      </c>
      <c r="W15" s="3"/>
      <c r="X15" s="55">
        <f t="shared" si="1"/>
        <v>0</v>
      </c>
      <c r="Y15" s="55">
        <f t="shared" si="2"/>
        <v>0</v>
      </c>
      <c r="Z15" s="56" t="e">
        <f t="shared" si="3"/>
        <v>#DIV/0!</v>
      </c>
      <c r="AA15" s="49">
        <f t="shared" si="13"/>
        <v>0</v>
      </c>
      <c r="AB15" s="49">
        <f t="shared" si="4"/>
        <v>0</v>
      </c>
      <c r="AC15" s="49" t="e">
        <f t="shared" si="14"/>
        <v>#DIV/0!</v>
      </c>
      <c r="AD15" s="49" t="e">
        <f t="shared" si="15"/>
        <v>#DIV/0!</v>
      </c>
      <c r="AE15" s="49" t="str">
        <f t="shared" si="16"/>
        <v/>
      </c>
      <c r="AF15" s="49" t="str">
        <f t="shared" si="17"/>
        <v/>
      </c>
      <c r="AG15" s="49">
        <f t="shared" si="18"/>
        <v>1</v>
      </c>
      <c r="AH15" s="49">
        <f t="shared" si="5"/>
        <v>1</v>
      </c>
      <c r="AI15" s="49">
        <f t="shared" si="19"/>
        <v>0</v>
      </c>
      <c r="AJ15" s="49">
        <f t="shared" si="20"/>
        <v>0</v>
      </c>
      <c r="AK15" s="49">
        <f t="shared" si="21"/>
        <v>0</v>
      </c>
      <c r="AL15" s="49">
        <f t="shared" si="22"/>
        <v>0</v>
      </c>
      <c r="AM15" s="49">
        <f t="shared" si="23"/>
        <v>0</v>
      </c>
      <c r="AN15" s="49">
        <f t="shared" si="24"/>
        <v>0</v>
      </c>
      <c r="AO15" s="49">
        <f t="shared" si="25"/>
        <v>0</v>
      </c>
      <c r="AP15" s="49">
        <f t="shared" si="26"/>
        <v>0</v>
      </c>
      <c r="AQ15" s="49">
        <f t="shared" si="27"/>
        <v>0</v>
      </c>
      <c r="AR15" s="49">
        <f t="shared" si="28"/>
        <v>0</v>
      </c>
      <c r="AS15" s="49">
        <f t="shared" si="29"/>
        <v>0</v>
      </c>
      <c r="AT15" s="49" t="str">
        <f t="shared" si="7"/>
        <v>select</v>
      </c>
      <c r="AU15" s="49">
        <f t="shared" si="8"/>
        <v>0</v>
      </c>
      <c r="AV15" s="68"/>
      <c r="AW15" s="49" t="s">
        <v>140</v>
      </c>
      <c r="AX15" s="49" t="s">
        <v>44</v>
      </c>
      <c r="AY15" s="49" t="s">
        <v>62</v>
      </c>
    </row>
    <row r="16" spans="1:55" ht="30.75" customHeight="1" x14ac:dyDescent="0.25">
      <c r="A16" s="11">
        <v>11</v>
      </c>
      <c r="B16" s="23" t="s">
        <v>97</v>
      </c>
      <c r="C16" s="24" t="s">
        <v>61</v>
      </c>
      <c r="D16" s="25" t="s">
        <v>61</v>
      </c>
      <c r="E16" s="63"/>
      <c r="F16" s="41"/>
      <c r="G16" s="17"/>
      <c r="H16" s="26"/>
      <c r="I16" s="17"/>
      <c r="J16" s="17"/>
      <c r="K16" s="17"/>
      <c r="L16" s="17"/>
      <c r="M16" s="73"/>
      <c r="N16" s="74"/>
      <c r="O16" s="41"/>
      <c r="P16" s="17"/>
      <c r="Q16" s="18"/>
      <c r="R16" s="139" t="str">
        <f t="shared" si="9"/>
        <v/>
      </c>
      <c r="S16" s="140" t="str">
        <f t="shared" si="30"/>
        <v/>
      </c>
      <c r="T16" s="141" t="str">
        <f t="shared" ref="T16:T29" si="31">IF(C16 = $AW$6, "", IF(ISERR(N16), "", IF(AND(U16=N16, V16&lt;&gt;"*"), "&gt;","")))</f>
        <v/>
      </c>
      <c r="U16" s="142" t="str">
        <f t="shared" si="12"/>
        <v>Select assay</v>
      </c>
      <c r="V16" s="143" t="str">
        <f t="shared" si="0"/>
        <v/>
      </c>
      <c r="W16" s="3"/>
      <c r="X16" s="55">
        <f t="shared" si="1"/>
        <v>0</v>
      </c>
      <c r="Y16" s="55">
        <f t="shared" si="2"/>
        <v>0</v>
      </c>
      <c r="Z16" s="56" t="e">
        <f t="shared" si="3"/>
        <v>#DIV/0!</v>
      </c>
      <c r="AA16" s="49">
        <f t="shared" si="13"/>
        <v>0</v>
      </c>
      <c r="AB16" s="49">
        <f t="shared" si="4"/>
        <v>0</v>
      </c>
      <c r="AC16" s="49" t="e">
        <f t="shared" si="14"/>
        <v>#DIV/0!</v>
      </c>
      <c r="AD16" s="49" t="e">
        <f t="shared" si="15"/>
        <v>#DIV/0!</v>
      </c>
      <c r="AE16" s="49" t="str">
        <f t="shared" si="16"/>
        <v/>
      </c>
      <c r="AF16" s="49" t="str">
        <f t="shared" si="17"/>
        <v/>
      </c>
      <c r="AG16" s="49">
        <f t="shared" si="18"/>
        <v>1</v>
      </c>
      <c r="AH16" s="49">
        <f t="shared" si="5"/>
        <v>1</v>
      </c>
      <c r="AI16" s="49">
        <f t="shared" si="19"/>
        <v>0</v>
      </c>
      <c r="AJ16" s="49">
        <f t="shared" si="20"/>
        <v>0</v>
      </c>
      <c r="AK16" s="49">
        <f t="shared" si="21"/>
        <v>0</v>
      </c>
      <c r="AL16" s="49">
        <f t="shared" si="22"/>
        <v>0</v>
      </c>
      <c r="AM16" s="49">
        <f t="shared" si="23"/>
        <v>0</v>
      </c>
      <c r="AN16" s="49">
        <f t="shared" si="24"/>
        <v>0</v>
      </c>
      <c r="AO16" s="49">
        <f t="shared" si="25"/>
        <v>0</v>
      </c>
      <c r="AP16" s="49">
        <f t="shared" si="26"/>
        <v>0</v>
      </c>
      <c r="AQ16" s="49">
        <f t="shared" si="27"/>
        <v>0</v>
      </c>
      <c r="AR16" s="49">
        <f t="shared" si="28"/>
        <v>0</v>
      </c>
      <c r="AS16" s="49">
        <f t="shared" si="29"/>
        <v>0</v>
      </c>
      <c r="AT16" s="49" t="str">
        <f t="shared" si="7"/>
        <v>select</v>
      </c>
      <c r="AU16" s="49">
        <f t="shared" si="8"/>
        <v>0</v>
      </c>
      <c r="AV16" s="68"/>
      <c r="AW16" s="49" t="s">
        <v>141</v>
      </c>
      <c r="AX16" s="79" t="s">
        <v>47</v>
      </c>
      <c r="AY16" s="49" t="s">
        <v>60</v>
      </c>
    </row>
    <row r="17" spans="1:51" ht="30.75" customHeight="1" thickBot="1" x14ac:dyDescent="0.3">
      <c r="A17" s="12">
        <v>12</v>
      </c>
      <c r="B17" s="33" t="s">
        <v>98</v>
      </c>
      <c r="C17" s="34" t="s">
        <v>61</v>
      </c>
      <c r="D17" s="35" t="s">
        <v>61</v>
      </c>
      <c r="E17" s="64"/>
      <c r="F17" s="42"/>
      <c r="G17" s="37"/>
      <c r="H17" s="36"/>
      <c r="I17" s="37"/>
      <c r="J17" s="37"/>
      <c r="K17" s="37"/>
      <c r="L17" s="37"/>
      <c r="M17" s="75"/>
      <c r="N17" s="76"/>
      <c r="O17" s="42"/>
      <c r="P17" s="37"/>
      <c r="Q17" s="38"/>
      <c r="R17" s="131" t="str">
        <f t="shared" si="9"/>
        <v/>
      </c>
      <c r="S17" s="132" t="str">
        <f t="shared" si="30"/>
        <v/>
      </c>
      <c r="T17" s="133" t="str">
        <f t="shared" si="31"/>
        <v/>
      </c>
      <c r="U17" s="134" t="str">
        <f t="shared" si="12"/>
        <v>Select assay</v>
      </c>
      <c r="V17" s="135" t="str">
        <f t="shared" si="0"/>
        <v/>
      </c>
      <c r="W17" s="3"/>
      <c r="X17" s="55">
        <f t="shared" si="1"/>
        <v>0</v>
      </c>
      <c r="Y17" s="55">
        <f t="shared" si="2"/>
        <v>0</v>
      </c>
      <c r="Z17" s="56" t="e">
        <f t="shared" si="3"/>
        <v>#DIV/0!</v>
      </c>
      <c r="AA17" s="49">
        <f t="shared" si="13"/>
        <v>0</v>
      </c>
      <c r="AB17" s="49">
        <f t="shared" si="4"/>
        <v>0</v>
      </c>
      <c r="AC17" s="49" t="e">
        <f t="shared" si="14"/>
        <v>#DIV/0!</v>
      </c>
      <c r="AD17" s="49" t="e">
        <f t="shared" si="15"/>
        <v>#DIV/0!</v>
      </c>
      <c r="AE17" s="49" t="str">
        <f t="shared" si="16"/>
        <v/>
      </c>
      <c r="AF17" s="49" t="str">
        <f t="shared" si="17"/>
        <v/>
      </c>
      <c r="AG17" s="49">
        <f t="shared" si="18"/>
        <v>1</v>
      </c>
      <c r="AH17" s="49">
        <f t="shared" si="5"/>
        <v>1</v>
      </c>
      <c r="AI17" s="49">
        <f t="shared" si="19"/>
        <v>0</v>
      </c>
      <c r="AJ17" s="49">
        <f t="shared" si="20"/>
        <v>0</v>
      </c>
      <c r="AK17" s="49">
        <f t="shared" si="21"/>
        <v>0</v>
      </c>
      <c r="AL17" s="49">
        <f t="shared" si="22"/>
        <v>0</v>
      </c>
      <c r="AM17" s="49">
        <f t="shared" si="23"/>
        <v>0</v>
      </c>
      <c r="AN17" s="49">
        <f t="shared" si="24"/>
        <v>0</v>
      </c>
      <c r="AO17" s="49">
        <f t="shared" si="25"/>
        <v>0</v>
      </c>
      <c r="AP17" s="49">
        <f t="shared" si="26"/>
        <v>0</v>
      </c>
      <c r="AQ17" s="49">
        <f t="shared" si="27"/>
        <v>0</v>
      </c>
      <c r="AR17" s="49">
        <f t="shared" si="28"/>
        <v>0</v>
      </c>
      <c r="AS17" s="49">
        <f t="shared" si="29"/>
        <v>0</v>
      </c>
      <c r="AT17" s="49" t="str">
        <f t="shared" si="7"/>
        <v>select</v>
      </c>
      <c r="AU17" s="49">
        <f t="shared" si="8"/>
        <v>0</v>
      </c>
      <c r="AV17" s="68"/>
      <c r="AW17" s="49" t="s">
        <v>142</v>
      </c>
      <c r="AX17" s="79" t="s">
        <v>47</v>
      </c>
      <c r="AY17" s="49" t="s">
        <v>60</v>
      </c>
    </row>
    <row r="18" spans="1:51" ht="30.75" customHeight="1" x14ac:dyDescent="0.25">
      <c r="A18" s="10">
        <v>13</v>
      </c>
      <c r="B18" s="43" t="s">
        <v>99</v>
      </c>
      <c r="C18" s="44" t="s">
        <v>61</v>
      </c>
      <c r="D18" s="45" t="s">
        <v>61</v>
      </c>
      <c r="E18" s="65"/>
      <c r="F18" s="39"/>
      <c r="G18" s="15"/>
      <c r="H18" s="22"/>
      <c r="I18" s="15"/>
      <c r="J18" s="15"/>
      <c r="K18" s="15"/>
      <c r="L18" s="15"/>
      <c r="M18" s="69"/>
      <c r="N18" s="70"/>
      <c r="O18" s="46"/>
      <c r="P18" s="47"/>
      <c r="Q18" s="48"/>
      <c r="R18" s="144" t="str">
        <f t="shared" si="9"/>
        <v/>
      </c>
      <c r="S18" s="145" t="str">
        <f t="shared" si="30"/>
        <v/>
      </c>
      <c r="T18" s="146" t="str">
        <f t="shared" si="31"/>
        <v/>
      </c>
      <c r="U18" s="147" t="str">
        <f t="shared" si="12"/>
        <v>Select assay</v>
      </c>
      <c r="V18" s="148" t="str">
        <f t="shared" si="0"/>
        <v/>
      </c>
      <c r="W18" s="3"/>
      <c r="X18" s="55">
        <f t="shared" si="1"/>
        <v>0</v>
      </c>
      <c r="Y18" s="55">
        <f t="shared" si="2"/>
        <v>0</v>
      </c>
      <c r="Z18" s="56" t="e">
        <f t="shared" si="3"/>
        <v>#DIV/0!</v>
      </c>
      <c r="AA18" s="49">
        <f t="shared" si="13"/>
        <v>0</v>
      </c>
      <c r="AB18" s="49">
        <f t="shared" si="4"/>
        <v>0</v>
      </c>
      <c r="AC18" s="49" t="e">
        <f t="shared" si="14"/>
        <v>#DIV/0!</v>
      </c>
      <c r="AD18" s="49" t="e">
        <f t="shared" si="15"/>
        <v>#DIV/0!</v>
      </c>
      <c r="AE18" s="49" t="str">
        <f t="shared" si="16"/>
        <v/>
      </c>
      <c r="AF18" s="49" t="str">
        <f t="shared" si="17"/>
        <v/>
      </c>
      <c r="AG18" s="49">
        <f t="shared" si="18"/>
        <v>1</v>
      </c>
      <c r="AH18" s="49">
        <f t="shared" si="5"/>
        <v>1</v>
      </c>
      <c r="AI18" s="49">
        <f t="shared" si="19"/>
        <v>0</v>
      </c>
      <c r="AJ18" s="49">
        <f t="shared" si="20"/>
        <v>0</v>
      </c>
      <c r="AK18" s="49">
        <f t="shared" si="21"/>
        <v>0</v>
      </c>
      <c r="AL18" s="49">
        <f t="shared" si="22"/>
        <v>0</v>
      </c>
      <c r="AM18" s="49">
        <f t="shared" si="23"/>
        <v>0</v>
      </c>
      <c r="AN18" s="49">
        <f t="shared" si="24"/>
        <v>0</v>
      </c>
      <c r="AO18" s="49">
        <f t="shared" si="25"/>
        <v>0</v>
      </c>
      <c r="AP18" s="49">
        <f t="shared" si="26"/>
        <v>0</v>
      </c>
      <c r="AQ18" s="49">
        <f t="shared" si="27"/>
        <v>0</v>
      </c>
      <c r="AR18" s="49">
        <f t="shared" si="28"/>
        <v>0</v>
      </c>
      <c r="AS18" s="49">
        <f t="shared" si="29"/>
        <v>0</v>
      </c>
      <c r="AT18" s="49" t="str">
        <f t="shared" si="7"/>
        <v>select</v>
      </c>
      <c r="AU18" s="49">
        <f t="shared" si="8"/>
        <v>0</v>
      </c>
      <c r="AV18" s="68"/>
      <c r="AW18" s="49" t="s">
        <v>41</v>
      </c>
      <c r="AX18" s="49" t="s">
        <v>46</v>
      </c>
      <c r="AY18" s="49" t="s">
        <v>66</v>
      </c>
    </row>
    <row r="19" spans="1:51" ht="30.75" customHeight="1" x14ac:dyDescent="0.25">
      <c r="A19" s="11">
        <v>14</v>
      </c>
      <c r="B19" s="27" t="s">
        <v>100</v>
      </c>
      <c r="C19" s="28" t="s">
        <v>61</v>
      </c>
      <c r="D19" s="29" t="s">
        <v>61</v>
      </c>
      <c r="E19" s="62"/>
      <c r="F19" s="40"/>
      <c r="G19" s="31"/>
      <c r="H19" s="30"/>
      <c r="I19" s="31"/>
      <c r="J19" s="31"/>
      <c r="K19" s="31"/>
      <c r="L19" s="31"/>
      <c r="M19" s="71"/>
      <c r="N19" s="72"/>
      <c r="O19" s="40"/>
      <c r="P19" s="31"/>
      <c r="Q19" s="32"/>
      <c r="R19" s="126" t="str">
        <f t="shared" si="9"/>
        <v/>
      </c>
      <c r="S19" s="127" t="str">
        <f t="shared" si="30"/>
        <v/>
      </c>
      <c r="T19" s="128" t="str">
        <f t="shared" si="31"/>
        <v/>
      </c>
      <c r="U19" s="129" t="str">
        <f t="shared" si="12"/>
        <v>Select assay</v>
      </c>
      <c r="V19" s="130" t="str">
        <f t="shared" si="0"/>
        <v/>
      </c>
      <c r="W19" s="3"/>
      <c r="X19" s="55">
        <f t="shared" si="1"/>
        <v>0</v>
      </c>
      <c r="Y19" s="55">
        <f t="shared" si="2"/>
        <v>0</v>
      </c>
      <c r="Z19" s="56" t="e">
        <f t="shared" si="3"/>
        <v>#DIV/0!</v>
      </c>
      <c r="AA19" s="49">
        <f t="shared" si="13"/>
        <v>0</v>
      </c>
      <c r="AB19" s="49">
        <f t="shared" si="4"/>
        <v>0</v>
      </c>
      <c r="AC19" s="49" t="e">
        <f t="shared" si="14"/>
        <v>#DIV/0!</v>
      </c>
      <c r="AD19" s="49" t="e">
        <f t="shared" si="15"/>
        <v>#DIV/0!</v>
      </c>
      <c r="AE19" s="49" t="str">
        <f t="shared" si="16"/>
        <v/>
      </c>
      <c r="AF19" s="49" t="str">
        <f t="shared" si="17"/>
        <v/>
      </c>
      <c r="AG19" s="49">
        <f t="shared" si="18"/>
        <v>1</v>
      </c>
      <c r="AH19" s="49">
        <f t="shared" si="5"/>
        <v>1</v>
      </c>
      <c r="AI19" s="49">
        <f t="shared" si="19"/>
        <v>0</v>
      </c>
      <c r="AJ19" s="49">
        <f t="shared" si="20"/>
        <v>0</v>
      </c>
      <c r="AK19" s="49">
        <f t="shared" si="21"/>
        <v>0</v>
      </c>
      <c r="AL19" s="49">
        <f t="shared" si="22"/>
        <v>0</v>
      </c>
      <c r="AM19" s="49">
        <f t="shared" si="23"/>
        <v>0</v>
      </c>
      <c r="AN19" s="49">
        <f t="shared" si="24"/>
        <v>0</v>
      </c>
      <c r="AO19" s="49">
        <f t="shared" si="25"/>
        <v>0</v>
      </c>
      <c r="AP19" s="49">
        <f t="shared" si="26"/>
        <v>0</v>
      </c>
      <c r="AQ19" s="49">
        <f t="shared" si="27"/>
        <v>0</v>
      </c>
      <c r="AR19" s="49">
        <f t="shared" si="28"/>
        <v>0</v>
      </c>
      <c r="AS19" s="49">
        <f t="shared" si="29"/>
        <v>0</v>
      </c>
      <c r="AT19" s="49" t="str">
        <f t="shared" si="7"/>
        <v>select</v>
      </c>
      <c r="AU19" s="49">
        <f t="shared" si="8"/>
        <v>0</v>
      </c>
      <c r="AV19" s="68"/>
      <c r="AW19" s="49" t="s">
        <v>19</v>
      </c>
      <c r="AX19" s="57" t="s">
        <v>47</v>
      </c>
      <c r="AY19" s="49" t="s">
        <v>60</v>
      </c>
    </row>
    <row r="20" spans="1:51" ht="30.75" customHeight="1" x14ac:dyDescent="0.25">
      <c r="A20" s="11">
        <v>15</v>
      </c>
      <c r="B20" s="23" t="s">
        <v>101</v>
      </c>
      <c r="C20" s="24" t="s">
        <v>61</v>
      </c>
      <c r="D20" s="25" t="s">
        <v>61</v>
      </c>
      <c r="E20" s="63"/>
      <c r="F20" s="41"/>
      <c r="G20" s="17"/>
      <c r="H20" s="26"/>
      <c r="I20" s="17"/>
      <c r="J20" s="17"/>
      <c r="K20" s="17"/>
      <c r="L20" s="17"/>
      <c r="M20" s="73"/>
      <c r="N20" s="74"/>
      <c r="O20" s="41"/>
      <c r="P20" s="17"/>
      <c r="Q20" s="18"/>
      <c r="R20" s="139" t="str">
        <f t="shared" si="9"/>
        <v/>
      </c>
      <c r="S20" s="140" t="str">
        <f t="shared" si="30"/>
        <v/>
      </c>
      <c r="T20" s="141" t="str">
        <f t="shared" si="31"/>
        <v/>
      </c>
      <c r="U20" s="142" t="str">
        <f t="shared" si="12"/>
        <v>Select assay</v>
      </c>
      <c r="V20" s="143" t="str">
        <f t="shared" si="0"/>
        <v/>
      </c>
      <c r="W20" s="3"/>
      <c r="X20" s="55">
        <f t="shared" si="1"/>
        <v>0</v>
      </c>
      <c r="Y20" s="55">
        <f t="shared" si="2"/>
        <v>0</v>
      </c>
      <c r="Z20" s="56" t="e">
        <f t="shared" si="3"/>
        <v>#DIV/0!</v>
      </c>
      <c r="AA20" s="49">
        <f t="shared" si="13"/>
        <v>0</v>
      </c>
      <c r="AB20" s="49">
        <f t="shared" si="4"/>
        <v>0</v>
      </c>
      <c r="AC20" s="49" t="e">
        <f t="shared" si="14"/>
        <v>#DIV/0!</v>
      </c>
      <c r="AD20" s="49" t="e">
        <f t="shared" si="15"/>
        <v>#DIV/0!</v>
      </c>
      <c r="AE20" s="49" t="str">
        <f t="shared" si="16"/>
        <v/>
      </c>
      <c r="AF20" s="49" t="str">
        <f t="shared" si="17"/>
        <v/>
      </c>
      <c r="AG20" s="49">
        <f t="shared" si="18"/>
        <v>1</v>
      </c>
      <c r="AH20" s="49">
        <f t="shared" si="5"/>
        <v>1</v>
      </c>
      <c r="AI20" s="49">
        <f t="shared" si="19"/>
        <v>0</v>
      </c>
      <c r="AJ20" s="49">
        <f t="shared" si="20"/>
        <v>0</v>
      </c>
      <c r="AK20" s="49">
        <f t="shared" si="21"/>
        <v>0</v>
      </c>
      <c r="AL20" s="49">
        <f t="shared" si="22"/>
        <v>0</v>
      </c>
      <c r="AM20" s="49">
        <f t="shared" si="23"/>
        <v>0</v>
      </c>
      <c r="AN20" s="49">
        <f t="shared" si="24"/>
        <v>0</v>
      </c>
      <c r="AO20" s="49">
        <f t="shared" si="25"/>
        <v>0</v>
      </c>
      <c r="AP20" s="49">
        <f t="shared" si="26"/>
        <v>0</v>
      </c>
      <c r="AQ20" s="49">
        <f t="shared" si="27"/>
        <v>0</v>
      </c>
      <c r="AR20" s="49">
        <f t="shared" si="28"/>
        <v>0</v>
      </c>
      <c r="AS20" s="49">
        <f t="shared" si="29"/>
        <v>0</v>
      </c>
      <c r="AT20" s="49" t="str">
        <f t="shared" si="7"/>
        <v>select</v>
      </c>
      <c r="AU20" s="49">
        <f t="shared" si="8"/>
        <v>0</v>
      </c>
      <c r="AV20" s="68"/>
      <c r="AW20" s="49" t="s">
        <v>20</v>
      </c>
      <c r="AX20" s="57" t="s">
        <v>47</v>
      </c>
      <c r="AY20" s="49" t="s">
        <v>60</v>
      </c>
    </row>
    <row r="21" spans="1:51" ht="30.75" customHeight="1" x14ac:dyDescent="0.25">
      <c r="A21" s="11">
        <v>16</v>
      </c>
      <c r="B21" s="27" t="s">
        <v>102</v>
      </c>
      <c r="C21" s="28" t="s">
        <v>61</v>
      </c>
      <c r="D21" s="29" t="s">
        <v>61</v>
      </c>
      <c r="E21" s="62"/>
      <c r="F21" s="40"/>
      <c r="G21" s="31"/>
      <c r="H21" s="30"/>
      <c r="I21" s="31"/>
      <c r="J21" s="31"/>
      <c r="K21" s="31"/>
      <c r="L21" s="31"/>
      <c r="M21" s="71"/>
      <c r="N21" s="72"/>
      <c r="O21" s="40"/>
      <c r="P21" s="31"/>
      <c r="Q21" s="32"/>
      <c r="R21" s="126" t="str">
        <f t="shared" si="9"/>
        <v/>
      </c>
      <c r="S21" s="127" t="str">
        <f t="shared" si="30"/>
        <v/>
      </c>
      <c r="T21" s="128" t="str">
        <f t="shared" si="31"/>
        <v/>
      </c>
      <c r="U21" s="129" t="str">
        <f t="shared" si="12"/>
        <v>Select assay</v>
      </c>
      <c r="V21" s="130" t="str">
        <f t="shared" si="0"/>
        <v/>
      </c>
      <c r="W21" s="3"/>
      <c r="X21" s="55">
        <f t="shared" si="1"/>
        <v>0</v>
      </c>
      <c r="Y21" s="55">
        <f t="shared" si="2"/>
        <v>0</v>
      </c>
      <c r="Z21" s="56" t="e">
        <f t="shared" si="3"/>
        <v>#DIV/0!</v>
      </c>
      <c r="AA21" s="49">
        <f t="shared" si="13"/>
        <v>0</v>
      </c>
      <c r="AB21" s="49">
        <f t="shared" si="4"/>
        <v>0</v>
      </c>
      <c r="AC21" s="49" t="e">
        <f t="shared" si="14"/>
        <v>#DIV/0!</v>
      </c>
      <c r="AD21" s="49" t="e">
        <f t="shared" si="15"/>
        <v>#DIV/0!</v>
      </c>
      <c r="AE21" s="49" t="str">
        <f t="shared" si="16"/>
        <v/>
      </c>
      <c r="AF21" s="49" t="str">
        <f t="shared" si="17"/>
        <v/>
      </c>
      <c r="AG21" s="49">
        <f t="shared" si="18"/>
        <v>1</v>
      </c>
      <c r="AH21" s="49">
        <f t="shared" si="5"/>
        <v>1</v>
      </c>
      <c r="AI21" s="49">
        <f t="shared" si="19"/>
        <v>0</v>
      </c>
      <c r="AJ21" s="49">
        <f t="shared" si="20"/>
        <v>0</v>
      </c>
      <c r="AK21" s="49">
        <f t="shared" si="21"/>
        <v>0</v>
      </c>
      <c r="AL21" s="49">
        <f t="shared" si="22"/>
        <v>0</v>
      </c>
      <c r="AM21" s="49">
        <f t="shared" si="23"/>
        <v>0</v>
      </c>
      <c r="AN21" s="49">
        <f t="shared" si="24"/>
        <v>0</v>
      </c>
      <c r="AO21" s="49">
        <f t="shared" si="25"/>
        <v>0</v>
      </c>
      <c r="AP21" s="49">
        <f t="shared" si="26"/>
        <v>0</v>
      </c>
      <c r="AQ21" s="49">
        <f t="shared" si="27"/>
        <v>0</v>
      </c>
      <c r="AR21" s="49">
        <f t="shared" si="28"/>
        <v>0</v>
      </c>
      <c r="AS21" s="49">
        <f t="shared" si="29"/>
        <v>0</v>
      </c>
      <c r="AT21" s="49" t="str">
        <f t="shared" si="7"/>
        <v>select</v>
      </c>
      <c r="AU21" s="49">
        <f t="shared" si="8"/>
        <v>0</v>
      </c>
      <c r="AV21" s="68"/>
      <c r="AW21" s="49" t="s">
        <v>10</v>
      </c>
      <c r="AX21" s="49" t="s">
        <v>44</v>
      </c>
      <c r="AY21" s="49" t="s">
        <v>60</v>
      </c>
    </row>
    <row r="22" spans="1:51" ht="30.75" customHeight="1" x14ac:dyDescent="0.25">
      <c r="A22" s="11">
        <v>17</v>
      </c>
      <c r="B22" s="23" t="s">
        <v>103</v>
      </c>
      <c r="C22" s="24" t="s">
        <v>61</v>
      </c>
      <c r="D22" s="25" t="s">
        <v>61</v>
      </c>
      <c r="E22" s="63"/>
      <c r="F22" s="41"/>
      <c r="G22" s="17"/>
      <c r="H22" s="26"/>
      <c r="I22" s="17"/>
      <c r="J22" s="17"/>
      <c r="K22" s="17"/>
      <c r="L22" s="17"/>
      <c r="M22" s="73"/>
      <c r="N22" s="74"/>
      <c r="O22" s="41"/>
      <c r="P22" s="17"/>
      <c r="Q22" s="18"/>
      <c r="R22" s="139" t="str">
        <f t="shared" si="9"/>
        <v/>
      </c>
      <c r="S22" s="140" t="str">
        <f t="shared" si="30"/>
        <v/>
      </c>
      <c r="T22" s="141" t="str">
        <f t="shared" si="31"/>
        <v/>
      </c>
      <c r="U22" s="142" t="str">
        <f t="shared" si="12"/>
        <v>Select assay</v>
      </c>
      <c r="V22" s="143" t="str">
        <f t="shared" si="0"/>
        <v/>
      </c>
      <c r="W22" s="3"/>
      <c r="X22" s="55">
        <f t="shared" si="1"/>
        <v>0</v>
      </c>
      <c r="Y22" s="55">
        <f t="shared" si="2"/>
        <v>0</v>
      </c>
      <c r="Z22" s="56" t="e">
        <f t="shared" si="3"/>
        <v>#DIV/0!</v>
      </c>
      <c r="AA22" s="49">
        <f t="shared" si="13"/>
        <v>0</v>
      </c>
      <c r="AB22" s="49">
        <f t="shared" si="4"/>
        <v>0</v>
      </c>
      <c r="AC22" s="49" t="e">
        <f t="shared" si="14"/>
        <v>#DIV/0!</v>
      </c>
      <c r="AD22" s="49" t="e">
        <f t="shared" si="15"/>
        <v>#DIV/0!</v>
      </c>
      <c r="AE22" s="49" t="str">
        <f t="shared" si="16"/>
        <v/>
      </c>
      <c r="AF22" s="49" t="str">
        <f t="shared" si="17"/>
        <v/>
      </c>
      <c r="AG22" s="49">
        <f t="shared" si="18"/>
        <v>1</v>
      </c>
      <c r="AH22" s="49">
        <f t="shared" si="5"/>
        <v>1</v>
      </c>
      <c r="AI22" s="49">
        <f t="shared" si="19"/>
        <v>0</v>
      </c>
      <c r="AJ22" s="49">
        <f t="shared" si="20"/>
        <v>0</v>
      </c>
      <c r="AK22" s="49">
        <f t="shared" si="21"/>
        <v>0</v>
      </c>
      <c r="AL22" s="49">
        <f t="shared" si="22"/>
        <v>0</v>
      </c>
      <c r="AM22" s="49">
        <f t="shared" si="23"/>
        <v>0</v>
      </c>
      <c r="AN22" s="49">
        <f t="shared" si="24"/>
        <v>0</v>
      </c>
      <c r="AO22" s="49">
        <f t="shared" si="25"/>
        <v>0</v>
      </c>
      <c r="AP22" s="49">
        <f t="shared" si="26"/>
        <v>0</v>
      </c>
      <c r="AQ22" s="49">
        <f t="shared" si="27"/>
        <v>0</v>
      </c>
      <c r="AR22" s="49">
        <f t="shared" si="28"/>
        <v>0</v>
      </c>
      <c r="AS22" s="49">
        <f t="shared" si="29"/>
        <v>0</v>
      </c>
      <c r="AT22" s="49" t="str">
        <f t="shared" si="7"/>
        <v>select</v>
      </c>
      <c r="AU22" s="49">
        <f t="shared" si="8"/>
        <v>0</v>
      </c>
      <c r="AV22" s="68"/>
      <c r="AW22" s="49" t="s">
        <v>36</v>
      </c>
      <c r="AX22" s="57" t="s">
        <v>47</v>
      </c>
      <c r="AY22" s="49" t="s">
        <v>60</v>
      </c>
    </row>
    <row r="23" spans="1:51" ht="30.75" customHeight="1" x14ac:dyDescent="0.25">
      <c r="A23" s="11">
        <v>18</v>
      </c>
      <c r="B23" s="27" t="s">
        <v>104</v>
      </c>
      <c r="C23" s="28" t="s">
        <v>61</v>
      </c>
      <c r="D23" s="29" t="s">
        <v>61</v>
      </c>
      <c r="E23" s="62"/>
      <c r="F23" s="40"/>
      <c r="G23" s="31"/>
      <c r="H23" s="30"/>
      <c r="I23" s="31"/>
      <c r="J23" s="31"/>
      <c r="K23" s="31"/>
      <c r="L23" s="31"/>
      <c r="M23" s="71"/>
      <c r="N23" s="72"/>
      <c r="O23" s="40"/>
      <c r="P23" s="31"/>
      <c r="Q23" s="32"/>
      <c r="R23" s="126" t="str">
        <f t="shared" si="9"/>
        <v/>
      </c>
      <c r="S23" s="127" t="str">
        <f t="shared" si="30"/>
        <v/>
      </c>
      <c r="T23" s="128" t="str">
        <f t="shared" si="31"/>
        <v/>
      </c>
      <c r="U23" s="129" t="str">
        <f t="shared" si="12"/>
        <v>Select assay</v>
      </c>
      <c r="V23" s="130" t="str">
        <f t="shared" si="0"/>
        <v/>
      </c>
      <c r="W23" s="3"/>
      <c r="X23" s="55">
        <f t="shared" si="1"/>
        <v>0</v>
      </c>
      <c r="Y23" s="55">
        <f t="shared" si="2"/>
        <v>0</v>
      </c>
      <c r="Z23" s="56" t="e">
        <f t="shared" si="3"/>
        <v>#DIV/0!</v>
      </c>
      <c r="AA23" s="49">
        <f t="shared" si="13"/>
        <v>0</v>
      </c>
      <c r="AB23" s="49">
        <f t="shared" si="4"/>
        <v>0</v>
      </c>
      <c r="AC23" s="49" t="e">
        <f t="shared" si="14"/>
        <v>#DIV/0!</v>
      </c>
      <c r="AD23" s="49" t="e">
        <f t="shared" si="15"/>
        <v>#DIV/0!</v>
      </c>
      <c r="AE23" s="49" t="str">
        <f t="shared" si="16"/>
        <v/>
      </c>
      <c r="AF23" s="49" t="str">
        <f t="shared" si="17"/>
        <v/>
      </c>
      <c r="AG23" s="49">
        <f t="shared" si="18"/>
        <v>1</v>
      </c>
      <c r="AH23" s="49">
        <f t="shared" si="5"/>
        <v>1</v>
      </c>
      <c r="AI23" s="49">
        <f t="shared" si="19"/>
        <v>0</v>
      </c>
      <c r="AJ23" s="49">
        <f t="shared" si="20"/>
        <v>0</v>
      </c>
      <c r="AK23" s="49">
        <f t="shared" si="21"/>
        <v>0</v>
      </c>
      <c r="AL23" s="49">
        <f t="shared" si="22"/>
        <v>0</v>
      </c>
      <c r="AM23" s="49">
        <f t="shared" si="23"/>
        <v>0</v>
      </c>
      <c r="AN23" s="49">
        <f t="shared" si="24"/>
        <v>0</v>
      </c>
      <c r="AO23" s="49">
        <f t="shared" si="25"/>
        <v>0</v>
      </c>
      <c r="AP23" s="49">
        <f t="shared" si="26"/>
        <v>0</v>
      </c>
      <c r="AQ23" s="49">
        <f t="shared" si="27"/>
        <v>0</v>
      </c>
      <c r="AR23" s="49">
        <f t="shared" si="28"/>
        <v>0</v>
      </c>
      <c r="AS23" s="49">
        <f t="shared" si="29"/>
        <v>0</v>
      </c>
      <c r="AT23" s="49" t="str">
        <f t="shared" si="7"/>
        <v>select</v>
      </c>
      <c r="AU23" s="49">
        <f t="shared" si="8"/>
        <v>0</v>
      </c>
      <c r="AV23" s="68"/>
      <c r="AW23" s="49" t="s">
        <v>9</v>
      </c>
      <c r="AX23" s="49" t="s">
        <v>44</v>
      </c>
      <c r="AY23" s="49" t="s">
        <v>62</v>
      </c>
    </row>
    <row r="24" spans="1:51" ht="30.75" customHeight="1" x14ac:dyDescent="0.25">
      <c r="A24" s="11">
        <v>19</v>
      </c>
      <c r="B24" s="23" t="s">
        <v>105</v>
      </c>
      <c r="C24" s="24" t="s">
        <v>61</v>
      </c>
      <c r="D24" s="25" t="s">
        <v>61</v>
      </c>
      <c r="E24" s="63"/>
      <c r="F24" s="41"/>
      <c r="G24" s="17"/>
      <c r="H24" s="26"/>
      <c r="I24" s="17"/>
      <c r="J24" s="17"/>
      <c r="K24" s="17"/>
      <c r="L24" s="17"/>
      <c r="M24" s="73"/>
      <c r="N24" s="74"/>
      <c r="O24" s="41"/>
      <c r="P24" s="17"/>
      <c r="Q24" s="18"/>
      <c r="R24" s="139" t="str">
        <f t="shared" si="9"/>
        <v/>
      </c>
      <c r="S24" s="140" t="str">
        <f t="shared" si="30"/>
        <v/>
      </c>
      <c r="T24" s="141" t="str">
        <f t="shared" si="31"/>
        <v/>
      </c>
      <c r="U24" s="142" t="str">
        <f t="shared" si="12"/>
        <v>Select assay</v>
      </c>
      <c r="V24" s="143" t="str">
        <f t="shared" si="0"/>
        <v/>
      </c>
      <c r="W24" s="3"/>
      <c r="X24" s="55">
        <f t="shared" si="1"/>
        <v>0</v>
      </c>
      <c r="Y24" s="55">
        <f t="shared" si="2"/>
        <v>0</v>
      </c>
      <c r="Z24" s="56" t="e">
        <f t="shared" si="3"/>
        <v>#DIV/0!</v>
      </c>
      <c r="AA24" s="49">
        <f t="shared" si="13"/>
        <v>0</v>
      </c>
      <c r="AB24" s="49">
        <f t="shared" si="4"/>
        <v>0</v>
      </c>
      <c r="AC24" s="49" t="e">
        <f t="shared" si="14"/>
        <v>#DIV/0!</v>
      </c>
      <c r="AD24" s="49" t="e">
        <f t="shared" si="15"/>
        <v>#DIV/0!</v>
      </c>
      <c r="AE24" s="49" t="str">
        <f t="shared" si="16"/>
        <v/>
      </c>
      <c r="AF24" s="49" t="str">
        <f t="shared" si="17"/>
        <v/>
      </c>
      <c r="AG24" s="49">
        <f t="shared" si="18"/>
        <v>1</v>
      </c>
      <c r="AH24" s="49">
        <f t="shared" si="5"/>
        <v>1</v>
      </c>
      <c r="AI24" s="49">
        <f t="shared" si="19"/>
        <v>0</v>
      </c>
      <c r="AJ24" s="49">
        <f t="shared" si="20"/>
        <v>0</v>
      </c>
      <c r="AK24" s="49">
        <f t="shared" si="21"/>
        <v>0</v>
      </c>
      <c r="AL24" s="49">
        <f t="shared" si="22"/>
        <v>0</v>
      </c>
      <c r="AM24" s="49">
        <f t="shared" si="23"/>
        <v>0</v>
      </c>
      <c r="AN24" s="49">
        <f t="shared" si="24"/>
        <v>0</v>
      </c>
      <c r="AO24" s="49">
        <f t="shared" si="25"/>
        <v>0</v>
      </c>
      <c r="AP24" s="49">
        <f t="shared" si="26"/>
        <v>0</v>
      </c>
      <c r="AQ24" s="49">
        <f t="shared" si="27"/>
        <v>0</v>
      </c>
      <c r="AR24" s="49">
        <f t="shared" si="28"/>
        <v>0</v>
      </c>
      <c r="AS24" s="49">
        <f t="shared" si="29"/>
        <v>0</v>
      </c>
      <c r="AT24" s="49" t="str">
        <f t="shared" si="7"/>
        <v>select</v>
      </c>
      <c r="AU24" s="49">
        <f t="shared" si="8"/>
        <v>0</v>
      </c>
      <c r="AV24" s="68"/>
      <c r="AW24" s="49" t="s">
        <v>8</v>
      </c>
      <c r="AX24" s="57" t="s">
        <v>47</v>
      </c>
      <c r="AY24" s="49" t="s">
        <v>60</v>
      </c>
    </row>
    <row r="25" spans="1:51" ht="30.75" customHeight="1" x14ac:dyDescent="0.25">
      <c r="A25" s="11">
        <v>20</v>
      </c>
      <c r="B25" s="27" t="s">
        <v>106</v>
      </c>
      <c r="C25" s="28" t="s">
        <v>61</v>
      </c>
      <c r="D25" s="29" t="s">
        <v>61</v>
      </c>
      <c r="E25" s="62"/>
      <c r="F25" s="40"/>
      <c r="G25" s="31"/>
      <c r="H25" s="30"/>
      <c r="I25" s="31"/>
      <c r="J25" s="31"/>
      <c r="K25" s="31"/>
      <c r="L25" s="31"/>
      <c r="M25" s="71"/>
      <c r="N25" s="72"/>
      <c r="O25" s="40"/>
      <c r="P25" s="31"/>
      <c r="Q25" s="32"/>
      <c r="R25" s="126" t="str">
        <f t="shared" si="9"/>
        <v/>
      </c>
      <c r="S25" s="127" t="str">
        <f t="shared" si="30"/>
        <v/>
      </c>
      <c r="T25" s="128" t="str">
        <f t="shared" si="31"/>
        <v/>
      </c>
      <c r="U25" s="129" t="str">
        <f t="shared" si="12"/>
        <v>Select assay</v>
      </c>
      <c r="V25" s="130" t="str">
        <f t="shared" si="0"/>
        <v/>
      </c>
      <c r="W25" s="3"/>
      <c r="X25" s="55">
        <f t="shared" si="1"/>
        <v>0</v>
      </c>
      <c r="Y25" s="55">
        <f t="shared" si="2"/>
        <v>0</v>
      </c>
      <c r="Z25" s="56" t="e">
        <f t="shared" si="3"/>
        <v>#DIV/0!</v>
      </c>
      <c r="AA25" s="49">
        <f t="shared" si="13"/>
        <v>0</v>
      </c>
      <c r="AB25" s="49">
        <f t="shared" si="4"/>
        <v>0</v>
      </c>
      <c r="AC25" s="49" t="e">
        <f t="shared" si="14"/>
        <v>#DIV/0!</v>
      </c>
      <c r="AD25" s="49" t="e">
        <f t="shared" si="15"/>
        <v>#DIV/0!</v>
      </c>
      <c r="AE25" s="49" t="str">
        <f t="shared" si="16"/>
        <v/>
      </c>
      <c r="AF25" s="49" t="str">
        <f t="shared" si="17"/>
        <v/>
      </c>
      <c r="AG25" s="49">
        <f t="shared" si="18"/>
        <v>1</v>
      </c>
      <c r="AH25" s="49">
        <f t="shared" si="5"/>
        <v>1</v>
      </c>
      <c r="AI25" s="49">
        <f t="shared" si="19"/>
        <v>0</v>
      </c>
      <c r="AJ25" s="49">
        <f t="shared" si="20"/>
        <v>0</v>
      </c>
      <c r="AK25" s="49">
        <f t="shared" si="21"/>
        <v>0</v>
      </c>
      <c r="AL25" s="49">
        <f t="shared" si="22"/>
        <v>0</v>
      </c>
      <c r="AM25" s="49">
        <f t="shared" si="23"/>
        <v>0</v>
      </c>
      <c r="AN25" s="49">
        <f t="shared" si="24"/>
        <v>0</v>
      </c>
      <c r="AO25" s="49">
        <f t="shared" si="25"/>
        <v>0</v>
      </c>
      <c r="AP25" s="49">
        <f t="shared" si="26"/>
        <v>0</v>
      </c>
      <c r="AQ25" s="49">
        <f t="shared" si="27"/>
        <v>0</v>
      </c>
      <c r="AR25" s="49">
        <f t="shared" si="28"/>
        <v>0</v>
      </c>
      <c r="AS25" s="49">
        <f t="shared" si="29"/>
        <v>0</v>
      </c>
      <c r="AT25" s="49" t="str">
        <f t="shared" si="7"/>
        <v>select</v>
      </c>
      <c r="AU25" s="49">
        <f t="shared" si="8"/>
        <v>0</v>
      </c>
      <c r="AV25" s="68"/>
      <c r="AW25" s="49" t="s">
        <v>21</v>
      </c>
      <c r="AX25" s="57" t="s">
        <v>47</v>
      </c>
      <c r="AY25" s="49" t="s">
        <v>60</v>
      </c>
    </row>
    <row r="26" spans="1:51" ht="30.75" customHeight="1" x14ac:dyDescent="0.25">
      <c r="A26" s="11">
        <v>21</v>
      </c>
      <c r="B26" s="23" t="s">
        <v>107</v>
      </c>
      <c r="C26" s="24" t="s">
        <v>61</v>
      </c>
      <c r="D26" s="25" t="s">
        <v>61</v>
      </c>
      <c r="E26" s="63"/>
      <c r="F26" s="41"/>
      <c r="G26" s="17"/>
      <c r="H26" s="26"/>
      <c r="I26" s="17"/>
      <c r="J26" s="17"/>
      <c r="K26" s="17"/>
      <c r="L26" s="17"/>
      <c r="M26" s="73"/>
      <c r="N26" s="74"/>
      <c r="O26" s="41"/>
      <c r="P26" s="17"/>
      <c r="Q26" s="18"/>
      <c r="R26" s="139" t="str">
        <f t="shared" si="9"/>
        <v/>
      </c>
      <c r="S26" s="140" t="str">
        <f t="shared" si="30"/>
        <v/>
      </c>
      <c r="T26" s="141" t="str">
        <f t="shared" si="31"/>
        <v/>
      </c>
      <c r="U26" s="142" t="str">
        <f t="shared" si="12"/>
        <v>Select assay</v>
      </c>
      <c r="V26" s="143" t="str">
        <f t="shared" si="0"/>
        <v/>
      </c>
      <c r="W26" s="3"/>
      <c r="X26" s="55">
        <f t="shared" si="1"/>
        <v>0</v>
      </c>
      <c r="Y26" s="55">
        <f t="shared" si="2"/>
        <v>0</v>
      </c>
      <c r="Z26" s="56" t="e">
        <f t="shared" si="3"/>
        <v>#DIV/0!</v>
      </c>
      <c r="AA26" s="49">
        <f t="shared" si="13"/>
        <v>0</v>
      </c>
      <c r="AB26" s="49">
        <f t="shared" si="4"/>
        <v>0</v>
      </c>
      <c r="AC26" s="49" t="e">
        <f t="shared" si="14"/>
        <v>#DIV/0!</v>
      </c>
      <c r="AD26" s="49" t="e">
        <f t="shared" si="15"/>
        <v>#DIV/0!</v>
      </c>
      <c r="AE26" s="49" t="str">
        <f t="shared" si="16"/>
        <v/>
      </c>
      <c r="AF26" s="49" t="str">
        <f t="shared" si="17"/>
        <v/>
      </c>
      <c r="AG26" s="49">
        <f t="shared" si="18"/>
        <v>1</v>
      </c>
      <c r="AH26" s="49">
        <f t="shared" si="5"/>
        <v>1</v>
      </c>
      <c r="AI26" s="49">
        <f t="shared" si="19"/>
        <v>0</v>
      </c>
      <c r="AJ26" s="49">
        <f t="shared" si="20"/>
        <v>0</v>
      </c>
      <c r="AK26" s="49">
        <f t="shared" si="21"/>
        <v>0</v>
      </c>
      <c r="AL26" s="49">
        <f t="shared" si="22"/>
        <v>0</v>
      </c>
      <c r="AM26" s="49">
        <f t="shared" si="23"/>
        <v>0</v>
      </c>
      <c r="AN26" s="49">
        <f t="shared" si="24"/>
        <v>0</v>
      </c>
      <c r="AO26" s="49">
        <f t="shared" si="25"/>
        <v>0</v>
      </c>
      <c r="AP26" s="49">
        <f t="shared" si="26"/>
        <v>0</v>
      </c>
      <c r="AQ26" s="49">
        <f t="shared" si="27"/>
        <v>0</v>
      </c>
      <c r="AR26" s="49">
        <f t="shared" si="28"/>
        <v>0</v>
      </c>
      <c r="AS26" s="49">
        <f t="shared" si="29"/>
        <v>0</v>
      </c>
      <c r="AT26" s="49" t="str">
        <f t="shared" si="7"/>
        <v>select</v>
      </c>
      <c r="AU26" s="49">
        <f t="shared" si="8"/>
        <v>0</v>
      </c>
      <c r="AV26" s="68"/>
      <c r="AW26" s="49" t="s">
        <v>22</v>
      </c>
      <c r="AX26" s="49" t="s">
        <v>44</v>
      </c>
      <c r="AY26" s="49" t="s">
        <v>62</v>
      </c>
    </row>
    <row r="27" spans="1:51" ht="30.75" customHeight="1" x14ac:dyDescent="0.25">
      <c r="A27" s="11">
        <v>22</v>
      </c>
      <c r="B27" s="27" t="s">
        <v>108</v>
      </c>
      <c r="C27" s="28" t="s">
        <v>61</v>
      </c>
      <c r="D27" s="29" t="s">
        <v>61</v>
      </c>
      <c r="E27" s="62"/>
      <c r="F27" s="40"/>
      <c r="G27" s="31"/>
      <c r="H27" s="30"/>
      <c r="I27" s="31"/>
      <c r="J27" s="31"/>
      <c r="K27" s="31"/>
      <c r="L27" s="31"/>
      <c r="M27" s="71"/>
      <c r="N27" s="72"/>
      <c r="O27" s="40"/>
      <c r="P27" s="31"/>
      <c r="Q27" s="32"/>
      <c r="R27" s="126" t="str">
        <f t="shared" si="9"/>
        <v/>
      </c>
      <c r="S27" s="127" t="str">
        <f t="shared" si="30"/>
        <v/>
      </c>
      <c r="T27" s="128" t="str">
        <f t="shared" si="31"/>
        <v/>
      </c>
      <c r="U27" s="129" t="str">
        <f t="shared" si="12"/>
        <v>Select assay</v>
      </c>
      <c r="V27" s="130" t="str">
        <f t="shared" si="0"/>
        <v/>
      </c>
      <c r="W27" s="3"/>
      <c r="X27" s="55">
        <f t="shared" si="1"/>
        <v>0</v>
      </c>
      <c r="Y27" s="55">
        <f t="shared" si="2"/>
        <v>0</v>
      </c>
      <c r="Z27" s="56" t="e">
        <f t="shared" si="3"/>
        <v>#DIV/0!</v>
      </c>
      <c r="AA27" s="49">
        <f t="shared" si="13"/>
        <v>0</v>
      </c>
      <c r="AB27" s="49">
        <f t="shared" si="4"/>
        <v>0</v>
      </c>
      <c r="AC27" s="49" t="e">
        <f t="shared" si="14"/>
        <v>#DIV/0!</v>
      </c>
      <c r="AD27" s="49" t="e">
        <f t="shared" si="15"/>
        <v>#DIV/0!</v>
      </c>
      <c r="AE27" s="49" t="str">
        <f t="shared" si="16"/>
        <v/>
      </c>
      <c r="AF27" s="49" t="str">
        <f t="shared" si="17"/>
        <v/>
      </c>
      <c r="AG27" s="49">
        <f t="shared" si="18"/>
        <v>1</v>
      </c>
      <c r="AH27" s="49">
        <f t="shared" si="5"/>
        <v>1</v>
      </c>
      <c r="AI27" s="49">
        <f t="shared" si="19"/>
        <v>0</v>
      </c>
      <c r="AJ27" s="49">
        <f t="shared" si="20"/>
        <v>0</v>
      </c>
      <c r="AK27" s="49">
        <f t="shared" si="21"/>
        <v>0</v>
      </c>
      <c r="AL27" s="49">
        <f t="shared" si="22"/>
        <v>0</v>
      </c>
      <c r="AM27" s="49">
        <f t="shared" si="23"/>
        <v>0</v>
      </c>
      <c r="AN27" s="49">
        <f t="shared" si="24"/>
        <v>0</v>
      </c>
      <c r="AO27" s="49">
        <f t="shared" si="25"/>
        <v>0</v>
      </c>
      <c r="AP27" s="49">
        <f t="shared" si="26"/>
        <v>0</v>
      </c>
      <c r="AQ27" s="49">
        <f t="shared" si="27"/>
        <v>0</v>
      </c>
      <c r="AR27" s="49">
        <f t="shared" si="28"/>
        <v>0</v>
      </c>
      <c r="AS27" s="49">
        <f t="shared" si="29"/>
        <v>0</v>
      </c>
      <c r="AT27" s="49" t="str">
        <f t="shared" si="7"/>
        <v>select</v>
      </c>
      <c r="AU27" s="49">
        <f t="shared" si="8"/>
        <v>0</v>
      </c>
      <c r="AV27" s="68"/>
      <c r="AW27" s="49" t="s">
        <v>23</v>
      </c>
      <c r="AX27" s="57" t="s">
        <v>47</v>
      </c>
      <c r="AY27" s="49" t="s">
        <v>60</v>
      </c>
    </row>
    <row r="28" spans="1:51" ht="30.75" customHeight="1" x14ac:dyDescent="0.25">
      <c r="A28" s="11">
        <v>23</v>
      </c>
      <c r="B28" s="23" t="s">
        <v>109</v>
      </c>
      <c r="C28" s="24" t="s">
        <v>61</v>
      </c>
      <c r="D28" s="25" t="s">
        <v>61</v>
      </c>
      <c r="E28" s="63"/>
      <c r="F28" s="41"/>
      <c r="G28" s="17"/>
      <c r="H28" s="26"/>
      <c r="I28" s="17"/>
      <c r="J28" s="17"/>
      <c r="K28" s="17"/>
      <c r="L28" s="17"/>
      <c r="M28" s="73"/>
      <c r="N28" s="74"/>
      <c r="O28" s="41"/>
      <c r="P28" s="17"/>
      <c r="Q28" s="18"/>
      <c r="R28" s="139" t="str">
        <f t="shared" si="9"/>
        <v/>
      </c>
      <c r="S28" s="140" t="str">
        <f t="shared" si="30"/>
        <v/>
      </c>
      <c r="T28" s="141" t="str">
        <f t="shared" si="31"/>
        <v/>
      </c>
      <c r="U28" s="142" t="str">
        <f t="shared" si="12"/>
        <v>Select assay</v>
      </c>
      <c r="V28" s="143" t="str">
        <f t="shared" si="0"/>
        <v/>
      </c>
      <c r="W28" s="3"/>
      <c r="X28" s="55">
        <f t="shared" si="1"/>
        <v>0</v>
      </c>
      <c r="Y28" s="55">
        <f t="shared" si="2"/>
        <v>0</v>
      </c>
      <c r="Z28" s="56" t="e">
        <f t="shared" si="3"/>
        <v>#DIV/0!</v>
      </c>
      <c r="AA28" s="49">
        <f t="shared" si="13"/>
        <v>0</v>
      </c>
      <c r="AB28" s="49">
        <f t="shared" si="4"/>
        <v>0</v>
      </c>
      <c r="AC28" s="49" t="e">
        <f t="shared" si="14"/>
        <v>#DIV/0!</v>
      </c>
      <c r="AD28" s="49" t="e">
        <f t="shared" si="15"/>
        <v>#DIV/0!</v>
      </c>
      <c r="AE28" s="49" t="str">
        <f t="shared" si="16"/>
        <v/>
      </c>
      <c r="AF28" s="49" t="str">
        <f t="shared" si="17"/>
        <v/>
      </c>
      <c r="AG28" s="49">
        <f t="shared" si="18"/>
        <v>1</v>
      </c>
      <c r="AH28" s="49">
        <f t="shared" si="5"/>
        <v>1</v>
      </c>
      <c r="AI28" s="49">
        <f t="shared" si="19"/>
        <v>0</v>
      </c>
      <c r="AJ28" s="49">
        <f t="shared" si="20"/>
        <v>0</v>
      </c>
      <c r="AK28" s="49">
        <f t="shared" si="21"/>
        <v>0</v>
      </c>
      <c r="AL28" s="49">
        <f t="shared" si="22"/>
        <v>0</v>
      </c>
      <c r="AM28" s="49">
        <f t="shared" si="23"/>
        <v>0</v>
      </c>
      <c r="AN28" s="49">
        <f t="shared" si="24"/>
        <v>0</v>
      </c>
      <c r="AO28" s="49">
        <f t="shared" si="25"/>
        <v>0</v>
      </c>
      <c r="AP28" s="49">
        <f t="shared" si="26"/>
        <v>0</v>
      </c>
      <c r="AQ28" s="49">
        <f t="shared" si="27"/>
        <v>0</v>
      </c>
      <c r="AR28" s="49">
        <f t="shared" si="28"/>
        <v>0</v>
      </c>
      <c r="AS28" s="49">
        <f t="shared" si="29"/>
        <v>0</v>
      </c>
      <c r="AT28" s="49" t="str">
        <f t="shared" si="7"/>
        <v>select</v>
      </c>
      <c r="AU28" s="49">
        <f t="shared" si="8"/>
        <v>0</v>
      </c>
      <c r="AV28" s="68"/>
      <c r="AW28" s="49" t="s">
        <v>17</v>
      </c>
      <c r="AX28" s="49" t="s">
        <v>44</v>
      </c>
      <c r="AY28" s="49" t="s">
        <v>62</v>
      </c>
    </row>
    <row r="29" spans="1:51" ht="30.75" customHeight="1" thickBot="1" x14ac:dyDescent="0.3">
      <c r="A29" s="12">
        <v>24</v>
      </c>
      <c r="B29" s="33" t="s">
        <v>110</v>
      </c>
      <c r="C29" s="34" t="s">
        <v>61</v>
      </c>
      <c r="D29" s="35" t="s">
        <v>61</v>
      </c>
      <c r="E29" s="64"/>
      <c r="F29" s="42"/>
      <c r="G29" s="37"/>
      <c r="H29" s="36"/>
      <c r="I29" s="37"/>
      <c r="J29" s="37"/>
      <c r="K29" s="37"/>
      <c r="L29" s="37"/>
      <c r="M29" s="75"/>
      <c r="N29" s="76"/>
      <c r="O29" s="42"/>
      <c r="P29" s="37"/>
      <c r="Q29" s="38"/>
      <c r="R29" s="131" t="str">
        <f t="shared" si="9"/>
        <v/>
      </c>
      <c r="S29" s="132" t="str">
        <f t="shared" si="30"/>
        <v/>
      </c>
      <c r="T29" s="136" t="str">
        <f t="shared" si="31"/>
        <v/>
      </c>
      <c r="U29" s="137" t="str">
        <f t="shared" si="12"/>
        <v>Select assay</v>
      </c>
      <c r="V29" s="138" t="str">
        <f t="shared" si="0"/>
        <v/>
      </c>
      <c r="W29" s="3"/>
      <c r="X29" s="55">
        <f t="shared" si="1"/>
        <v>0</v>
      </c>
      <c r="Y29" s="55">
        <f t="shared" si="2"/>
        <v>0</v>
      </c>
      <c r="Z29" s="56" t="e">
        <f t="shared" si="3"/>
        <v>#DIV/0!</v>
      </c>
      <c r="AA29" s="49">
        <f t="shared" si="13"/>
        <v>0</v>
      </c>
      <c r="AB29" s="49">
        <f t="shared" si="4"/>
        <v>0</v>
      </c>
      <c r="AC29" s="49" t="e">
        <f t="shared" si="14"/>
        <v>#DIV/0!</v>
      </c>
      <c r="AD29" s="49" t="e">
        <f t="shared" si="15"/>
        <v>#DIV/0!</v>
      </c>
      <c r="AE29" s="49" t="str">
        <f t="shared" si="16"/>
        <v/>
      </c>
      <c r="AF29" s="49" t="str">
        <f t="shared" si="17"/>
        <v/>
      </c>
      <c r="AG29" s="49">
        <f t="shared" si="18"/>
        <v>1</v>
      </c>
      <c r="AH29" s="49">
        <f t="shared" si="5"/>
        <v>1</v>
      </c>
      <c r="AI29" s="49">
        <f t="shared" si="19"/>
        <v>0</v>
      </c>
      <c r="AJ29" s="49">
        <f t="shared" si="20"/>
        <v>0</v>
      </c>
      <c r="AK29" s="49">
        <f t="shared" si="21"/>
        <v>0</v>
      </c>
      <c r="AL29" s="49">
        <f t="shared" si="22"/>
        <v>0</v>
      </c>
      <c r="AM29" s="49">
        <f t="shared" si="23"/>
        <v>0</v>
      </c>
      <c r="AN29" s="49">
        <f t="shared" si="24"/>
        <v>0</v>
      </c>
      <c r="AO29" s="49">
        <f t="shared" si="25"/>
        <v>0</v>
      </c>
      <c r="AP29" s="49">
        <f t="shared" si="26"/>
        <v>0</v>
      </c>
      <c r="AQ29" s="49">
        <f t="shared" si="27"/>
        <v>0</v>
      </c>
      <c r="AR29" s="49">
        <f t="shared" si="28"/>
        <v>0</v>
      </c>
      <c r="AS29" s="49">
        <f t="shared" si="29"/>
        <v>0</v>
      </c>
      <c r="AT29" s="49" t="str">
        <f t="shared" si="7"/>
        <v>select</v>
      </c>
      <c r="AU29" s="49">
        <f t="shared" si="8"/>
        <v>0</v>
      </c>
      <c r="AV29" s="68"/>
      <c r="AW29" s="49" t="s">
        <v>18</v>
      </c>
      <c r="AX29" s="57" t="s">
        <v>47</v>
      </c>
      <c r="AY29" s="49" t="s">
        <v>60</v>
      </c>
    </row>
    <row r="30" spans="1:51" ht="21.75" customHeight="1" x14ac:dyDescent="0.25">
      <c r="A30" s="87" t="s">
        <v>71</v>
      </c>
      <c r="B30" s="87"/>
      <c r="C30" s="87"/>
      <c r="D30" s="87"/>
      <c r="E30" s="6"/>
      <c r="F30" s="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  <c r="T30" s="8"/>
      <c r="U30" s="8"/>
      <c r="V30" s="8"/>
      <c r="AF30" s="49"/>
      <c r="AV30" s="68"/>
      <c r="AW30" s="49" t="s">
        <v>24</v>
      </c>
      <c r="AX30" s="57" t="s">
        <v>47</v>
      </c>
      <c r="AY30" s="49" t="s">
        <v>60</v>
      </c>
    </row>
    <row r="31" spans="1:51" ht="37.5" customHeight="1" x14ac:dyDescent="0.25">
      <c r="A31" s="86" t="s">
        <v>72</v>
      </c>
      <c r="B31" s="86"/>
      <c r="C31" s="86"/>
      <c r="D31" s="86"/>
      <c r="E31" s="6"/>
      <c r="F31" s="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9" t="s">
        <v>74</v>
      </c>
      <c r="T31" s="80"/>
      <c r="U31" s="81"/>
      <c r="V31" s="81"/>
      <c r="AV31" s="68"/>
      <c r="AW31" s="49" t="s">
        <v>25</v>
      </c>
      <c r="AX31" s="57" t="s">
        <v>47</v>
      </c>
      <c r="AY31" s="49" t="s">
        <v>60</v>
      </c>
    </row>
    <row r="32" spans="1:51" ht="37.5" customHeight="1" x14ac:dyDescent="0.25">
      <c r="A32" s="13"/>
      <c r="B32" s="6"/>
      <c r="C32" s="6"/>
      <c r="D32" s="6"/>
      <c r="E32" s="6"/>
      <c r="F32" s="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9" t="s">
        <v>75</v>
      </c>
      <c r="T32" s="82"/>
      <c r="U32" s="83"/>
      <c r="V32" s="83"/>
      <c r="AV32" s="68"/>
      <c r="AW32" s="49" t="s">
        <v>26</v>
      </c>
      <c r="AX32" s="57" t="s">
        <v>47</v>
      </c>
      <c r="AY32" s="49" t="s">
        <v>60</v>
      </c>
    </row>
    <row r="33" spans="48:51" x14ac:dyDescent="0.25">
      <c r="AV33" s="68"/>
      <c r="AW33" s="49" t="s">
        <v>27</v>
      </c>
      <c r="AX33" s="57" t="s">
        <v>47</v>
      </c>
      <c r="AY33" s="49" t="s">
        <v>60</v>
      </c>
    </row>
    <row r="34" spans="48:51" x14ac:dyDescent="0.25">
      <c r="AV34" s="68"/>
      <c r="AW34" s="49" t="s">
        <v>28</v>
      </c>
      <c r="AX34" s="57" t="s">
        <v>47</v>
      </c>
      <c r="AY34" s="49" t="s">
        <v>60</v>
      </c>
    </row>
    <row r="35" spans="48:51" x14ac:dyDescent="0.25">
      <c r="AV35" s="68"/>
      <c r="AW35" s="49" t="s">
        <v>29</v>
      </c>
      <c r="AX35" s="57" t="s">
        <v>47</v>
      </c>
      <c r="AY35" s="49" t="s">
        <v>60</v>
      </c>
    </row>
    <row r="36" spans="48:51" x14ac:dyDescent="0.25">
      <c r="AV36" s="68"/>
      <c r="AW36" s="49" t="s">
        <v>30</v>
      </c>
      <c r="AX36" s="57" t="s">
        <v>47</v>
      </c>
      <c r="AY36" s="49" t="s">
        <v>60</v>
      </c>
    </row>
    <row r="37" spans="48:51" x14ac:dyDescent="0.25">
      <c r="AV37" s="68"/>
      <c r="AW37" s="49" t="s">
        <v>31</v>
      </c>
      <c r="AX37" s="57" t="s">
        <v>47</v>
      </c>
      <c r="AY37" s="49" t="s">
        <v>60</v>
      </c>
    </row>
    <row r="38" spans="48:51" x14ac:dyDescent="0.25">
      <c r="AV38" s="68"/>
      <c r="AW38" s="49" t="s">
        <v>32</v>
      </c>
      <c r="AX38" s="57" t="s">
        <v>47</v>
      </c>
      <c r="AY38" s="49" t="s">
        <v>60</v>
      </c>
    </row>
    <row r="39" spans="48:51" x14ac:dyDescent="0.25">
      <c r="AV39" s="68"/>
      <c r="AW39" s="49" t="s">
        <v>143</v>
      </c>
      <c r="AX39" s="49" t="s">
        <v>44</v>
      </c>
      <c r="AY39" s="49" t="s">
        <v>60</v>
      </c>
    </row>
    <row r="40" spans="48:51" x14ac:dyDescent="0.25">
      <c r="AV40" s="68"/>
      <c r="AW40" s="49" t="s">
        <v>127</v>
      </c>
      <c r="AX40" s="57" t="s">
        <v>47</v>
      </c>
      <c r="AY40" s="49" t="s">
        <v>60</v>
      </c>
    </row>
    <row r="41" spans="48:51" x14ac:dyDescent="0.25">
      <c r="AV41" s="68"/>
      <c r="AW41" s="49" t="s">
        <v>128</v>
      </c>
      <c r="AX41" s="57" t="s">
        <v>47</v>
      </c>
      <c r="AY41" s="49" t="s">
        <v>60</v>
      </c>
    </row>
    <row r="42" spans="48:51" x14ac:dyDescent="0.25">
      <c r="AV42" s="68"/>
      <c r="AW42" s="49" t="s">
        <v>129</v>
      </c>
      <c r="AX42" s="57" t="s">
        <v>47</v>
      </c>
      <c r="AY42" s="49" t="s">
        <v>60</v>
      </c>
    </row>
    <row r="43" spans="48:51" x14ac:dyDescent="0.25">
      <c r="AV43" s="68"/>
      <c r="AW43" s="49" t="s">
        <v>130</v>
      </c>
      <c r="AX43" s="77" t="s">
        <v>133</v>
      </c>
      <c r="AY43" s="49" t="s">
        <v>60</v>
      </c>
    </row>
    <row r="44" spans="48:51" x14ac:dyDescent="0.25">
      <c r="AV44" s="68"/>
      <c r="AW44" s="49" t="s">
        <v>131</v>
      </c>
      <c r="AX44" s="77" t="s">
        <v>133</v>
      </c>
      <c r="AY44" s="49" t="s">
        <v>60</v>
      </c>
    </row>
    <row r="45" spans="48:51" x14ac:dyDescent="0.25">
      <c r="AV45" s="68"/>
      <c r="AW45" s="49" t="s">
        <v>132</v>
      </c>
      <c r="AX45" s="77" t="s">
        <v>133</v>
      </c>
      <c r="AY45" s="49" t="s">
        <v>60</v>
      </c>
    </row>
    <row r="46" spans="48:51" x14ac:dyDescent="0.25">
      <c r="AV46" s="68"/>
      <c r="AW46" s="49" t="s">
        <v>134</v>
      </c>
      <c r="AX46" s="77" t="s">
        <v>133</v>
      </c>
      <c r="AY46" s="49" t="s">
        <v>60</v>
      </c>
    </row>
    <row r="47" spans="48:51" x14ac:dyDescent="0.25">
      <c r="AV47" s="68"/>
      <c r="AW47" s="49" t="s">
        <v>79</v>
      </c>
      <c r="AX47" s="49" t="s">
        <v>44</v>
      </c>
      <c r="AY47" s="49" t="s">
        <v>62</v>
      </c>
    </row>
    <row r="48" spans="48:51" x14ac:dyDescent="0.25">
      <c r="AV48" s="68"/>
      <c r="AW48" s="49" t="s">
        <v>80</v>
      </c>
      <c r="AX48" s="50" t="s">
        <v>77</v>
      </c>
      <c r="AY48" s="49" t="s">
        <v>62</v>
      </c>
    </row>
    <row r="49" spans="48:51" x14ac:dyDescent="0.25">
      <c r="AV49" s="68"/>
      <c r="AW49" s="49" t="s">
        <v>3</v>
      </c>
      <c r="AX49" s="57" t="s">
        <v>47</v>
      </c>
      <c r="AY49" s="49" t="s">
        <v>62</v>
      </c>
    </row>
    <row r="50" spans="48:51" x14ac:dyDescent="0.25">
      <c r="AV50" s="68"/>
      <c r="AW50" s="49" t="s">
        <v>144</v>
      </c>
      <c r="AX50" s="57" t="s">
        <v>47</v>
      </c>
      <c r="AY50" s="49" t="s">
        <v>60</v>
      </c>
    </row>
    <row r="51" spans="48:51" x14ac:dyDescent="0.25">
      <c r="AV51" s="68"/>
      <c r="AW51" s="49" t="s">
        <v>144</v>
      </c>
      <c r="AX51" s="57" t="s">
        <v>47</v>
      </c>
      <c r="AY51" s="49" t="s">
        <v>60</v>
      </c>
    </row>
    <row r="52" spans="48:51" x14ac:dyDescent="0.25">
      <c r="AV52" s="68"/>
      <c r="AW52" s="49" t="s">
        <v>144</v>
      </c>
      <c r="AX52" s="57" t="s">
        <v>47</v>
      </c>
      <c r="AY52" s="49" t="s">
        <v>60</v>
      </c>
    </row>
    <row r="53" spans="48:51" x14ac:dyDescent="0.25">
      <c r="AV53" s="68"/>
      <c r="AW53" s="49" t="s">
        <v>33</v>
      </c>
      <c r="AX53" s="49" t="s">
        <v>45</v>
      </c>
      <c r="AY53" s="49" t="s">
        <v>62</v>
      </c>
    </row>
    <row r="54" spans="48:51" x14ac:dyDescent="0.25">
      <c r="AV54" s="68"/>
      <c r="AW54" s="49" t="s">
        <v>34</v>
      </c>
      <c r="AX54" s="57" t="s">
        <v>47</v>
      </c>
      <c r="AY54" s="49" t="s">
        <v>60</v>
      </c>
    </row>
    <row r="55" spans="48:51" x14ac:dyDescent="0.25">
      <c r="AV55" s="68"/>
      <c r="AW55" s="49" t="s">
        <v>35</v>
      </c>
      <c r="AX55" s="57" t="s">
        <v>47</v>
      </c>
      <c r="AY55" s="49" t="s">
        <v>60</v>
      </c>
    </row>
  </sheetData>
  <sheetProtection algorithmName="SHA-512" hashValue="AhqZpT/JM+BMcFIpR+TDnQvOOvoi2xhx9VabiGMrmxm7khJmvf6t7b697eD0Oujt/I/M1UcfyxjsjnbQhuXkzg==" saltValue="wCFZkYxcUPlS86BuYnAcZg==" spinCount="100000" sheet="1" objects="1" scenarios="1" selectLockedCells="1"/>
  <mergeCells count="12">
    <mergeCell ref="T31:V31"/>
    <mergeCell ref="T32:V32"/>
    <mergeCell ref="A1:V1"/>
    <mergeCell ref="O3:Q3"/>
    <mergeCell ref="T5:V5"/>
    <mergeCell ref="A31:D31"/>
    <mergeCell ref="R3:V3"/>
    <mergeCell ref="B3:E3"/>
    <mergeCell ref="A30:D30"/>
    <mergeCell ref="F4:G4"/>
    <mergeCell ref="F3:N3"/>
    <mergeCell ref="H4:N4"/>
  </mergeCells>
  <phoneticPr fontId="12" type="noConversion"/>
  <conditionalFormatting sqref="R6:R29">
    <cfRule type="containsText" dxfId="10" priority="14" operator="containsText" text="Invalid">
      <formula>NOT(ISERROR(SEARCH("Invalid",R6)))</formula>
    </cfRule>
    <cfRule type="cellIs" dxfId="9" priority="16" operator="equal">
      <formula>"Valid"</formula>
    </cfRule>
  </conditionalFormatting>
  <conditionalFormatting sqref="U6:V29">
    <cfRule type="cellIs" dxfId="8" priority="8" operator="equal">
      <formula>$N6</formula>
    </cfRule>
  </conditionalFormatting>
  <conditionalFormatting sqref="V6:V29">
    <cfRule type="cellIs" dxfId="7" priority="3" operator="equal">
      <formula>"*"</formula>
    </cfRule>
  </conditionalFormatting>
  <conditionalFormatting sqref="C6:D29">
    <cfRule type="cellIs" dxfId="6" priority="17" operator="equal">
      <formula>$AW$6</formula>
    </cfRule>
  </conditionalFormatting>
  <dataValidations count="2">
    <dataValidation type="list" errorStyle="warning" allowBlank="1" showInputMessage="1" showErrorMessage="1" error="Vyberte metodu ze seznamu!" sqref="C6:C29" xr:uid="{9538B992-BD2C-4119-A8C1-48128743AA01}">
      <formula1>ASSAYS</formula1>
    </dataValidation>
    <dataValidation type="list" errorStyle="warning" allowBlank="1" showInputMessage="1" showErrorMessage="1" error="Vyberte metodu ze seznamu!" sqref="D6:D29" xr:uid="{411ABD8D-EB1C-4293-BAED-C0A1A1229A4D}">
      <formula1>INDIRECT($AU6)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headerFooter>
    <oddFooter>&amp;L&amp;12©&amp;11 Vidia spol. s r.o., Nad Safinou II 365, 252 50 Vestec, Czech republic, version 1.0&amp;Cservis@vidia.cz&amp;RPage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08F5F-8E15-4836-9F30-04878C15F64E}">
  <sheetPr>
    <tabColor rgb="FFDC08C3"/>
  </sheetPr>
  <dimension ref="A1"/>
  <sheetViews>
    <sheetView workbookViewId="0">
      <selection activeCell="T26" sqref="T26"/>
    </sheetView>
  </sheetViews>
  <sheetFormatPr defaultRowHeight="15" x14ac:dyDescent="0.25"/>
  <cols>
    <col min="1" max="16384" width="9.140625" style="6"/>
  </cols>
  <sheetData/>
  <sheetProtection algorithmName="SHA-512" hashValue="G/CR+N+m6n3ak6vDPMXGMNKuQTPFoXv1qPjylU80HRfMfMQ072gnhG/D/lKkJpvn6ZSIUWFKAzs/1euQCi1Iyg==" saltValue="cQymXjWAsJgsH7X7fOVZ/Q==" spinCount="100000" sheet="1" objects="1" scenarios="1" selectLockedCells="1" selectUnlockedCell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CFA19-2E71-44EB-8C0B-61519018A9DA}">
  <sheetPr codeName="List2"/>
  <dimension ref="A1:F6"/>
  <sheetViews>
    <sheetView zoomScale="85" zoomScaleNormal="85" workbookViewId="0">
      <selection activeCell="D12" sqref="D12"/>
    </sheetView>
  </sheetViews>
  <sheetFormatPr defaultRowHeight="15" x14ac:dyDescent="0.25"/>
  <cols>
    <col min="1" max="1" width="22.42578125" bestFit="1" customWidth="1"/>
    <col min="2" max="2" width="22.42578125" customWidth="1"/>
    <col min="3" max="33" width="22.42578125" bestFit="1" customWidth="1"/>
  </cols>
  <sheetData>
    <row r="1" spans="1:6" x14ac:dyDescent="0.25">
      <c r="A1" t="s">
        <v>67</v>
      </c>
    </row>
    <row r="2" spans="1:6" x14ac:dyDescent="0.25">
      <c r="A2" t="s">
        <v>60</v>
      </c>
      <c r="B2" t="s">
        <v>66</v>
      </c>
      <c r="C2" t="s">
        <v>62</v>
      </c>
      <c r="D2" t="s">
        <v>63</v>
      </c>
      <c r="E2" t="s">
        <v>64</v>
      </c>
      <c r="F2" t="s">
        <v>138</v>
      </c>
    </row>
    <row r="3" spans="1:6" x14ac:dyDescent="0.25">
      <c r="A3" t="s">
        <v>61</v>
      </c>
      <c r="B3" t="s">
        <v>61</v>
      </c>
      <c r="C3" t="s">
        <v>61</v>
      </c>
      <c r="D3" t="s">
        <v>61</v>
      </c>
      <c r="E3" t="s">
        <v>61</v>
      </c>
      <c r="F3" t="s">
        <v>61</v>
      </c>
    </row>
    <row r="4" spans="1:6" ht="30" x14ac:dyDescent="0.25">
      <c r="A4" s="78" t="s">
        <v>53</v>
      </c>
      <c r="B4" s="78" t="s">
        <v>52</v>
      </c>
      <c r="C4" s="78" t="s">
        <v>53</v>
      </c>
      <c r="D4" s="78" t="s">
        <v>53</v>
      </c>
      <c r="E4" s="78" t="s">
        <v>50</v>
      </c>
      <c r="F4" s="78" t="s">
        <v>139</v>
      </c>
    </row>
    <row r="5" spans="1:6" ht="30" x14ac:dyDescent="0.25">
      <c r="C5" s="78" t="s">
        <v>52</v>
      </c>
      <c r="D5" s="78" t="s">
        <v>52</v>
      </c>
    </row>
    <row r="6" spans="1:6" ht="30" x14ac:dyDescent="0.25">
      <c r="D6" s="78" t="s">
        <v>51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B8FD0-006F-465F-85F9-FE626ADA4F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8</vt:i4>
      </vt:variant>
    </vt:vector>
  </HeadingPairs>
  <TitlesOfParts>
    <vt:vector size="11" baseType="lpstr">
      <vt:lpstr>MONO-VIDITEST® Calculator</vt:lpstr>
      <vt:lpstr>HELP</vt:lpstr>
      <vt:lpstr>Assay_dilutions</vt:lpstr>
      <vt:lpstr>asfu_g</vt:lpstr>
      <vt:lpstr>ASSAYS</vt:lpstr>
      <vt:lpstr>cdal_1010</vt:lpstr>
      <vt:lpstr>csf</vt:lpstr>
      <vt:lpstr>'MONO-VIDITEST® Calculator'!Oblast_tisku</vt:lpstr>
      <vt:lpstr>ser</vt:lpstr>
      <vt:lpstr>ser_csf</vt:lpstr>
      <vt:lpstr>ser_csf_syn</vt:lpstr>
    </vt:vector>
  </TitlesOfParts>
  <Company>Vidia spol. s r.o.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MONO-VIDITEST Calculator</dc:title>
  <dc:creator>Tomáš Andrš</dc:creator>
  <dc:description>Calculator for MONO-VIDITEST assays</dc:description>
  <cp:lastModifiedBy>Tomáš Andrš</cp:lastModifiedBy>
  <cp:revision>1</cp:revision>
  <cp:lastPrinted>2023-02-20T10:27:55Z</cp:lastPrinted>
  <dcterms:created xsi:type="dcterms:W3CDTF">2020-07-08T08:56:14Z</dcterms:created>
  <dcterms:modified xsi:type="dcterms:W3CDTF">2023-02-27T08:58:08Z</dcterms:modified>
  <cp:category>Calculator</cp:category>
  <cp:version>1</cp:version>
</cp:coreProperties>
</file>