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<sst xmlns="http://schemas.openxmlformats.org/spreadsheetml/2006/main" count="3967" uniqueCount="70">
  <si>
    <t>Ноябрь 2024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</si>
  <si>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</si>
  <si>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</si>
  <si>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</si>
  <si>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</si>
  <si>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</si>
  <si>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</si>
  <si>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</si>
  <si>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</si>
  <si>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</si>
  <si>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</si>
  <si>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</si>
  <si>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</si>
  <si>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</si>
  <si>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</si>
  <si>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</si>
  <si>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</si>
  <si>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</si>
  <si>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Октябрь 2024</t>
  </si>
  <si>
    <t>Сентябрь 2024</t>
  </si>
  <si>
    <t>Август 2024</t>
  </si>
  <si>
    <t>Июль 2024</t>
  </si>
  <si>
    <t>Июнь 2024</t>
  </si>
  <si>
    <t>Май 2024</t>
  </si>
  <si>
    <t>Апрель 2024</t>
  </si>
  <si>
    <t>Март 2024</t>
  </si>
  <si>
    <t>Февраль 2024</t>
  </si>
  <si>
    <t>Январь 2024</t>
  </si>
  <si>
    <t>Декабрь 2023</t>
  </si>
  <si>
    <t>Ноябрь 2023</t>
  </si>
  <si>
    <t>Октябрь 2023</t>
  </si>
  <si>
    <t>Сентябрь 2023</t>
  </si>
  <si>
    <t>Август 2023</t>
  </si>
  <si>
    <t>Июль 2023</t>
  </si>
  <si>
    <t>Июнь 2023</t>
  </si>
  <si>
    <t>Май 2023</t>
  </si>
  <si>
    <t>я длж 48</t>
  </si>
  <si>
    <t>Апрель 2023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</si>
  <si>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</si>
  <si>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</si>
  <si>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</si>
  <si>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</si>
  <si>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</si>
  <si>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</si>
  <si>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</si>
  <si>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</si>
  <si>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</si>
  <si>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</si>
  <si>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</si>
  <si>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</si>
  <si>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</si>
  <si>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</si>
  <si>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</si>
  <si>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</si>
  <si>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</si>
  <si>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</si>
  <si>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</si>
  <si>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</si>
  <si>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</si>
  <si>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</si>
  <si>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</si>
  <si>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</si>
  <si>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получил 13500</t>
  </si>
  <si>
    <t>плюс 20р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</si>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</sst>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3" numFmtId="2" xfId="0" applyFont="1" applyNumberForma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101.49</v>
      </c>
      <c r="C3" s="3">
        <v>148.0</v>
      </c>
      <c r="D3" s="3">
        <v>149.0</v>
      </c>
      <c r="E3" s="3" t="str">
        <f>F3*B3+40.42</f>
        <v>141.91</v>
      </c>
      <c r="F3" s="3" t="str">
        <f t="shared" ref="F3:F4" si="1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5.58</v>
      </c>
      <c r="C4" s="3">
        <v>8590.0</v>
      </c>
      <c r="D4" s="3">
        <v>8661.0</v>
      </c>
      <c r="E4" s="3" t="str">
        <f>F4*B4</f>
        <v>396.18</v>
      </c>
      <c r="F4" s="3" t="str">
        <f t="shared" si="1"/>
        <v>71.00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271.02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24.43</v>
      </c>
      <c r="C6" s="3">
        <v>462.0</v>
      </c>
      <c r="D6" s="3">
        <v>467.0</v>
      </c>
      <c r="E6" s="3" t="str">
        <f t="shared" ref="E6:E7" si="2">F6*B6</f>
        <v>122.15</v>
      </c>
      <c r="F6" s="3" t="str">
        <f>D6-C6</f>
        <v>5.00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224.24</v>
      </c>
      <c r="F7" s="3" t="str">
        <f>F6+F9</f>
        <v>8.00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2111.93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147.68</v>
      </c>
      <c r="C9" s="3">
        <v>268.0</v>
      </c>
      <c r="D9" s="3">
        <v>271.0</v>
      </c>
      <c r="E9" s="3" t="str">
        <f>B9*F9</f>
        <v>443.04</v>
      </c>
      <c r="F9" s="3" t="str">
        <f>D9-C9</f>
        <v>3.00</v>
      </c>
      <c r="G9" s="1"/>
      <c r="H9" s="1">
        <v>1.0</v>
      </c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1117.41</v>
      </c>
      <c r="F10" s="1"/>
      <c r="G10" s="4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547.0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55.0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5429.88</v>
      </c>
      <c r="F13" s="1"/>
      <c r="G13" s="3" t="str">
        <f>E13+14000</f>
        <v>19429.88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101.49</v>
      </c>
      <c r="C17" s="3">
        <v>147.0</v>
      </c>
      <c r="D17" s="3">
        <v>148.0</v>
      </c>
      <c r="E17" s="3" t="str">
        <f>F17*B17+40.42</f>
        <v>141.91</v>
      </c>
      <c r="F17" s="3" t="str">
        <f t="shared" ref="F17:F18" si="3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5.58</v>
      </c>
      <c r="C18" s="3">
        <v>8526.0</v>
      </c>
      <c r="D18" s="3">
        <v>8590.0</v>
      </c>
      <c r="E18" s="3" t="str">
        <f>F18*B18</f>
        <v>357.12</v>
      </c>
      <c r="F18" s="3" t="str">
        <f t="shared" si="3"/>
        <v>64.00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271.02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24.43</v>
      </c>
      <c r="C20" s="3">
        <v>459.0</v>
      </c>
      <c r="D20" s="3">
        <v>462.0</v>
      </c>
      <c r="E20" s="3" t="str">
        <f t="shared" ref="E20:E21" si="4">F20*B20</f>
        <v>73.29</v>
      </c>
      <c r="F20" s="3" t="str">
        <f>D20-C20</f>
        <v>3.00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28.03</v>
      </c>
      <c r="C21" s="3"/>
      <c r="D21" s="3"/>
      <c r="E21" s="3" t="str">
        <f t="shared" si="4"/>
        <v>140.15</v>
      </c>
      <c r="F21" s="3" t="str">
        <f>F20+F23</f>
        <v>5.00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2111.93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147.68</v>
      </c>
      <c r="C23" s="3">
        <v>266.0</v>
      </c>
      <c r="D23" s="3">
        <v>268.0</v>
      </c>
      <c r="E23" s="3" t="str">
        <f>B23*F23</f>
        <v>295.36</v>
      </c>
      <c r="F23" s="3" t="str">
        <f>D23-C23</f>
        <v>2.00</v>
      </c>
      <c r="G23" s="1"/>
      <c r="H23" s="1">
        <v>1.0</v>
      </c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1117.41</v>
      </c>
      <c r="F24" s="1"/>
      <c r="G24" s="4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547.0</v>
      </c>
      <c r="F25" s="1"/>
      <c r="G25" s="3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55.0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5110.19</v>
      </c>
      <c r="F27" s="1"/>
      <c r="G27" s="3" t="str">
        <f>E27+14000</f>
        <v>19110.19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101.49</v>
      </c>
      <c r="C31" s="3">
        <v>146.0</v>
      </c>
      <c r="D31" s="3">
        <v>147.0</v>
      </c>
      <c r="E31" s="3" t="str">
        <f>F31*B31+40.42</f>
        <v>141.91</v>
      </c>
      <c r="F31" s="3" t="str">
        <f t="shared" ref="F31:F32" si="5">D31-C31</f>
        <v>1.00</v>
      </c>
      <c r="G31" s="1"/>
      <c r="H31" s="1">
        <v>101.49</v>
      </c>
      <c r="I31" s="1">
        <v>40.42</v>
      </c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5.58</v>
      </c>
      <c r="C32" s="3">
        <v>8453.0</v>
      </c>
      <c r="D32" s="3">
        <v>8526.0</v>
      </c>
      <c r="E32" s="3" t="str">
        <f>F32*B32</f>
        <v>407.34</v>
      </c>
      <c r="F32" s="3" t="str">
        <f t="shared" si="5"/>
        <v>73.00</v>
      </c>
      <c r="G32" s="1"/>
      <c r="H32" s="1">
        <v>5.58</v>
      </c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271.02</v>
      </c>
      <c r="F33" s="1"/>
      <c r="G33" s="1"/>
      <c r="H33" s="1" t="str">
        <f>271.02</f>
        <v>271.02</v>
      </c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24.43</v>
      </c>
      <c r="C34" s="3">
        <v>455.0</v>
      </c>
      <c r="D34" s="3">
        <v>459.0</v>
      </c>
      <c r="E34" s="3" t="str">
        <f t="shared" ref="E34:E35" si="6">F34*B34</f>
        <v>97.72</v>
      </c>
      <c r="F34" s="3" t="str">
        <f>D34-C34</f>
        <v>4.00</v>
      </c>
      <c r="G34" s="1"/>
      <c r="H34" s="3">
        <v>24.37</v>
      </c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28.03</v>
      </c>
      <c r="C35" s="3"/>
      <c r="D35" s="3"/>
      <c r="E35" s="3" t="str">
        <f t="shared" si="6"/>
        <v>168.18</v>
      </c>
      <c r="F35" s="3" t="str">
        <f>F34+F37</f>
        <v>6.00</v>
      </c>
      <c r="G35" s="1"/>
      <c r="H35" s="3">
        <v>28.03</v>
      </c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2111.93</v>
      </c>
      <c r="F36" s="1"/>
      <c r="G36" s="1"/>
      <c r="H36" s="3">
        <v>2111.93</v>
      </c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147.68</v>
      </c>
      <c r="C37" s="3">
        <v>264.0</v>
      </c>
      <c r="D37" s="3">
        <v>266.0</v>
      </c>
      <c r="E37" s="3" t="str">
        <f>B37*F37</f>
        <v>295.36</v>
      </c>
      <c r="F37" s="3" t="str">
        <f>D37-C37</f>
        <v>2.00</v>
      </c>
      <c r="G37" s="1"/>
      <c r="H37" s="1">
        <v>147.68</v>
      </c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1117.41</v>
      </c>
      <c r="F38" s="1"/>
      <c r="G38" s="4"/>
      <c r="H38" s="1">
        <v>1117.41</v>
      </c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547.0</v>
      </c>
      <c r="F39" s="1"/>
      <c r="G39" s="3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55.0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5212.87</v>
      </c>
      <c r="F41" s="1"/>
      <c r="G41" s="3" t="str">
        <f>E41+14000</f>
        <v>19212.87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115.86</v>
      </c>
      <c r="C45" s="3">
        <v>145.0</v>
      </c>
      <c r="D45" s="3">
        <v>146.0</v>
      </c>
      <c r="E45" s="3" t="str">
        <f t="shared" ref="E45:E46" si="7">F45*B45</f>
        <v>115.86</v>
      </c>
      <c r="F45" s="3" t="str">
        <f t="shared" ref="F45:F46" si="8">D45-C45</f>
        <v>1.00</v>
      </c>
      <c r="G45" s="1"/>
      <c r="H45" s="1">
        <v>101.49</v>
      </c>
      <c r="I45" s="1">
        <v>40.42</v>
      </c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5.14</v>
      </c>
      <c r="C46" s="3">
        <v>8378.0</v>
      </c>
      <c r="D46" s="3">
        <v>8453.0</v>
      </c>
      <c r="E46" s="3" t="str">
        <f t="shared" si="7"/>
        <v>385.50</v>
      </c>
      <c r="F46" s="3" t="str">
        <f t="shared" si="8"/>
        <v>75.00</v>
      </c>
      <c r="G46" s="1"/>
      <c r="H46" s="1">
        <v>5.58</v>
      </c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 t="str">
        <f>271.02</f>
        <v>271.02</v>
      </c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21.65</v>
      </c>
      <c r="C48" s="3">
        <v>448.0</v>
      </c>
      <c r="D48" s="3">
        <v>455.0</v>
      </c>
      <c r="E48" s="3" t="str">
        <f t="shared" ref="E48:E49" si="9">F48*B48</f>
        <v>151.55</v>
      </c>
      <c r="F48" s="3" t="str">
        <f>D48-C48</f>
        <v>7.00</v>
      </c>
      <c r="G48" s="1"/>
      <c r="H48" s="3">
        <v>24.37</v>
      </c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9"/>
        <v>227.34</v>
      </c>
      <c r="F49" s="3" t="str">
        <f>F48+F51</f>
        <v>9.00</v>
      </c>
      <c r="G49" s="1"/>
      <c r="H49" s="3">
        <v>28.03</v>
      </c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1875.59</v>
      </c>
      <c r="F50" s="1"/>
      <c r="G50" s="1"/>
      <c r="H50" s="3">
        <v>2111.93</v>
      </c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131.15</v>
      </c>
      <c r="C51" s="3">
        <v>262.0</v>
      </c>
      <c r="D51" s="3">
        <v>264.0</v>
      </c>
      <c r="E51" s="3" t="str">
        <f>B51*F51</f>
        <v>262.30</v>
      </c>
      <c r="F51" s="3" t="str">
        <f>D51-C51</f>
        <v>2.00</v>
      </c>
      <c r="G51" s="1"/>
      <c r="H51" s="1">
        <v>147.68</v>
      </c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1111.29</v>
      </c>
      <c r="F52" s="1"/>
      <c r="G52" s="4"/>
      <c r="H52" s="1">
        <v>1117.41</v>
      </c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547.0</v>
      </c>
      <c r="F53" s="1"/>
      <c r="G53" s="3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55.0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4851.78</v>
      </c>
      <c r="F55" s="1"/>
      <c r="G55" s="3" t="str">
        <f>E55+14000</f>
        <v>18851.78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115.86</v>
      </c>
      <c r="C59" s="3">
        <v>145.0</v>
      </c>
      <c r="D59" s="3">
        <v>145.0</v>
      </c>
      <c r="E59" s="3" t="str">
        <f t="shared" ref="E59:E60" si="10">F59*B59</f>
        <v>0.00</v>
      </c>
      <c r="F59" s="3" t="str">
        <f t="shared" ref="F59:F60" si="11">D59-C59</f>
        <v>0.00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5.14</v>
      </c>
      <c r="C60" s="3">
        <v>8300.0</v>
      </c>
      <c r="D60" s="3">
        <v>8378.0</v>
      </c>
      <c r="E60" s="3" t="str">
        <f t="shared" si="10"/>
        <v>400.92</v>
      </c>
      <c r="F60" s="3" t="str">
        <f t="shared" si="11"/>
        <v>78.00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21.65</v>
      </c>
      <c r="C62" s="3">
        <v>444.0</v>
      </c>
      <c r="D62" s="3">
        <v>448.0</v>
      </c>
      <c r="E62" s="3" t="str">
        <f t="shared" ref="E62:E63" si="12">F62*B62</f>
        <v>86.60</v>
      </c>
      <c r="F62" s="3" t="str">
        <f>D62-C62</f>
        <v>4.00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2"/>
        <v>126.30</v>
      </c>
      <c r="F63" s="3" t="str">
        <f>F62+F65</f>
        <v>5.00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1875.59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131.15</v>
      </c>
      <c r="C65" s="3">
        <v>261.0</v>
      </c>
      <c r="D65" s="3">
        <v>262.0</v>
      </c>
      <c r="E65" s="3" t="str">
        <f>B65*F65</f>
        <v>131.15</v>
      </c>
      <c r="F65" s="3" t="str">
        <f>D65-C65</f>
        <v>1.00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1111.29</v>
      </c>
      <c r="F66" s="1"/>
      <c r="G66" s="4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547.0</v>
      </c>
      <c r="F67" s="1"/>
      <c r="G67" s="3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55.0</v>
      </c>
      <c r="F68" s="1"/>
      <c r="G68" s="3">
        <v>55.0</v>
      </c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4454.20</v>
      </c>
      <c r="F69" s="1"/>
      <c r="G69" s="3" t="str">
        <f>E69+14000</f>
        <v>18454.20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115.86</v>
      </c>
      <c r="C73" s="3">
        <v>143.0</v>
      </c>
      <c r="D73" s="3">
        <v>145.0</v>
      </c>
      <c r="E73" s="3" t="str">
        <f t="shared" ref="E73:E74" si="13">F73*B73</f>
        <v>231.72</v>
      </c>
      <c r="F73" s="3" t="str">
        <f t="shared" ref="F73:F74" si="14">D73-C73</f>
        <v>2.00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5.14</v>
      </c>
      <c r="C74" s="3">
        <v>8238.0</v>
      </c>
      <c r="D74" s="3">
        <v>8300.0</v>
      </c>
      <c r="E74" s="3" t="str">
        <f t="shared" si="13"/>
        <v>318.68</v>
      </c>
      <c r="F74" s="3" t="str">
        <f t="shared" si="14"/>
        <v>62.00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21.65</v>
      </c>
      <c r="C76" s="3">
        <v>440.0</v>
      </c>
      <c r="D76" s="3">
        <v>444.0</v>
      </c>
      <c r="E76" s="3" t="str">
        <f t="shared" ref="E76:E77" si="15">F76*B76</f>
        <v>86.60</v>
      </c>
      <c r="F76" s="3" t="str">
        <f>D76-C76</f>
        <v>4.00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5"/>
        <v>176.82</v>
      </c>
      <c r="F77" s="3" t="str">
        <f>F76+F79</f>
        <v>7.00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1">
        <v>1875.59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131.15</v>
      </c>
      <c r="C79" s="3">
        <v>258.0</v>
      </c>
      <c r="D79" s="3">
        <v>261.0</v>
      </c>
      <c r="E79" s="3" t="str">
        <f>B79*F79</f>
        <v>393.45</v>
      </c>
      <c r="F79" s="3" t="str">
        <f>D79-C79</f>
        <v>3.00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1">
        <v>1111.29</v>
      </c>
      <c r="F80" s="1"/>
      <c r="G80" s="4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547.0</v>
      </c>
      <c r="F81" s="1"/>
      <c r="G81" s="3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55.0</v>
      </c>
      <c r="F82" s="1"/>
      <c r="G82" s="3">
        <v>55.0</v>
      </c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4916.50</v>
      </c>
      <c r="F83" s="1"/>
      <c r="G83" s="3" t="str">
        <f>E83+14000</f>
        <v>18916.50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115.86</v>
      </c>
      <c r="C87" s="3">
        <v>142.0</v>
      </c>
      <c r="D87" s="3">
        <v>143.0</v>
      </c>
      <c r="E87" s="3" t="str">
        <f t="shared" ref="E87:E88" si="16">F87*B87</f>
        <v>115.86</v>
      </c>
      <c r="F87" s="3" t="str">
        <f t="shared" ref="F87:F88" si="17">D87-C87</f>
        <v>1.00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5.14</v>
      </c>
      <c r="C88" s="3">
        <v>8169.0</v>
      </c>
      <c r="D88" s="3">
        <v>8238.0</v>
      </c>
      <c r="E88" s="3" t="str">
        <f t="shared" si="16"/>
        <v>354.66</v>
      </c>
      <c r="F88" s="3" t="str">
        <f t="shared" si="17"/>
        <v>69.00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21.65</v>
      </c>
      <c r="C90" s="3">
        <v>436.0</v>
      </c>
      <c r="D90" s="3">
        <v>440.0</v>
      </c>
      <c r="E90" s="3" t="str">
        <f t="shared" ref="E90:E91" si="18">F90*B90</f>
        <v>86.60</v>
      </c>
      <c r="F90" s="3" t="str">
        <f>D90-C90</f>
        <v>4.00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18"/>
        <v>176.82</v>
      </c>
      <c r="F91" s="3" t="str">
        <f>F90+F93</f>
        <v>7.00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1">
        <v>1875.59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131.15</v>
      </c>
      <c r="C93" s="3">
        <v>255.0</v>
      </c>
      <c r="D93" s="3">
        <v>258.0</v>
      </c>
      <c r="E93" s="3" t="str">
        <f>B93*F93</f>
        <v>393.45</v>
      </c>
      <c r="F93" s="3" t="str">
        <f>D93-C93</f>
        <v>3.00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1">
        <v>1111.29</v>
      </c>
      <c r="F94" s="1"/>
      <c r="G94" s="4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547.0</v>
      </c>
      <c r="F95" s="1"/>
      <c r="G95" s="3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55.0</v>
      </c>
      <c r="F96" s="1"/>
      <c r="G96" s="3">
        <v>55.0</v>
      </c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 t="str">
        <f>SUM(E87:E96)</f>
        <v>4836.62</v>
      </c>
      <c r="F97" s="1"/>
      <c r="G97" s="3" t="str">
        <f>E97+14000</f>
        <v>18836.62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115.86</v>
      </c>
      <c r="C101" s="3">
        <v>141.0</v>
      </c>
      <c r="D101" s="3">
        <v>142.0</v>
      </c>
      <c r="E101" s="3" t="str">
        <f t="shared" ref="E101:E102" si="19">F101*B101</f>
        <v>115.86</v>
      </c>
      <c r="F101" s="3" t="str">
        <f t="shared" ref="F101:F102" si="20">D101-C101</f>
        <v>1.00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5.14</v>
      </c>
      <c r="C102" s="3">
        <v>8099.0</v>
      </c>
      <c r="D102" s="3">
        <v>8169.0</v>
      </c>
      <c r="E102" s="3" t="str">
        <f t="shared" si="19"/>
        <v>359.80</v>
      </c>
      <c r="F102" s="3" t="str">
        <f t="shared" si="20"/>
        <v>70.00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21.65</v>
      </c>
      <c r="C104" s="3">
        <v>435.0</v>
      </c>
      <c r="D104" s="3">
        <v>436.0</v>
      </c>
      <c r="E104" s="3" t="str">
        <f t="shared" ref="E104:E105" si="21">F104*B104</f>
        <v>21.65</v>
      </c>
      <c r="F104" s="3" t="str">
        <f>D104-C104</f>
        <v>1.00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1"/>
        <v>101.04</v>
      </c>
      <c r="F105" s="3" t="str">
        <f>F104+F107</f>
        <v>4.00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1">
        <v>1875.59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131.15</v>
      </c>
      <c r="C107" s="3">
        <v>252.0</v>
      </c>
      <c r="D107" s="3">
        <v>255.0</v>
      </c>
      <c r="E107" s="3" t="str">
        <f>B107*F107</f>
        <v>393.45</v>
      </c>
      <c r="F107" s="3" t="str">
        <f>D107-C107</f>
        <v>3.00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1">
        <v>1111.29</v>
      </c>
      <c r="F108" s="1"/>
      <c r="G108" s="4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547.0</v>
      </c>
      <c r="F109" s="1"/>
      <c r="G109" s="3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50.0</v>
      </c>
      <c r="F110" s="1"/>
      <c r="G110" s="3">
        <v>55.0</v>
      </c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 t="str">
        <f>SUM(E101:E110)</f>
        <v>4696.03</v>
      </c>
      <c r="F111" s="1"/>
      <c r="G111" s="3" t="str">
        <f>E111+14000</f>
        <v>18696.03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115.86</v>
      </c>
      <c r="C115" s="3">
        <v>140.0</v>
      </c>
      <c r="D115" s="3">
        <v>141.0</v>
      </c>
      <c r="E115" s="3" t="str">
        <f t="shared" ref="E115:E116" si="22">F115*B115</f>
        <v>115.86</v>
      </c>
      <c r="F115" s="3" t="str">
        <f t="shared" ref="F115:F116" si="23">D115-C115</f>
        <v>1.00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5.14</v>
      </c>
      <c r="C116" s="3">
        <v>8048.0</v>
      </c>
      <c r="D116" s="3">
        <v>8099.0</v>
      </c>
      <c r="E116" s="3" t="str">
        <f t="shared" si="22"/>
        <v>262.14</v>
      </c>
      <c r="F116" s="3" t="str">
        <f t="shared" si="23"/>
        <v>51.00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21.65</v>
      </c>
      <c r="C118" s="3">
        <v>430.0</v>
      </c>
      <c r="D118" s="3">
        <v>435.0</v>
      </c>
      <c r="E118" s="3" t="str">
        <f t="shared" ref="E118:E119" si="24">F118*B118</f>
        <v>108.25</v>
      </c>
      <c r="F118" s="3" t="str">
        <f>D118-C118</f>
        <v>5.00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4"/>
        <v>202.08</v>
      </c>
      <c r="F119" s="3" t="str">
        <f>F118+F121</f>
        <v>8.00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1">
        <v>1875.59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131.15</v>
      </c>
      <c r="C121" s="3">
        <v>249.0</v>
      </c>
      <c r="D121" s="3">
        <v>252.0</v>
      </c>
      <c r="E121" s="3" t="str">
        <f>B121*F121</f>
        <v>393.45</v>
      </c>
      <c r="F121" s="3" t="str">
        <f>D121-C121</f>
        <v>3.00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1">
        <v>1111.99</v>
      </c>
      <c r="F122" s="1"/>
      <c r="G122" s="4">
        <v>1111.29</v>
      </c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518.59</v>
      </c>
      <c r="F123" s="1"/>
      <c r="G123" s="3">
        <v>547.0</v>
      </c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50.0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 t="str">
        <f>SUM(E115:E124)</f>
        <v>4758.30</v>
      </c>
      <c r="F125" s="1"/>
      <c r="G125" s="3" t="str">
        <f>E125+14000</f>
        <v>18758.30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115.86</v>
      </c>
      <c r="C129" s="3">
        <v>139.0</v>
      </c>
      <c r="D129" s="3">
        <v>140.0</v>
      </c>
      <c r="E129" s="3" t="str">
        <f t="shared" ref="E129:E130" si="25">F129*B129</f>
        <v>115.86</v>
      </c>
      <c r="F129" s="3" t="str">
        <f t="shared" ref="F129:F130" si="26">D129-C129</f>
        <v>1.00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5.14</v>
      </c>
      <c r="C130" s="3">
        <v>7993.0</v>
      </c>
      <c r="D130" s="3">
        <v>8048.0</v>
      </c>
      <c r="E130" s="3" t="str">
        <f t="shared" si="25"/>
        <v>282.70</v>
      </c>
      <c r="F130" s="3" t="str">
        <f t="shared" si="26"/>
        <v>55.00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21.65</v>
      </c>
      <c r="C132" s="3">
        <v>427.0</v>
      </c>
      <c r="D132" s="3">
        <v>430.0</v>
      </c>
      <c r="E132" s="3" t="str">
        <f t="shared" ref="E132:E133" si="27">F132*B132</f>
        <v>64.95</v>
      </c>
      <c r="F132" s="3" t="str">
        <f>D132-C132</f>
        <v>3.00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27"/>
        <v>151.56</v>
      </c>
      <c r="F133" s="3" t="str">
        <f>F132+F135</f>
        <v>6.00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1">
        <v>1875.59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131.15</v>
      </c>
      <c r="C135" s="3">
        <v>246.0</v>
      </c>
      <c r="D135" s="3">
        <v>249.0</v>
      </c>
      <c r="E135" s="3" t="str">
        <f>B135*F135</f>
        <v>393.45</v>
      </c>
      <c r="F135" s="3" t="str">
        <f>D135-C135</f>
        <v>3.00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1">
        <v>999.52</v>
      </c>
      <c r="F136" s="1"/>
      <c r="G136" s="4">
        <v>1111.29</v>
      </c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518.59</v>
      </c>
      <c r="F137" s="1"/>
      <c r="G137" s="3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50.0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 t="str">
        <f>SUM(E129:E138)</f>
        <v>4572.57</v>
      </c>
      <c r="F139" s="1"/>
      <c r="G139" s="3" t="str">
        <f>E139+14000</f>
        <v>18572.57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115.86</v>
      </c>
      <c r="C143" s="3">
        <v>138.0</v>
      </c>
      <c r="D143" s="3">
        <v>139.0</v>
      </c>
      <c r="E143" s="3" t="str">
        <f t="shared" ref="E143:E144" si="28">F143*B143</f>
        <v>115.86</v>
      </c>
      <c r="F143" s="3" t="str">
        <f t="shared" ref="F143:F144" si="29">D143-C143</f>
        <v>1.00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5.14</v>
      </c>
      <c r="C144" s="3">
        <v>7931.0</v>
      </c>
      <c r="D144" s="3">
        <v>7993.0</v>
      </c>
      <c r="E144" s="3" t="str">
        <f t="shared" si="28"/>
        <v>318.68</v>
      </c>
      <c r="F144" s="3" t="str">
        <f t="shared" si="29"/>
        <v>62.00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21.65</v>
      </c>
      <c r="C146" s="3">
        <v>423.0</v>
      </c>
      <c r="D146" s="3">
        <v>427.0</v>
      </c>
      <c r="E146" s="3" t="str">
        <f t="shared" ref="E146:E147" si="30">F146*B146</f>
        <v>86.60</v>
      </c>
      <c r="F146" s="3" t="str">
        <f>D146-C146</f>
        <v>4.00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30"/>
        <v>176.82</v>
      </c>
      <c r="F147" s="3" t="str">
        <f>F146+F149</f>
        <v>7.00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1">
        <v>1875.59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131.15</v>
      </c>
      <c r="C149" s="3">
        <v>243.0</v>
      </c>
      <c r="D149" s="3">
        <v>246.0</v>
      </c>
      <c r="E149" s="3" t="str">
        <f>B149*F149</f>
        <v>393.45</v>
      </c>
      <c r="F149" s="3" t="str">
        <f>D149-C149</f>
        <v>3.00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1">
        <v>999.52</v>
      </c>
      <c r="F150" s="1"/>
      <c r="G150" s="4"/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518.59</v>
      </c>
      <c r="F151" s="1"/>
      <c r="G151" s="3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50.0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 t="str">
        <f>SUM(E143:E152)</f>
        <v>4655.46</v>
      </c>
      <c r="F153" s="1"/>
      <c r="G153" s="3" t="str">
        <f>E153+14000</f>
        <v>18655.46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115.86</v>
      </c>
      <c r="C157" s="3">
        <v>136.0</v>
      </c>
      <c r="D157" s="3">
        <v>138.0</v>
      </c>
      <c r="E157" s="3" t="str">
        <f t="shared" ref="E157:E158" si="31">F157*B157</f>
        <v>231.72</v>
      </c>
      <c r="F157" s="3" t="str">
        <f t="shared" ref="F157:F158" si="32">D157-C157</f>
        <v>2.00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5.14</v>
      </c>
      <c r="C158" s="3">
        <v>7883.0</v>
      </c>
      <c r="D158" s="3">
        <v>7931.0</v>
      </c>
      <c r="E158" s="3" t="str">
        <f t="shared" si="31"/>
        <v>246.72</v>
      </c>
      <c r="F158" s="3" t="str">
        <f t="shared" si="32"/>
        <v>48.00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21.65</v>
      </c>
      <c r="C160" s="3">
        <v>419.0</v>
      </c>
      <c r="D160" s="3">
        <v>423.0</v>
      </c>
      <c r="E160" s="3" t="str">
        <f t="shared" ref="E160:E161" si="33">F160*B160</f>
        <v>86.60</v>
      </c>
      <c r="F160" s="3" t="str">
        <f>D160-C160</f>
        <v>4.00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33"/>
        <v>202.08</v>
      </c>
      <c r="F161" s="3" t="str">
        <f>F160+F163</f>
        <v>8.00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1">
        <v>1875.59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131.15</v>
      </c>
      <c r="C163" s="3">
        <v>239.0</v>
      </c>
      <c r="D163" s="3">
        <v>243.0</v>
      </c>
      <c r="E163" s="3" t="str">
        <f>B163*F163</f>
        <v>524.60</v>
      </c>
      <c r="F163" s="3" t="str">
        <f>D163-C163</f>
        <v>4.00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1">
        <v>999.52</v>
      </c>
      <c r="F164" s="1"/>
      <c r="G164" s="4"/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518.59</v>
      </c>
      <c r="F165" s="1"/>
      <c r="G165" s="3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50.0</v>
      </c>
      <c r="F166" s="1"/>
      <c r="G166" s="3"/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 t="str">
        <f>SUM(E157:E166)</f>
        <v>4855.77</v>
      </c>
      <c r="F167" s="1"/>
      <c r="G167" s="3" t="str">
        <f>E167+14000</f>
        <v>18855.77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115.86</v>
      </c>
      <c r="C171" s="3">
        <v>135.0</v>
      </c>
      <c r="D171" s="3">
        <v>136.0</v>
      </c>
      <c r="E171" s="3" t="str">
        <f t="shared" ref="E171:E172" si="34">F171*B171</f>
        <v>115.86</v>
      </c>
      <c r="F171" s="3" t="str">
        <f t="shared" ref="F171:F172" si="35">D171-C171</f>
        <v>1.00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5.14</v>
      </c>
      <c r="C172" s="3">
        <v>7825.0</v>
      </c>
      <c r="D172" s="3">
        <v>7883.0</v>
      </c>
      <c r="E172" s="3" t="str">
        <f t="shared" si="34"/>
        <v>298.12</v>
      </c>
      <c r="F172" s="3" t="str">
        <f t="shared" si="35"/>
        <v>58.00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21.65</v>
      </c>
      <c r="C174" s="3">
        <v>416.0</v>
      </c>
      <c r="D174" s="3">
        <v>419.0</v>
      </c>
      <c r="E174" s="3" t="str">
        <f t="shared" ref="E174:E175" si="36">F174*B174</f>
        <v>64.95</v>
      </c>
      <c r="F174" s="3" t="str">
        <f>D174-C174</f>
        <v>3.00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6"/>
        <v>126.30</v>
      </c>
      <c r="F175" s="3" t="str">
        <f>F174+F177</f>
        <v>5.00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1">
        <v>1875.59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131.15</v>
      </c>
      <c r="C177" s="3">
        <v>237.0</v>
      </c>
      <c r="D177" s="3">
        <v>239.0</v>
      </c>
      <c r="E177" s="3" t="str">
        <f>B177*F177</f>
        <v>262.30</v>
      </c>
      <c r="F177" s="3" t="str">
        <f>D177-C177</f>
        <v>2.00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1">
        <v>999.52</v>
      </c>
      <c r="F178" s="1"/>
      <c r="G178" s="4"/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518.59</v>
      </c>
      <c r="F179" s="1"/>
      <c r="G179" s="3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50.0</v>
      </c>
      <c r="F180" s="1"/>
      <c r="G180" s="3"/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 t="str">
        <f>SUM(E171:E180)</f>
        <v>4431.58</v>
      </c>
      <c r="F181" s="1"/>
      <c r="G181" s="3" t="str">
        <f>E181+14000</f>
        <v>18431.58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115.86</v>
      </c>
      <c r="C185" s="3">
        <v>134.0</v>
      </c>
      <c r="D185" s="3">
        <v>135.0</v>
      </c>
      <c r="E185" s="3" t="str">
        <f t="shared" ref="E185:E186" si="37">F185*B185</f>
        <v>115.86</v>
      </c>
      <c r="F185" s="3" t="str">
        <f t="shared" ref="F185:F186" si="38">D185-C185</f>
        <v>1.00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5.14</v>
      </c>
      <c r="C186" s="3">
        <v>7774.0</v>
      </c>
      <c r="D186" s="3">
        <v>7825.0</v>
      </c>
      <c r="E186" s="3" t="str">
        <f t="shared" si="37"/>
        <v>262.14</v>
      </c>
      <c r="F186" s="3" t="str">
        <f t="shared" si="38"/>
        <v>51.00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21.65</v>
      </c>
      <c r="C188" s="3">
        <v>411.0</v>
      </c>
      <c r="D188" s="3">
        <v>416.0</v>
      </c>
      <c r="E188" s="3" t="str">
        <f t="shared" ref="E188:E189" si="39">F188*B188</f>
        <v>108.25</v>
      </c>
      <c r="F188" s="3" t="str">
        <f>D188-C188</f>
        <v>5.00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39"/>
        <v>202.08</v>
      </c>
      <c r="F189" s="3" t="str">
        <f>F188+F191</f>
        <v>8.00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1">
        <v>1875.59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131.15</v>
      </c>
      <c r="C191" s="3">
        <v>234.0</v>
      </c>
      <c r="D191" s="3">
        <v>237.0</v>
      </c>
      <c r="E191" s="3" t="str">
        <f>B191*F191</f>
        <v>393.45</v>
      </c>
      <c r="F191" s="3" t="str">
        <f>D191-C191</f>
        <v>3.00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1">
        <v>999.52</v>
      </c>
      <c r="F192" s="1"/>
      <c r="G192" s="4"/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518.59</v>
      </c>
      <c r="F193" s="1"/>
      <c r="G193" s="3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50.0</v>
      </c>
      <c r="F194" s="1"/>
      <c r="G194" s="3"/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16</v>
      </c>
      <c r="B195" s="5"/>
      <c r="C195" s="5"/>
      <c r="D195" s="5"/>
      <c r="E195" s="6" t="str">
        <f>SUM(E185:E194)</f>
        <v>4645.83</v>
      </c>
      <c r="F195" s="1"/>
      <c r="G195" s="3" t="str">
        <f>E195+13000</f>
        <v>17645.83</v>
      </c>
      <c r="H195" s="3"/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115.86</v>
      </c>
      <c r="C199" s="3">
        <v>133.0</v>
      </c>
      <c r="D199" s="3">
        <v>134.0</v>
      </c>
      <c r="E199" s="3" t="str">
        <f t="shared" ref="E199:E200" si="40">F199*B199</f>
        <v>115.86</v>
      </c>
      <c r="F199" s="3" t="str">
        <f t="shared" ref="F199:F200" si="41">D199-C199</f>
        <v>1.00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5.14</v>
      </c>
      <c r="C200" s="3">
        <v>7730.0</v>
      </c>
      <c r="D200" s="3">
        <v>7774.0</v>
      </c>
      <c r="E200" s="3" t="str">
        <f t="shared" si="40"/>
        <v>226.16</v>
      </c>
      <c r="F200" s="3" t="str">
        <f t="shared" si="41"/>
        <v>44.00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21.65</v>
      </c>
      <c r="C202" s="3">
        <v>409.0</v>
      </c>
      <c r="D202" s="3">
        <v>411.0</v>
      </c>
      <c r="E202" s="3" t="str">
        <f t="shared" ref="E202:E203" si="42">F202*B202</f>
        <v>43.30</v>
      </c>
      <c r="F202" s="3" t="str">
        <f>D202-C202</f>
        <v>2.00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42"/>
        <v>101.04</v>
      </c>
      <c r="F203" s="3" t="str">
        <f>F202+F205</f>
        <v>4.00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1">
        <v>1875.59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131.15</v>
      </c>
      <c r="C205" s="3">
        <v>232.0</v>
      </c>
      <c r="D205" s="3">
        <v>234.0</v>
      </c>
      <c r="E205" s="3" t="str">
        <f>B205*F205</f>
        <v>262.30</v>
      </c>
      <c r="F205" s="3" t="str">
        <f>D205-C205</f>
        <v>2.00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1">
        <v>999.52</v>
      </c>
      <c r="F206" s="1"/>
      <c r="G206" s="4"/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518.59</v>
      </c>
      <c r="F207" s="1"/>
      <c r="G207" s="3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50.0</v>
      </c>
      <c r="F208" s="1"/>
      <c r="G208" s="3"/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5" t="s">
        <v>16</v>
      </c>
      <c r="B209" s="5"/>
      <c r="C209" s="5"/>
      <c r="D209" s="5"/>
      <c r="E209" s="6" t="str">
        <f>SUM(E199:E208)</f>
        <v>4312.71</v>
      </c>
      <c r="F209" s="1"/>
      <c r="G209" s="3" t="str">
        <f>E209+13000</f>
        <v>17312.71</v>
      </c>
      <c r="H209" s="3"/>
      <c r="I209" s="1"/>
      <c r="J209" s="5"/>
      <c r="K209" s="5"/>
      <c r="L209" s="5"/>
      <c r="M209" s="5"/>
      <c r="N209" s="6"/>
      <c r="O209" s="1"/>
      <c r="P209" s="3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132.0</v>
      </c>
      <c r="D213" s="3">
        <v>133.0</v>
      </c>
      <c r="E213" s="3" t="str">
        <f t="shared" ref="E213:E214" si="43">F213*B213</f>
        <v>115.86</v>
      </c>
      <c r="F213" s="3" t="str">
        <f t="shared" ref="F213:F214" si="44">D213-C213</f>
        <v>1.00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5.14</v>
      </c>
      <c r="C214" s="3">
        <v>7681.0</v>
      </c>
      <c r="D214" s="3">
        <v>7730.0</v>
      </c>
      <c r="E214" s="3" t="str">
        <f t="shared" si="43"/>
        <v>251.86</v>
      </c>
      <c r="F214" s="3" t="str">
        <f t="shared" si="44"/>
        <v>49.00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21.65</v>
      </c>
      <c r="C216" s="3">
        <v>406.0</v>
      </c>
      <c r="D216" s="3">
        <v>409.0</v>
      </c>
      <c r="E216" s="3" t="str">
        <f t="shared" ref="E216:E217" si="45">F216*B216</f>
        <v>64.95</v>
      </c>
      <c r="F216" s="3" t="str">
        <f>D216-C216</f>
        <v>3.00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5"/>
        <v>101.04</v>
      </c>
      <c r="F217" s="3" t="str">
        <f>F216+F219</f>
        <v>4.00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1">
        <v>1875.59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131.15</v>
      </c>
      <c r="C219" s="3">
        <v>231.0</v>
      </c>
      <c r="D219" s="3">
        <v>232.0</v>
      </c>
      <c r="E219" s="3" t="str">
        <f>B219*F219</f>
        <v>131.15</v>
      </c>
      <c r="F219" s="3" t="str">
        <f>D219-C219</f>
        <v>1.00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1">
        <v>999.52</v>
      </c>
      <c r="F220" s="1"/>
      <c r="G220" s="4"/>
      <c r="H220" s="1"/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/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3"/>
      <c r="H222" s="1"/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5" t="s">
        <v>16</v>
      </c>
      <c r="B223" s="5"/>
      <c r="C223" s="5"/>
      <c r="D223" s="5"/>
      <c r="E223" s="6" t="str">
        <f>SUM(E213:E222)</f>
        <v>4228.91</v>
      </c>
      <c r="F223" s="1"/>
      <c r="G223" s="3" t="str">
        <f>E223+13000</f>
        <v>17228.91</v>
      </c>
      <c r="H223" s="3"/>
      <c r="I223" s="1"/>
      <c r="J223" s="5"/>
      <c r="K223" s="5"/>
      <c r="L223" s="5"/>
      <c r="M223" s="5"/>
      <c r="N223" s="6"/>
      <c r="O223" s="1"/>
      <c r="P223" s="3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33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2.75" customHeight="1">
      <c r="A227" s="1" t="s">
        <v>6</v>
      </c>
      <c r="B227" s="3">
        <v>115.86</v>
      </c>
      <c r="C227" s="3">
        <v>132.0</v>
      </c>
      <c r="D227" s="3">
        <v>132.0</v>
      </c>
      <c r="E227" s="3" t="str">
        <f t="shared" ref="E227:E228" si="46">F227*B227</f>
        <v>0.00</v>
      </c>
      <c r="F227" s="3" t="str">
        <f t="shared" ref="F227:F228" si="47">D227-C227</f>
        <v>0.00</v>
      </c>
      <c r="G227" s="1"/>
      <c r="H227" s="1"/>
      <c r="I227" s="1"/>
      <c r="J227" s="1"/>
      <c r="K227" s="3"/>
      <c r="L227" s="3"/>
      <c r="M227" s="3"/>
      <c r="N227" s="3"/>
      <c r="O227" s="3"/>
      <c r="P227" s="1"/>
    </row>
    <row r="228" ht="12.75" customHeight="1">
      <c r="A228" s="1" t="s">
        <v>7</v>
      </c>
      <c r="B228" s="3">
        <v>5.14</v>
      </c>
      <c r="C228" s="3">
        <v>7640.0</v>
      </c>
      <c r="D228" s="3">
        <v>7681.0</v>
      </c>
      <c r="E228" s="3" t="str">
        <f t="shared" si="46"/>
        <v>210.74</v>
      </c>
      <c r="F228" s="3" t="str">
        <f t="shared" si="47"/>
        <v>41.00</v>
      </c>
      <c r="G228" s="1"/>
      <c r="H228" s="1"/>
      <c r="I228" s="1"/>
      <c r="J228" s="1"/>
      <c r="K228" s="3"/>
      <c r="L228" s="3"/>
      <c r="M228" s="3"/>
      <c r="N228" s="3"/>
      <c r="O228" s="3"/>
      <c r="P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3"/>
      <c r="L229" s="3"/>
      <c r="M229" s="3"/>
      <c r="N229" s="3"/>
      <c r="O229" s="1"/>
      <c r="P229" s="1"/>
    </row>
    <row r="230" ht="12.75" customHeight="1">
      <c r="A230" s="1" t="s">
        <v>9</v>
      </c>
      <c r="B230" s="3">
        <v>21.65</v>
      </c>
      <c r="C230" s="3">
        <v>403.0</v>
      </c>
      <c r="D230" s="3">
        <v>406.0</v>
      </c>
      <c r="E230" s="3" t="str">
        <f t="shared" ref="E230:E231" si="48">F230*B230</f>
        <v>64.95</v>
      </c>
      <c r="F230" s="3" t="str">
        <f>D230-C230</f>
        <v>3.00</v>
      </c>
      <c r="G230" s="1"/>
      <c r="H230" s="3"/>
      <c r="I230" s="1"/>
      <c r="J230" s="1"/>
      <c r="K230" s="3"/>
      <c r="L230" s="3"/>
      <c r="M230" s="3"/>
      <c r="N230" s="3"/>
      <c r="O230" s="3"/>
      <c r="P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48"/>
        <v>101.04</v>
      </c>
      <c r="F231" s="3" t="str">
        <f>F230+F233</f>
        <v>4.00</v>
      </c>
      <c r="G231" s="1"/>
      <c r="H231" s="3"/>
      <c r="I231" s="1"/>
      <c r="J231" s="1"/>
      <c r="K231" s="3"/>
      <c r="L231" s="3"/>
      <c r="M231" s="3"/>
      <c r="N231" s="3"/>
      <c r="O231" s="3"/>
      <c r="P231" s="1"/>
    </row>
    <row r="232" ht="12.75" customHeight="1">
      <c r="A232" s="1" t="s">
        <v>11</v>
      </c>
      <c r="B232" s="3"/>
      <c r="C232" s="3"/>
      <c r="D232" s="3"/>
      <c r="E232" s="1">
        <v>1875.59</v>
      </c>
      <c r="F232" s="1"/>
      <c r="G232" s="1"/>
      <c r="H232" s="3"/>
      <c r="I232" s="1"/>
      <c r="J232" s="1"/>
      <c r="K232" s="3"/>
      <c r="L232" s="3"/>
      <c r="M232" s="3"/>
      <c r="N232" s="3"/>
      <c r="O232" s="1"/>
      <c r="P232" s="1"/>
    </row>
    <row r="233" ht="12.75" customHeight="1">
      <c r="A233" s="1" t="s">
        <v>12</v>
      </c>
      <c r="B233" s="3">
        <v>131.15</v>
      </c>
      <c r="C233" s="3">
        <v>230.0</v>
      </c>
      <c r="D233" s="3">
        <v>231.0</v>
      </c>
      <c r="E233" s="3" t="str">
        <f>B233*F233</f>
        <v>131.15</v>
      </c>
      <c r="F233" s="3" t="str">
        <f>D233-C233</f>
        <v>1.00</v>
      </c>
      <c r="G233" s="1"/>
      <c r="H233" s="1"/>
      <c r="I233" s="1"/>
      <c r="J233" s="1"/>
      <c r="K233" s="3"/>
      <c r="L233" s="3"/>
      <c r="M233" s="3"/>
      <c r="N233" s="3"/>
      <c r="O233" s="3"/>
      <c r="P233" s="1"/>
    </row>
    <row r="234" ht="12.75" customHeight="1">
      <c r="A234" s="1" t="s">
        <v>13</v>
      </c>
      <c r="B234" s="3"/>
      <c r="C234" s="3"/>
      <c r="D234" s="3"/>
      <c r="E234" s="1">
        <v>999.52</v>
      </c>
      <c r="F234" s="1"/>
      <c r="G234" s="4"/>
      <c r="H234" s="1"/>
      <c r="I234" s="1"/>
      <c r="J234" s="1"/>
      <c r="K234" s="3"/>
      <c r="L234" s="3"/>
      <c r="M234" s="3"/>
      <c r="N234" s="1"/>
      <c r="O234" s="1"/>
      <c r="P234" s="1"/>
    </row>
    <row r="235" ht="12.75" customHeight="1">
      <c r="A235" s="1" t="s">
        <v>14</v>
      </c>
      <c r="B235" s="3"/>
      <c r="C235" s="3"/>
      <c r="D235" s="3"/>
      <c r="E235" s="3">
        <v>518.59</v>
      </c>
      <c r="F235" s="1"/>
      <c r="G235" s="3"/>
      <c r="H235" s="3"/>
      <c r="I235" s="1"/>
      <c r="J235" s="1"/>
      <c r="K235" s="3"/>
      <c r="L235" s="3"/>
      <c r="M235" s="3"/>
      <c r="N235" s="3"/>
      <c r="O235" s="1"/>
      <c r="P235" s="1"/>
    </row>
    <row r="236" ht="12.75" customHeight="1">
      <c r="A236" s="1" t="s">
        <v>15</v>
      </c>
      <c r="B236" s="3"/>
      <c r="C236" s="3"/>
      <c r="D236" s="3"/>
      <c r="E236" s="3">
        <v>50.0</v>
      </c>
      <c r="F236" s="1"/>
      <c r="G236" s="3"/>
      <c r="H236" s="1"/>
      <c r="I236" s="1"/>
      <c r="J236" s="1"/>
      <c r="K236" s="3"/>
      <c r="L236" s="3"/>
      <c r="M236" s="3"/>
      <c r="N236" s="3"/>
      <c r="O236" s="1"/>
      <c r="P236" s="3"/>
    </row>
    <row r="237" ht="15.75" customHeight="1">
      <c r="A237" s="5" t="s">
        <v>16</v>
      </c>
      <c r="B237" s="5"/>
      <c r="C237" s="5"/>
      <c r="D237" s="5"/>
      <c r="E237" s="6" t="str">
        <f>SUM(E227:E236)</f>
        <v>4071.93</v>
      </c>
      <c r="F237" s="1"/>
      <c r="G237" s="3" t="str">
        <f>E237+13000</f>
        <v>17071.93</v>
      </c>
      <c r="H237" s="3"/>
      <c r="I237" s="1"/>
      <c r="J237" s="5"/>
      <c r="K237" s="5"/>
      <c r="L237" s="5"/>
      <c r="M237" s="5"/>
      <c r="N237" s="6"/>
      <c r="O237" s="1"/>
      <c r="P237" s="3"/>
    </row>
    <row r="238" ht="12.75" customHeight="1">
      <c r="A238" s="7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34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2.75" customHeight="1">
      <c r="A241" s="1" t="s">
        <v>6</v>
      </c>
      <c r="B241" s="3">
        <v>115.86</v>
      </c>
      <c r="C241" s="3">
        <v>132.0</v>
      </c>
      <c r="D241" s="3">
        <v>132.0</v>
      </c>
      <c r="E241" s="3" t="str">
        <f t="shared" ref="E241:E242" si="49">F241*B241</f>
        <v>0.00</v>
      </c>
      <c r="F241" s="3" t="str">
        <f t="shared" ref="F241:F242" si="50">D241-C241</f>
        <v>0.00</v>
      </c>
      <c r="G241" s="1"/>
      <c r="H241" s="1"/>
      <c r="I241" s="1"/>
      <c r="J241" s="1"/>
      <c r="K241" s="3"/>
      <c r="L241" s="3"/>
      <c r="M241" s="3"/>
      <c r="N241" s="3"/>
      <c r="O241" s="3"/>
      <c r="P241" s="1"/>
    </row>
    <row r="242" ht="12.75" customHeight="1">
      <c r="A242" s="1" t="s">
        <v>7</v>
      </c>
      <c r="B242" s="3">
        <v>5.14</v>
      </c>
      <c r="C242" s="3">
        <v>7599.0</v>
      </c>
      <c r="D242" s="3">
        <v>7640.0</v>
      </c>
      <c r="E242" s="3" t="str">
        <f t="shared" si="49"/>
        <v>210.74</v>
      </c>
      <c r="F242" s="3" t="str">
        <f t="shared" si="50"/>
        <v>41.00</v>
      </c>
      <c r="G242" s="1"/>
      <c r="H242" s="1"/>
      <c r="I242" s="1"/>
      <c r="J242" s="1"/>
      <c r="K242" s="3"/>
      <c r="L242" s="3"/>
      <c r="M242" s="3"/>
      <c r="N242" s="3"/>
      <c r="O242" s="3"/>
      <c r="P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3"/>
      <c r="L243" s="3"/>
      <c r="M243" s="3"/>
      <c r="N243" s="3"/>
      <c r="O243" s="1"/>
      <c r="P243" s="1"/>
    </row>
    <row r="244" ht="12.75" customHeight="1">
      <c r="A244" s="1" t="s">
        <v>9</v>
      </c>
      <c r="B244" s="3">
        <v>21.65</v>
      </c>
      <c r="C244" s="3">
        <v>401.0</v>
      </c>
      <c r="D244" s="3">
        <v>403.0</v>
      </c>
      <c r="E244" s="3" t="str">
        <f t="shared" ref="E244:E245" si="51">F244*B244</f>
        <v>43.30</v>
      </c>
      <c r="F244" s="3" t="str">
        <f>D244-C244</f>
        <v>2.00</v>
      </c>
      <c r="G244" s="1"/>
      <c r="H244" s="3"/>
      <c r="I244" s="1"/>
      <c r="J244" s="1"/>
      <c r="K244" s="3"/>
      <c r="L244" s="3"/>
      <c r="M244" s="3"/>
      <c r="N244" s="3"/>
      <c r="O244" s="3"/>
      <c r="P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51"/>
        <v>126.30</v>
      </c>
      <c r="F245" s="3" t="str">
        <f>F244+F247</f>
        <v>5.00</v>
      </c>
      <c r="G245" s="1"/>
      <c r="H245" s="3"/>
      <c r="I245" s="1"/>
      <c r="J245" s="1"/>
      <c r="K245" s="3"/>
      <c r="L245" s="3"/>
      <c r="M245" s="3"/>
      <c r="N245" s="3"/>
      <c r="O245" s="3"/>
      <c r="P245" s="1"/>
    </row>
    <row r="246" ht="12.75" customHeight="1">
      <c r="A246" s="1" t="s">
        <v>11</v>
      </c>
      <c r="B246" s="3"/>
      <c r="C246" s="3"/>
      <c r="D246" s="3"/>
      <c r="E246" s="1">
        <v>1875.59</v>
      </c>
      <c r="F246" s="1"/>
      <c r="G246" s="1"/>
      <c r="H246" s="3"/>
      <c r="I246" s="1"/>
      <c r="J246" s="1"/>
      <c r="K246" s="3"/>
      <c r="L246" s="3"/>
      <c r="M246" s="3"/>
      <c r="N246" s="3"/>
      <c r="O246" s="1"/>
      <c r="P246" s="1"/>
    </row>
    <row r="247" ht="12.75" customHeight="1">
      <c r="A247" s="1" t="s">
        <v>12</v>
      </c>
      <c r="B247" s="3">
        <v>131.15</v>
      </c>
      <c r="C247" s="3">
        <v>227.0</v>
      </c>
      <c r="D247" s="3">
        <v>230.0</v>
      </c>
      <c r="E247" s="3" t="str">
        <f>B247*F247</f>
        <v>393.45</v>
      </c>
      <c r="F247" s="3" t="str">
        <f>D247-C247</f>
        <v>3.00</v>
      </c>
      <c r="G247" s="1"/>
      <c r="H247" s="1"/>
      <c r="I247" s="1"/>
      <c r="J247" s="1"/>
      <c r="K247" s="3"/>
      <c r="L247" s="3"/>
      <c r="M247" s="3"/>
      <c r="N247" s="3"/>
      <c r="O247" s="3"/>
      <c r="P247" s="1"/>
    </row>
    <row r="248" ht="12.75" customHeight="1">
      <c r="A248" s="1" t="s">
        <v>13</v>
      </c>
      <c r="B248" s="3"/>
      <c r="C248" s="3"/>
      <c r="D248" s="3"/>
      <c r="E248" s="1">
        <v>999.52</v>
      </c>
      <c r="F248" s="1"/>
      <c r="G248" s="4"/>
      <c r="H248" s="1"/>
      <c r="I248" s="1"/>
      <c r="J248" s="1"/>
      <c r="K248" s="3"/>
      <c r="L248" s="3"/>
      <c r="M248" s="3"/>
      <c r="N248" s="1"/>
      <c r="O248" s="1"/>
      <c r="P248" s="1"/>
    </row>
    <row r="249" ht="12.75" customHeight="1">
      <c r="A249" s="1" t="s">
        <v>14</v>
      </c>
      <c r="B249" s="3"/>
      <c r="C249" s="3"/>
      <c r="D249" s="3"/>
      <c r="E249" s="3">
        <v>518.59</v>
      </c>
      <c r="F249" s="1"/>
      <c r="G249" s="3"/>
      <c r="H249" s="3"/>
      <c r="I249" s="1"/>
      <c r="J249" s="1"/>
      <c r="K249" s="3"/>
      <c r="L249" s="3"/>
      <c r="M249" s="3"/>
      <c r="N249" s="3"/>
      <c r="O249" s="1"/>
      <c r="P249" s="1"/>
    </row>
    <row r="250" ht="12.75" customHeight="1">
      <c r="A250" s="1" t="s">
        <v>15</v>
      </c>
      <c r="B250" s="3"/>
      <c r="C250" s="3"/>
      <c r="D250" s="3"/>
      <c r="E250" s="3">
        <v>50.0</v>
      </c>
      <c r="F250" s="1"/>
      <c r="G250" s="3"/>
      <c r="H250" s="1"/>
      <c r="I250" s="1"/>
      <c r="J250" s="1"/>
      <c r="K250" s="3"/>
      <c r="L250" s="3"/>
      <c r="M250" s="3"/>
      <c r="N250" s="3"/>
      <c r="O250" s="1"/>
      <c r="P250" s="3"/>
    </row>
    <row r="251" ht="15.75" customHeight="1">
      <c r="A251" s="5" t="s">
        <v>16</v>
      </c>
      <c r="B251" s="5"/>
      <c r="C251" s="5"/>
      <c r="D251" s="5"/>
      <c r="E251" s="6" t="str">
        <f>SUM(E241:E250)</f>
        <v>4337.84</v>
      </c>
      <c r="F251" s="1"/>
      <c r="G251" s="3" t="str">
        <f>E251+13000</f>
        <v>17337.84</v>
      </c>
      <c r="H251" s="3"/>
      <c r="I251" s="1"/>
      <c r="J251" s="5"/>
      <c r="K251" s="5"/>
      <c r="L251" s="5"/>
      <c r="M251" s="5"/>
      <c r="N251" s="6"/>
      <c r="O251" s="1"/>
      <c r="P251" s="3"/>
    </row>
    <row r="252" ht="12.75" customHeight="1">
      <c r="A252" s="7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35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1" t="s">
        <v>6</v>
      </c>
      <c r="B255" s="3">
        <v>115.86</v>
      </c>
      <c r="C255" s="3">
        <v>131.0</v>
      </c>
      <c r="D255" s="3">
        <v>132.0</v>
      </c>
      <c r="E255" s="3" t="str">
        <f t="shared" ref="E255:E256" si="52">F255*B255</f>
        <v>115.86</v>
      </c>
      <c r="F255" s="3" t="str">
        <f t="shared" ref="F255:F256" si="53">D255-C255</f>
        <v>1.00</v>
      </c>
      <c r="G255" s="1"/>
      <c r="H255" s="1"/>
      <c r="I255" s="1"/>
      <c r="J255" s="1"/>
      <c r="K255" s="3"/>
      <c r="L255" s="3"/>
      <c r="M255" s="3"/>
      <c r="N255" s="3"/>
      <c r="O255" s="3"/>
      <c r="P255" s="1"/>
    </row>
    <row r="256" ht="12.75" customHeight="1">
      <c r="A256" s="1" t="s">
        <v>7</v>
      </c>
      <c r="B256" s="3">
        <v>5.14</v>
      </c>
      <c r="C256" s="3">
        <v>7563.0</v>
      </c>
      <c r="D256" s="3">
        <v>7599.0</v>
      </c>
      <c r="E256" s="3" t="str">
        <f t="shared" si="52"/>
        <v>185.04</v>
      </c>
      <c r="F256" s="3" t="str">
        <f t="shared" si="53"/>
        <v>36.00</v>
      </c>
      <c r="G256" s="1"/>
      <c r="H256" s="1"/>
      <c r="I256" s="1"/>
      <c r="J256" s="1"/>
      <c r="K256" s="3"/>
      <c r="L256" s="3"/>
      <c r="M256" s="3"/>
      <c r="N256" s="3"/>
      <c r="O256" s="3"/>
      <c r="P256" s="1"/>
    </row>
    <row r="257" ht="12.75" customHeight="1">
      <c r="A257" s="1" t="s">
        <v>8</v>
      </c>
      <c r="B257" s="3"/>
      <c r="C257" s="3"/>
      <c r="D257" s="3"/>
      <c r="E257" s="3">
        <v>120.35</v>
      </c>
      <c r="F257" s="1"/>
      <c r="G257" s="1"/>
      <c r="H257" s="1"/>
      <c r="I257" s="1"/>
      <c r="J257" s="1"/>
      <c r="K257" s="3"/>
      <c r="L257" s="3"/>
      <c r="M257" s="3"/>
      <c r="N257" s="3"/>
      <c r="O257" s="1"/>
      <c r="P257" s="1"/>
    </row>
    <row r="258" ht="12.75" customHeight="1">
      <c r="A258" s="1" t="s">
        <v>9</v>
      </c>
      <c r="B258" s="3">
        <v>21.65</v>
      </c>
      <c r="C258" s="3">
        <v>399.0</v>
      </c>
      <c r="D258" s="3">
        <v>401.0</v>
      </c>
      <c r="E258" s="3" t="str">
        <f t="shared" ref="E258:E259" si="54">F258*B258</f>
        <v>43.30</v>
      </c>
      <c r="F258" s="3" t="str">
        <f>D258-C258</f>
        <v>2.00</v>
      </c>
      <c r="G258" s="1"/>
      <c r="H258" s="3"/>
      <c r="I258" s="1"/>
      <c r="J258" s="1"/>
      <c r="K258" s="3"/>
      <c r="L258" s="3"/>
      <c r="M258" s="3"/>
      <c r="N258" s="3"/>
      <c r="O258" s="3"/>
      <c r="P258" s="1"/>
    </row>
    <row r="259" ht="12.75" customHeight="1">
      <c r="A259" s="1" t="s">
        <v>10</v>
      </c>
      <c r="B259" s="3">
        <v>25.26</v>
      </c>
      <c r="C259" s="3"/>
      <c r="D259" s="3"/>
      <c r="E259" s="3" t="str">
        <f t="shared" si="54"/>
        <v>50.52</v>
      </c>
      <c r="F259" s="3" t="str">
        <f>F258+F261</f>
        <v>2.00</v>
      </c>
      <c r="G259" s="1"/>
      <c r="H259" s="3"/>
      <c r="I259" s="1"/>
      <c r="J259" s="1"/>
      <c r="K259" s="3"/>
      <c r="L259" s="3"/>
      <c r="M259" s="3"/>
      <c r="N259" s="3"/>
      <c r="O259" s="3"/>
      <c r="P259" s="1"/>
    </row>
    <row r="260" ht="12.75" customHeight="1">
      <c r="A260" s="1" t="s">
        <v>11</v>
      </c>
      <c r="B260" s="3"/>
      <c r="C260" s="3"/>
      <c r="D260" s="3"/>
      <c r="E260" s="1">
        <v>1875.59</v>
      </c>
      <c r="F260" s="1"/>
      <c r="G260" s="1"/>
      <c r="H260" s="3"/>
      <c r="I260" s="1"/>
      <c r="J260" s="1"/>
      <c r="K260" s="3"/>
      <c r="L260" s="3"/>
      <c r="M260" s="3"/>
      <c r="N260" s="3"/>
      <c r="O260" s="1"/>
      <c r="P260" s="1"/>
    </row>
    <row r="261" ht="12.75" customHeight="1">
      <c r="A261" s="1" t="s">
        <v>12</v>
      </c>
      <c r="B261" s="3">
        <v>131.15</v>
      </c>
      <c r="C261" s="3">
        <v>227.0</v>
      </c>
      <c r="D261" s="3">
        <v>227.0</v>
      </c>
      <c r="E261" s="3" t="str">
        <f>B261*F261</f>
        <v>0.00</v>
      </c>
      <c r="F261" s="3" t="str">
        <f>D261-C261</f>
        <v>0.00</v>
      </c>
      <c r="G261" s="1"/>
      <c r="H261" s="1"/>
      <c r="I261" s="1"/>
      <c r="J261" s="1"/>
      <c r="K261" s="3"/>
      <c r="L261" s="3"/>
      <c r="M261" s="3"/>
      <c r="N261" s="3"/>
      <c r="O261" s="3"/>
      <c r="P261" s="1"/>
    </row>
    <row r="262" ht="12.75" customHeight="1">
      <c r="A262" s="1" t="s">
        <v>13</v>
      </c>
      <c r="B262" s="3"/>
      <c r="C262" s="3"/>
      <c r="D262" s="3"/>
      <c r="E262" s="1">
        <v>999.52</v>
      </c>
      <c r="F262" s="1"/>
      <c r="G262" s="4"/>
      <c r="H262" s="1"/>
      <c r="I262" s="1"/>
      <c r="J262" s="1"/>
      <c r="K262" s="3"/>
      <c r="L262" s="3"/>
      <c r="M262" s="3"/>
      <c r="N262" s="1"/>
      <c r="O262" s="1"/>
      <c r="P262" s="1"/>
    </row>
    <row r="263" ht="12.75" customHeight="1">
      <c r="A263" s="1" t="s">
        <v>14</v>
      </c>
      <c r="B263" s="3"/>
      <c r="C263" s="3"/>
      <c r="D263" s="3"/>
      <c r="E263" s="3">
        <v>518.59</v>
      </c>
      <c r="F263" s="1"/>
      <c r="G263" s="3"/>
      <c r="H263" s="3"/>
      <c r="I263" s="1"/>
      <c r="J263" s="1"/>
      <c r="K263" s="3"/>
      <c r="L263" s="3"/>
      <c r="M263" s="3"/>
      <c r="N263" s="3"/>
      <c r="O263" s="1"/>
      <c r="P263" s="1"/>
    </row>
    <row r="264" ht="12.75" customHeight="1">
      <c r="A264" s="1" t="s">
        <v>15</v>
      </c>
      <c r="B264" s="3"/>
      <c r="C264" s="3"/>
      <c r="D264" s="3"/>
      <c r="E264" s="3">
        <v>50.0</v>
      </c>
      <c r="F264" s="1"/>
      <c r="G264" s="3" t="s">
        <v>36</v>
      </c>
      <c r="H264" s="1"/>
      <c r="I264" s="1"/>
      <c r="J264" s="1"/>
      <c r="K264" s="3"/>
      <c r="L264" s="3"/>
      <c r="M264" s="3"/>
      <c r="N264" s="3"/>
      <c r="O264" s="1"/>
      <c r="P264" s="3"/>
    </row>
    <row r="265" ht="15.75" customHeight="1">
      <c r="A265" s="5" t="s">
        <v>16</v>
      </c>
      <c r="B265" s="5"/>
      <c r="C265" s="5"/>
      <c r="D265" s="5"/>
      <c r="E265" s="6" t="str">
        <f>SUM(E255:E264)</f>
        <v>3958.77</v>
      </c>
      <c r="F265" s="1"/>
      <c r="G265" s="3" t="str">
        <f>E265+13000</f>
        <v>16958.77</v>
      </c>
      <c r="H265" s="3" t="str">
        <f>G265-48</f>
        <v>16910.77</v>
      </c>
      <c r="I265" s="1"/>
      <c r="J265" s="5"/>
      <c r="K265" s="5"/>
      <c r="L265" s="5"/>
      <c r="M265" s="5"/>
      <c r="N265" s="6"/>
      <c r="O265" s="1"/>
      <c r="P265" s="3"/>
    </row>
    <row r="266" ht="12.75" customHeight="1">
      <c r="A266" s="7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37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2.75" customHeight="1">
      <c r="A269" s="1" t="s">
        <v>6</v>
      </c>
      <c r="B269" s="3">
        <v>115.86</v>
      </c>
      <c r="C269" s="3">
        <v>131.0</v>
      </c>
      <c r="D269" s="3">
        <v>131.0</v>
      </c>
      <c r="E269" s="3" t="str">
        <f t="shared" ref="E269:E270" si="55">F269*B269</f>
        <v>0.00</v>
      </c>
      <c r="F269" s="3" t="str">
        <f t="shared" ref="F269:F270" si="56">D269-C269</f>
        <v>0.00</v>
      </c>
      <c r="G269" s="1"/>
      <c r="H269" s="1"/>
      <c r="I269" s="1"/>
      <c r="J269" s="1"/>
      <c r="K269" s="3"/>
      <c r="L269" s="3"/>
      <c r="M269" s="3"/>
      <c r="N269" s="3"/>
      <c r="O269" s="3"/>
      <c r="P269" s="1"/>
    </row>
    <row r="270" ht="12.75" customHeight="1">
      <c r="A270" s="1" t="s">
        <v>7</v>
      </c>
      <c r="B270" s="3">
        <v>5.14</v>
      </c>
      <c r="C270" s="3">
        <v>7527.0</v>
      </c>
      <c r="D270" s="3">
        <v>7563.0</v>
      </c>
      <c r="E270" s="3" t="str">
        <f t="shared" si="55"/>
        <v>185.04</v>
      </c>
      <c r="F270" s="3" t="str">
        <f t="shared" si="56"/>
        <v>36.00</v>
      </c>
      <c r="G270" s="1"/>
      <c r="H270" s="1"/>
      <c r="I270" s="1"/>
      <c r="J270" s="1"/>
      <c r="K270" s="3"/>
      <c r="L270" s="3"/>
      <c r="M270" s="3"/>
      <c r="N270" s="3"/>
      <c r="O270" s="3"/>
      <c r="P270" s="1"/>
    </row>
    <row r="271" ht="12.75" customHeight="1">
      <c r="A271" s="1" t="s">
        <v>8</v>
      </c>
      <c r="B271" s="3"/>
      <c r="C271" s="3"/>
      <c r="D271" s="3"/>
      <c r="E271" s="3">
        <v>120.35</v>
      </c>
      <c r="F271" s="1"/>
      <c r="G271" s="1"/>
      <c r="H271" s="1"/>
      <c r="I271" s="1"/>
      <c r="J271" s="1"/>
      <c r="K271" s="3"/>
      <c r="L271" s="3"/>
      <c r="M271" s="3"/>
      <c r="N271" s="3"/>
      <c r="O271" s="1"/>
      <c r="P271" s="1"/>
    </row>
    <row r="272" ht="12.75" customHeight="1">
      <c r="A272" s="1" t="s">
        <v>9</v>
      </c>
      <c r="B272" s="3">
        <v>21.65</v>
      </c>
      <c r="C272" s="3">
        <v>398.0</v>
      </c>
      <c r="D272" s="3">
        <v>399.0</v>
      </c>
      <c r="E272" s="3" t="str">
        <f t="shared" ref="E272:E273" si="57">F272*B272</f>
        <v>21.65</v>
      </c>
      <c r="F272" s="3" t="str">
        <f>D272-C272</f>
        <v>1.00</v>
      </c>
      <c r="G272" s="1"/>
      <c r="H272" s="3"/>
      <c r="I272" s="1"/>
      <c r="J272" s="1"/>
      <c r="K272" s="3"/>
      <c r="L272" s="3"/>
      <c r="M272" s="3"/>
      <c r="N272" s="3"/>
      <c r="O272" s="3"/>
      <c r="P272" s="1"/>
    </row>
    <row r="273" ht="12.75" customHeight="1">
      <c r="A273" s="1" t="s">
        <v>10</v>
      </c>
      <c r="B273" s="3">
        <v>25.26</v>
      </c>
      <c r="C273" s="3"/>
      <c r="D273" s="3"/>
      <c r="E273" s="3" t="str">
        <f t="shared" si="57"/>
        <v>50.52</v>
      </c>
      <c r="F273" s="3" t="str">
        <f>F272+F275</f>
        <v>2.00</v>
      </c>
      <c r="G273" s="1"/>
      <c r="H273" s="3"/>
      <c r="I273" s="1"/>
      <c r="J273" s="1"/>
      <c r="K273" s="3"/>
      <c r="L273" s="3"/>
      <c r="M273" s="3"/>
      <c r="N273" s="3"/>
      <c r="O273" s="3"/>
      <c r="P273" s="1"/>
    </row>
    <row r="274" ht="12.75" customHeight="1">
      <c r="A274" s="1" t="s">
        <v>11</v>
      </c>
      <c r="B274" s="3"/>
      <c r="C274" s="3"/>
      <c r="D274" s="3"/>
      <c r="E274" s="1">
        <v>1875.59</v>
      </c>
      <c r="F274" s="1"/>
      <c r="G274" s="1"/>
      <c r="H274" s="3"/>
      <c r="I274" s="1"/>
      <c r="J274" s="1"/>
      <c r="K274" s="3"/>
      <c r="L274" s="3"/>
      <c r="M274" s="3"/>
      <c r="N274" s="3"/>
      <c r="O274" s="1"/>
      <c r="P274" s="1"/>
    </row>
    <row r="275" ht="12.75" customHeight="1">
      <c r="A275" s="1" t="s">
        <v>12</v>
      </c>
      <c r="B275" s="3">
        <v>131.15</v>
      </c>
      <c r="C275" s="3">
        <v>226.0</v>
      </c>
      <c r="D275" s="3">
        <v>227.0</v>
      </c>
      <c r="E275" s="3" t="str">
        <f>B275*F275</f>
        <v>131.15</v>
      </c>
      <c r="F275" s="3" t="str">
        <f>D275-C275</f>
        <v>1.00</v>
      </c>
      <c r="G275" s="1"/>
      <c r="H275" s="1"/>
      <c r="I275" s="1"/>
      <c r="J275" s="1"/>
      <c r="K275" s="3"/>
      <c r="L275" s="3"/>
      <c r="M275" s="3"/>
      <c r="N275" s="3"/>
      <c r="O275" s="3"/>
      <c r="P275" s="1"/>
    </row>
    <row r="276" ht="12.75" customHeight="1">
      <c r="A276" s="1" t="s">
        <v>13</v>
      </c>
      <c r="B276" s="3"/>
      <c r="C276" s="3"/>
      <c r="D276" s="3"/>
      <c r="E276" s="1">
        <v>999.52</v>
      </c>
      <c r="F276" s="1"/>
      <c r="G276" s="4"/>
      <c r="H276" s="1"/>
      <c r="I276" s="1"/>
      <c r="J276" s="1"/>
      <c r="K276" s="3"/>
      <c r="L276" s="3"/>
      <c r="M276" s="3"/>
      <c r="N276" s="1"/>
      <c r="O276" s="1"/>
      <c r="P276" s="1"/>
    </row>
    <row r="277" ht="12.75" customHeight="1">
      <c r="A277" s="1" t="s">
        <v>14</v>
      </c>
      <c r="B277" s="3"/>
      <c r="C277" s="3"/>
      <c r="D277" s="3"/>
      <c r="E277" s="3">
        <v>518.59</v>
      </c>
      <c r="F277" s="1"/>
      <c r="G277" s="3"/>
      <c r="H277" s="3"/>
      <c r="I277" s="1"/>
      <c r="J277" s="1"/>
      <c r="K277" s="3"/>
      <c r="L277" s="3"/>
      <c r="M277" s="3"/>
      <c r="N277" s="3"/>
      <c r="O277" s="1"/>
      <c r="P277" s="1"/>
    </row>
    <row r="278" ht="12.75" customHeight="1">
      <c r="A278" s="1" t="s">
        <v>15</v>
      </c>
      <c r="B278" s="3"/>
      <c r="C278" s="3"/>
      <c r="D278" s="3"/>
      <c r="E278" s="3">
        <v>50.0</v>
      </c>
      <c r="F278" s="1"/>
      <c r="G278" s="3" t="s">
        <v>36</v>
      </c>
      <c r="H278" s="1"/>
      <c r="I278" s="1"/>
      <c r="J278" s="1"/>
      <c r="K278" s="3"/>
      <c r="L278" s="3"/>
      <c r="M278" s="3"/>
      <c r="N278" s="3"/>
      <c r="O278" s="1"/>
      <c r="P278" s="3"/>
    </row>
    <row r="279" ht="15.75" customHeight="1">
      <c r="A279" s="5" t="s">
        <v>16</v>
      </c>
      <c r="B279" s="5"/>
      <c r="C279" s="5"/>
      <c r="D279" s="5"/>
      <c r="E279" s="6" t="str">
        <f>SUM(E269:E278)</f>
        <v>3952.41</v>
      </c>
      <c r="F279" s="1"/>
      <c r="G279" s="3" t="str">
        <f>E279+13000</f>
        <v>16952.41</v>
      </c>
      <c r="H279" s="3"/>
      <c r="I279" s="1"/>
      <c r="J279" s="5"/>
      <c r="K279" s="5"/>
      <c r="L279" s="5"/>
      <c r="M279" s="5"/>
      <c r="N279" s="6"/>
      <c r="O279" s="1"/>
      <c r="P279" s="3"/>
    </row>
    <row r="280" ht="12.75" customHeight="1">
      <c r="A280" s="7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38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6</v>
      </c>
      <c r="B283" s="3">
        <v>115.86</v>
      </c>
      <c r="C283" s="3">
        <v>130.0</v>
      </c>
      <c r="D283" s="3">
        <v>131.0</v>
      </c>
      <c r="E283" s="3" t="str">
        <f t="shared" ref="E283:E284" si="58">F283*B283</f>
        <v>115.86</v>
      </c>
      <c r="F283" s="3" t="str">
        <f t="shared" ref="F283:F284" si="59">D283-C283</f>
        <v>1.00</v>
      </c>
      <c r="G283" s="1"/>
      <c r="H283" s="1"/>
      <c r="I283" s="1"/>
      <c r="J283" s="1"/>
      <c r="K283" s="3"/>
      <c r="L283" s="3"/>
      <c r="M283" s="3"/>
      <c r="N283" s="3"/>
      <c r="O283" s="3"/>
      <c r="P283" s="1"/>
    </row>
    <row r="284" ht="12.75" customHeight="1">
      <c r="A284" s="1" t="s">
        <v>7</v>
      </c>
      <c r="B284" s="3">
        <v>5.14</v>
      </c>
      <c r="C284" s="3">
        <v>7490.0</v>
      </c>
      <c r="D284" s="3">
        <v>7527.0</v>
      </c>
      <c r="E284" s="3" t="str">
        <f t="shared" si="58"/>
        <v>190.18</v>
      </c>
      <c r="F284" s="3" t="str">
        <f t="shared" si="59"/>
        <v>37.00</v>
      </c>
      <c r="G284" s="1"/>
      <c r="H284" s="1"/>
      <c r="I284" s="1"/>
      <c r="J284" s="1"/>
      <c r="K284" s="3"/>
      <c r="L284" s="3"/>
      <c r="M284" s="3"/>
      <c r="N284" s="3"/>
      <c r="O284" s="3"/>
      <c r="P284" s="1"/>
    </row>
    <row r="285" ht="12.75" customHeight="1">
      <c r="A285" s="1" t="s">
        <v>8</v>
      </c>
      <c r="B285" s="3"/>
      <c r="C285" s="3"/>
      <c r="D285" s="3"/>
      <c r="E285" s="3">
        <v>120.35</v>
      </c>
      <c r="F285" s="1"/>
      <c r="G285" s="1"/>
      <c r="H285" s="1"/>
      <c r="I285" s="1"/>
      <c r="J285" s="1"/>
      <c r="K285" s="3"/>
      <c r="L285" s="3"/>
      <c r="M285" s="3"/>
      <c r="N285" s="3"/>
      <c r="O285" s="1"/>
      <c r="P285" s="1"/>
    </row>
    <row r="286" ht="12.75" customHeight="1">
      <c r="A286" s="1" t="s">
        <v>9</v>
      </c>
      <c r="B286" s="3">
        <v>21.65</v>
      </c>
      <c r="C286" s="3">
        <v>396.0</v>
      </c>
      <c r="D286" s="3">
        <v>398.0</v>
      </c>
      <c r="E286" s="3" t="str">
        <f t="shared" ref="E286:E287" si="60">F286*B286</f>
        <v>43.30</v>
      </c>
      <c r="F286" s="3" t="str">
        <f>D286-C286</f>
        <v>2.00</v>
      </c>
      <c r="G286" s="1"/>
      <c r="H286" s="3"/>
      <c r="I286" s="1"/>
      <c r="J286" s="1"/>
      <c r="K286" s="3"/>
      <c r="L286" s="3"/>
      <c r="M286" s="3"/>
      <c r="N286" s="3"/>
      <c r="O286" s="3"/>
      <c r="P286" s="1"/>
    </row>
    <row r="287" ht="12.75" customHeight="1">
      <c r="A287" s="1" t="s">
        <v>10</v>
      </c>
      <c r="B287" s="3">
        <v>25.26</v>
      </c>
      <c r="C287" s="3"/>
      <c r="D287" s="3"/>
      <c r="E287" s="3" t="str">
        <f t="shared" si="60"/>
        <v>75.78</v>
      </c>
      <c r="F287" s="3" t="str">
        <f>F286+F289</f>
        <v>3.00</v>
      </c>
      <c r="G287" s="1"/>
      <c r="H287" s="3"/>
      <c r="I287" s="1"/>
      <c r="J287" s="1"/>
      <c r="K287" s="3"/>
      <c r="L287" s="3"/>
      <c r="M287" s="3"/>
      <c r="N287" s="3"/>
      <c r="O287" s="3"/>
      <c r="P287" s="1"/>
    </row>
    <row r="288" ht="12.75" customHeight="1">
      <c r="A288" s="1" t="s">
        <v>11</v>
      </c>
      <c r="B288" s="3"/>
      <c r="C288" s="3"/>
      <c r="D288" s="3"/>
      <c r="E288" s="1">
        <v>1875.59</v>
      </c>
      <c r="F288" s="1"/>
      <c r="G288" s="1"/>
      <c r="H288" s="3"/>
      <c r="I288" s="1"/>
      <c r="J288" s="1"/>
      <c r="K288" s="3"/>
      <c r="L288" s="3"/>
      <c r="M288" s="3"/>
      <c r="N288" s="3"/>
      <c r="O288" s="1"/>
      <c r="P288" s="1"/>
    </row>
    <row r="289" ht="12.75" customHeight="1">
      <c r="A289" s="1" t="s">
        <v>12</v>
      </c>
      <c r="B289" s="3">
        <v>131.15</v>
      </c>
      <c r="C289" s="3">
        <v>225.0</v>
      </c>
      <c r="D289" s="3">
        <v>226.0</v>
      </c>
      <c r="E289" s="3" t="str">
        <f>B289*F289</f>
        <v>131.15</v>
      </c>
      <c r="F289" s="3" t="str">
        <f>D289-C289</f>
        <v>1.00</v>
      </c>
      <c r="G289" s="1"/>
      <c r="H289" s="1"/>
      <c r="I289" s="1"/>
      <c r="J289" s="1"/>
      <c r="K289" s="3"/>
      <c r="L289" s="3"/>
      <c r="M289" s="3"/>
      <c r="N289" s="3"/>
      <c r="O289" s="3"/>
      <c r="P289" s="1"/>
    </row>
    <row r="290" ht="12.75" customHeight="1">
      <c r="A290" s="1" t="s">
        <v>13</v>
      </c>
      <c r="B290" s="3"/>
      <c r="C290" s="3"/>
      <c r="D290" s="3"/>
      <c r="E290" s="1">
        <v>999.52</v>
      </c>
      <c r="F290" s="1"/>
      <c r="G290" s="4"/>
      <c r="H290" s="1"/>
      <c r="I290" s="1"/>
      <c r="J290" s="1"/>
      <c r="K290" s="3"/>
      <c r="L290" s="3"/>
      <c r="M290" s="3"/>
      <c r="N290" s="1"/>
      <c r="O290" s="1"/>
      <c r="P290" s="1"/>
    </row>
    <row r="291" ht="12.75" customHeight="1">
      <c r="A291" s="1" t="s">
        <v>14</v>
      </c>
      <c r="B291" s="3"/>
      <c r="C291" s="3"/>
      <c r="D291" s="3"/>
      <c r="E291" s="3">
        <v>518.59</v>
      </c>
      <c r="F291" s="1"/>
      <c r="G291" s="3"/>
      <c r="H291" s="3"/>
      <c r="I291" s="1"/>
      <c r="J291" s="1"/>
      <c r="K291" s="3"/>
      <c r="L291" s="3"/>
      <c r="M291" s="3"/>
      <c r="N291" s="3"/>
      <c r="O291" s="1"/>
      <c r="P291" s="1"/>
    </row>
    <row r="292" ht="12.75" customHeight="1">
      <c r="A292" s="1" t="s">
        <v>15</v>
      </c>
      <c r="B292" s="3"/>
      <c r="C292" s="3"/>
      <c r="D292" s="3"/>
      <c r="E292" s="3">
        <v>50.0</v>
      </c>
      <c r="F292" s="1"/>
      <c r="G292" s="3"/>
      <c r="H292" s="1"/>
      <c r="I292" s="1"/>
      <c r="J292" s="1"/>
      <c r="K292" s="3"/>
      <c r="L292" s="3"/>
      <c r="M292" s="3"/>
      <c r="N292" s="3"/>
      <c r="O292" s="1"/>
      <c r="P292" s="3"/>
    </row>
    <row r="293" ht="15.75" customHeight="1">
      <c r="A293" s="5" t="s">
        <v>16</v>
      </c>
      <c r="B293" s="5"/>
      <c r="C293" s="5"/>
      <c r="D293" s="5"/>
      <c r="E293" s="6" t="str">
        <f>SUM(E283:E292)</f>
        <v>4120.32</v>
      </c>
      <c r="F293" s="1"/>
      <c r="G293" s="3" t="str">
        <f>E293+13000</f>
        <v>17120.32</v>
      </c>
      <c r="H293" s="3"/>
      <c r="I293" s="1"/>
      <c r="J293" s="5"/>
      <c r="K293" s="5"/>
      <c r="L293" s="5"/>
      <c r="M293" s="5"/>
      <c r="N293" s="6"/>
      <c r="O293" s="1"/>
      <c r="P293" s="3"/>
    </row>
    <row r="294" ht="12.75" customHeight="1">
      <c r="A294" s="7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39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6</v>
      </c>
      <c r="B297" s="3">
        <v>115.86</v>
      </c>
      <c r="C297" s="3">
        <v>130.0</v>
      </c>
      <c r="D297" s="3">
        <v>130.0</v>
      </c>
      <c r="E297" s="3" t="str">
        <f t="shared" ref="E297:E298" si="61">F297*B297</f>
        <v>0.00</v>
      </c>
      <c r="F297" s="3" t="str">
        <f t="shared" ref="F297:F298" si="62">D297-C297</f>
        <v>0.00</v>
      </c>
      <c r="G297" s="1"/>
      <c r="H297" s="1"/>
      <c r="I297" s="1"/>
      <c r="J297" s="1"/>
      <c r="K297" s="3"/>
      <c r="L297" s="3"/>
      <c r="M297" s="3"/>
      <c r="N297" s="3"/>
      <c r="O297" s="3"/>
      <c r="P297" s="1"/>
    </row>
    <row r="298" ht="12.75" customHeight="1">
      <c r="A298" s="1" t="s">
        <v>7</v>
      </c>
      <c r="B298" s="3">
        <v>5.14</v>
      </c>
      <c r="C298" s="3">
        <v>7451.0</v>
      </c>
      <c r="D298" s="3">
        <v>7490.0</v>
      </c>
      <c r="E298" s="3" t="str">
        <f t="shared" si="61"/>
        <v>200.46</v>
      </c>
      <c r="F298" s="3" t="str">
        <f t="shared" si="62"/>
        <v>39.00</v>
      </c>
      <c r="G298" s="1"/>
      <c r="H298" s="1"/>
      <c r="I298" s="1"/>
      <c r="J298" s="1"/>
      <c r="K298" s="3"/>
      <c r="L298" s="3"/>
      <c r="M298" s="3"/>
      <c r="N298" s="3"/>
      <c r="O298" s="3"/>
      <c r="P298" s="1"/>
    </row>
    <row r="299" ht="12.75" customHeight="1">
      <c r="A299" s="1" t="s">
        <v>8</v>
      </c>
      <c r="B299" s="3"/>
      <c r="C299" s="3"/>
      <c r="D299" s="3"/>
      <c r="E299" s="3">
        <v>120.35</v>
      </c>
      <c r="F299" s="1"/>
      <c r="G299" s="1"/>
      <c r="H299" s="1"/>
      <c r="I299" s="1"/>
      <c r="J299" s="1"/>
      <c r="K299" s="3"/>
      <c r="L299" s="3"/>
      <c r="M299" s="3"/>
      <c r="N299" s="3"/>
      <c r="O299" s="1"/>
      <c r="P299" s="1"/>
    </row>
    <row r="300" ht="12.75" customHeight="1">
      <c r="A300" s="1" t="s">
        <v>9</v>
      </c>
      <c r="B300" s="3">
        <v>21.65</v>
      </c>
      <c r="C300" s="3">
        <v>394.0</v>
      </c>
      <c r="D300" s="3">
        <v>396.0</v>
      </c>
      <c r="E300" s="3" t="str">
        <f t="shared" ref="E300:E301" si="63">F300*B300</f>
        <v>43.30</v>
      </c>
      <c r="F300" s="3" t="str">
        <f>D300-C300</f>
        <v>2.00</v>
      </c>
      <c r="G300" s="1"/>
      <c r="H300" s="3"/>
      <c r="I300" s="1"/>
      <c r="J300" s="1"/>
      <c r="K300" s="3"/>
      <c r="L300" s="3"/>
      <c r="M300" s="3"/>
      <c r="N300" s="3"/>
      <c r="O300" s="3"/>
      <c r="P300" s="1"/>
    </row>
    <row r="301" ht="12.75" customHeight="1">
      <c r="A301" s="1" t="s">
        <v>10</v>
      </c>
      <c r="B301" s="3">
        <v>25.26</v>
      </c>
      <c r="C301" s="3"/>
      <c r="D301" s="3"/>
      <c r="E301" s="3" t="str">
        <f t="shared" si="63"/>
        <v>75.78</v>
      </c>
      <c r="F301" s="3" t="str">
        <f>F300+F303</f>
        <v>3.00</v>
      </c>
      <c r="G301" s="1"/>
      <c r="H301" s="3"/>
      <c r="I301" s="1"/>
      <c r="J301" s="1"/>
      <c r="K301" s="3"/>
      <c r="L301" s="3"/>
      <c r="M301" s="3"/>
      <c r="N301" s="3"/>
      <c r="O301" s="3"/>
      <c r="P301" s="1"/>
    </row>
    <row r="302" ht="12.75" customHeight="1">
      <c r="A302" s="1" t="s">
        <v>11</v>
      </c>
      <c r="B302" s="3"/>
      <c r="C302" s="3"/>
      <c r="D302" s="3"/>
      <c r="E302" s="1">
        <v>1875.59</v>
      </c>
      <c r="F302" s="1"/>
      <c r="G302" s="1"/>
      <c r="H302" s="3"/>
      <c r="I302" s="1"/>
      <c r="J302" s="1"/>
      <c r="K302" s="3"/>
      <c r="L302" s="3"/>
      <c r="M302" s="3"/>
      <c r="N302" s="3"/>
      <c r="O302" s="1"/>
      <c r="P302" s="1"/>
    </row>
    <row r="303" ht="12.75" customHeight="1">
      <c r="A303" s="1" t="s">
        <v>12</v>
      </c>
      <c r="B303" s="3">
        <v>131.15</v>
      </c>
      <c r="C303" s="3">
        <v>224.0</v>
      </c>
      <c r="D303" s="3">
        <v>225.0</v>
      </c>
      <c r="E303" s="3" t="str">
        <f>B303*F303</f>
        <v>131.15</v>
      </c>
      <c r="F303" s="3" t="str">
        <f>D303-C303</f>
        <v>1.00</v>
      </c>
      <c r="G303" s="1"/>
      <c r="H303" s="1"/>
      <c r="I303" s="1"/>
      <c r="J303" s="1"/>
      <c r="K303" s="3"/>
      <c r="L303" s="3"/>
      <c r="M303" s="3"/>
      <c r="N303" s="3"/>
      <c r="O303" s="3"/>
      <c r="P303" s="1"/>
    </row>
    <row r="304" ht="12.75" customHeight="1">
      <c r="A304" s="1" t="s">
        <v>13</v>
      </c>
      <c r="B304" s="3"/>
      <c r="C304" s="3"/>
      <c r="D304" s="3"/>
      <c r="E304" s="1">
        <v>999.52</v>
      </c>
      <c r="F304" s="1"/>
      <c r="G304" s="4"/>
      <c r="H304" s="1"/>
      <c r="I304" s="1"/>
      <c r="J304" s="1"/>
      <c r="K304" s="3"/>
      <c r="L304" s="3"/>
      <c r="M304" s="3"/>
      <c r="N304" s="1"/>
      <c r="O304" s="1"/>
      <c r="P304" s="1"/>
    </row>
    <row r="305" ht="12.75" customHeight="1">
      <c r="A305" s="1" t="s">
        <v>14</v>
      </c>
      <c r="B305" s="3"/>
      <c r="C305" s="3"/>
      <c r="D305" s="3"/>
      <c r="E305" s="3">
        <v>518.59</v>
      </c>
      <c r="F305" s="1"/>
      <c r="G305" s="3"/>
      <c r="H305" s="3"/>
      <c r="I305" s="1"/>
      <c r="J305" s="1"/>
      <c r="K305" s="3"/>
      <c r="L305" s="3"/>
      <c r="M305" s="3"/>
      <c r="N305" s="3"/>
      <c r="O305" s="1"/>
      <c r="P305" s="1"/>
    </row>
    <row r="306" ht="12.75" customHeight="1">
      <c r="A306" s="1" t="s">
        <v>15</v>
      </c>
      <c r="B306" s="3"/>
      <c r="C306" s="3"/>
      <c r="D306" s="3"/>
      <c r="E306" s="3">
        <v>50.0</v>
      </c>
      <c r="F306" s="1"/>
      <c r="G306" s="3"/>
      <c r="H306" s="1"/>
      <c r="I306" s="1"/>
      <c r="J306" s="1"/>
      <c r="K306" s="3"/>
      <c r="L306" s="3"/>
      <c r="M306" s="3"/>
      <c r="N306" s="3"/>
      <c r="O306" s="1"/>
      <c r="P306" s="3"/>
    </row>
    <row r="307" ht="15.75" customHeight="1">
      <c r="A307" s="5" t="s">
        <v>16</v>
      </c>
      <c r="B307" s="5"/>
      <c r="C307" s="5"/>
      <c r="D307" s="5"/>
      <c r="E307" s="6" t="str">
        <f>SUM(E297:E306)</f>
        <v>4014.74</v>
      </c>
      <c r="F307" s="1"/>
      <c r="G307" s="3" t="str">
        <f>E307+13000</f>
        <v>17014.74</v>
      </c>
      <c r="H307" s="3"/>
      <c r="I307" s="1"/>
      <c r="J307" s="5"/>
      <c r="K307" s="5"/>
      <c r="L307" s="5"/>
      <c r="M307" s="5"/>
      <c r="N307" s="6"/>
      <c r="O307" s="1"/>
      <c r="P307" s="3"/>
    </row>
    <row r="308" ht="12.75" customHeight="1">
      <c r="A308" s="7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40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6</v>
      </c>
      <c r="B311" s="3">
        <v>115.86</v>
      </c>
      <c r="C311" s="3">
        <v>129.0</v>
      </c>
      <c r="D311" s="3">
        <v>130.0</v>
      </c>
      <c r="E311" s="3" t="str">
        <f t="shared" ref="E311:E312" si="64">F311*B311</f>
        <v>115.86</v>
      </c>
      <c r="F311" s="3" t="str">
        <f t="shared" ref="F311:F312" si="65">D311-C311</f>
        <v>1.00</v>
      </c>
      <c r="G311" s="1"/>
      <c r="H311" s="1"/>
      <c r="I311" s="1"/>
      <c r="J311" s="1"/>
      <c r="K311" s="3"/>
      <c r="L311" s="3"/>
      <c r="M311" s="3"/>
      <c r="N311" s="3"/>
      <c r="O311" s="3"/>
      <c r="P311" s="1"/>
    </row>
    <row r="312" ht="12.75" customHeight="1">
      <c r="A312" s="1" t="s">
        <v>7</v>
      </c>
      <c r="B312" s="3">
        <v>5.14</v>
      </c>
      <c r="C312" s="3">
        <v>7413.0</v>
      </c>
      <c r="D312" s="3">
        <v>7451.0</v>
      </c>
      <c r="E312" s="3" t="str">
        <f t="shared" si="64"/>
        <v>195.32</v>
      </c>
      <c r="F312" s="3" t="str">
        <f t="shared" si="65"/>
        <v>38.00</v>
      </c>
      <c r="G312" s="1"/>
      <c r="H312" s="1"/>
      <c r="I312" s="1"/>
      <c r="J312" s="1"/>
      <c r="K312" s="3"/>
      <c r="L312" s="3"/>
      <c r="M312" s="3"/>
      <c r="N312" s="3"/>
      <c r="O312" s="3"/>
      <c r="P312" s="1"/>
    </row>
    <row r="313" ht="12.75" customHeight="1">
      <c r="A313" s="1" t="s">
        <v>8</v>
      </c>
      <c r="B313" s="3"/>
      <c r="C313" s="3"/>
      <c r="D313" s="3"/>
      <c r="E313" s="3">
        <v>120.35</v>
      </c>
      <c r="F313" s="1"/>
      <c r="G313" s="1"/>
      <c r="H313" s="1"/>
      <c r="I313" s="1"/>
      <c r="J313" s="1"/>
      <c r="K313" s="3"/>
      <c r="L313" s="3"/>
      <c r="M313" s="3"/>
      <c r="N313" s="3"/>
      <c r="O313" s="1"/>
      <c r="P313" s="1"/>
    </row>
    <row r="314" ht="12.75" customHeight="1">
      <c r="A314" s="1" t="s">
        <v>9</v>
      </c>
      <c r="B314" s="3">
        <v>21.65</v>
      </c>
      <c r="C314" s="3">
        <v>392.0</v>
      </c>
      <c r="D314" s="3">
        <v>394.0</v>
      </c>
      <c r="E314" s="3" t="str">
        <f t="shared" ref="E314:E315" si="66">F314*B314</f>
        <v>43.30</v>
      </c>
      <c r="F314" s="3" t="str">
        <f>D314-C314</f>
        <v>2.00</v>
      </c>
      <c r="G314" s="1"/>
      <c r="H314" s="3"/>
      <c r="I314" s="1"/>
      <c r="J314" s="1"/>
      <c r="K314" s="3"/>
      <c r="L314" s="3"/>
      <c r="M314" s="3"/>
      <c r="N314" s="3"/>
      <c r="O314" s="3"/>
      <c r="P314" s="1"/>
    </row>
    <row r="315" ht="12.75" customHeight="1">
      <c r="A315" s="1" t="s">
        <v>10</v>
      </c>
      <c r="B315" s="3">
        <v>25.26</v>
      </c>
      <c r="C315" s="3"/>
      <c r="D315" s="3"/>
      <c r="E315" s="3" t="str">
        <f t="shared" si="66"/>
        <v>101.04</v>
      </c>
      <c r="F315" s="3" t="str">
        <f>F314+F317</f>
        <v>4.00</v>
      </c>
      <c r="G315" s="1"/>
      <c r="H315" s="3"/>
      <c r="I315" s="1"/>
      <c r="J315" s="1"/>
      <c r="K315" s="3"/>
      <c r="L315" s="3"/>
      <c r="M315" s="3"/>
      <c r="N315" s="3"/>
      <c r="O315" s="3"/>
      <c r="P315" s="1"/>
    </row>
    <row r="316" ht="12.75" customHeight="1">
      <c r="A316" s="1" t="s">
        <v>11</v>
      </c>
      <c r="B316" s="3"/>
      <c r="C316" s="3"/>
      <c r="D316" s="3"/>
      <c r="E316" s="1">
        <v>1875.59</v>
      </c>
      <c r="F316" s="1"/>
      <c r="G316" s="1"/>
      <c r="H316" s="3"/>
      <c r="I316" s="1"/>
      <c r="J316" s="1"/>
      <c r="K316" s="3"/>
      <c r="L316" s="3"/>
      <c r="M316" s="3"/>
      <c r="N316" s="3"/>
      <c r="O316" s="1"/>
      <c r="P316" s="1"/>
    </row>
    <row r="317" ht="12.75" customHeight="1">
      <c r="A317" s="1" t="s">
        <v>12</v>
      </c>
      <c r="B317" s="3">
        <v>131.15</v>
      </c>
      <c r="C317" s="3">
        <v>222.0</v>
      </c>
      <c r="D317" s="3">
        <v>224.0</v>
      </c>
      <c r="E317" s="3" t="str">
        <f>B317*F317</f>
        <v>262.30</v>
      </c>
      <c r="F317" s="3" t="str">
        <f>D317-C317</f>
        <v>2.00</v>
      </c>
      <c r="G317" s="1"/>
      <c r="H317" s="1"/>
      <c r="I317" s="1"/>
      <c r="J317" s="1"/>
      <c r="K317" s="3"/>
      <c r="L317" s="3"/>
      <c r="M317" s="3"/>
      <c r="N317" s="3"/>
      <c r="O317" s="3"/>
      <c r="P317" s="1"/>
    </row>
    <row r="318" ht="12.75" customHeight="1">
      <c r="A318" s="1" t="s">
        <v>13</v>
      </c>
      <c r="B318" s="3"/>
      <c r="C318" s="3"/>
      <c r="D318" s="3"/>
      <c r="E318" s="1">
        <v>895.26</v>
      </c>
      <c r="F318" s="1"/>
      <c r="G318" s="4">
        <v>999.52</v>
      </c>
      <c r="H318" s="1"/>
      <c r="I318" s="1"/>
      <c r="J318" s="1"/>
      <c r="K318" s="3"/>
      <c r="L318" s="3"/>
      <c r="M318" s="3"/>
      <c r="N318" s="1"/>
      <c r="O318" s="1"/>
      <c r="P318" s="1"/>
    </row>
    <row r="319" ht="12.75" customHeight="1">
      <c r="A319" s="1" t="s">
        <v>14</v>
      </c>
      <c r="B319" s="3"/>
      <c r="C319" s="3"/>
      <c r="D319" s="3"/>
      <c r="E319" s="3">
        <v>500.63</v>
      </c>
      <c r="F319" s="1"/>
      <c r="G319" s="3" t="str">
        <f>1019.22-E319</f>
        <v>518.59</v>
      </c>
      <c r="H319" s="3"/>
      <c r="I319" s="1"/>
      <c r="J319" s="1"/>
      <c r="K319" s="3"/>
      <c r="L319" s="3"/>
      <c r="M319" s="3"/>
      <c r="N319" s="3"/>
      <c r="O319" s="1"/>
      <c r="P319" s="1"/>
    </row>
    <row r="320" ht="12.75" customHeight="1">
      <c r="A320" s="1" t="s">
        <v>15</v>
      </c>
      <c r="B320" s="3"/>
      <c r="C320" s="3"/>
      <c r="D320" s="3"/>
      <c r="E320" s="3">
        <v>50.0</v>
      </c>
      <c r="F320" s="1"/>
      <c r="G320" s="3"/>
      <c r="H320" s="1"/>
      <c r="I320" s="1"/>
      <c r="J320" s="1"/>
      <c r="K320" s="3"/>
      <c r="L320" s="3"/>
      <c r="M320" s="3"/>
      <c r="N320" s="3"/>
      <c r="O320" s="1"/>
      <c r="P320" s="3"/>
    </row>
    <row r="321" ht="15.75" customHeight="1">
      <c r="A321" s="5" t="s">
        <v>16</v>
      </c>
      <c r="B321" s="5"/>
      <c r="C321" s="5"/>
      <c r="D321" s="5"/>
      <c r="E321" s="6" t="str">
        <f>SUM(E311:E320)</f>
        <v>4159.65</v>
      </c>
      <c r="F321" s="1"/>
      <c r="G321" s="3" t="str">
        <f>E321+13000</f>
        <v>17159.65</v>
      </c>
      <c r="H321" s="3"/>
      <c r="I321" s="1"/>
      <c r="J321" s="5"/>
      <c r="K321" s="5"/>
      <c r="L321" s="5"/>
      <c r="M321" s="5"/>
      <c r="N321" s="6"/>
      <c r="O321" s="1"/>
      <c r="P321" s="3"/>
    </row>
    <row r="322" ht="12.75" customHeight="1">
      <c r="A322" s="7" t="s">
        <v>17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41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6</v>
      </c>
      <c r="B325" s="3">
        <v>106.56</v>
      </c>
      <c r="C325" s="3">
        <v>128.0</v>
      </c>
      <c r="D325" s="3">
        <v>129.0</v>
      </c>
      <c r="E325" s="3" t="str">
        <f t="shared" ref="E325:E326" si="67">F325*B325</f>
        <v>106.56</v>
      </c>
      <c r="F325" s="3" t="str">
        <f t="shared" ref="F325:F326" si="68">D325-C325</f>
        <v>1.00</v>
      </c>
      <c r="G325" s="1"/>
      <c r="H325" s="1"/>
      <c r="I325" s="1"/>
      <c r="J325" s="1"/>
      <c r="K325" s="3"/>
      <c r="L325" s="3"/>
      <c r="M325" s="3"/>
      <c r="N325" s="3"/>
      <c r="O325" s="3"/>
      <c r="P325" s="1"/>
    </row>
    <row r="326" ht="12.75" customHeight="1">
      <c r="A326" s="1" t="s">
        <v>7</v>
      </c>
      <c r="B326" s="3">
        <v>4.72</v>
      </c>
      <c r="C326" s="3">
        <v>7384.0</v>
      </c>
      <c r="D326" s="3">
        <v>7413.0</v>
      </c>
      <c r="E326" s="3" t="str">
        <f t="shared" si="67"/>
        <v>136.88</v>
      </c>
      <c r="F326" s="3" t="str">
        <f t="shared" si="68"/>
        <v>29.00</v>
      </c>
      <c r="G326" s="1"/>
      <c r="H326" s="1"/>
      <c r="I326" s="1"/>
      <c r="J326" s="1"/>
      <c r="K326" s="3"/>
      <c r="L326" s="3"/>
      <c r="M326" s="3"/>
      <c r="N326" s="3"/>
      <c r="O326" s="3"/>
      <c r="P326" s="1"/>
    </row>
    <row r="327" ht="12.75" customHeight="1">
      <c r="A327" s="1" t="s">
        <v>8</v>
      </c>
      <c r="B327" s="3"/>
      <c r="C327" s="3"/>
      <c r="D327" s="3"/>
      <c r="E327" s="3">
        <v>110.42</v>
      </c>
      <c r="F327" s="1"/>
      <c r="G327" s="1"/>
      <c r="H327" s="1"/>
      <c r="I327" s="1"/>
      <c r="J327" s="1"/>
      <c r="K327" s="3"/>
      <c r="L327" s="3"/>
      <c r="M327" s="3"/>
      <c r="N327" s="3"/>
      <c r="O327" s="1"/>
      <c r="P327" s="1"/>
    </row>
    <row r="328" ht="12.75" customHeight="1">
      <c r="A328" s="1" t="s">
        <v>9</v>
      </c>
      <c r="B328" s="3">
        <v>19.87</v>
      </c>
      <c r="C328" s="3">
        <v>390.0</v>
      </c>
      <c r="D328" s="3">
        <v>392.0</v>
      </c>
      <c r="E328" s="3" t="str">
        <f t="shared" ref="E328:E329" si="69">F328*B328</f>
        <v>39.74</v>
      </c>
      <c r="F328" s="3" t="str">
        <f>D328-C328</f>
        <v>2.00</v>
      </c>
      <c r="G328" s="1"/>
      <c r="H328" s="3"/>
      <c r="I328" s="1"/>
      <c r="J328" s="1"/>
      <c r="K328" s="3"/>
      <c r="L328" s="3"/>
      <c r="M328" s="3"/>
      <c r="N328" s="3"/>
      <c r="O328" s="3"/>
      <c r="P328" s="1"/>
    </row>
    <row r="329" ht="12.75" customHeight="1">
      <c r="A329" s="1" t="s">
        <v>10</v>
      </c>
      <c r="B329" s="3">
        <v>23.18</v>
      </c>
      <c r="C329" s="3"/>
      <c r="D329" s="3"/>
      <c r="E329" s="3" t="str">
        <f t="shared" si="69"/>
        <v>69.54</v>
      </c>
      <c r="F329" s="3" t="str">
        <f>F328+F331</f>
        <v>3.00</v>
      </c>
      <c r="G329" s="1"/>
      <c r="H329" s="3"/>
      <c r="I329" s="1"/>
      <c r="J329" s="1"/>
      <c r="K329" s="3"/>
      <c r="L329" s="3"/>
      <c r="M329" s="3"/>
      <c r="N329" s="3"/>
      <c r="O329" s="3"/>
      <c r="P329" s="1"/>
    </row>
    <row r="330" ht="12.75" customHeight="1">
      <c r="A330" s="1" t="s">
        <v>11</v>
      </c>
      <c r="B330" s="3"/>
      <c r="C330" s="3"/>
      <c r="D330" s="3"/>
      <c r="E330" s="1">
        <v>1720.73</v>
      </c>
      <c r="F330" s="1"/>
      <c r="G330" s="1"/>
      <c r="H330" s="3"/>
      <c r="I330" s="1"/>
      <c r="J330" s="1"/>
      <c r="K330" s="3"/>
      <c r="L330" s="3"/>
      <c r="M330" s="3"/>
      <c r="N330" s="3"/>
      <c r="O330" s="1"/>
      <c r="P330" s="1"/>
    </row>
    <row r="331" ht="12.75" customHeight="1">
      <c r="A331" s="1" t="s">
        <v>12</v>
      </c>
      <c r="B331" s="3">
        <v>121.13</v>
      </c>
      <c r="C331" s="3">
        <v>221.0</v>
      </c>
      <c r="D331" s="3">
        <v>222.0</v>
      </c>
      <c r="E331" s="3" t="str">
        <f>B331*F331</f>
        <v>121.13</v>
      </c>
      <c r="F331" s="3" t="str">
        <f>D331-C331</f>
        <v>1.00</v>
      </c>
      <c r="G331" s="1"/>
      <c r="H331" s="1"/>
      <c r="I331" s="1"/>
      <c r="J331" s="1"/>
      <c r="K331" s="3"/>
      <c r="L331" s="3"/>
      <c r="M331" s="3"/>
      <c r="N331" s="3"/>
      <c r="O331" s="3"/>
      <c r="P331" s="1"/>
    </row>
    <row r="332" ht="12.75" customHeight="1">
      <c r="A332" s="1" t="s">
        <v>13</v>
      </c>
      <c r="B332" s="3"/>
      <c r="C332" s="3"/>
      <c r="D332" s="3"/>
      <c r="E332" s="1">
        <v>895.26</v>
      </c>
      <c r="F332" s="1"/>
      <c r="H332" s="1"/>
      <c r="I332" s="1"/>
      <c r="J332" s="1"/>
      <c r="K332" s="3"/>
      <c r="L332" s="3"/>
      <c r="M332" s="3"/>
      <c r="N332" s="1"/>
      <c r="O332" s="1"/>
      <c r="P332" s="1"/>
    </row>
    <row r="333" ht="12.75" customHeight="1">
      <c r="A333" s="1" t="s">
        <v>14</v>
      </c>
      <c r="B333" s="3"/>
      <c r="C333" s="3"/>
      <c r="D333" s="3"/>
      <c r="E333" s="3">
        <v>500.63</v>
      </c>
      <c r="F333" s="1"/>
      <c r="G333" s="1"/>
      <c r="H333" s="3"/>
      <c r="I333" s="1"/>
      <c r="J333" s="1"/>
      <c r="K333" s="3"/>
      <c r="L333" s="3"/>
      <c r="M333" s="3"/>
      <c r="N333" s="3"/>
      <c r="O333" s="1"/>
      <c r="P333" s="1"/>
    </row>
    <row r="334" ht="12.75" customHeight="1">
      <c r="A334" s="1" t="s">
        <v>15</v>
      </c>
      <c r="B334" s="3"/>
      <c r="C334" s="3"/>
      <c r="D334" s="3"/>
      <c r="E334" s="3">
        <v>50.0</v>
      </c>
      <c r="F334" s="1"/>
      <c r="G334" s="3"/>
      <c r="H334" s="1"/>
      <c r="I334" s="1"/>
      <c r="J334" s="1"/>
      <c r="K334" s="3"/>
      <c r="L334" s="3"/>
      <c r="M334" s="3"/>
      <c r="N334" s="3"/>
      <c r="O334" s="1"/>
      <c r="P334" s="3"/>
    </row>
    <row r="335" ht="15.75" customHeight="1">
      <c r="A335" s="5" t="s">
        <v>16</v>
      </c>
      <c r="B335" s="5"/>
      <c r="C335" s="5"/>
      <c r="D335" s="5"/>
      <c r="E335" s="6" t="str">
        <f>SUM(E325:E334)</f>
        <v>3750.89</v>
      </c>
      <c r="F335" s="1"/>
      <c r="G335" s="3" t="str">
        <f>E335+13000</f>
        <v>16750.89</v>
      </c>
      <c r="H335" s="3" t="str">
        <f>G335-12</f>
        <v>16738.89</v>
      </c>
      <c r="I335" s="1"/>
      <c r="J335" s="5"/>
      <c r="K335" s="5"/>
      <c r="L335" s="5"/>
      <c r="M335" s="5"/>
      <c r="N335" s="6"/>
      <c r="O335" s="1"/>
      <c r="P335" s="3"/>
    </row>
    <row r="336" ht="12.75" customHeight="1">
      <c r="A336" s="7" t="s">
        <v>17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42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6</v>
      </c>
      <c r="B339" s="3">
        <v>106.56</v>
      </c>
      <c r="C339" s="3">
        <v>128.0</v>
      </c>
      <c r="D339" s="3">
        <v>128.0</v>
      </c>
      <c r="E339" s="3" t="str">
        <f t="shared" ref="E339:E340" si="70">F339*B339</f>
        <v>0.00</v>
      </c>
      <c r="F339" s="3" t="str">
        <f t="shared" ref="F339:F340" si="71">D339-C339</f>
        <v>0.00</v>
      </c>
      <c r="G339" s="1"/>
      <c r="H339" s="1"/>
      <c r="I339" s="1"/>
      <c r="J339" s="1"/>
      <c r="K339" s="3"/>
      <c r="L339" s="3"/>
      <c r="M339" s="3"/>
      <c r="N339" s="3"/>
      <c r="O339" s="3"/>
      <c r="P339" s="1"/>
    </row>
    <row r="340" ht="12.75" customHeight="1">
      <c r="A340" s="1" t="s">
        <v>7</v>
      </c>
      <c r="B340" s="3">
        <v>4.72</v>
      </c>
      <c r="C340" s="3">
        <v>7349.0</v>
      </c>
      <c r="D340" s="3">
        <v>7384.0</v>
      </c>
      <c r="E340" s="3" t="str">
        <f t="shared" si="70"/>
        <v>165.20</v>
      </c>
      <c r="F340" s="3" t="str">
        <f t="shared" si="71"/>
        <v>35.00</v>
      </c>
      <c r="G340" s="1"/>
      <c r="H340" s="1"/>
      <c r="I340" s="1"/>
      <c r="J340" s="1"/>
      <c r="K340" s="3"/>
      <c r="L340" s="3"/>
      <c r="M340" s="3"/>
      <c r="N340" s="3"/>
      <c r="O340" s="3"/>
      <c r="P340" s="1"/>
    </row>
    <row r="341" ht="12.75" customHeight="1">
      <c r="A341" s="1" t="s">
        <v>8</v>
      </c>
      <c r="B341" s="3"/>
      <c r="C341" s="3"/>
      <c r="D341" s="3"/>
      <c r="E341" s="3">
        <v>102.62</v>
      </c>
      <c r="F341" s="1"/>
      <c r="G341" s="1">
        <v>110.42</v>
      </c>
      <c r="H341" s="1"/>
      <c r="I341" s="1"/>
      <c r="J341" s="1"/>
      <c r="K341" s="3"/>
      <c r="L341" s="3"/>
      <c r="M341" s="3"/>
      <c r="N341" s="3"/>
      <c r="O341" s="1"/>
      <c r="P341" s="1"/>
    </row>
    <row r="342" ht="12.75" customHeight="1">
      <c r="A342" s="1" t="s">
        <v>9</v>
      </c>
      <c r="B342" s="3">
        <v>19.87</v>
      </c>
      <c r="C342" s="3">
        <v>389.0</v>
      </c>
      <c r="D342" s="3">
        <v>390.0</v>
      </c>
      <c r="E342" s="3" t="str">
        <f t="shared" ref="E342:E343" si="72">F342*B342</f>
        <v>19.87</v>
      </c>
      <c r="F342" s="3" t="str">
        <f>D342-C342</f>
        <v>1.00</v>
      </c>
      <c r="G342" s="1"/>
      <c r="H342" s="3"/>
      <c r="I342" s="1"/>
      <c r="J342" s="1"/>
      <c r="K342" s="3"/>
      <c r="L342" s="3"/>
      <c r="M342" s="3"/>
      <c r="N342" s="3"/>
      <c r="O342" s="3"/>
      <c r="P342" s="1"/>
    </row>
    <row r="343" ht="12.75" customHeight="1">
      <c r="A343" s="1" t="s">
        <v>10</v>
      </c>
      <c r="B343" s="3">
        <v>23.18</v>
      </c>
      <c r="C343" s="3"/>
      <c r="D343" s="3"/>
      <c r="E343" s="3" t="str">
        <f t="shared" si="72"/>
        <v>46.36</v>
      </c>
      <c r="F343" s="3" t="str">
        <f>F342+F345</f>
        <v>2.00</v>
      </c>
      <c r="G343" s="1"/>
      <c r="H343" s="3"/>
      <c r="I343" s="1"/>
      <c r="J343" s="1"/>
      <c r="K343" s="3"/>
      <c r="L343" s="3"/>
      <c r="M343" s="3"/>
      <c r="N343" s="3"/>
      <c r="O343" s="3"/>
      <c r="P343" s="1"/>
    </row>
    <row r="344" ht="12.75" customHeight="1">
      <c r="A344" s="1" t="s">
        <v>11</v>
      </c>
      <c r="B344" s="3"/>
      <c r="C344" s="3"/>
      <c r="D344" s="3"/>
      <c r="E344" s="3">
        <v>1634.13</v>
      </c>
      <c r="F344" s="1"/>
      <c r="G344" s="1">
        <v>1720.73</v>
      </c>
      <c r="H344" s="3"/>
      <c r="I344" s="1"/>
      <c r="J344" s="1"/>
      <c r="K344" s="3"/>
      <c r="L344" s="3"/>
      <c r="M344" s="3"/>
      <c r="N344" s="3"/>
      <c r="O344" s="1"/>
      <c r="P344" s="1"/>
    </row>
    <row r="345" ht="12.75" customHeight="1">
      <c r="A345" s="1" t="s">
        <v>12</v>
      </c>
      <c r="B345" s="3">
        <v>121.13</v>
      </c>
      <c r="C345" s="3">
        <v>220.0</v>
      </c>
      <c r="D345" s="3">
        <v>221.0</v>
      </c>
      <c r="E345" s="3" t="str">
        <f>B345*F345</f>
        <v>121.13</v>
      </c>
      <c r="F345" s="3" t="str">
        <f>D345-C345</f>
        <v>1.00</v>
      </c>
      <c r="G345" s="1"/>
      <c r="H345" s="1"/>
      <c r="I345" s="1"/>
      <c r="J345" s="1"/>
      <c r="K345" s="3"/>
      <c r="L345" s="3"/>
      <c r="M345" s="3"/>
      <c r="N345" s="3"/>
      <c r="O345" s="3"/>
      <c r="P345" s="1"/>
    </row>
    <row r="346" ht="12.75" customHeight="1">
      <c r="A346" s="1" t="s">
        <v>13</v>
      </c>
      <c r="B346" s="3"/>
      <c r="C346" s="3"/>
      <c r="D346" s="3"/>
      <c r="E346" s="3">
        <v>948.71</v>
      </c>
      <c r="F346" s="1"/>
      <c r="G346" s="1">
        <v>895.26</v>
      </c>
      <c r="H346" s="1"/>
      <c r="I346" s="1"/>
      <c r="J346" s="1"/>
      <c r="K346" s="3"/>
      <c r="L346" s="3"/>
      <c r="M346" s="3"/>
      <c r="N346" s="1"/>
      <c r="O346" s="1"/>
      <c r="P346" s="1"/>
    </row>
    <row r="347" ht="12.75" customHeight="1">
      <c r="A347" s="1" t="s">
        <v>14</v>
      </c>
      <c r="B347" s="3"/>
      <c r="C347" s="3"/>
      <c r="D347" s="3"/>
      <c r="E347" s="3">
        <v>500.63</v>
      </c>
      <c r="F347" s="1"/>
      <c r="G347" s="1"/>
      <c r="H347" s="3"/>
      <c r="I347" s="1"/>
      <c r="J347" s="1"/>
      <c r="K347" s="3"/>
      <c r="L347" s="3"/>
      <c r="M347" s="3"/>
      <c r="N347" s="3"/>
      <c r="O347" s="1"/>
      <c r="P347" s="1"/>
    </row>
    <row r="348" ht="12.75" customHeight="1">
      <c r="A348" s="1" t="s">
        <v>15</v>
      </c>
      <c r="B348" s="3"/>
      <c r="C348" s="3"/>
      <c r="D348" s="3"/>
      <c r="E348" s="3">
        <v>50.0</v>
      </c>
      <c r="F348" s="1"/>
      <c r="G348" s="3" t="s">
        <v>43</v>
      </c>
      <c r="H348" s="1" t="str">
        <f>16600-16588</f>
        <v>12</v>
      </c>
      <c r="I348" s="1"/>
      <c r="J348" s="1"/>
      <c r="K348" s="3"/>
      <c r="L348" s="3"/>
      <c r="M348" s="3"/>
      <c r="N348" s="3"/>
      <c r="O348" s="1"/>
      <c r="P348" s="3"/>
    </row>
    <row r="349" ht="15.75" customHeight="1">
      <c r="A349" s="5" t="s">
        <v>16</v>
      </c>
      <c r="B349" s="5"/>
      <c r="C349" s="5"/>
      <c r="D349" s="5"/>
      <c r="E349" s="6" t="str">
        <f>SUM(E339:E348)</f>
        <v>3588.65</v>
      </c>
      <c r="F349" s="1"/>
      <c r="G349" s="3" t="str">
        <f>E349+13000</f>
        <v>16588.65</v>
      </c>
      <c r="H349" s="3"/>
      <c r="I349" s="1"/>
      <c r="J349" s="5"/>
      <c r="K349" s="5"/>
      <c r="L349" s="5"/>
      <c r="M349" s="5"/>
      <c r="N349" s="6"/>
      <c r="O349" s="1"/>
      <c r="P349" s="3"/>
    </row>
    <row r="350" ht="12.75" customHeight="1">
      <c r="A350" s="7" t="s">
        <v>17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44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6</v>
      </c>
      <c r="B353" s="3">
        <v>106.56</v>
      </c>
      <c r="C353" s="3">
        <v>127.0</v>
      </c>
      <c r="D353" s="3">
        <v>128.0</v>
      </c>
      <c r="E353" s="3" t="str">
        <f t="shared" ref="E353:E354" si="73">F353*B353</f>
        <v>106.56</v>
      </c>
      <c r="F353" s="3" t="str">
        <f t="shared" ref="F353:F354" si="74">D353-C353</f>
        <v>1.00</v>
      </c>
      <c r="G353" s="1"/>
      <c r="H353" s="1"/>
      <c r="I353" s="1"/>
      <c r="J353" s="1"/>
      <c r="K353" s="3"/>
      <c r="L353" s="3"/>
      <c r="M353" s="3"/>
      <c r="N353" s="3"/>
      <c r="O353" s="3"/>
      <c r="P353" s="1"/>
    </row>
    <row r="354" ht="12.75" customHeight="1">
      <c r="A354" s="1" t="s">
        <v>7</v>
      </c>
      <c r="B354" s="3">
        <v>4.72</v>
      </c>
      <c r="C354" s="3">
        <v>7308.0</v>
      </c>
      <c r="D354" s="3">
        <v>7349.0</v>
      </c>
      <c r="E354" s="3" t="str">
        <f t="shared" si="73"/>
        <v>193.52</v>
      </c>
      <c r="F354" s="3" t="str">
        <f t="shared" si="74"/>
        <v>41.00</v>
      </c>
      <c r="G354" s="1"/>
      <c r="H354" s="1"/>
      <c r="I354" s="1"/>
      <c r="J354" s="1"/>
      <c r="K354" s="3"/>
      <c r="L354" s="3"/>
      <c r="M354" s="3"/>
      <c r="N354" s="3"/>
      <c r="O354" s="3"/>
      <c r="P354" s="1"/>
    </row>
    <row r="355" ht="12.75" customHeight="1">
      <c r="A355" s="1" t="s">
        <v>8</v>
      </c>
      <c r="B355" s="3"/>
      <c r="C355" s="3"/>
      <c r="D355" s="3"/>
      <c r="E355" s="3">
        <v>102.62</v>
      </c>
      <c r="F355" s="1"/>
      <c r="G355" s="1"/>
      <c r="H355" s="1"/>
      <c r="I355" s="1"/>
      <c r="J355" s="1"/>
      <c r="K355" s="3"/>
      <c r="L355" s="3"/>
      <c r="M355" s="3"/>
      <c r="N355" s="3"/>
      <c r="O355" s="1"/>
      <c r="P355" s="1"/>
    </row>
    <row r="356" ht="12.75" customHeight="1">
      <c r="A356" s="1" t="s">
        <v>9</v>
      </c>
      <c r="B356" s="3">
        <v>19.87</v>
      </c>
      <c r="C356" s="3">
        <v>388.0</v>
      </c>
      <c r="D356" s="3">
        <v>389.0</v>
      </c>
      <c r="E356" s="3" t="str">
        <f t="shared" ref="E356:E357" si="75">F356*B356</f>
        <v>19.87</v>
      </c>
      <c r="F356" s="3" t="str">
        <f>D356-C356</f>
        <v>1.00</v>
      </c>
      <c r="G356" s="1"/>
      <c r="H356" s="3"/>
      <c r="I356" s="1"/>
      <c r="J356" s="1"/>
      <c r="K356" s="3"/>
      <c r="L356" s="3"/>
      <c r="M356" s="3"/>
      <c r="N356" s="3"/>
      <c r="O356" s="3"/>
      <c r="P356" s="1"/>
    </row>
    <row r="357" ht="12.75" customHeight="1">
      <c r="A357" s="1" t="s">
        <v>10</v>
      </c>
      <c r="B357" s="3">
        <v>23.18</v>
      </c>
      <c r="C357" s="3"/>
      <c r="D357" s="3"/>
      <c r="E357" s="3" t="str">
        <f t="shared" si="75"/>
        <v>46.36</v>
      </c>
      <c r="F357" s="3" t="str">
        <f>F356+F359</f>
        <v>2.00</v>
      </c>
      <c r="G357" s="1"/>
      <c r="H357" s="3"/>
      <c r="I357" s="1"/>
      <c r="J357" s="1"/>
      <c r="K357" s="3"/>
      <c r="L357" s="3"/>
      <c r="M357" s="3"/>
      <c r="N357" s="3"/>
      <c r="O357" s="3"/>
      <c r="P357" s="1"/>
    </row>
    <row r="358" ht="12.75" customHeight="1">
      <c r="A358" s="1" t="s">
        <v>11</v>
      </c>
      <c r="B358" s="3"/>
      <c r="C358" s="3"/>
      <c r="D358" s="3"/>
      <c r="E358" s="3">
        <v>1634.13</v>
      </c>
      <c r="F358" s="1"/>
      <c r="G358" s="1"/>
      <c r="H358" s="3"/>
      <c r="I358" s="1"/>
      <c r="J358" s="1"/>
      <c r="K358" s="3"/>
      <c r="L358" s="3"/>
      <c r="M358" s="3"/>
      <c r="N358" s="3"/>
      <c r="O358" s="1"/>
      <c r="P358" s="1"/>
    </row>
    <row r="359" ht="12.75" customHeight="1">
      <c r="A359" s="1" t="s">
        <v>12</v>
      </c>
      <c r="B359" s="3">
        <v>121.13</v>
      </c>
      <c r="C359" s="3">
        <v>219.0</v>
      </c>
      <c r="D359" s="3">
        <v>220.0</v>
      </c>
      <c r="E359" s="3" t="str">
        <f>B359*F359</f>
        <v>121.13</v>
      </c>
      <c r="F359" s="3" t="str">
        <f>D359-C359</f>
        <v>1.00</v>
      </c>
      <c r="G359" s="1"/>
      <c r="H359" s="1"/>
      <c r="I359" s="1"/>
      <c r="J359" s="1"/>
      <c r="K359" s="3"/>
      <c r="L359" s="3"/>
      <c r="M359" s="3"/>
      <c r="N359" s="3"/>
      <c r="O359" s="3"/>
      <c r="P359" s="1"/>
    </row>
    <row r="360" ht="12.75" customHeight="1">
      <c r="A360" s="1" t="s">
        <v>13</v>
      </c>
      <c r="B360" s="3"/>
      <c r="C360" s="3"/>
      <c r="D360" s="3"/>
      <c r="E360" s="3">
        <v>948.71</v>
      </c>
      <c r="F360" s="1"/>
      <c r="G360" s="1"/>
      <c r="H360" s="1"/>
      <c r="I360" s="1"/>
      <c r="J360" s="1"/>
      <c r="K360" s="3"/>
      <c r="L360" s="3"/>
      <c r="M360" s="3"/>
      <c r="N360" s="1"/>
      <c r="O360" s="1"/>
      <c r="P360" s="1"/>
    </row>
    <row r="361" ht="12.75" customHeight="1">
      <c r="A361" s="1" t="s">
        <v>14</v>
      </c>
      <c r="B361" s="3"/>
      <c r="C361" s="3"/>
      <c r="D361" s="3"/>
      <c r="E361" s="3">
        <v>500.63</v>
      </c>
      <c r="F361" s="1"/>
      <c r="G361" s="1"/>
      <c r="H361" s="3"/>
      <c r="I361" s="1"/>
      <c r="J361" s="1"/>
      <c r="K361" s="3"/>
      <c r="L361" s="3"/>
      <c r="M361" s="3"/>
      <c r="N361" s="3"/>
      <c r="O361" s="1"/>
      <c r="P361" s="1"/>
    </row>
    <row r="362" ht="12.75" customHeight="1">
      <c r="A362" s="1" t="s">
        <v>15</v>
      </c>
      <c r="B362" s="3"/>
      <c r="C362" s="3"/>
      <c r="D362" s="3"/>
      <c r="E362" s="3">
        <v>50.0</v>
      </c>
      <c r="F362" s="1"/>
      <c r="G362" s="3"/>
      <c r="H362" s="1"/>
      <c r="I362" s="1"/>
      <c r="J362" s="1"/>
      <c r="K362" s="3"/>
      <c r="L362" s="3"/>
      <c r="M362" s="3"/>
      <c r="N362" s="3"/>
      <c r="O362" s="1"/>
      <c r="P362" s="3"/>
    </row>
    <row r="363" ht="15.75" customHeight="1">
      <c r="A363" s="5" t="s">
        <v>16</v>
      </c>
      <c r="B363" s="5"/>
      <c r="C363" s="5"/>
      <c r="D363" s="5"/>
      <c r="E363" s="6" t="str">
        <f>SUM(E353:E362)</f>
        <v>3723.53</v>
      </c>
      <c r="F363" s="1"/>
      <c r="G363" s="3" t="str">
        <f>E363+13000</f>
        <v>16723.53</v>
      </c>
      <c r="H363" s="3"/>
      <c r="I363" s="1"/>
      <c r="J363" s="5"/>
      <c r="K363" s="5"/>
      <c r="L363" s="5"/>
      <c r="M363" s="5"/>
      <c r="N363" s="6"/>
      <c r="O363" s="1"/>
      <c r="P363" s="3"/>
    </row>
    <row r="364" ht="12.75" customHeight="1">
      <c r="A364" s="7" t="s">
        <v>17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45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6</v>
      </c>
      <c r="B367" s="3">
        <v>106.56</v>
      </c>
      <c r="C367" s="3">
        <v>126.0</v>
      </c>
      <c r="D367" s="3">
        <v>127.0</v>
      </c>
      <c r="E367" s="3" t="str">
        <f t="shared" ref="E367:E368" si="76">F367*B367</f>
        <v>106.56</v>
      </c>
      <c r="F367" s="3" t="str">
        <f t="shared" ref="F367:F368" si="77">D367-C367</f>
        <v>1.00</v>
      </c>
      <c r="G367" s="1"/>
      <c r="H367" s="1"/>
      <c r="I367" s="1"/>
      <c r="J367" s="1"/>
      <c r="K367" s="3"/>
      <c r="L367" s="3"/>
      <c r="M367" s="3"/>
      <c r="N367" s="3"/>
      <c r="O367" s="3"/>
      <c r="P367" s="1"/>
    </row>
    <row r="368" ht="12.75" customHeight="1">
      <c r="A368" s="1" t="s">
        <v>7</v>
      </c>
      <c r="B368" s="3">
        <v>4.72</v>
      </c>
      <c r="C368" s="3">
        <v>7274.0</v>
      </c>
      <c r="D368" s="3">
        <v>7308.0</v>
      </c>
      <c r="E368" s="3" t="str">
        <f t="shared" si="76"/>
        <v>160.48</v>
      </c>
      <c r="F368" s="3" t="str">
        <f t="shared" si="77"/>
        <v>34.00</v>
      </c>
      <c r="G368" s="1"/>
      <c r="H368" s="1"/>
      <c r="I368" s="1"/>
      <c r="J368" s="1"/>
      <c r="K368" s="3"/>
      <c r="L368" s="3"/>
      <c r="M368" s="3"/>
      <c r="N368" s="3"/>
      <c r="O368" s="3"/>
      <c r="P368" s="1"/>
    </row>
    <row r="369" ht="12.75" customHeight="1">
      <c r="A369" s="1" t="s">
        <v>8</v>
      </c>
      <c r="B369" s="3"/>
      <c r="C369" s="3"/>
      <c r="D369" s="3"/>
      <c r="E369" s="3">
        <v>102.62</v>
      </c>
      <c r="F369" s="1"/>
      <c r="G369" s="1"/>
      <c r="H369" s="1"/>
      <c r="I369" s="1"/>
      <c r="J369" s="1"/>
      <c r="K369" s="3"/>
      <c r="L369" s="3"/>
      <c r="M369" s="3"/>
      <c r="N369" s="3"/>
      <c r="O369" s="1"/>
      <c r="P369" s="1"/>
    </row>
    <row r="370" ht="12.75" customHeight="1">
      <c r="A370" s="1" t="s">
        <v>9</v>
      </c>
      <c r="B370" s="3">
        <v>19.87</v>
      </c>
      <c r="C370" s="3">
        <v>386.0</v>
      </c>
      <c r="D370" s="3">
        <v>388.0</v>
      </c>
      <c r="E370" s="3" t="str">
        <f t="shared" ref="E370:E371" si="78">F370*B370</f>
        <v>39.74</v>
      </c>
      <c r="F370" s="3" t="str">
        <f>D370-C370</f>
        <v>2.00</v>
      </c>
      <c r="G370" s="1"/>
      <c r="H370" s="3"/>
      <c r="I370" s="1"/>
      <c r="J370" s="1"/>
      <c r="K370" s="3"/>
      <c r="L370" s="3"/>
      <c r="M370" s="3"/>
      <c r="N370" s="3"/>
      <c r="O370" s="3"/>
      <c r="P370" s="1"/>
    </row>
    <row r="371" ht="12.75" customHeight="1">
      <c r="A371" s="1" t="s">
        <v>10</v>
      </c>
      <c r="B371" s="3">
        <v>23.18</v>
      </c>
      <c r="C371" s="3"/>
      <c r="D371" s="3"/>
      <c r="E371" s="3" t="str">
        <f t="shared" si="78"/>
        <v>69.54</v>
      </c>
      <c r="F371" s="3" t="str">
        <f>F370+F373</f>
        <v>3.00</v>
      </c>
      <c r="G371" s="1"/>
      <c r="H371" s="3"/>
      <c r="I371" s="1"/>
      <c r="J371" s="1"/>
      <c r="K371" s="3"/>
      <c r="L371" s="3"/>
      <c r="M371" s="3"/>
      <c r="N371" s="3"/>
      <c r="O371" s="3"/>
      <c r="P371" s="1"/>
    </row>
    <row r="372" ht="12.75" customHeight="1">
      <c r="A372" s="1" t="s">
        <v>11</v>
      </c>
      <c r="B372" s="3"/>
      <c r="C372" s="3"/>
      <c r="D372" s="3"/>
      <c r="E372" s="3">
        <v>1634.13</v>
      </c>
      <c r="F372" s="1"/>
      <c r="G372" s="1"/>
      <c r="H372" s="3"/>
      <c r="I372" s="1"/>
      <c r="J372" s="1"/>
      <c r="K372" s="3"/>
      <c r="L372" s="3"/>
      <c r="M372" s="3"/>
      <c r="N372" s="3"/>
      <c r="O372" s="1"/>
      <c r="P372" s="1"/>
    </row>
    <row r="373" ht="12.75" customHeight="1">
      <c r="A373" s="1" t="s">
        <v>12</v>
      </c>
      <c r="B373" s="3">
        <v>121.13</v>
      </c>
      <c r="C373" s="3">
        <v>218.0</v>
      </c>
      <c r="D373" s="3">
        <v>219.0</v>
      </c>
      <c r="E373" s="3" t="str">
        <f>B373*F373</f>
        <v>121.13</v>
      </c>
      <c r="F373" s="3" t="str">
        <f>D373-C373</f>
        <v>1.00</v>
      </c>
      <c r="G373" s="1"/>
      <c r="H373" s="1"/>
      <c r="I373" s="1"/>
      <c r="J373" s="1"/>
      <c r="K373" s="3"/>
      <c r="L373" s="3"/>
      <c r="M373" s="3"/>
      <c r="N373" s="3"/>
      <c r="O373" s="3"/>
      <c r="P373" s="1"/>
    </row>
    <row r="374" ht="12.75" customHeight="1">
      <c r="A374" s="1" t="s">
        <v>13</v>
      </c>
      <c r="B374" s="3"/>
      <c r="C374" s="3"/>
      <c r="D374" s="3"/>
      <c r="E374" s="3">
        <v>948.71</v>
      </c>
      <c r="F374" s="1"/>
      <c r="G374" s="1"/>
      <c r="H374" s="1"/>
      <c r="I374" s="1"/>
      <c r="J374" s="1"/>
      <c r="K374" s="3"/>
      <c r="L374" s="3"/>
      <c r="M374" s="3"/>
      <c r="N374" s="1"/>
      <c r="O374" s="1"/>
      <c r="P374" s="1"/>
    </row>
    <row r="375" ht="12.75" customHeight="1">
      <c r="A375" s="1" t="s">
        <v>14</v>
      </c>
      <c r="B375" s="3"/>
      <c r="C375" s="3"/>
      <c r="D375" s="3"/>
      <c r="E375" s="3">
        <v>500.63</v>
      </c>
      <c r="F375" s="1"/>
      <c r="G375" s="1"/>
      <c r="H375" s="3"/>
      <c r="I375" s="1"/>
      <c r="J375" s="1"/>
      <c r="K375" s="3"/>
      <c r="L375" s="3"/>
      <c r="M375" s="3"/>
      <c r="N375" s="3"/>
      <c r="O375" s="1"/>
      <c r="P375" s="1"/>
    </row>
    <row r="376" ht="12.75" customHeight="1">
      <c r="A376" s="1" t="s">
        <v>15</v>
      </c>
      <c r="B376" s="3"/>
      <c r="C376" s="3"/>
      <c r="D376" s="3"/>
      <c r="E376" s="3">
        <v>50.0</v>
      </c>
      <c r="F376" s="1"/>
      <c r="G376" s="3"/>
      <c r="H376" s="1"/>
      <c r="I376" s="1"/>
      <c r="J376" s="1"/>
      <c r="K376" s="3"/>
      <c r="L376" s="3"/>
      <c r="M376" s="3"/>
      <c r="N376" s="3"/>
      <c r="O376" s="1"/>
      <c r="P376" s="3"/>
    </row>
    <row r="377" ht="15.75" customHeight="1">
      <c r="A377" s="5" t="s">
        <v>16</v>
      </c>
      <c r="B377" s="5"/>
      <c r="C377" s="5"/>
      <c r="D377" s="5"/>
      <c r="E377" s="6" t="str">
        <f>SUM(E367:E376)</f>
        <v>3733.54</v>
      </c>
      <c r="F377" s="1"/>
      <c r="G377" s="3" t="str">
        <f>E377+13000</f>
        <v>16733.54</v>
      </c>
      <c r="H377" s="3"/>
      <c r="I377" s="1"/>
      <c r="J377" s="5"/>
      <c r="K377" s="5"/>
      <c r="L377" s="5"/>
      <c r="M377" s="5"/>
      <c r="N377" s="6"/>
      <c r="O377" s="1"/>
      <c r="P377" s="3"/>
    </row>
    <row r="378" ht="12.75" customHeight="1">
      <c r="A378" s="7" t="s">
        <v>17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46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6</v>
      </c>
      <c r="B381" s="3">
        <v>106.56</v>
      </c>
      <c r="C381" s="3">
        <v>126.0</v>
      </c>
      <c r="D381" s="3">
        <v>126.0</v>
      </c>
      <c r="E381" s="3" t="str">
        <f t="shared" ref="E381:E382" si="79">F381*B381</f>
        <v>0.00</v>
      </c>
      <c r="F381" s="3" t="str">
        <f t="shared" ref="F381:F382" si="80">D381-C381</f>
        <v>0.00</v>
      </c>
      <c r="G381" s="1"/>
      <c r="H381" s="1"/>
      <c r="I381" s="1"/>
      <c r="J381" s="1"/>
      <c r="K381" s="3"/>
      <c r="L381" s="3"/>
      <c r="M381" s="3"/>
      <c r="N381" s="3"/>
      <c r="O381" s="3"/>
      <c r="P381" s="1"/>
    </row>
    <row r="382" ht="12.75" customHeight="1">
      <c r="A382" s="1" t="s">
        <v>7</v>
      </c>
      <c r="B382" s="3">
        <v>4.72</v>
      </c>
      <c r="C382" s="3">
        <v>7236.0</v>
      </c>
      <c r="D382" s="3">
        <v>7274.0</v>
      </c>
      <c r="E382" s="3" t="str">
        <f t="shared" si="79"/>
        <v>179.36</v>
      </c>
      <c r="F382" s="3" t="str">
        <f t="shared" si="80"/>
        <v>38.00</v>
      </c>
      <c r="G382" s="1"/>
      <c r="H382" s="1"/>
      <c r="I382" s="1"/>
      <c r="J382" s="1"/>
      <c r="K382" s="3"/>
      <c r="L382" s="3"/>
      <c r="M382" s="3"/>
      <c r="N382" s="3"/>
      <c r="O382" s="3"/>
      <c r="P382" s="1"/>
    </row>
    <row r="383" ht="12.75" customHeight="1">
      <c r="A383" s="1" t="s">
        <v>8</v>
      </c>
      <c r="B383" s="3"/>
      <c r="C383" s="3"/>
      <c r="D383" s="3"/>
      <c r="E383" s="3">
        <v>102.62</v>
      </c>
      <c r="F383" s="1"/>
      <c r="G383" s="1"/>
      <c r="H383" s="1"/>
      <c r="I383" s="1"/>
      <c r="J383" s="1"/>
      <c r="K383" s="3"/>
      <c r="L383" s="3"/>
      <c r="M383" s="3"/>
      <c r="N383" s="3"/>
      <c r="O383" s="1"/>
      <c r="P383" s="1"/>
    </row>
    <row r="384" ht="12.75" customHeight="1">
      <c r="A384" s="1" t="s">
        <v>9</v>
      </c>
      <c r="B384" s="3">
        <v>19.87</v>
      </c>
      <c r="C384" s="3">
        <v>383.0</v>
      </c>
      <c r="D384" s="3">
        <v>386.0</v>
      </c>
      <c r="E384" s="3" t="str">
        <f t="shared" ref="E384:E385" si="81">F384*B384</f>
        <v>59.61</v>
      </c>
      <c r="F384" s="3" t="str">
        <f>D384-C384</f>
        <v>3.00</v>
      </c>
      <c r="G384" s="1"/>
      <c r="H384" s="3"/>
      <c r="I384" s="1"/>
      <c r="J384" s="1"/>
      <c r="K384" s="3"/>
      <c r="L384" s="3"/>
      <c r="M384" s="3"/>
      <c r="N384" s="3"/>
      <c r="O384" s="3"/>
      <c r="P384" s="1"/>
    </row>
    <row r="385" ht="12.75" customHeight="1">
      <c r="A385" s="1" t="s">
        <v>10</v>
      </c>
      <c r="B385" s="3">
        <v>23.18</v>
      </c>
      <c r="C385" s="3"/>
      <c r="D385" s="3"/>
      <c r="E385" s="3" t="str">
        <f t="shared" si="81"/>
        <v>92.72</v>
      </c>
      <c r="F385" s="3" t="str">
        <f>F384+F387</f>
        <v>4.00</v>
      </c>
      <c r="G385" s="1"/>
      <c r="H385" s="3"/>
      <c r="I385" s="1"/>
      <c r="J385" s="1"/>
      <c r="K385" s="3"/>
      <c r="L385" s="3"/>
      <c r="M385" s="3"/>
      <c r="N385" s="3"/>
      <c r="O385" s="3"/>
      <c r="P385" s="1"/>
    </row>
    <row r="386" ht="12.75" customHeight="1">
      <c r="A386" s="1" t="s">
        <v>11</v>
      </c>
      <c r="B386" s="3"/>
      <c r="C386" s="3"/>
      <c r="D386" s="3"/>
      <c r="E386" s="3">
        <v>1634.13</v>
      </c>
      <c r="F386" s="1"/>
      <c r="G386" s="1"/>
      <c r="H386" s="3"/>
      <c r="I386" s="1"/>
      <c r="J386" s="1"/>
      <c r="K386" s="3"/>
      <c r="L386" s="3"/>
      <c r="M386" s="3"/>
      <c r="N386" s="3"/>
      <c r="O386" s="1"/>
      <c r="P386" s="1"/>
    </row>
    <row r="387" ht="12.75" customHeight="1">
      <c r="A387" s="1" t="s">
        <v>12</v>
      </c>
      <c r="B387" s="3">
        <v>121.13</v>
      </c>
      <c r="C387" s="3">
        <v>217.0</v>
      </c>
      <c r="D387" s="3">
        <v>218.0</v>
      </c>
      <c r="E387" s="3" t="str">
        <f>B387*F387</f>
        <v>121.13</v>
      </c>
      <c r="F387" s="3" t="str">
        <f>D387-C387</f>
        <v>1.00</v>
      </c>
      <c r="G387" s="1"/>
      <c r="H387" s="1"/>
      <c r="I387" s="1"/>
      <c r="J387" s="1"/>
      <c r="K387" s="3"/>
      <c r="L387" s="3"/>
      <c r="M387" s="3"/>
      <c r="N387" s="3"/>
      <c r="O387" s="3"/>
      <c r="P387" s="1"/>
    </row>
    <row r="388" ht="12.75" customHeight="1">
      <c r="A388" s="1" t="s">
        <v>13</v>
      </c>
      <c r="B388" s="3"/>
      <c r="C388" s="3"/>
      <c r="D388" s="3"/>
      <c r="E388" s="3">
        <v>948.71</v>
      </c>
      <c r="F388" s="1"/>
      <c r="G388" s="1"/>
      <c r="H388" s="1"/>
      <c r="I388" s="1"/>
      <c r="J388" s="1"/>
      <c r="K388" s="3"/>
      <c r="L388" s="3"/>
      <c r="M388" s="3"/>
      <c r="N388" s="1"/>
      <c r="O388" s="1"/>
      <c r="P388" s="1"/>
    </row>
    <row r="389" ht="12.75" customHeight="1">
      <c r="A389" s="1" t="s">
        <v>14</v>
      </c>
      <c r="B389" s="3"/>
      <c r="C389" s="3"/>
      <c r="D389" s="3"/>
      <c r="E389" s="3">
        <v>500.63</v>
      </c>
      <c r="F389" s="1"/>
      <c r="G389" s="1"/>
      <c r="H389" s="3"/>
      <c r="I389" s="1"/>
      <c r="J389" s="1"/>
      <c r="K389" s="3"/>
      <c r="L389" s="3"/>
      <c r="M389" s="3"/>
      <c r="N389" s="3"/>
      <c r="O389" s="1"/>
      <c r="P389" s="1"/>
    </row>
    <row r="390" ht="12.75" customHeight="1">
      <c r="A390" s="1" t="s">
        <v>15</v>
      </c>
      <c r="B390" s="3"/>
      <c r="C390" s="3"/>
      <c r="D390" s="3"/>
      <c r="E390" s="3">
        <v>50.0</v>
      </c>
      <c r="F390" s="1"/>
      <c r="G390" s="3"/>
      <c r="H390" s="1"/>
      <c r="I390" s="1"/>
      <c r="J390" s="1"/>
      <c r="K390" s="3"/>
      <c r="L390" s="3"/>
      <c r="M390" s="3"/>
      <c r="N390" s="3"/>
      <c r="O390" s="1"/>
      <c r="P390" s="3"/>
    </row>
    <row r="391" ht="15.75" customHeight="1">
      <c r="A391" s="5" t="s">
        <v>16</v>
      </c>
      <c r="B391" s="5"/>
      <c r="C391" s="5"/>
      <c r="D391" s="5"/>
      <c r="E391" s="6" t="str">
        <f>SUM(E381:E390)</f>
        <v>3688.91</v>
      </c>
      <c r="F391" s="1"/>
      <c r="G391" s="3" t="str">
        <f>E391+13000</f>
        <v>16688.91</v>
      </c>
      <c r="H391" s="3"/>
      <c r="I391" s="1"/>
      <c r="J391" s="5"/>
      <c r="K391" s="5"/>
      <c r="L391" s="5"/>
      <c r="M391" s="5"/>
      <c r="N391" s="6"/>
      <c r="O391" s="1"/>
      <c r="P391" s="3"/>
    </row>
    <row r="392" ht="12.75" customHeight="1">
      <c r="A392" s="7" t="s">
        <v>17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47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6</v>
      </c>
      <c r="B395" s="3">
        <v>106.56</v>
      </c>
      <c r="C395" s="3">
        <v>125.0</v>
      </c>
      <c r="D395" s="3">
        <v>126.0</v>
      </c>
      <c r="E395" s="3" t="str">
        <f t="shared" ref="E395:E396" si="82">F395*B395</f>
        <v>106.56</v>
      </c>
      <c r="F395" s="3" t="str">
        <f t="shared" ref="F395:F396" si="83">D395-C395</f>
        <v>1.00</v>
      </c>
      <c r="G395" s="1"/>
      <c r="H395" s="1"/>
      <c r="I395" s="1"/>
      <c r="J395" s="1"/>
      <c r="K395" s="3"/>
      <c r="L395" s="3"/>
      <c r="M395" s="3"/>
      <c r="N395" s="3"/>
      <c r="O395" s="3"/>
      <c r="P395" s="1"/>
    </row>
    <row r="396" ht="12.75" customHeight="1">
      <c r="A396" s="1" t="s">
        <v>7</v>
      </c>
      <c r="B396" s="3">
        <v>4.48</v>
      </c>
      <c r="C396" s="3">
        <v>7181.0</v>
      </c>
      <c r="D396" s="3">
        <v>7236.0</v>
      </c>
      <c r="E396" s="3" t="str">
        <f t="shared" si="82"/>
        <v>246.40</v>
      </c>
      <c r="F396" s="3" t="str">
        <f t="shared" si="83"/>
        <v>55.00</v>
      </c>
      <c r="G396" s="1"/>
      <c r="H396" s="1"/>
      <c r="I396" s="1"/>
      <c r="J396" s="1"/>
      <c r="K396" s="3"/>
      <c r="L396" s="3"/>
      <c r="M396" s="3"/>
      <c r="N396" s="3"/>
      <c r="O396" s="3"/>
      <c r="P396" s="1"/>
    </row>
    <row r="397" ht="12.75" customHeight="1">
      <c r="A397" s="1" t="s">
        <v>8</v>
      </c>
      <c r="B397" s="3"/>
      <c r="C397" s="3"/>
      <c r="D397" s="3"/>
      <c r="E397" s="3">
        <v>102.62</v>
      </c>
      <c r="F397" s="1"/>
      <c r="G397" s="1"/>
      <c r="H397" s="1"/>
      <c r="I397" s="1"/>
      <c r="J397" s="1"/>
      <c r="K397" s="3"/>
      <c r="L397" s="3"/>
      <c r="M397" s="3"/>
      <c r="N397" s="3"/>
      <c r="O397" s="1"/>
      <c r="P397" s="1"/>
    </row>
    <row r="398" ht="12.75" customHeight="1">
      <c r="A398" s="1" t="s">
        <v>9</v>
      </c>
      <c r="B398" s="3">
        <v>18.88</v>
      </c>
      <c r="C398" s="3">
        <v>378.0</v>
      </c>
      <c r="D398" s="3">
        <v>383.0</v>
      </c>
      <c r="E398" s="3" t="str">
        <f t="shared" ref="E398:E399" si="84">F398*B398</f>
        <v>94.40</v>
      </c>
      <c r="F398" s="3" t="str">
        <f>D398-C398</f>
        <v>5.00</v>
      </c>
      <c r="G398" s="1"/>
      <c r="H398" s="3"/>
      <c r="I398" s="1"/>
      <c r="J398" s="1"/>
      <c r="K398" s="3"/>
      <c r="L398" s="3"/>
      <c r="M398" s="3"/>
      <c r="N398" s="3"/>
      <c r="O398" s="3"/>
      <c r="P398" s="1"/>
    </row>
    <row r="399" ht="12.75" customHeight="1">
      <c r="A399" s="1" t="s">
        <v>10</v>
      </c>
      <c r="B399" s="3">
        <v>22.03</v>
      </c>
      <c r="C399" s="3"/>
      <c r="D399" s="3"/>
      <c r="E399" s="3" t="str">
        <f t="shared" si="84"/>
        <v>154.21</v>
      </c>
      <c r="F399" s="3" t="str">
        <f>F398+F401</f>
        <v>7.00</v>
      </c>
      <c r="G399" s="1"/>
      <c r="H399" s="3"/>
      <c r="I399" s="1"/>
      <c r="J399" s="1"/>
      <c r="K399" s="3"/>
      <c r="L399" s="3"/>
      <c r="M399" s="3"/>
      <c r="N399" s="3"/>
      <c r="O399" s="3"/>
      <c r="P399" s="1"/>
    </row>
    <row r="400" ht="12.75" customHeight="1">
      <c r="A400" s="1" t="s">
        <v>11</v>
      </c>
      <c r="B400" s="3"/>
      <c r="C400" s="3"/>
      <c r="D400" s="3"/>
      <c r="E400" s="3">
        <v>1634.13</v>
      </c>
      <c r="F400" s="1"/>
      <c r="G400" s="1"/>
      <c r="H400" s="3"/>
      <c r="I400" s="1"/>
      <c r="J400" s="1"/>
      <c r="K400" s="3"/>
      <c r="L400" s="3"/>
      <c r="M400" s="3"/>
      <c r="N400" s="3"/>
      <c r="O400" s="1"/>
      <c r="P400" s="1"/>
    </row>
    <row r="401" ht="12.75" customHeight="1">
      <c r="A401" s="1" t="s">
        <v>12</v>
      </c>
      <c r="B401" s="3">
        <v>114.27</v>
      </c>
      <c r="C401" s="3">
        <v>215.0</v>
      </c>
      <c r="D401" s="3">
        <v>217.0</v>
      </c>
      <c r="E401" s="3" t="str">
        <f>B401*F401</f>
        <v>228.54</v>
      </c>
      <c r="F401" s="3" t="str">
        <f>D401-C401</f>
        <v>2.00</v>
      </c>
      <c r="G401" s="1"/>
      <c r="H401" s="1"/>
      <c r="I401" s="1"/>
      <c r="J401" s="1"/>
      <c r="K401" s="3"/>
      <c r="L401" s="3"/>
      <c r="M401" s="3"/>
      <c r="N401" s="3"/>
      <c r="O401" s="3"/>
      <c r="P401" s="1"/>
    </row>
    <row r="402" ht="12.75" customHeight="1">
      <c r="A402" s="1" t="s">
        <v>13</v>
      </c>
      <c r="B402" s="3"/>
      <c r="C402" s="3"/>
      <c r="D402" s="3"/>
      <c r="E402" s="3">
        <v>946.07</v>
      </c>
      <c r="F402" s="1"/>
      <c r="G402" s="1"/>
      <c r="H402" s="1">
        <v>948.71</v>
      </c>
      <c r="I402" s="1"/>
      <c r="J402" s="1"/>
      <c r="K402" s="3"/>
      <c r="L402" s="3"/>
      <c r="M402" s="3"/>
      <c r="N402" s="1"/>
      <c r="O402" s="1"/>
      <c r="P402" s="1"/>
    </row>
    <row r="403" ht="12.75" customHeight="1">
      <c r="A403" s="1" t="s">
        <v>14</v>
      </c>
      <c r="B403" s="3"/>
      <c r="C403" s="3"/>
      <c r="D403" s="3"/>
      <c r="E403" s="3">
        <v>500.63</v>
      </c>
      <c r="F403" s="1"/>
      <c r="G403" s="1"/>
      <c r="H403" s="3"/>
      <c r="I403" s="1"/>
      <c r="J403" s="1"/>
      <c r="K403" s="3"/>
      <c r="L403" s="3"/>
      <c r="M403" s="3"/>
      <c r="N403" s="3"/>
      <c r="O403" s="1"/>
      <c r="P403" s="1"/>
    </row>
    <row r="404" ht="12.75" customHeight="1">
      <c r="A404" s="1" t="s">
        <v>15</v>
      </c>
      <c r="B404" s="3"/>
      <c r="C404" s="3"/>
      <c r="D404" s="3"/>
      <c r="E404" s="3">
        <v>45.0</v>
      </c>
      <c r="F404" s="1"/>
      <c r="G404" s="3"/>
      <c r="H404" s="1">
        <v>50.0</v>
      </c>
      <c r="I404" s="1"/>
      <c r="J404" s="1"/>
      <c r="K404" s="3"/>
      <c r="L404" s="3"/>
      <c r="M404" s="3"/>
      <c r="N404" s="3"/>
      <c r="O404" s="1"/>
      <c r="P404" s="3"/>
    </row>
    <row r="405" ht="15.75" customHeight="1">
      <c r="A405" s="5" t="s">
        <v>16</v>
      </c>
      <c r="B405" s="5"/>
      <c r="C405" s="5"/>
      <c r="D405" s="5"/>
      <c r="E405" s="6" t="str">
        <f>SUM(E395:E404)</f>
        <v>4058.56</v>
      </c>
      <c r="F405" s="1"/>
      <c r="G405" s="3" t="str">
        <f>E405+13000</f>
        <v>17058.56</v>
      </c>
      <c r="H405" s="3"/>
      <c r="I405" s="1"/>
      <c r="J405" s="5"/>
      <c r="K405" s="5"/>
      <c r="L405" s="5"/>
      <c r="M405" s="5"/>
      <c r="N405" s="6"/>
      <c r="O405" s="1"/>
      <c r="P405" s="3"/>
    </row>
    <row r="406" ht="12.75" customHeight="1">
      <c r="A406" s="7" t="s">
        <v>17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 t="s">
        <v>48</v>
      </c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6</v>
      </c>
      <c r="B409" s="3">
        <v>101.2</v>
      </c>
      <c r="C409" s="3">
        <v>125.0</v>
      </c>
      <c r="D409" s="3">
        <v>125.0</v>
      </c>
      <c r="E409" s="3" t="str">
        <f t="shared" ref="E409:E410" si="85">F409*B409</f>
        <v>0.00</v>
      </c>
      <c r="F409" s="3" t="str">
        <f t="shared" ref="F409:F410" si="86">D409-C409</f>
        <v>0.00</v>
      </c>
      <c r="G409" s="1"/>
      <c r="H409" s="1"/>
      <c r="I409" s="1"/>
      <c r="J409" s="1"/>
      <c r="K409" s="3"/>
      <c r="L409" s="3"/>
      <c r="M409" s="3"/>
      <c r="N409" s="3"/>
      <c r="O409" s="3"/>
      <c r="P409" s="1"/>
    </row>
    <row r="410" ht="12.75" customHeight="1">
      <c r="A410" s="1" t="s">
        <v>7</v>
      </c>
      <c r="B410" s="3">
        <v>4.48</v>
      </c>
      <c r="C410" s="3">
        <v>7145.0</v>
      </c>
      <c r="D410" s="3">
        <v>7181.0</v>
      </c>
      <c r="E410" s="3" t="str">
        <f t="shared" si="85"/>
        <v>161.28</v>
      </c>
      <c r="F410" s="3" t="str">
        <f t="shared" si="86"/>
        <v>36.00</v>
      </c>
      <c r="G410" s="1"/>
      <c r="H410" s="1"/>
      <c r="I410" s="1"/>
      <c r="J410" s="1"/>
      <c r="K410" s="3"/>
      <c r="L410" s="3"/>
      <c r="M410" s="3"/>
      <c r="N410" s="3"/>
      <c r="O410" s="3"/>
      <c r="P410" s="1"/>
    </row>
    <row r="411" ht="12.75" customHeight="1">
      <c r="A411" s="1" t="s">
        <v>8</v>
      </c>
      <c r="B411" s="3"/>
      <c r="C411" s="3"/>
      <c r="D411" s="3"/>
      <c r="E411" s="3">
        <v>102.62</v>
      </c>
      <c r="F411" s="1"/>
      <c r="G411" s="1"/>
      <c r="H411" s="1" t="str">
        <f>6000-4675</f>
        <v>1325</v>
      </c>
      <c r="I411" s="1"/>
      <c r="J411" s="1"/>
      <c r="K411" s="3"/>
      <c r="L411" s="3"/>
      <c r="M411" s="3"/>
      <c r="N411" s="3"/>
      <c r="O411" s="1"/>
      <c r="P411" s="1"/>
    </row>
    <row r="412" ht="12.75" customHeight="1">
      <c r="A412" s="1" t="s">
        <v>9</v>
      </c>
      <c r="B412" s="3">
        <v>18.88</v>
      </c>
      <c r="C412" s="3">
        <v>377.0</v>
      </c>
      <c r="D412" s="3">
        <v>378.0</v>
      </c>
      <c r="E412" s="3" t="str">
        <f t="shared" ref="E412:E413" si="87">F412*B412</f>
        <v>18.88</v>
      </c>
      <c r="F412" s="3" t="str">
        <f>D412-C412</f>
        <v>1.00</v>
      </c>
      <c r="G412" s="1"/>
      <c r="H412" s="3"/>
      <c r="I412" s="1"/>
      <c r="J412" s="1"/>
      <c r="K412" s="3"/>
      <c r="L412" s="3"/>
      <c r="M412" s="3"/>
      <c r="N412" s="3"/>
      <c r="O412" s="3"/>
      <c r="P412" s="1"/>
    </row>
    <row r="413" ht="12.75" customHeight="1">
      <c r="A413" s="1" t="s">
        <v>10</v>
      </c>
      <c r="B413" s="3">
        <v>22.03</v>
      </c>
      <c r="C413" s="3"/>
      <c r="D413" s="3"/>
      <c r="E413" s="3" t="str">
        <f t="shared" si="87"/>
        <v>22.03</v>
      </c>
      <c r="F413" s="3" t="str">
        <f>F412+F415</f>
        <v>1.00</v>
      </c>
      <c r="G413" s="1"/>
      <c r="H413" s="3"/>
      <c r="I413" s="1"/>
      <c r="J413" s="1"/>
      <c r="K413" s="3"/>
      <c r="L413" s="3"/>
      <c r="M413" s="3"/>
      <c r="N413" s="3"/>
      <c r="O413" s="3"/>
      <c r="P413" s="1"/>
    </row>
    <row r="414" ht="12.75" customHeight="1">
      <c r="A414" s="1" t="s">
        <v>11</v>
      </c>
      <c r="B414" s="3"/>
      <c r="C414" s="3"/>
      <c r="D414" s="3"/>
      <c r="E414" s="3">
        <v>1634.13</v>
      </c>
      <c r="F414" s="1"/>
      <c r="G414" s="1"/>
      <c r="H414" s="3"/>
      <c r="I414" s="1"/>
      <c r="J414" s="1"/>
      <c r="K414" s="3"/>
      <c r="L414" s="3"/>
      <c r="M414" s="3"/>
      <c r="N414" s="3"/>
      <c r="O414" s="1"/>
      <c r="P414" s="1"/>
    </row>
    <row r="415" ht="12.75" customHeight="1">
      <c r="A415" s="1" t="s">
        <v>12</v>
      </c>
      <c r="B415" s="3">
        <v>114.27</v>
      </c>
      <c r="C415" s="3">
        <v>215.0</v>
      </c>
      <c r="D415" s="3">
        <v>215.0</v>
      </c>
      <c r="E415" s="3" t="str">
        <f>B415*F415</f>
        <v>0.00</v>
      </c>
      <c r="F415" s="3" t="str">
        <f>D415-C415</f>
        <v>0.00</v>
      </c>
      <c r="G415" s="1"/>
      <c r="H415" s="1"/>
      <c r="I415" s="1"/>
      <c r="J415" s="1"/>
      <c r="K415" s="3"/>
      <c r="L415" s="3"/>
      <c r="M415" s="3"/>
      <c r="N415" s="3"/>
      <c r="O415" s="3"/>
      <c r="P415" s="1"/>
    </row>
    <row r="416" ht="12.75" customHeight="1">
      <c r="A416" s="1" t="s">
        <v>13</v>
      </c>
      <c r="B416" s="3"/>
      <c r="C416" s="3"/>
      <c r="D416" s="3"/>
      <c r="E416" s="3">
        <v>946.07</v>
      </c>
      <c r="F416" s="1"/>
      <c r="G416" s="1"/>
      <c r="H416" s="1"/>
      <c r="I416" s="1"/>
      <c r="J416" s="1"/>
      <c r="K416" s="3"/>
      <c r="L416" s="3"/>
      <c r="M416" s="3"/>
      <c r="N416" s="1"/>
      <c r="O416" s="1"/>
      <c r="P416" s="1"/>
    </row>
    <row r="417" ht="12.75" customHeight="1">
      <c r="A417" s="1" t="s">
        <v>14</v>
      </c>
      <c r="B417" s="3"/>
      <c r="C417" s="3"/>
      <c r="D417" s="3"/>
      <c r="E417" s="3">
        <v>500.63</v>
      </c>
      <c r="F417" s="1"/>
      <c r="G417" s="1"/>
      <c r="H417" s="3"/>
      <c r="I417" s="1"/>
      <c r="J417" s="1"/>
      <c r="K417" s="3"/>
      <c r="L417" s="3"/>
      <c r="M417" s="3"/>
      <c r="N417" s="3"/>
      <c r="O417" s="1"/>
      <c r="P417" s="1"/>
    </row>
    <row r="418" ht="12.75" customHeight="1">
      <c r="A418" s="1" t="s">
        <v>15</v>
      </c>
      <c r="B418" s="3"/>
      <c r="C418" s="3"/>
      <c r="D418" s="3"/>
      <c r="E418" s="3">
        <v>45.0</v>
      </c>
      <c r="F418" s="1"/>
      <c r="G418" s="3"/>
      <c r="H418" s="1"/>
      <c r="I418" s="1"/>
      <c r="J418" s="1"/>
      <c r="K418" s="3"/>
      <c r="L418" s="3"/>
      <c r="M418" s="3"/>
      <c r="N418" s="3"/>
      <c r="O418" s="1"/>
      <c r="P418" s="3"/>
    </row>
    <row r="419" ht="15.75" customHeight="1">
      <c r="A419" s="5" t="s">
        <v>16</v>
      </c>
      <c r="B419" s="5"/>
      <c r="C419" s="5"/>
      <c r="D419" s="5"/>
      <c r="E419" s="6" t="str">
        <f>SUM(E409:E418)</f>
        <v>3430.64</v>
      </c>
      <c r="F419" s="1"/>
      <c r="G419" s="3" t="str">
        <f>E419+13000</f>
        <v>16430.64</v>
      </c>
      <c r="H419" s="3"/>
      <c r="I419" s="1"/>
      <c r="J419" s="5"/>
      <c r="K419" s="5"/>
      <c r="L419" s="5"/>
      <c r="M419" s="5"/>
      <c r="N419" s="6"/>
      <c r="O419" s="1"/>
      <c r="P419" s="3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49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101.2</v>
      </c>
      <c r="C423" s="3">
        <v>124.0</v>
      </c>
      <c r="D423" s="3">
        <v>124.0</v>
      </c>
      <c r="E423" s="3" t="str">
        <f t="shared" ref="E423:E424" si="88">F423*B423</f>
        <v>0.00</v>
      </c>
      <c r="F423" s="3" t="str">
        <f t="shared" ref="F423:F424" si="89">D423-C423</f>
        <v>0.00</v>
      </c>
      <c r="G423" s="1"/>
      <c r="H423" s="1"/>
      <c r="I423" s="1"/>
      <c r="J423" s="1"/>
      <c r="K423" s="3"/>
      <c r="L423" s="3"/>
      <c r="M423" s="3"/>
      <c r="N423" s="3"/>
      <c r="O423" s="3"/>
      <c r="P423" s="1"/>
    </row>
    <row r="424" ht="12.75" customHeight="1">
      <c r="A424" s="1" t="s">
        <v>7</v>
      </c>
      <c r="B424" s="3">
        <v>4.48</v>
      </c>
      <c r="C424" s="3">
        <v>7140.0</v>
      </c>
      <c r="D424" s="3">
        <v>7142.0</v>
      </c>
      <c r="E424" s="3" t="str">
        <f t="shared" si="88"/>
        <v>8.96</v>
      </c>
      <c r="F424" s="3" t="str">
        <f t="shared" si="89"/>
        <v>2.00</v>
      </c>
      <c r="G424" s="1"/>
      <c r="H424" s="1"/>
      <c r="I424" s="1"/>
      <c r="J424" s="1"/>
      <c r="K424" s="3"/>
      <c r="L424" s="3"/>
      <c r="M424" s="3"/>
      <c r="N424" s="3"/>
      <c r="O424" s="3"/>
      <c r="P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 t="str">
        <f>6000-4675</f>
        <v>1325</v>
      </c>
      <c r="I425" s="1"/>
      <c r="J425" s="1"/>
      <c r="K425" s="3"/>
      <c r="L425" s="3"/>
      <c r="M425" s="3"/>
      <c r="N425" s="3"/>
      <c r="O425" s="1"/>
      <c r="P425" s="1"/>
    </row>
    <row r="426" ht="12.75" customHeight="1">
      <c r="A426" s="1" t="s">
        <v>9</v>
      </c>
      <c r="B426" s="3">
        <v>18.88</v>
      </c>
      <c r="C426" s="3">
        <v>376.0</v>
      </c>
      <c r="D426" s="3">
        <v>377.0</v>
      </c>
      <c r="E426" s="3" t="str">
        <f t="shared" ref="E426:E427" si="90">F426*B426</f>
        <v>18.88</v>
      </c>
      <c r="F426" s="3" t="str">
        <f>D426-C426</f>
        <v>1.00</v>
      </c>
      <c r="G426" s="1"/>
      <c r="H426" s="3"/>
      <c r="I426" s="1"/>
      <c r="J426" s="1"/>
      <c r="K426" s="3"/>
      <c r="L426" s="3"/>
      <c r="M426" s="3"/>
      <c r="N426" s="3"/>
      <c r="O426" s="3"/>
      <c r="P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90"/>
        <v>44.06</v>
      </c>
      <c r="F427" s="3" t="str">
        <f>F426+F429</f>
        <v>2.00</v>
      </c>
      <c r="G427" s="1"/>
      <c r="H427" s="3"/>
      <c r="I427" s="1"/>
      <c r="J427" s="1"/>
      <c r="K427" s="3"/>
      <c r="L427" s="3"/>
      <c r="M427" s="3"/>
      <c r="N427" s="3"/>
      <c r="O427" s="3"/>
      <c r="P427" s="1"/>
    </row>
    <row r="428" ht="12.75" customHeight="1">
      <c r="A428" s="1" t="s">
        <v>11</v>
      </c>
      <c r="B428" s="3"/>
      <c r="C428" s="3"/>
      <c r="D428" s="3"/>
      <c r="E428" s="3">
        <v>1634.13</v>
      </c>
      <c r="F428" s="1"/>
      <c r="G428" s="1"/>
      <c r="H428" s="3"/>
      <c r="I428" s="1"/>
      <c r="J428" s="1"/>
      <c r="K428" s="3"/>
      <c r="L428" s="3"/>
      <c r="M428" s="3"/>
      <c r="N428" s="3"/>
      <c r="O428" s="1"/>
      <c r="P428" s="1"/>
    </row>
    <row r="429" ht="12.75" customHeight="1">
      <c r="A429" s="1" t="s">
        <v>12</v>
      </c>
      <c r="B429" s="3">
        <v>114.27</v>
      </c>
      <c r="C429" s="3">
        <v>214.0</v>
      </c>
      <c r="D429" s="3">
        <v>215.0</v>
      </c>
      <c r="E429" s="3" t="str">
        <f>B429*F429</f>
        <v>114.27</v>
      </c>
      <c r="F429" s="3" t="str">
        <f>D429-C429</f>
        <v>1.00</v>
      </c>
      <c r="G429" s="1"/>
      <c r="H429" s="1"/>
      <c r="I429" s="1"/>
      <c r="J429" s="1"/>
      <c r="K429" s="3"/>
      <c r="L429" s="3"/>
      <c r="M429" s="3"/>
      <c r="N429" s="3"/>
      <c r="O429" s="3"/>
      <c r="P429" s="1"/>
    </row>
    <row r="430" ht="12.75" customHeight="1">
      <c r="A430" s="1" t="s">
        <v>13</v>
      </c>
      <c r="B430" s="3"/>
      <c r="C430" s="3"/>
      <c r="D430" s="3"/>
      <c r="E430" s="3">
        <v>946.07</v>
      </c>
      <c r="F430" s="1"/>
      <c r="G430" s="1"/>
      <c r="H430" s="1"/>
      <c r="I430" s="1"/>
      <c r="J430" s="1"/>
      <c r="K430" s="3"/>
      <c r="L430" s="3"/>
      <c r="M430" s="3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500.63</v>
      </c>
      <c r="F431" s="1"/>
      <c r="G431" s="1"/>
      <c r="H431" s="3"/>
      <c r="I431" s="1"/>
      <c r="J431" s="1"/>
      <c r="K431" s="3"/>
      <c r="L431" s="3"/>
      <c r="M431" s="3"/>
      <c r="N431" s="3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45.0</v>
      </c>
      <c r="F432" s="1"/>
      <c r="G432" s="3"/>
      <c r="H432" s="1"/>
      <c r="I432" s="1"/>
      <c r="J432" s="1"/>
      <c r="K432" s="3"/>
      <c r="L432" s="3"/>
      <c r="M432" s="3"/>
      <c r="N432" s="3"/>
      <c r="O432" s="1"/>
      <c r="P432" s="3"/>
    </row>
    <row r="433" ht="15.75" customHeight="1">
      <c r="A433" s="5" t="s">
        <v>16</v>
      </c>
      <c r="B433" s="5"/>
      <c r="C433" s="5"/>
      <c r="D433" s="5"/>
      <c r="E433" s="6" t="str">
        <f>SUM(E423:E432)</f>
        <v>3414.62</v>
      </c>
      <c r="F433" s="1"/>
      <c r="G433" s="3" t="str">
        <f>E433+14000</f>
        <v>17414.62</v>
      </c>
      <c r="H433" s="3"/>
      <c r="I433" s="1"/>
      <c r="J433" s="5"/>
      <c r="K433" s="5"/>
      <c r="L433" s="5"/>
      <c r="M433" s="5"/>
      <c r="N433" s="6"/>
      <c r="O433" s="1"/>
      <c r="P433" s="3"/>
    </row>
    <row r="434" ht="12.75" customHeight="1">
      <c r="A434" s="7" t="s">
        <v>17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 t="s">
        <v>50</v>
      </c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 t="s">
        <v>1</v>
      </c>
      <c r="C436" s="1" t="s">
        <v>2</v>
      </c>
      <c r="D436" s="1" t="s">
        <v>3</v>
      </c>
      <c r="E436" s="1" t="s">
        <v>4</v>
      </c>
      <c r="F436" s="1" t="s">
        <v>5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2.75" customHeight="1">
      <c r="A437" s="1" t="s">
        <v>6</v>
      </c>
      <c r="B437" s="3">
        <v>101.2</v>
      </c>
      <c r="C437" s="3">
        <v>123.0</v>
      </c>
      <c r="D437" s="3">
        <v>124.0</v>
      </c>
      <c r="E437" s="3" t="str">
        <f t="shared" ref="E437:E438" si="91">F437*B437</f>
        <v>101.20</v>
      </c>
      <c r="F437" s="3" t="str">
        <f t="shared" ref="F437:F438" si="92">D437-C437</f>
        <v>1.00</v>
      </c>
      <c r="G437" s="1"/>
      <c r="H437" s="1"/>
      <c r="I437" s="1"/>
      <c r="J437" s="1"/>
      <c r="K437" s="3"/>
      <c r="L437" s="3"/>
      <c r="M437" s="3"/>
      <c r="N437" s="3"/>
      <c r="O437" s="3"/>
      <c r="P437" s="1"/>
    </row>
    <row r="438" ht="12.75" customHeight="1">
      <c r="A438" s="1" t="s">
        <v>7</v>
      </c>
      <c r="B438" s="3">
        <v>4.48</v>
      </c>
      <c r="C438" s="3">
        <v>7077.0</v>
      </c>
      <c r="D438" s="3">
        <v>7140.0</v>
      </c>
      <c r="E438" s="3" t="str">
        <f t="shared" si="91"/>
        <v>282.24</v>
      </c>
      <c r="F438" s="3" t="str">
        <f t="shared" si="92"/>
        <v>63.00</v>
      </c>
      <c r="G438" s="1"/>
      <c r="H438" s="1"/>
      <c r="I438" s="1"/>
      <c r="J438" s="1"/>
      <c r="K438" s="3"/>
      <c r="L438" s="3"/>
      <c r="M438" s="3"/>
      <c r="N438" s="3"/>
      <c r="O438" s="3"/>
      <c r="P438" s="1"/>
    </row>
    <row r="439" ht="12.75" customHeight="1">
      <c r="A439" s="1" t="s">
        <v>8</v>
      </c>
      <c r="B439" s="3"/>
      <c r="C439" s="3"/>
      <c r="D439" s="3"/>
      <c r="E439" s="3">
        <v>102.62</v>
      </c>
      <c r="F439" s="1"/>
      <c r="G439" s="1"/>
      <c r="H439" s="1" t="str">
        <f>6000-4675</f>
        <v>1325</v>
      </c>
      <c r="I439" s="1"/>
      <c r="J439" s="1"/>
      <c r="K439" s="3"/>
      <c r="L439" s="3"/>
      <c r="M439" s="3"/>
      <c r="N439" s="3"/>
      <c r="O439" s="1"/>
      <c r="P439" s="1"/>
    </row>
    <row r="440" ht="12.75" customHeight="1">
      <c r="A440" s="1" t="s">
        <v>9</v>
      </c>
      <c r="B440" s="3">
        <v>18.88</v>
      </c>
      <c r="C440" s="3">
        <v>370.0</v>
      </c>
      <c r="D440" s="3">
        <v>376.0</v>
      </c>
      <c r="E440" s="3" t="str">
        <f t="shared" ref="E440:E441" si="93">F440*B440</f>
        <v>113.28</v>
      </c>
      <c r="F440" s="3" t="str">
        <f>D440-C440</f>
        <v>6.00</v>
      </c>
      <c r="G440" s="1"/>
      <c r="H440" s="3"/>
      <c r="I440" s="1"/>
      <c r="J440" s="1"/>
      <c r="K440" s="3"/>
      <c r="L440" s="3"/>
      <c r="M440" s="3"/>
      <c r="N440" s="3"/>
      <c r="O440" s="3"/>
      <c r="P440" s="1"/>
    </row>
    <row r="441" ht="12.75" customHeight="1">
      <c r="A441" s="1" t="s">
        <v>10</v>
      </c>
      <c r="B441" s="3">
        <v>22.03</v>
      </c>
      <c r="C441" s="3"/>
      <c r="D441" s="3"/>
      <c r="E441" s="3" t="str">
        <f t="shared" si="93"/>
        <v>264.36</v>
      </c>
      <c r="F441" s="3" t="str">
        <f>F440+F443</f>
        <v>12.00</v>
      </c>
      <c r="G441" s="1"/>
      <c r="H441" s="3"/>
      <c r="I441" s="1"/>
      <c r="J441" s="1"/>
      <c r="K441" s="3"/>
      <c r="L441" s="3"/>
      <c r="M441" s="3"/>
      <c r="N441" s="3"/>
      <c r="O441" s="3"/>
      <c r="P441" s="1"/>
    </row>
    <row r="442" ht="12.75" customHeight="1">
      <c r="A442" s="1" t="s">
        <v>11</v>
      </c>
      <c r="B442" s="3"/>
      <c r="C442" s="3"/>
      <c r="D442" s="3"/>
      <c r="E442" s="3">
        <v>1634.13</v>
      </c>
      <c r="F442" s="1"/>
      <c r="G442" s="1"/>
      <c r="H442" s="3"/>
      <c r="I442" s="1"/>
      <c r="J442" s="1"/>
      <c r="K442" s="3"/>
      <c r="L442" s="3"/>
      <c r="M442" s="3"/>
      <c r="N442" s="3"/>
      <c r="O442" s="1"/>
      <c r="P442" s="1"/>
    </row>
    <row r="443" ht="12.75" customHeight="1">
      <c r="A443" s="1" t="s">
        <v>12</v>
      </c>
      <c r="B443" s="3">
        <v>114.27</v>
      </c>
      <c r="C443" s="3">
        <v>208.0</v>
      </c>
      <c r="D443" s="3">
        <v>214.0</v>
      </c>
      <c r="E443" s="3" t="str">
        <f>B443*F443</f>
        <v>685.62</v>
      </c>
      <c r="F443" s="3" t="str">
        <f>D443-C443</f>
        <v>6.00</v>
      </c>
      <c r="G443" s="1"/>
      <c r="H443" s="1"/>
      <c r="I443" s="1"/>
      <c r="J443" s="1"/>
      <c r="K443" s="3"/>
      <c r="L443" s="3"/>
      <c r="M443" s="3"/>
      <c r="N443" s="3"/>
      <c r="O443" s="3"/>
      <c r="P443" s="1"/>
    </row>
    <row r="444" ht="12.75" customHeight="1">
      <c r="A444" s="1" t="s">
        <v>13</v>
      </c>
      <c r="B444" s="3"/>
      <c r="C444" s="3"/>
      <c r="D444" s="3"/>
      <c r="E444" s="3">
        <v>946.07</v>
      </c>
      <c r="F444" s="1"/>
      <c r="G444" s="1"/>
      <c r="H444" s="1"/>
      <c r="I444" s="1"/>
      <c r="J444" s="1"/>
      <c r="K444" s="3"/>
      <c r="L444" s="3"/>
      <c r="M444" s="3"/>
      <c r="N444" s="1"/>
      <c r="O444" s="1"/>
      <c r="P444" s="1"/>
    </row>
    <row r="445" ht="12.75" customHeight="1">
      <c r="A445" s="1" t="s">
        <v>14</v>
      </c>
      <c r="B445" s="3"/>
      <c r="C445" s="3"/>
      <c r="D445" s="3"/>
      <c r="E445" s="3">
        <v>500.63</v>
      </c>
      <c r="F445" s="1"/>
      <c r="G445" s="1"/>
      <c r="H445" s="3"/>
      <c r="I445" s="1"/>
      <c r="J445" s="1"/>
      <c r="K445" s="3"/>
      <c r="L445" s="3"/>
      <c r="M445" s="3"/>
      <c r="N445" s="3"/>
      <c r="O445" s="1"/>
      <c r="P445" s="1"/>
    </row>
    <row r="446" ht="12.75" customHeight="1">
      <c r="A446" s="1" t="s">
        <v>15</v>
      </c>
      <c r="B446" s="3"/>
      <c r="C446" s="3"/>
      <c r="D446" s="3"/>
      <c r="E446" s="3">
        <v>45.0</v>
      </c>
      <c r="F446" s="1"/>
      <c r="G446" s="3"/>
      <c r="H446" s="1"/>
      <c r="I446" s="1"/>
      <c r="J446" s="1"/>
      <c r="K446" s="3"/>
      <c r="L446" s="3"/>
      <c r="M446" s="3"/>
      <c r="N446" s="3"/>
      <c r="O446" s="1"/>
      <c r="P446" s="3"/>
    </row>
    <row r="447" ht="15.75" customHeight="1">
      <c r="A447" s="5" t="s">
        <v>16</v>
      </c>
      <c r="B447" s="5"/>
      <c r="C447" s="5"/>
      <c r="D447" s="5"/>
      <c r="E447" s="6" t="str">
        <f>SUM(E437:E446)</f>
        <v>4675.15</v>
      </c>
      <c r="F447" s="1"/>
      <c r="G447" s="3" t="str">
        <f>E447+14000</f>
        <v>18675.15</v>
      </c>
      <c r="H447" s="3"/>
      <c r="I447" s="1"/>
      <c r="J447" s="5"/>
      <c r="K447" s="5"/>
      <c r="L447" s="5"/>
      <c r="M447" s="5"/>
      <c r="N447" s="6"/>
      <c r="O447" s="1"/>
      <c r="P447" s="3"/>
    </row>
    <row r="448" ht="12.75" customHeight="1">
      <c r="A448" s="7" t="s">
        <v>17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 t="s">
        <v>51</v>
      </c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 t="s">
        <v>1</v>
      </c>
      <c r="C450" s="1" t="s">
        <v>2</v>
      </c>
      <c r="D450" s="1" t="s">
        <v>3</v>
      </c>
      <c r="E450" s="1" t="s">
        <v>4</v>
      </c>
      <c r="F450" s="1" t="s">
        <v>5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2.75" customHeight="1">
      <c r="A451" s="1" t="s">
        <v>6</v>
      </c>
      <c r="B451" s="3">
        <v>101.2</v>
      </c>
      <c r="C451" s="3">
        <v>123.0</v>
      </c>
      <c r="D451" s="3">
        <v>123.0</v>
      </c>
      <c r="E451" s="3" t="str">
        <f t="shared" ref="E451:E452" si="94">F451*B451</f>
        <v>0.00</v>
      </c>
      <c r="F451" s="3" t="str">
        <f t="shared" ref="F451:F452" si="95">D451-C451</f>
        <v>0.00</v>
      </c>
      <c r="G451" s="1"/>
      <c r="H451" s="1"/>
      <c r="I451" s="1"/>
      <c r="J451" s="1"/>
      <c r="K451" s="3"/>
      <c r="L451" s="3"/>
      <c r="M451" s="3"/>
      <c r="N451" s="3"/>
      <c r="O451" s="3"/>
      <c r="P451" s="1"/>
    </row>
    <row r="452" ht="12.75" customHeight="1">
      <c r="A452" s="1" t="s">
        <v>7</v>
      </c>
      <c r="B452" s="3">
        <v>4.48</v>
      </c>
      <c r="C452" s="3">
        <v>7034.0</v>
      </c>
      <c r="D452" s="3">
        <v>7077.0</v>
      </c>
      <c r="E452" s="3" t="str">
        <f t="shared" si="94"/>
        <v>192.64</v>
      </c>
      <c r="F452" s="3" t="str">
        <f t="shared" si="95"/>
        <v>43.00</v>
      </c>
      <c r="G452" s="1"/>
      <c r="H452" s="1"/>
      <c r="I452" s="1"/>
      <c r="J452" s="1"/>
      <c r="K452" s="3"/>
      <c r="L452" s="3"/>
      <c r="M452" s="3"/>
      <c r="N452" s="3"/>
      <c r="O452" s="3"/>
      <c r="P452" s="1"/>
    </row>
    <row r="453" ht="12.75" customHeight="1">
      <c r="A453" s="1" t="s">
        <v>8</v>
      </c>
      <c r="B453" s="3"/>
      <c r="C453" s="3"/>
      <c r="D453" s="3"/>
      <c r="E453" s="3">
        <v>102.62</v>
      </c>
      <c r="F453" s="1"/>
      <c r="G453" s="1"/>
      <c r="H453" s="1"/>
      <c r="I453" s="1"/>
      <c r="J453" s="1"/>
      <c r="K453" s="3"/>
      <c r="L453" s="3"/>
      <c r="M453" s="3"/>
      <c r="N453" s="3"/>
      <c r="O453" s="1"/>
      <c r="P453" s="1"/>
    </row>
    <row r="454" ht="12.75" customHeight="1">
      <c r="A454" s="1" t="s">
        <v>9</v>
      </c>
      <c r="B454" s="3">
        <v>18.88</v>
      </c>
      <c r="C454" s="3">
        <v>365.0</v>
      </c>
      <c r="D454" s="3">
        <v>370.0</v>
      </c>
      <c r="E454" s="3" t="str">
        <f t="shared" ref="E454:E455" si="96">F454*B454</f>
        <v>94.40</v>
      </c>
      <c r="F454" s="3" t="str">
        <f>D454-C454</f>
        <v>5.00</v>
      </c>
      <c r="G454" s="1"/>
      <c r="H454" s="3"/>
      <c r="I454" s="1"/>
      <c r="J454" s="1"/>
      <c r="K454" s="3"/>
      <c r="L454" s="3"/>
      <c r="M454" s="3"/>
      <c r="N454" s="3"/>
      <c r="O454" s="3"/>
      <c r="P454" s="1"/>
    </row>
    <row r="455" ht="12.75" customHeight="1">
      <c r="A455" s="1" t="s">
        <v>10</v>
      </c>
      <c r="B455" s="3">
        <v>22.03</v>
      </c>
      <c r="C455" s="3"/>
      <c r="D455" s="3"/>
      <c r="E455" s="3" t="str">
        <f t="shared" si="96"/>
        <v>220.30</v>
      </c>
      <c r="F455" s="3" t="str">
        <f>F454+F457</f>
        <v>10.00</v>
      </c>
      <c r="G455" s="1"/>
      <c r="H455" s="3"/>
      <c r="I455" s="1"/>
      <c r="J455" s="1"/>
      <c r="K455" s="3"/>
      <c r="L455" s="3"/>
      <c r="M455" s="3"/>
      <c r="N455" s="3"/>
      <c r="O455" s="3"/>
      <c r="P455" s="1"/>
    </row>
    <row r="456" ht="12.75" customHeight="1">
      <c r="A456" s="1" t="s">
        <v>11</v>
      </c>
      <c r="B456" s="3"/>
      <c r="C456" s="3"/>
      <c r="D456" s="3"/>
      <c r="E456" s="3">
        <v>1634.13</v>
      </c>
      <c r="F456" s="1"/>
      <c r="G456" s="1"/>
      <c r="H456" s="3"/>
      <c r="I456" s="1"/>
      <c r="J456" s="1"/>
      <c r="K456" s="3"/>
      <c r="L456" s="3"/>
      <c r="M456" s="3"/>
      <c r="N456" s="3"/>
      <c r="O456" s="1"/>
      <c r="P456" s="1"/>
    </row>
    <row r="457" ht="12.75" customHeight="1">
      <c r="A457" s="1" t="s">
        <v>12</v>
      </c>
      <c r="B457" s="3">
        <v>114.27</v>
      </c>
      <c r="C457" s="3">
        <v>203.0</v>
      </c>
      <c r="D457" s="3">
        <v>208.0</v>
      </c>
      <c r="E457" s="3" t="str">
        <f>B457*F457</f>
        <v>571.35</v>
      </c>
      <c r="F457" s="3" t="str">
        <f>D457-C457</f>
        <v>5.00</v>
      </c>
      <c r="G457" s="1"/>
      <c r="H457" s="1"/>
      <c r="I457" s="1"/>
      <c r="J457" s="1"/>
      <c r="K457" s="3"/>
      <c r="L457" s="3"/>
      <c r="M457" s="3"/>
      <c r="N457" s="3"/>
      <c r="O457" s="3"/>
      <c r="P457" s="1"/>
    </row>
    <row r="458" ht="12.75" customHeight="1">
      <c r="A458" s="1" t="s">
        <v>13</v>
      </c>
      <c r="B458" s="3"/>
      <c r="C458" s="3"/>
      <c r="D458" s="3"/>
      <c r="E458" s="3">
        <v>946.07</v>
      </c>
      <c r="F458" s="1"/>
      <c r="G458" s="1"/>
      <c r="H458" s="1"/>
      <c r="I458" s="1"/>
      <c r="J458" s="1"/>
      <c r="K458" s="3"/>
      <c r="L458" s="3"/>
      <c r="M458" s="3"/>
      <c r="N458" s="1"/>
      <c r="O458" s="1"/>
      <c r="P458" s="1"/>
    </row>
    <row r="459" ht="12.75" customHeight="1">
      <c r="A459" s="1" t="s">
        <v>14</v>
      </c>
      <c r="B459" s="3"/>
      <c r="C459" s="3"/>
      <c r="D459" s="3"/>
      <c r="E459" s="3">
        <v>500.63</v>
      </c>
      <c r="F459" s="1"/>
      <c r="G459" s="1"/>
      <c r="H459" s="3"/>
      <c r="I459" s="1"/>
      <c r="J459" s="1"/>
      <c r="K459" s="3"/>
      <c r="L459" s="3"/>
      <c r="M459" s="3"/>
      <c r="N459" s="3"/>
      <c r="O459" s="1"/>
      <c r="P459" s="1"/>
    </row>
    <row r="460" ht="12.75" customHeight="1">
      <c r="A460" s="1" t="s">
        <v>15</v>
      </c>
      <c r="B460" s="3"/>
      <c r="C460" s="3"/>
      <c r="D460" s="3"/>
      <c r="E460" s="3">
        <v>45.0</v>
      </c>
      <c r="F460" s="1"/>
      <c r="G460" s="3"/>
      <c r="H460" s="1"/>
      <c r="I460" s="1"/>
      <c r="J460" s="1"/>
      <c r="K460" s="3"/>
      <c r="L460" s="3"/>
      <c r="M460" s="3"/>
      <c r="N460" s="3"/>
      <c r="O460" s="1"/>
      <c r="P460" s="3"/>
    </row>
    <row r="461" ht="15.75" customHeight="1">
      <c r="A461" s="5" t="s">
        <v>16</v>
      </c>
      <c r="B461" s="5"/>
      <c r="C461" s="5"/>
      <c r="D461" s="5"/>
      <c r="E461" s="6" t="str">
        <f>SUM(E451:E460)</f>
        <v>4307.14</v>
      </c>
      <c r="F461" s="1"/>
      <c r="G461" s="3" t="str">
        <f>E461+14000</f>
        <v>18307.14</v>
      </c>
      <c r="H461" s="3"/>
      <c r="I461" s="1"/>
      <c r="J461" s="5"/>
      <c r="K461" s="5"/>
      <c r="L461" s="5"/>
      <c r="M461" s="5"/>
      <c r="N461" s="6"/>
      <c r="O461" s="1"/>
      <c r="P461" s="3"/>
    </row>
    <row r="462" ht="12.75" customHeight="1">
      <c r="A462" s="7" t="s">
        <v>17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 t="s">
        <v>52</v>
      </c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 t="s">
        <v>1</v>
      </c>
      <c r="C464" s="1" t="s">
        <v>2</v>
      </c>
      <c r="D464" s="1" t="s">
        <v>3</v>
      </c>
      <c r="E464" s="1" t="s">
        <v>4</v>
      </c>
      <c r="F464" s="1" t="s">
        <v>5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2.75" customHeight="1">
      <c r="A465" s="1" t="s">
        <v>6</v>
      </c>
      <c r="B465" s="3">
        <v>101.2</v>
      </c>
      <c r="C465" s="3">
        <v>121.0</v>
      </c>
      <c r="D465" s="3">
        <v>121.0</v>
      </c>
      <c r="E465" s="3" t="str">
        <f t="shared" ref="E465:E466" si="97">F465*B465</f>
        <v>0.00</v>
      </c>
      <c r="F465" s="3" t="str">
        <f t="shared" ref="F465:F466" si="98">D465-C465</f>
        <v>0.00</v>
      </c>
      <c r="G465" s="1"/>
      <c r="H465" s="1"/>
      <c r="I465" s="1"/>
      <c r="J465" s="1"/>
      <c r="K465" s="3"/>
      <c r="L465" s="3"/>
      <c r="M465" s="3"/>
      <c r="N465" s="3"/>
      <c r="O465" s="3"/>
      <c r="P465" s="1"/>
    </row>
    <row r="466" ht="12.75" customHeight="1">
      <c r="A466" s="1" t="s">
        <v>7</v>
      </c>
      <c r="B466" s="3">
        <v>4.48</v>
      </c>
      <c r="C466" s="3">
        <v>6988.0</v>
      </c>
      <c r="D466" s="3">
        <v>6988.0</v>
      </c>
      <c r="E466" s="3" t="str">
        <f t="shared" si="97"/>
        <v>0.00</v>
      </c>
      <c r="F466" s="3" t="str">
        <f t="shared" si="98"/>
        <v>0.00</v>
      </c>
      <c r="G466" s="1"/>
      <c r="H466" s="1"/>
      <c r="I466" s="1"/>
      <c r="J466" s="1"/>
      <c r="K466" s="3"/>
      <c r="L466" s="3"/>
      <c r="M466" s="3"/>
      <c r="N466" s="3"/>
      <c r="O466" s="3"/>
      <c r="P466" s="1"/>
    </row>
    <row r="467" ht="12.75" customHeight="1">
      <c r="A467" s="1" t="s">
        <v>8</v>
      </c>
      <c r="B467" s="3"/>
      <c r="C467" s="3"/>
      <c r="D467" s="3"/>
      <c r="E467" s="3">
        <v>102.62</v>
      </c>
      <c r="F467" s="1"/>
      <c r="G467" s="1"/>
      <c r="H467" s="1"/>
      <c r="I467" s="1"/>
      <c r="J467" s="1"/>
      <c r="K467" s="3"/>
      <c r="L467" s="3"/>
      <c r="M467" s="3"/>
      <c r="N467" s="3"/>
      <c r="O467" s="1"/>
      <c r="P467" s="1"/>
    </row>
    <row r="468" ht="12.75" customHeight="1">
      <c r="A468" s="1" t="s">
        <v>9</v>
      </c>
      <c r="B468" s="3">
        <v>18.88</v>
      </c>
      <c r="C468" s="3">
        <v>363.0</v>
      </c>
      <c r="D468" s="3">
        <v>363.0</v>
      </c>
      <c r="E468" s="3" t="str">
        <f t="shared" ref="E468:E469" si="99">F468*B468</f>
        <v>0.00</v>
      </c>
      <c r="F468" s="3" t="str">
        <f>D468-C468</f>
        <v>0.00</v>
      </c>
      <c r="G468" s="1"/>
      <c r="H468" s="3"/>
      <c r="I468" s="1"/>
      <c r="J468" s="1"/>
      <c r="K468" s="3"/>
      <c r="L468" s="3"/>
      <c r="M468" s="3"/>
      <c r="N468" s="3"/>
      <c r="O468" s="3"/>
      <c r="P468" s="1"/>
    </row>
    <row r="469" ht="12.75" customHeight="1">
      <c r="A469" s="1" t="s">
        <v>10</v>
      </c>
      <c r="B469" s="3">
        <v>22.03</v>
      </c>
      <c r="C469" s="3"/>
      <c r="D469" s="3"/>
      <c r="E469" s="3" t="str">
        <f t="shared" si="99"/>
        <v>0.00</v>
      </c>
      <c r="F469" s="3" t="str">
        <f>F468+F471</f>
        <v>0.00</v>
      </c>
      <c r="G469" s="1"/>
      <c r="H469" s="3"/>
      <c r="I469" s="1"/>
      <c r="J469" s="1"/>
      <c r="K469" s="3"/>
      <c r="L469" s="3"/>
      <c r="M469" s="3"/>
      <c r="N469" s="3"/>
      <c r="O469" s="3"/>
      <c r="P469" s="1"/>
    </row>
    <row r="470" ht="12.75" customHeight="1">
      <c r="A470" s="1" t="s">
        <v>11</v>
      </c>
      <c r="B470" s="3"/>
      <c r="C470" s="3"/>
      <c r="D470" s="3"/>
      <c r="E470" s="3">
        <v>1634.13</v>
      </c>
      <c r="F470" s="1"/>
      <c r="G470" s="1"/>
      <c r="H470" s="3"/>
      <c r="I470" s="1"/>
      <c r="J470" s="1"/>
      <c r="K470" s="3"/>
      <c r="L470" s="3"/>
      <c r="M470" s="3"/>
      <c r="N470" s="3"/>
      <c r="O470" s="1"/>
      <c r="P470" s="1"/>
    </row>
    <row r="471" ht="12.75" customHeight="1">
      <c r="A471" s="1" t="s">
        <v>12</v>
      </c>
      <c r="B471" s="3">
        <v>114.27</v>
      </c>
      <c r="C471" s="3">
        <v>202.0</v>
      </c>
      <c r="D471" s="3">
        <v>202.0</v>
      </c>
      <c r="E471" s="3" t="str">
        <f>B471*F471</f>
        <v>0.00</v>
      </c>
      <c r="F471" s="3" t="str">
        <f>D471-C471</f>
        <v>0.00</v>
      </c>
      <c r="G471" s="1"/>
      <c r="H471" s="1"/>
      <c r="I471" s="1"/>
      <c r="J471" s="1"/>
      <c r="K471" s="3"/>
      <c r="L471" s="3"/>
      <c r="M471" s="3"/>
      <c r="N471" s="3"/>
      <c r="O471" s="3"/>
      <c r="P471" s="1"/>
    </row>
    <row r="472" ht="12.75" customHeight="1">
      <c r="A472" s="1" t="s">
        <v>13</v>
      </c>
      <c r="B472" s="3"/>
      <c r="C472" s="3"/>
      <c r="D472" s="3"/>
      <c r="E472" s="3">
        <v>946.07</v>
      </c>
      <c r="F472" s="1"/>
      <c r="G472" s="1"/>
      <c r="H472" s="1"/>
      <c r="I472" s="1"/>
      <c r="J472" s="1"/>
      <c r="K472" s="3"/>
      <c r="L472" s="3"/>
      <c r="M472" s="3"/>
      <c r="N472" s="1"/>
      <c r="O472" s="1"/>
      <c r="P472" s="1"/>
    </row>
    <row r="473" ht="12.75" customHeight="1">
      <c r="A473" s="1" t="s">
        <v>14</v>
      </c>
      <c r="B473" s="3"/>
      <c r="C473" s="3"/>
      <c r="D473" s="3"/>
      <c r="E473" s="3">
        <v>500.63</v>
      </c>
      <c r="F473" s="1"/>
      <c r="G473" s="1"/>
      <c r="H473" s="3"/>
      <c r="I473" s="1"/>
      <c r="J473" s="1"/>
      <c r="K473" s="3"/>
      <c r="L473" s="3"/>
      <c r="M473" s="3"/>
      <c r="N473" s="3"/>
      <c r="O473" s="1"/>
      <c r="P473" s="1"/>
    </row>
    <row r="474" ht="12.75" customHeight="1">
      <c r="A474" s="1" t="s">
        <v>15</v>
      </c>
      <c r="B474" s="3"/>
      <c r="C474" s="3"/>
      <c r="D474" s="3"/>
      <c r="E474" s="3">
        <v>45.0</v>
      </c>
      <c r="F474" s="1"/>
      <c r="G474" s="3"/>
      <c r="H474" s="1"/>
      <c r="I474" s="1"/>
      <c r="J474" s="1"/>
      <c r="K474" s="3"/>
      <c r="L474" s="3"/>
      <c r="M474" s="3"/>
      <c r="N474" s="3"/>
      <c r="O474" s="1"/>
      <c r="P474" s="3"/>
    </row>
    <row r="475" ht="15.75" customHeight="1">
      <c r="A475" s="5" t="s">
        <v>16</v>
      </c>
      <c r="B475" s="5"/>
      <c r="C475" s="5"/>
      <c r="D475" s="5"/>
      <c r="E475" s="6" t="str">
        <f>SUM(E465:E474)</f>
        <v>3228.45</v>
      </c>
      <c r="F475" s="1"/>
      <c r="G475" s="3" t="str">
        <f>E475+14000</f>
        <v>17228.45</v>
      </c>
      <c r="H475" s="3"/>
      <c r="I475" s="1"/>
      <c r="J475" s="5"/>
      <c r="K475" s="5"/>
      <c r="L475" s="5"/>
      <c r="M475" s="5"/>
      <c r="N475" s="6"/>
      <c r="O475" s="1"/>
      <c r="P475" s="3"/>
    </row>
    <row r="476" ht="12.75" customHeight="1">
      <c r="A476" s="7" t="s">
        <v>17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 t="s">
        <v>53</v>
      </c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 t="s">
        <v>1</v>
      </c>
      <c r="C478" s="1" t="s">
        <v>2</v>
      </c>
      <c r="D478" s="1" t="s">
        <v>3</v>
      </c>
      <c r="E478" s="1" t="s">
        <v>4</v>
      </c>
      <c r="F478" s="1" t="s">
        <v>5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ht="12.75" customHeight="1">
      <c r="A479" s="1" t="s">
        <v>6</v>
      </c>
      <c r="B479" s="3">
        <v>101.2</v>
      </c>
      <c r="C479" s="3">
        <v>121.0</v>
      </c>
      <c r="D479" s="3">
        <v>121.0</v>
      </c>
      <c r="E479" s="3" t="str">
        <f t="shared" ref="E479:E480" si="100">F479*B479</f>
        <v>0.00</v>
      </c>
      <c r="F479" s="3" t="str">
        <f t="shared" ref="F479:F480" si="101">D479-C479</f>
        <v>0.00</v>
      </c>
      <c r="G479" s="1"/>
      <c r="H479" s="1"/>
      <c r="I479" s="1"/>
      <c r="J479" s="1"/>
      <c r="K479" s="3"/>
      <c r="L479" s="3"/>
      <c r="M479" s="3"/>
      <c r="N479" s="3"/>
      <c r="O479" s="3"/>
      <c r="P479" s="1"/>
    </row>
    <row r="480" ht="12.75" customHeight="1">
      <c r="A480" s="1" t="s">
        <v>7</v>
      </c>
      <c r="B480" s="3">
        <v>4.48</v>
      </c>
      <c r="C480" s="3">
        <v>6980.0</v>
      </c>
      <c r="D480" s="3">
        <v>6988.0</v>
      </c>
      <c r="E480" s="3" t="str">
        <f t="shared" si="100"/>
        <v>35.84</v>
      </c>
      <c r="F480" s="3" t="str">
        <f t="shared" si="101"/>
        <v>8.00</v>
      </c>
      <c r="G480" s="1"/>
      <c r="H480" s="1"/>
      <c r="I480" s="1"/>
      <c r="J480" s="1"/>
      <c r="K480" s="3"/>
      <c r="L480" s="3"/>
      <c r="M480" s="3"/>
      <c r="N480" s="3"/>
      <c r="O480" s="3"/>
      <c r="P480" s="1"/>
    </row>
    <row r="481" ht="12.75" customHeight="1">
      <c r="A481" s="1" t="s">
        <v>8</v>
      </c>
      <c r="B481" s="3"/>
      <c r="C481" s="3"/>
      <c r="D481" s="3"/>
      <c r="E481" s="3">
        <v>102.62</v>
      </c>
      <c r="F481" s="1"/>
      <c r="G481" s="1"/>
      <c r="H481" s="1"/>
      <c r="I481" s="1"/>
      <c r="J481" s="1"/>
      <c r="K481" s="3"/>
      <c r="L481" s="3"/>
      <c r="M481" s="3"/>
      <c r="N481" s="3"/>
      <c r="O481" s="1"/>
      <c r="P481" s="1"/>
    </row>
    <row r="482" ht="12.75" customHeight="1">
      <c r="A482" s="1" t="s">
        <v>9</v>
      </c>
      <c r="B482" s="3">
        <v>18.88</v>
      </c>
      <c r="C482" s="3">
        <v>362.0</v>
      </c>
      <c r="D482" s="3">
        <v>363.0</v>
      </c>
      <c r="E482" s="3" t="str">
        <f t="shared" ref="E482:E483" si="102">F482*B482</f>
        <v>18.88</v>
      </c>
      <c r="F482" s="3" t="str">
        <f>D482-C482</f>
        <v>1.00</v>
      </c>
      <c r="G482" s="1"/>
      <c r="H482" s="3"/>
      <c r="I482" s="1"/>
      <c r="J482" s="1"/>
      <c r="K482" s="3"/>
      <c r="L482" s="3"/>
      <c r="M482" s="3"/>
      <c r="N482" s="3"/>
      <c r="O482" s="3"/>
      <c r="P482" s="1"/>
    </row>
    <row r="483" ht="12.75" customHeight="1">
      <c r="A483" s="1" t="s">
        <v>10</v>
      </c>
      <c r="B483" s="3">
        <v>22.03</v>
      </c>
      <c r="C483" s="3"/>
      <c r="D483" s="3"/>
      <c r="E483" s="3" t="str">
        <f t="shared" si="102"/>
        <v>44.06</v>
      </c>
      <c r="F483" s="3" t="str">
        <f>F482+F485</f>
        <v>2.00</v>
      </c>
      <c r="G483" s="1"/>
      <c r="H483" s="3"/>
      <c r="I483" s="1"/>
      <c r="J483" s="1"/>
      <c r="K483" s="3"/>
      <c r="L483" s="3"/>
      <c r="M483" s="3"/>
      <c r="N483" s="3"/>
      <c r="O483" s="3"/>
      <c r="P483" s="1"/>
    </row>
    <row r="484" ht="12.75" customHeight="1">
      <c r="A484" s="1" t="s">
        <v>11</v>
      </c>
      <c r="B484" s="3"/>
      <c r="C484" s="3"/>
      <c r="D484" s="3"/>
      <c r="E484" s="3">
        <v>1634.13</v>
      </c>
      <c r="F484" s="1"/>
      <c r="G484" s="1"/>
      <c r="H484" s="3"/>
      <c r="I484" s="1"/>
      <c r="J484" s="1"/>
      <c r="K484" s="3"/>
      <c r="L484" s="3"/>
      <c r="M484" s="3"/>
      <c r="N484" s="3"/>
      <c r="O484" s="1"/>
      <c r="P484" s="1"/>
    </row>
    <row r="485" ht="12.75" customHeight="1">
      <c r="A485" s="1" t="s">
        <v>12</v>
      </c>
      <c r="B485" s="3">
        <v>114.27</v>
      </c>
      <c r="C485" s="3">
        <v>201.0</v>
      </c>
      <c r="D485" s="3">
        <v>202.0</v>
      </c>
      <c r="E485" s="3" t="str">
        <f>B485*F485</f>
        <v>114.27</v>
      </c>
      <c r="F485" s="3" t="str">
        <f>D485-C485</f>
        <v>1.00</v>
      </c>
      <c r="G485" s="1"/>
      <c r="H485" s="1"/>
      <c r="I485" s="1"/>
      <c r="J485" s="1"/>
      <c r="K485" s="3"/>
      <c r="L485" s="3"/>
      <c r="M485" s="3"/>
      <c r="N485" s="3"/>
      <c r="O485" s="3"/>
      <c r="P485" s="1"/>
    </row>
    <row r="486" ht="12.75" customHeight="1">
      <c r="A486" s="1" t="s">
        <v>13</v>
      </c>
      <c r="B486" s="3"/>
      <c r="C486" s="3"/>
      <c r="D486" s="3"/>
      <c r="E486" s="3">
        <v>946.07</v>
      </c>
      <c r="F486" s="1"/>
      <c r="G486" s="1">
        <v>946.07</v>
      </c>
      <c r="H486" s="1"/>
      <c r="I486" s="1"/>
      <c r="J486" s="1"/>
      <c r="K486" s="3"/>
      <c r="L486" s="3"/>
      <c r="M486" s="3"/>
      <c r="N486" s="1"/>
      <c r="O486" s="1"/>
      <c r="P486" s="1"/>
    </row>
    <row r="487" ht="12.75" customHeight="1">
      <c r="A487" s="1" t="s">
        <v>14</v>
      </c>
      <c r="B487" s="3"/>
      <c r="C487" s="3"/>
      <c r="D487" s="3"/>
      <c r="E487" s="3">
        <v>293.46</v>
      </c>
      <c r="F487" s="1"/>
      <c r="G487" s="1"/>
      <c r="H487" s="3"/>
      <c r="I487" s="1"/>
      <c r="J487" s="1"/>
      <c r="K487" s="3"/>
      <c r="L487" s="3"/>
      <c r="M487" s="3"/>
      <c r="N487" s="3"/>
      <c r="O487" s="1"/>
      <c r="P487" s="1"/>
    </row>
    <row r="488" ht="12.75" customHeight="1">
      <c r="A488" s="1" t="s">
        <v>15</v>
      </c>
      <c r="B488" s="3"/>
      <c r="C488" s="3"/>
      <c r="D488" s="3"/>
      <c r="E488" s="3">
        <v>45.0</v>
      </c>
      <c r="F488" s="1"/>
      <c r="G488" s="3"/>
      <c r="H488" s="1"/>
      <c r="I488" s="1"/>
      <c r="J488" s="1"/>
      <c r="K488" s="3"/>
      <c r="L488" s="3"/>
      <c r="M488" s="3"/>
      <c r="N488" s="3"/>
      <c r="O488" s="1"/>
      <c r="P488" s="3"/>
    </row>
    <row r="489" ht="15.75" customHeight="1">
      <c r="A489" s="5" t="s">
        <v>16</v>
      </c>
      <c r="B489" s="5"/>
      <c r="C489" s="5"/>
      <c r="D489" s="5"/>
      <c r="E489" s="6" t="str">
        <f>SUM(E479:E488)</f>
        <v>3234.33</v>
      </c>
      <c r="F489" s="1"/>
      <c r="G489" s="3" t="str">
        <f>E489+14000</f>
        <v>17234.33</v>
      </c>
      <c r="H489" s="3"/>
      <c r="I489" s="1"/>
      <c r="J489" s="5"/>
      <c r="K489" s="5"/>
      <c r="L489" s="5"/>
      <c r="M489" s="5"/>
      <c r="N489" s="6"/>
      <c r="O489" s="1"/>
      <c r="P489" s="3"/>
    </row>
    <row r="490" ht="12.75" customHeight="1">
      <c r="A490" s="7" t="s">
        <v>17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1"/>
      <c r="J502" s="1"/>
      <c r="K502" s="1"/>
    </row>
    <row r="503" ht="15.75" customHeight="1">
      <c r="A503" s="5"/>
      <c r="B503" s="5"/>
      <c r="C503" s="5"/>
      <c r="D503" s="5"/>
      <c r="E503" s="6"/>
      <c r="F503" s="1"/>
      <c r="G503" s="3"/>
      <c r="H503" s="1"/>
      <c r="I503" s="1"/>
      <c r="J503" s="1"/>
      <c r="K503" s="1"/>
    </row>
    <row r="504" ht="12.75" customHeight="1">
      <c r="A504" s="7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2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1"/>
      <c r="J516" s="1"/>
      <c r="K516" s="1"/>
    </row>
    <row r="517" ht="15.75" customHeight="1">
      <c r="A517" s="5"/>
      <c r="B517" s="5"/>
      <c r="C517" s="5"/>
      <c r="D517" s="5"/>
      <c r="E517" s="6"/>
      <c r="F517" s="1"/>
      <c r="G517" s="3"/>
      <c r="H517" s="1"/>
      <c r="I517" s="1"/>
      <c r="J517" s="1"/>
      <c r="K517" s="1"/>
    </row>
    <row r="518" ht="12.75" customHeight="1">
      <c r="A518" s="7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2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3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1"/>
      <c r="J530" s="1"/>
      <c r="K530" s="1"/>
    </row>
    <row r="531" ht="15.75" customHeight="1">
      <c r="A531" s="5"/>
      <c r="B531" s="5"/>
      <c r="C531" s="5"/>
      <c r="D531" s="5"/>
      <c r="E531" s="6"/>
      <c r="F531" s="1"/>
      <c r="G531" s="3"/>
      <c r="H531" s="1"/>
      <c r="I531" s="1"/>
      <c r="J531" s="1"/>
      <c r="K531" s="1"/>
    </row>
    <row r="532" ht="12.75" customHeight="1">
      <c r="A532" s="7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2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3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3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1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5.75" customHeight="1">
      <c r="A545" s="5"/>
      <c r="B545" s="5"/>
      <c r="C545" s="5"/>
      <c r="D545" s="5"/>
      <c r="E545" s="6"/>
      <c r="F545" s="1"/>
      <c r="G545" s="3"/>
      <c r="H545" s="1"/>
      <c r="I545" s="1"/>
      <c r="J545" s="1"/>
      <c r="K545" s="1"/>
    </row>
    <row r="546" ht="12.75" customHeight="1">
      <c r="A546" s="7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2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3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3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3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3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1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3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5.75" customHeight="1">
      <c r="A559" s="5"/>
      <c r="B559" s="5"/>
      <c r="C559" s="5"/>
      <c r="D559" s="5"/>
      <c r="E559" s="6"/>
      <c r="F559" s="1"/>
      <c r="G559" s="3"/>
      <c r="H559" s="1"/>
      <c r="I559" s="1"/>
      <c r="J559" s="1"/>
      <c r="K559" s="1"/>
    </row>
    <row r="560" ht="12.75" customHeight="1">
      <c r="A560" s="7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2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3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3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3"/>
      <c r="G567" s="1"/>
      <c r="H567" s="1"/>
      <c r="I567" s="1"/>
      <c r="J567" s="1"/>
      <c r="K567" s="1"/>
    </row>
    <row r="568" ht="12.75" customHeight="1">
      <c r="A568" s="1"/>
      <c r="B568" s="3"/>
      <c r="C568" s="3"/>
      <c r="D568" s="3"/>
      <c r="E568" s="3"/>
      <c r="F568" s="1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3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1"/>
      <c r="G572" s="1"/>
      <c r="H572" s="1"/>
      <c r="I572" s="1"/>
      <c r="J572" s="1"/>
      <c r="K572" s="1"/>
    </row>
    <row r="573" ht="15.75" customHeight="1">
      <c r="A573" s="5"/>
      <c r="B573" s="5"/>
      <c r="C573" s="5"/>
      <c r="D573" s="5"/>
      <c r="E573" s="6"/>
      <c r="F573" s="1"/>
      <c r="G573" s="3"/>
      <c r="H573" s="1"/>
      <c r="I573" s="1"/>
      <c r="J573" s="1"/>
      <c r="K573" s="1"/>
    </row>
    <row r="574" ht="12.75" customHeight="1">
      <c r="A574" s="7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2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3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3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1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1"/>
      <c r="G586" s="1"/>
      <c r="H586" s="1"/>
      <c r="I586" s="1"/>
      <c r="J586" s="1"/>
      <c r="K586" s="1"/>
    </row>
    <row r="587" ht="15.75" customHeight="1">
      <c r="A587" s="5"/>
      <c r="B587" s="5"/>
      <c r="C587" s="5"/>
      <c r="D587" s="5"/>
      <c r="E587" s="6"/>
      <c r="F587" s="1"/>
      <c r="G587" s="3"/>
      <c r="H587" s="1"/>
      <c r="I587" s="1"/>
      <c r="J587" s="1"/>
      <c r="K587" s="1"/>
    </row>
    <row r="588" ht="12.75" customHeight="1">
      <c r="A588" s="7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2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3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3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3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1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1"/>
      <c r="G600" s="1"/>
      <c r="H600" s="1"/>
      <c r="I600" s="1"/>
      <c r="J600" s="1"/>
      <c r="K600" s="1"/>
    </row>
    <row r="601" ht="15.75" customHeight="1">
      <c r="A601" s="5"/>
      <c r="B601" s="5"/>
      <c r="C601" s="5"/>
      <c r="D601" s="5"/>
      <c r="E601" s="6"/>
      <c r="F601" s="1"/>
      <c r="G601" s="3"/>
      <c r="H601" s="1"/>
      <c r="I601" s="1"/>
      <c r="J601" s="1"/>
      <c r="K601" s="1"/>
    </row>
    <row r="602" ht="12.75" customHeight="1">
      <c r="A602" s="7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2"/>
      <c r="E603" s="1"/>
      <c r="F603" s="1"/>
      <c r="G603" s="1"/>
      <c r="H603" s="1"/>
      <c r="I603" s="1"/>
      <c r="J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3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3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2.75" customHeight="1">
      <c r="A613" s="1"/>
      <c r="B613" s="3"/>
      <c r="C613" s="3"/>
      <c r="D613" s="3"/>
      <c r="E613" s="3"/>
      <c r="F613" s="1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1"/>
      <c r="G614" s="1"/>
      <c r="H614" s="1"/>
      <c r="I614" s="1"/>
      <c r="J614" s="1"/>
      <c r="K614" s="1"/>
    </row>
    <row r="615" ht="15.75" customHeight="1">
      <c r="A615" s="5"/>
      <c r="B615" s="5"/>
      <c r="C615" s="5"/>
      <c r="D615" s="5"/>
      <c r="E615" s="6"/>
      <c r="F615" s="1"/>
      <c r="G615" s="1"/>
      <c r="H615" s="1"/>
      <c r="I615" s="1"/>
      <c r="J615" s="1"/>
      <c r="K615" s="1"/>
    </row>
    <row r="616" ht="12.75" customHeight="1">
      <c r="A616" s="7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2"/>
      <c r="E617" s="1"/>
      <c r="F617" s="1"/>
      <c r="G617" s="1"/>
      <c r="H617" s="1"/>
      <c r="I617" s="1"/>
      <c r="J617" s="1"/>
      <c r="K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3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2.75" customHeight="1">
      <c r="A628" s="1"/>
      <c r="B628" s="3"/>
      <c r="C628" s="3"/>
      <c r="D628" s="3"/>
      <c r="E628" s="3"/>
      <c r="F628" s="1"/>
      <c r="G628" s="1"/>
      <c r="H628" s="1"/>
      <c r="I628" s="1"/>
      <c r="J628" s="1"/>
      <c r="K628" s="1"/>
    </row>
    <row r="629" ht="15.75" customHeight="1">
      <c r="A629" s="5"/>
      <c r="B629" s="5"/>
      <c r="C629" s="5"/>
      <c r="D629" s="5"/>
      <c r="E629" s="6"/>
      <c r="F629" s="1"/>
      <c r="G629" s="1"/>
      <c r="H629" s="1"/>
      <c r="I629" s="1"/>
      <c r="J629" s="1"/>
      <c r="K629" s="1"/>
    </row>
    <row r="630" ht="12.75" customHeight="1">
      <c r="A630" s="7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2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1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3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5"/>
      <c r="B643" s="5"/>
      <c r="C643" s="5"/>
      <c r="D643" s="5"/>
      <c r="E643" s="6"/>
      <c r="F643" s="1"/>
      <c r="G643" s="1"/>
      <c r="H643" s="1"/>
      <c r="I643" s="1"/>
      <c r="J643" s="1"/>
      <c r="K643" s="1"/>
    </row>
    <row r="644" ht="12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2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5.75" customHeight="1">
      <c r="A657" s="5"/>
      <c r="B657" s="5"/>
      <c r="C657" s="5"/>
      <c r="D657" s="5"/>
      <c r="E657" s="6"/>
      <c r="F657" s="1"/>
      <c r="G657" s="1"/>
      <c r="H657" s="1"/>
      <c r="I657" s="1"/>
      <c r="J657" s="1"/>
      <c r="K657" s="1"/>
    </row>
    <row r="658" ht="12.75" customHeight="1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2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3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</row>
    <row r="666" ht="12.75" customHeight="1">
      <c r="A666" s="1"/>
      <c r="B666" s="3"/>
      <c r="C666" s="3"/>
      <c r="D666" s="3"/>
      <c r="E666" s="3"/>
      <c r="F666" s="1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ht="15.75" customHeight="1">
      <c r="A671" s="5"/>
      <c r="B671" s="5"/>
      <c r="C671" s="5"/>
      <c r="D671" s="5"/>
      <c r="E671" s="6"/>
      <c r="F671" s="1"/>
      <c r="G671" s="1"/>
      <c r="H671" s="1"/>
      <c r="I671" s="1"/>
      <c r="J671" s="1"/>
      <c r="K671" s="1"/>
    </row>
    <row r="672" ht="12.75" customHeight="1">
      <c r="A672" s="7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5.75" customHeight="1">
      <c r="A673" s="1"/>
      <c r="B673" s="2"/>
      <c r="E673" s="1"/>
      <c r="F673" s="1"/>
      <c r="G673" s="1"/>
      <c r="H673" s="1"/>
      <c r="I673" s="1"/>
      <c r="J673" s="1"/>
      <c r="K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3"/>
      <c r="C675" s="3"/>
      <c r="D675" s="3"/>
      <c r="E675" s="3"/>
      <c r="F675" s="3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1"/>
      <c r="G677" s="1"/>
      <c r="H677" s="1"/>
      <c r="I677" s="1"/>
      <c r="J677" s="1"/>
      <c r="K677" s="1"/>
    </row>
    <row r="678" ht="12.75" customHeight="1">
      <c r="A678" s="1"/>
      <c r="B678" s="3"/>
      <c r="C678" s="3"/>
      <c r="D678" s="3"/>
      <c r="E678" s="3"/>
      <c r="F678" s="3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3"/>
      <c r="G679" s="1"/>
      <c r="H679" s="1"/>
      <c r="I679" s="1"/>
      <c r="J679" s="1"/>
      <c r="K679" s="1"/>
    </row>
    <row r="680" ht="12.75" customHeight="1">
      <c r="A680" s="1"/>
      <c r="B680" s="3"/>
      <c r="C680" s="3"/>
      <c r="D680" s="3"/>
      <c r="E680" s="3"/>
      <c r="F680" s="1"/>
      <c r="G680" s="1"/>
      <c r="H680" s="1"/>
      <c r="I680" s="1"/>
      <c r="J680" s="1"/>
      <c r="K680" s="1"/>
    </row>
    <row r="681" ht="12.75" customHeight="1">
      <c r="A681" s="1"/>
      <c r="B681" s="3"/>
      <c r="C681" s="3"/>
      <c r="D681" s="3"/>
      <c r="E681" s="3"/>
      <c r="F681" s="3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1"/>
      <c r="G682" s="1"/>
      <c r="H682" s="1"/>
      <c r="I682" s="1"/>
      <c r="J682" s="1"/>
      <c r="K682" s="1"/>
    </row>
    <row r="683" ht="12.75" customHeight="1">
      <c r="A683" s="1"/>
      <c r="B683" s="3"/>
      <c r="C683" s="3"/>
      <c r="D683" s="3"/>
      <c r="E683" s="3"/>
      <c r="F683" s="1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ht="15.75" customHeight="1">
      <c r="A685" s="5"/>
      <c r="B685" s="5"/>
      <c r="C685" s="5"/>
      <c r="D685" s="5"/>
      <c r="E685" s="6"/>
      <c r="F685" s="1"/>
      <c r="G685" s="1"/>
      <c r="H685" s="1"/>
      <c r="I685" s="1"/>
      <c r="J685" s="1"/>
      <c r="K685" s="1"/>
    </row>
    <row r="686" ht="12.75" customHeight="1">
      <c r="A686" s="7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5.75" customHeight="1">
      <c r="A687" s="1"/>
      <c r="B687" s="2"/>
      <c r="E687" s="1"/>
      <c r="F687" s="1"/>
      <c r="G687" s="1"/>
      <c r="H687" s="1"/>
      <c r="I687" s="1"/>
      <c r="J687" s="1"/>
      <c r="K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2.75" customHeight="1">
      <c r="A689" s="1"/>
      <c r="B689" s="3"/>
      <c r="C689" s="3"/>
      <c r="D689" s="3"/>
      <c r="E689" s="3"/>
      <c r="F689" s="3"/>
      <c r="G689" s="1"/>
      <c r="H689" s="1"/>
      <c r="I689" s="1"/>
      <c r="J689" s="1"/>
      <c r="K689" s="1"/>
    </row>
    <row r="690" ht="12.75" customHeight="1">
      <c r="A690" s="1"/>
      <c r="B690" s="3"/>
      <c r="C690" s="3"/>
      <c r="D690" s="3"/>
      <c r="E690" s="3"/>
      <c r="F690" s="3"/>
      <c r="G690" s="1"/>
      <c r="H690" s="1"/>
      <c r="I690" s="1"/>
      <c r="J690" s="1"/>
      <c r="K690" s="1"/>
    </row>
  </sheetData>
  <mergeCells count="50">
    <mergeCell ref="B491:D491"/>
    <mergeCell ref="B505:D505"/>
    <mergeCell ref="B603:D603"/>
    <mergeCell ref="B617:D617"/>
    <mergeCell ref="B575:D575"/>
    <mergeCell ref="B561:D561"/>
    <mergeCell ref="B631:D631"/>
    <mergeCell ref="B659:D659"/>
    <mergeCell ref="B645:D645"/>
    <mergeCell ref="B477:D477"/>
    <mergeCell ref="B463:D463"/>
    <mergeCell ref="B589:D589"/>
    <mergeCell ref="B547:D547"/>
    <mergeCell ref="B393:D393"/>
    <mergeCell ref="B379:D379"/>
    <mergeCell ref="B351:D351"/>
    <mergeCell ref="B337:D337"/>
    <mergeCell ref="B407:D407"/>
    <mergeCell ref="B421:D421"/>
    <mergeCell ref="B449:D449"/>
    <mergeCell ref="B435:D435"/>
    <mergeCell ref="B365:D365"/>
    <mergeCell ref="B127:D127"/>
    <mergeCell ref="B113:D113"/>
    <mergeCell ref="B43:D43"/>
    <mergeCell ref="B99:D99"/>
    <mergeCell ref="B57:D57"/>
    <mergeCell ref="B71:D71"/>
    <mergeCell ref="B85:D85"/>
    <mergeCell ref="B197:D197"/>
    <mergeCell ref="B29:D29"/>
    <mergeCell ref="B673:D673"/>
    <mergeCell ref="B687:D687"/>
    <mergeCell ref="B533:D533"/>
    <mergeCell ref="B519:D519"/>
    <mergeCell ref="B169:D169"/>
    <mergeCell ref="B183:D183"/>
    <mergeCell ref="B15:D15"/>
    <mergeCell ref="B1:D1"/>
    <mergeCell ref="B155:D155"/>
    <mergeCell ref="B141:D141"/>
    <mergeCell ref="B225:D225"/>
    <mergeCell ref="B211:D211"/>
    <mergeCell ref="B323:D323"/>
    <mergeCell ref="B309:D309"/>
    <mergeCell ref="B295:D295"/>
    <mergeCell ref="B281:D281"/>
    <mergeCell ref="B267:D267"/>
    <mergeCell ref="B253:D253"/>
    <mergeCell ref="B239:D23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7.57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101.9</v>
      </c>
      <c r="C3" s="3">
        <v>0.854</v>
      </c>
      <c r="D3" s="3">
        <v>1.131</v>
      </c>
      <c r="E3" s="3" t="str">
        <f>F3*B3+40.42</f>
        <v>68.65</v>
      </c>
      <c r="F3" s="3" t="str">
        <f t="shared" ref="F3:F4" si="1">D3-C3</f>
        <v>0.28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5.58</v>
      </c>
      <c r="C4" s="3">
        <v>7253.0</v>
      </c>
      <c r="D4" s="3">
        <v>7330.0</v>
      </c>
      <c r="E4" s="3" t="str">
        <f>F4*B4</f>
        <v>429.66</v>
      </c>
      <c r="F4" s="3" t="str">
        <f t="shared" si="1"/>
        <v>77.00</v>
      </c>
      <c r="G4" s="1"/>
      <c r="H4" s="3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271.02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24.37</v>
      </c>
      <c r="C6" s="3">
        <v>585.0</v>
      </c>
      <c r="D6" s="3">
        <v>590.0</v>
      </c>
      <c r="E6" s="3" t="str">
        <f t="shared" ref="E6:E7" si="2">F6*B6</f>
        <v>121.85</v>
      </c>
      <c r="F6" s="3" t="str">
        <f>D6-C6</f>
        <v>5.00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224.24</v>
      </c>
      <c r="F7" s="3" t="str">
        <f>F6+F9</f>
        <v>8.00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2111.93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147.68</v>
      </c>
      <c r="C9" s="3">
        <v>276.0</v>
      </c>
      <c r="D9" s="3">
        <v>279.0</v>
      </c>
      <c r="E9" s="3" t="str">
        <f>F9*B9</f>
        <v>443.04</v>
      </c>
      <c r="F9" s="3" t="str">
        <f>D9-C9</f>
        <v>3.00</v>
      </c>
      <c r="G9" s="1"/>
      <c r="H9" s="3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980.23</f>
        <v>980.23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537.43</v>
      </c>
      <c r="F11" s="1"/>
      <c r="G11" s="3"/>
      <c r="H11" s="3" t="str">
        <f>E3+E6+E7+E9+E4</f>
        <v>1287.44</v>
      </c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54</v>
      </c>
      <c r="B13" s="3"/>
      <c r="C13" s="3"/>
      <c r="D13" s="3"/>
      <c r="E13" s="3">
        <v>0.0</v>
      </c>
      <c r="F13" s="1"/>
      <c r="G13" s="3"/>
      <c r="H13" s="1" t="s">
        <v>55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5228.05</v>
      </c>
      <c r="F14" s="5"/>
      <c r="G14" s="3" t="str">
        <f>E14+18000</f>
        <v>23228.05</v>
      </c>
      <c r="H14" s="3" t="str">
        <f>G14-1000</f>
        <v>22228.05</v>
      </c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56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101.9</v>
      </c>
      <c r="C18" s="3">
        <v>0.565</v>
      </c>
      <c r="D18" s="3">
        <v>0.854</v>
      </c>
      <c r="E18" s="3" t="str">
        <f>F18*B18+40.42</f>
        <v>69.87</v>
      </c>
      <c r="F18" s="3" t="str">
        <f t="shared" ref="F18:F19" si="3">D18-C18</f>
        <v>0.29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5.58</v>
      </c>
      <c r="C19" s="3">
        <v>7172.0</v>
      </c>
      <c r="D19" s="3">
        <v>7253.0</v>
      </c>
      <c r="E19" s="3" t="str">
        <f>F19*B19</f>
        <v>451.98</v>
      </c>
      <c r="F19" s="3" t="str">
        <f t="shared" si="3"/>
        <v>81.00</v>
      </c>
      <c r="G19" s="1"/>
      <c r="H19" s="3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271.02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24.37</v>
      </c>
      <c r="C21" s="3">
        <v>578.0</v>
      </c>
      <c r="D21" s="3">
        <v>585.0</v>
      </c>
      <c r="E21" s="3" t="str">
        <f t="shared" ref="E21:E22" si="4">F21*B21</f>
        <v>170.59</v>
      </c>
      <c r="F21" s="3" t="str">
        <f>D21-C21</f>
        <v>7.00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28.03</v>
      </c>
      <c r="C22" s="3"/>
      <c r="D22" s="3"/>
      <c r="E22" s="3" t="str">
        <f t="shared" si="4"/>
        <v>280.30</v>
      </c>
      <c r="F22" s="3" t="str">
        <f>F21+F24</f>
        <v>10.00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2111.93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147.68</v>
      </c>
      <c r="C24" s="3">
        <v>273.0</v>
      </c>
      <c r="D24" s="3">
        <v>276.0</v>
      </c>
      <c r="E24" s="3" t="str">
        <f>F24*B24</f>
        <v>443.04</v>
      </c>
      <c r="F24" s="3" t="str">
        <f>D24-C24</f>
        <v>3.00</v>
      </c>
      <c r="G24" s="1"/>
      <c r="H24" s="3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980.23</f>
        <v>980.23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537.43</v>
      </c>
      <c r="F26" s="1"/>
      <c r="G26" s="3"/>
      <c r="H26" s="3" t="str">
        <f>E18+E21+E22+E24+E19</f>
        <v>1415.78</v>
      </c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>
        <v>50.0</v>
      </c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54</v>
      </c>
      <c r="B28" s="3"/>
      <c r="C28" s="3"/>
      <c r="D28" s="3"/>
      <c r="E28" s="3">
        <v>0.0</v>
      </c>
      <c r="F28" s="1"/>
      <c r="G28" s="3"/>
      <c r="H28" s="1" t="s">
        <v>55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5356.39</v>
      </c>
      <c r="F29" s="5"/>
      <c r="G29" s="3" t="str">
        <f>E29+18000</f>
        <v>23356.39</v>
      </c>
      <c r="H29" s="3" t="str">
        <f>E29-H36</f>
        <v>5332.02</v>
      </c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56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101.9</v>
      </c>
      <c r="C33" s="3">
        <v>0.07</v>
      </c>
      <c r="D33" s="3">
        <v>0.565</v>
      </c>
      <c r="E33" s="3" t="str">
        <f>F33*B33+40.42</f>
        <v>90.86</v>
      </c>
      <c r="F33" s="3" t="str">
        <f t="shared" ref="F33:F34" si="5">D33-C33</f>
        <v>0.50</v>
      </c>
      <c r="G33" s="1"/>
      <c r="H33" s="1">
        <v>101.49</v>
      </c>
      <c r="I33" s="1">
        <v>40.42</v>
      </c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5.58</v>
      </c>
      <c r="C34" s="3">
        <v>7111.0</v>
      </c>
      <c r="D34" s="3">
        <v>7172.0</v>
      </c>
      <c r="E34" s="3" t="str">
        <f>F34*B34</f>
        <v>340.38</v>
      </c>
      <c r="F34" s="3" t="str">
        <f t="shared" si="5"/>
        <v>61.00</v>
      </c>
      <c r="G34" s="1"/>
      <c r="H34" s="3">
        <v>5.58</v>
      </c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271.02</v>
      </c>
      <c r="F35" s="1"/>
      <c r="G35" s="1"/>
      <c r="H35" s="1">
        <v>271.02</v>
      </c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24.37</v>
      </c>
      <c r="C36" s="3">
        <v>572.0</v>
      </c>
      <c r="D36" s="3">
        <v>578.0</v>
      </c>
      <c r="E36" s="3" t="str">
        <f t="shared" ref="E36:E37" si="6">F36*B36</f>
        <v>146.22</v>
      </c>
      <c r="F36" s="3" t="str">
        <f>D36-C36</f>
        <v>6.00</v>
      </c>
      <c r="G36" s="1"/>
      <c r="H36" s="3">
        <v>24.37</v>
      </c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28.03</v>
      </c>
      <c r="C37" s="3"/>
      <c r="D37" s="3"/>
      <c r="E37" s="3" t="str">
        <f t="shared" si="6"/>
        <v>252.27</v>
      </c>
      <c r="F37" s="3" t="str">
        <f>F36+F39</f>
        <v>9.00</v>
      </c>
      <c r="G37" s="1"/>
      <c r="H37" s="1">
        <v>28.03</v>
      </c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2111.93</v>
      </c>
      <c r="F38" s="1"/>
      <c r="G38" s="1"/>
      <c r="H38" s="3">
        <v>2111.93</v>
      </c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147.68</v>
      </c>
      <c r="C39" s="3">
        <v>270.0</v>
      </c>
      <c r="D39" s="3">
        <v>273.0</v>
      </c>
      <c r="E39" s="3" t="str">
        <f>F39*B39</f>
        <v>443.04</v>
      </c>
      <c r="F39" s="3" t="str">
        <f>D39-C39</f>
        <v>3.00</v>
      </c>
      <c r="G39" s="1"/>
      <c r="H39" s="3">
        <v>147.68</v>
      </c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980.23</f>
        <v>980.23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537.43</v>
      </c>
      <c r="F41" s="1"/>
      <c r="G41" s="3"/>
      <c r="H41" s="3" t="str">
        <f>E33+E36+E37+E39+E34</f>
        <v>1272.77</v>
      </c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54</v>
      </c>
      <c r="B43" s="3"/>
      <c r="C43" s="3"/>
      <c r="D43" s="3"/>
      <c r="E43" s="3">
        <v>0.0</v>
      </c>
      <c r="F43" s="1"/>
      <c r="G43" s="3"/>
      <c r="H43" s="1" t="s">
        <v>55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5213.38</v>
      </c>
      <c r="F44" s="5"/>
      <c r="G44" s="3" t="str">
        <f>E44+18000</f>
        <v>23213.38</v>
      </c>
      <c r="H44" s="3" t="str">
        <f>E44-H51</f>
        <v>5189.01</v>
      </c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56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115.86</v>
      </c>
      <c r="C48" s="3">
        <v>133.0</v>
      </c>
      <c r="D48" s="3">
        <v>133.0</v>
      </c>
      <c r="E48" s="3" t="str">
        <f t="shared" ref="E48:E49" si="7">F48*B48</f>
        <v>0.00</v>
      </c>
      <c r="F48" s="3" t="str">
        <f t="shared" ref="F48:F49" si="8">D48-C48</f>
        <v>0.00</v>
      </c>
      <c r="G48" s="1"/>
      <c r="H48" s="1">
        <v>101.49</v>
      </c>
      <c r="I48" s="1">
        <v>40.42</v>
      </c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5.14</v>
      </c>
      <c r="C49" s="3">
        <v>7109.0</v>
      </c>
      <c r="D49" s="3">
        <v>7111.0</v>
      </c>
      <c r="E49" s="3" t="str">
        <f t="shared" si="7"/>
        <v>10.28</v>
      </c>
      <c r="F49" s="3" t="str">
        <f t="shared" si="8"/>
        <v>2.00</v>
      </c>
      <c r="G49" s="1"/>
      <c r="H49" s="3">
        <v>5.58</v>
      </c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1">
        <v>271.02</v>
      </c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21.65</v>
      </c>
      <c r="C51" s="3">
        <v>572.0</v>
      </c>
      <c r="D51" s="3">
        <v>572.0</v>
      </c>
      <c r="E51" s="3" t="str">
        <f t="shared" ref="E51:E52" si="9">F51*B51</f>
        <v>0.00</v>
      </c>
      <c r="F51" s="3" t="str">
        <f>D51-C51</f>
        <v>0.00</v>
      </c>
      <c r="G51" s="1"/>
      <c r="H51" s="3">
        <v>24.37</v>
      </c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9"/>
        <v>0.00</v>
      </c>
      <c r="F52" s="3" t="str">
        <f>F51+F54</f>
        <v>0.00</v>
      </c>
      <c r="G52" s="1"/>
      <c r="H52" s="1">
        <v>28.03</v>
      </c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1875.59</v>
      </c>
      <c r="F53" s="1"/>
      <c r="G53" s="1"/>
      <c r="H53" s="3">
        <v>2111.93</v>
      </c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131.15</v>
      </c>
      <c r="C54" s="3">
        <v>270.0</v>
      </c>
      <c r="D54" s="3">
        <v>270.0</v>
      </c>
      <c r="E54" s="3" t="str">
        <f>F54*B54</f>
        <v>0.00</v>
      </c>
      <c r="F54" s="3" t="str">
        <f>D54-C54</f>
        <v>0.00</v>
      </c>
      <c r="G54" s="1"/>
      <c r="H54" s="3">
        <v>147.68</v>
      </c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980.23</f>
        <v>980.23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537.43</v>
      </c>
      <c r="F56" s="1"/>
      <c r="G56" s="3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54</v>
      </c>
      <c r="B58" s="3"/>
      <c r="C58" s="3"/>
      <c r="D58" s="3"/>
      <c r="E58" s="3">
        <v>0.0</v>
      </c>
      <c r="F58" s="1"/>
      <c r="G58" s="3"/>
      <c r="H58" s="1" t="s">
        <v>55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3563.88</v>
      </c>
      <c r="F59" s="5"/>
      <c r="G59" s="3" t="str">
        <f>E59+14000</f>
        <v>17563.88</v>
      </c>
      <c r="H59" s="3" t="str">
        <f>E59-H66</f>
        <v>3090.07</v>
      </c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56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115.86</v>
      </c>
      <c r="C63" s="3">
        <v>133.0</v>
      </c>
      <c r="D63" s="3">
        <v>133.0</v>
      </c>
      <c r="E63" s="3" t="str">
        <f t="shared" ref="E63:E64" si="10">F63*B63</f>
        <v>0.00</v>
      </c>
      <c r="F63" s="3" t="str">
        <f t="shared" ref="F63:F64" si="11">D63-C63</f>
        <v>0.00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5.14</v>
      </c>
      <c r="C64" s="3">
        <v>7097.0</v>
      </c>
      <c r="D64" s="3">
        <v>7109.0</v>
      </c>
      <c r="E64" s="3" t="str">
        <f t="shared" si="10"/>
        <v>61.68</v>
      </c>
      <c r="F64" s="3" t="str">
        <f t="shared" si="11"/>
        <v>12.00</v>
      </c>
      <c r="G64" s="1"/>
      <c r="H64" s="3" t="str">
        <f>E65+E68+E70+E71+E72</f>
        <v>3553.60</v>
      </c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1" t="str">
        <f>4/30</f>
        <v>0.1333333333</v>
      </c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21.65</v>
      </c>
      <c r="C66" s="3">
        <v>571.0</v>
      </c>
      <c r="D66" s="3">
        <v>572.0</v>
      </c>
      <c r="E66" s="3" t="str">
        <f t="shared" ref="E66:E67" si="12">F66*B66</f>
        <v>21.65</v>
      </c>
      <c r="F66" s="3" t="str">
        <f>D66-C66</f>
        <v>1.00</v>
      </c>
      <c r="G66" s="1"/>
      <c r="H66" s="3" t="str">
        <f>H64*H65</f>
        <v>473.81</v>
      </c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2"/>
        <v>25.26</v>
      </c>
      <c r="F67" s="3" t="str">
        <f>F66+F69</f>
        <v>1.00</v>
      </c>
      <c r="G67" s="1"/>
      <c r="H67" s="1" t="str">
        <f>14000*H65</f>
        <v>1866.666667</v>
      </c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1875.59</v>
      </c>
      <c r="F68" s="1"/>
      <c r="G68" s="1"/>
      <c r="H68" s="3" t="str">
        <f>H66+H67+E74</f>
        <v>6002.67</v>
      </c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131.15</v>
      </c>
      <c r="C69" s="3">
        <v>270.0</v>
      </c>
      <c r="D69" s="3">
        <v>270.0</v>
      </c>
      <c r="E69" s="3" t="str">
        <f>F69*B69</f>
        <v>0.00</v>
      </c>
      <c r="F69" s="3" t="str">
        <f>D69-C69</f>
        <v>0.00</v>
      </c>
      <c r="G69" s="1"/>
      <c r="H69" s="3" t="str">
        <f>12000-H68</f>
        <v>5997.33</v>
      </c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980.23</f>
        <v>980.23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537.43</v>
      </c>
      <c r="F71" s="1"/>
      <c r="G71" s="3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54</v>
      </c>
      <c r="B73" s="3"/>
      <c r="C73" s="3"/>
      <c r="D73" s="3"/>
      <c r="E73" s="3">
        <v>0.0</v>
      </c>
      <c r="F73" s="1"/>
      <c r="G73" s="3"/>
      <c r="H73" s="1" t="s">
        <v>55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3662.19</v>
      </c>
      <c r="F74" s="5"/>
      <c r="G74" s="3" t="str">
        <f>E74+14000</f>
        <v>17662.19</v>
      </c>
      <c r="H74" s="3" t="str">
        <f>E74-H81</f>
        <v>3188.38</v>
      </c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56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115.86</v>
      </c>
      <c r="C78" s="3">
        <v>133.0</v>
      </c>
      <c r="D78" s="3">
        <v>133.0</v>
      </c>
      <c r="E78" s="3" t="str">
        <f t="shared" ref="E78:E79" si="13">F78*B78</f>
        <v>0.00</v>
      </c>
      <c r="F78" s="3" t="str">
        <f t="shared" ref="F78:F79" si="14">D78-C78</f>
        <v>0.00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5.14</v>
      </c>
      <c r="C79" s="3">
        <v>6993.0</v>
      </c>
      <c r="D79" s="3">
        <v>7097.0</v>
      </c>
      <c r="E79" s="3" t="str">
        <f t="shared" si="13"/>
        <v>534.56</v>
      </c>
      <c r="F79" s="3" t="str">
        <f t="shared" si="14"/>
        <v>104.00</v>
      </c>
      <c r="G79" s="1"/>
      <c r="H79" s="3" t="str">
        <f>E80+E83+E85+E86+E87</f>
        <v>3553.60</v>
      </c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1" t="str">
        <f>4/30</f>
        <v>0.1333333333</v>
      </c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21.65</v>
      </c>
      <c r="C81" s="3">
        <v>562.0</v>
      </c>
      <c r="D81" s="3">
        <v>571.0</v>
      </c>
      <c r="E81" s="3" t="str">
        <f t="shared" ref="E81:E82" si="15">F81*B81</f>
        <v>194.85</v>
      </c>
      <c r="F81" s="3" t="str">
        <f>D81-C81</f>
        <v>9.00</v>
      </c>
      <c r="G81" s="1"/>
      <c r="H81" s="3" t="str">
        <f>H79*H80</f>
        <v>473.81</v>
      </c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5"/>
        <v>404.16</v>
      </c>
      <c r="F82" s="3" t="str">
        <f>F81+F84</f>
        <v>16.00</v>
      </c>
      <c r="G82" s="1"/>
      <c r="H82" s="1" t="str">
        <f>14000*H80</f>
        <v>1866.666667</v>
      </c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1875.59</v>
      </c>
      <c r="F83" s="1"/>
      <c r="G83" s="1"/>
      <c r="H83" s="3" t="str">
        <f>H81+H82+E89</f>
        <v>7945.70</v>
      </c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131.15</v>
      </c>
      <c r="C84" s="3">
        <v>263.0</v>
      </c>
      <c r="D84" s="3">
        <v>270.0</v>
      </c>
      <c r="E84" s="3" t="str">
        <f>F84*B84</f>
        <v>918.05</v>
      </c>
      <c r="F84" s="3" t="str">
        <f>D84-C84</f>
        <v>7.00</v>
      </c>
      <c r="G84" s="1"/>
      <c r="H84" s="3" t="str">
        <f>12000-H83</f>
        <v>4054.30</v>
      </c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980.23</f>
        <v>980.23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537.43</v>
      </c>
      <c r="F86" s="1"/>
      <c r="G86" s="3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54</v>
      </c>
      <c r="B88" s="3"/>
      <c r="C88" s="3"/>
      <c r="D88" s="3"/>
      <c r="E88" s="3">
        <v>0.0</v>
      </c>
      <c r="F88" s="1"/>
      <c r="G88" s="3"/>
      <c r="H88" s="1" t="s">
        <v>55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 t="str">
        <f>SUM(E78:E88)</f>
        <v>5605.22</v>
      </c>
      <c r="F89" s="5"/>
      <c r="G89" s="3" t="str">
        <f>E89+14000</f>
        <v>19605.22</v>
      </c>
      <c r="H89" s="3"/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56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115.86</v>
      </c>
      <c r="C93" s="3">
        <v>133.0</v>
      </c>
      <c r="D93" s="3">
        <v>133.0</v>
      </c>
      <c r="E93" s="3" t="str">
        <f t="shared" ref="E93:E94" si="16">F93*B93</f>
        <v>0.00</v>
      </c>
      <c r="F93" s="3" t="str">
        <f t="shared" ref="F93:F94" si="17">D93-C93</f>
        <v>0.00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5.14</v>
      </c>
      <c r="C94" s="3">
        <v>6917.0</v>
      </c>
      <c r="D94" s="3">
        <v>6993.0</v>
      </c>
      <c r="E94" s="3" t="str">
        <f t="shared" si="16"/>
        <v>390.64</v>
      </c>
      <c r="F94" s="3" t="str">
        <f t="shared" si="17"/>
        <v>76.00</v>
      </c>
      <c r="G94" s="1"/>
      <c r="H94" s="1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21.65</v>
      </c>
      <c r="C96" s="3">
        <v>556.0</v>
      </c>
      <c r="D96" s="3">
        <v>562.0</v>
      </c>
      <c r="E96" s="3" t="str">
        <f t="shared" ref="E96:E97" si="18">F96*B96</f>
        <v>129.90</v>
      </c>
      <c r="F96" s="3" t="str">
        <f>D96-C96</f>
        <v>6.00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8"/>
        <v>277.86</v>
      </c>
      <c r="F97" s="3" t="str">
        <f>F96+F99</f>
        <v>11.00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1875.59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131.15</v>
      </c>
      <c r="C99" s="3">
        <v>258.0</v>
      </c>
      <c r="D99" s="3">
        <v>263.0</v>
      </c>
      <c r="E99" s="3" t="str">
        <f>F99*B99</f>
        <v>655.75</v>
      </c>
      <c r="F99" s="3" t="str">
        <f>D99-C99</f>
        <v>5.00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980.23</f>
        <v>980.23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537.43</v>
      </c>
      <c r="F101" s="1"/>
      <c r="G101" s="3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54</v>
      </c>
      <c r="B103" s="3"/>
      <c r="C103" s="3"/>
      <c r="D103" s="3"/>
      <c r="E103" s="3">
        <v>0.0</v>
      </c>
      <c r="F103" s="1"/>
      <c r="G103" s="3"/>
      <c r="H103" s="1" t="s">
        <v>55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5007.75</v>
      </c>
      <c r="F104" s="5"/>
      <c r="G104" s="3" t="str">
        <f>E104+14000</f>
        <v>19007.75</v>
      </c>
      <c r="H104" s="3"/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56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115.86</v>
      </c>
      <c r="C108" s="3">
        <v>132.0</v>
      </c>
      <c r="D108" s="3">
        <v>133.0</v>
      </c>
      <c r="E108" s="3" t="str">
        <f t="shared" ref="E108:E109" si="19">F108*B108</f>
        <v>115.86</v>
      </c>
      <c r="F108" s="3" t="str">
        <f t="shared" ref="F108:F109" si="20">D108-C108</f>
        <v>1.00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5.14</v>
      </c>
      <c r="C109" s="3">
        <v>6801.0</v>
      </c>
      <c r="D109" s="3">
        <v>6917.0</v>
      </c>
      <c r="E109" s="3" t="str">
        <f t="shared" si="19"/>
        <v>596.24</v>
      </c>
      <c r="F109" s="3" t="str">
        <f t="shared" si="20"/>
        <v>116.00</v>
      </c>
      <c r="G109" s="1"/>
      <c r="H109" s="1"/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21.65</v>
      </c>
      <c r="C111" s="3">
        <v>547.0</v>
      </c>
      <c r="D111" s="3">
        <v>556.0</v>
      </c>
      <c r="E111" s="3" t="str">
        <f t="shared" ref="E111:E112" si="21">F111*B111</f>
        <v>194.85</v>
      </c>
      <c r="F111" s="3" t="str">
        <f>D111-C111</f>
        <v>9.00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1"/>
        <v>404.16</v>
      </c>
      <c r="F112" s="3" t="str">
        <f>F111+F114</f>
        <v>16.00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1875.59</v>
      </c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131.15</v>
      </c>
      <c r="C114" s="3">
        <v>251.0</v>
      </c>
      <c r="D114" s="3">
        <v>258.0</v>
      </c>
      <c r="E114" s="3" t="str">
        <f>F114*B114</f>
        <v>918.05</v>
      </c>
      <c r="F114" s="3" t="str">
        <f>D114-C114</f>
        <v>7.00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980.23</f>
        <v>980.23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537.43</v>
      </c>
      <c r="F116" s="1"/>
      <c r="G116" s="3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54</v>
      </c>
      <c r="B118" s="3"/>
      <c r="C118" s="3"/>
      <c r="D118" s="3"/>
      <c r="E118" s="3">
        <v>0.0</v>
      </c>
      <c r="F118" s="1"/>
      <c r="G118" s="3"/>
      <c r="H118" s="1" t="s">
        <v>55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5782.76</v>
      </c>
      <c r="F119" s="5"/>
      <c r="G119" s="3" t="str">
        <f>E119+14000</f>
        <v>19782.76</v>
      </c>
      <c r="H119" s="3"/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56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115.86</v>
      </c>
      <c r="C123" s="3">
        <v>132.0</v>
      </c>
      <c r="D123" s="3">
        <v>132.0</v>
      </c>
      <c r="E123" s="3" t="str">
        <f t="shared" ref="E123:E124" si="22">F123*B123</f>
        <v>0.00</v>
      </c>
      <c r="F123" s="3" t="str">
        <f t="shared" ref="F123:F124" si="23">D123-C123</f>
        <v>0.00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5.14</v>
      </c>
      <c r="C124" s="3">
        <v>6748.0</v>
      </c>
      <c r="D124" s="3">
        <v>6801.0</v>
      </c>
      <c r="E124" s="3" t="str">
        <f t="shared" si="22"/>
        <v>272.42</v>
      </c>
      <c r="F124" s="3" t="str">
        <f t="shared" si="23"/>
        <v>53.00</v>
      </c>
      <c r="G124" s="1"/>
      <c r="H124" s="1"/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21.65</v>
      </c>
      <c r="C126" s="3">
        <v>541.0</v>
      </c>
      <c r="D126" s="3">
        <v>547.0</v>
      </c>
      <c r="E126" s="3" t="str">
        <f t="shared" ref="E126:E127" si="24">F126*B126</f>
        <v>129.90</v>
      </c>
      <c r="F126" s="3" t="str">
        <f>D126-C126</f>
        <v>6.00</v>
      </c>
      <c r="G126" s="1"/>
      <c r="H126" s="3"/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4"/>
        <v>252.60</v>
      </c>
      <c r="F127" s="3" t="str">
        <f>F126+F129</f>
        <v>10.00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1875.59</v>
      </c>
      <c r="F128" s="1"/>
      <c r="G128" s="1"/>
      <c r="H128" s="3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131.15</v>
      </c>
      <c r="C129" s="3">
        <v>247.0</v>
      </c>
      <c r="D129" s="3">
        <v>251.0</v>
      </c>
      <c r="E129" s="3" t="str">
        <f>F129*B129</f>
        <v>524.60</v>
      </c>
      <c r="F129" s="3" t="str">
        <f>D129-C129</f>
        <v>4.00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980.23</f>
        <v>980.23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537.43</v>
      </c>
      <c r="F131" s="1"/>
      <c r="G131" s="3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54</v>
      </c>
      <c r="B133" s="3"/>
      <c r="C133" s="3"/>
      <c r="D133" s="3"/>
      <c r="E133" s="3">
        <v>0.0</v>
      </c>
      <c r="F133" s="1"/>
      <c r="G133" s="3"/>
      <c r="H133" s="1" t="s">
        <v>55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4733.12</v>
      </c>
      <c r="F134" s="5"/>
      <c r="G134" s="3" t="str">
        <f>E134+14000</f>
        <v>18733.12</v>
      </c>
      <c r="H134" s="3"/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56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115.86</v>
      </c>
      <c r="C138" s="3">
        <v>131.0</v>
      </c>
      <c r="D138" s="3">
        <v>132.0</v>
      </c>
      <c r="E138" s="3" t="str">
        <f t="shared" ref="E138:E139" si="25">F138*B138</f>
        <v>115.86</v>
      </c>
      <c r="F138" s="3" t="str">
        <f t="shared" ref="F138:F139" si="26">D138-C138</f>
        <v>1.00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5.14</v>
      </c>
      <c r="C139" s="3">
        <v>6674.0</v>
      </c>
      <c r="D139" s="3">
        <v>6748.0</v>
      </c>
      <c r="E139" s="3" t="str">
        <f t="shared" si="25"/>
        <v>380.36</v>
      </c>
      <c r="F139" s="3" t="str">
        <f t="shared" si="26"/>
        <v>74.00</v>
      </c>
      <c r="G139" s="1"/>
      <c r="H139" s="1"/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21.65</v>
      </c>
      <c r="C141" s="3">
        <v>539.0</v>
      </c>
      <c r="D141" s="3">
        <v>541.0</v>
      </c>
      <c r="E141" s="3" t="str">
        <f t="shared" ref="E141:E142" si="27">F141*B141</f>
        <v>43.30</v>
      </c>
      <c r="F141" s="3" t="str">
        <f>D141-C141</f>
        <v>2.00</v>
      </c>
      <c r="G141" s="1"/>
      <c r="H141" s="3"/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7"/>
        <v>75.78</v>
      </c>
      <c r="F142" s="3" t="str">
        <f>F141+F144</f>
        <v>3.00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1875.59</v>
      </c>
      <c r="F143" s="1"/>
      <c r="G143" s="1"/>
      <c r="H143" s="3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131.15</v>
      </c>
      <c r="C144" s="3">
        <v>246.0</v>
      </c>
      <c r="D144" s="3">
        <v>247.0</v>
      </c>
      <c r="E144" s="3" t="str">
        <f>F144*B144</f>
        <v>131.15</v>
      </c>
      <c r="F144" s="3" t="str">
        <f>D144-C144</f>
        <v>1.00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978.04</f>
        <v>978.04</v>
      </c>
      <c r="F145" s="1"/>
      <c r="G145" s="1">
        <v>980.23</v>
      </c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518.59</v>
      </c>
      <c r="F146" s="1"/>
      <c r="G146" s="3">
        <v>537.43</v>
      </c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54</v>
      </c>
      <c r="B148" s="3"/>
      <c r="C148" s="3"/>
      <c r="D148" s="3"/>
      <c r="E148" s="3">
        <v>0.0</v>
      </c>
      <c r="F148" s="1"/>
      <c r="G148" s="3"/>
      <c r="H148" s="1" t="s">
        <v>55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4279.02</v>
      </c>
      <c r="F149" s="5"/>
      <c r="G149" s="3" t="str">
        <f>E149+14000</f>
        <v>18279.02</v>
      </c>
      <c r="H149" s="3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56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115.86</v>
      </c>
      <c r="C153" s="3">
        <v>130.0</v>
      </c>
      <c r="D153" s="3">
        <v>131.0</v>
      </c>
      <c r="E153" s="3" t="str">
        <f t="shared" ref="E153:E154" si="28">F153*B153</f>
        <v>115.86</v>
      </c>
      <c r="F153" s="3" t="str">
        <f t="shared" ref="F153:F154" si="29">D153-C153</f>
        <v>1.00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5.14</v>
      </c>
      <c r="C154" s="3">
        <v>6616.0</v>
      </c>
      <c r="D154" s="3">
        <v>6674.0</v>
      </c>
      <c r="E154" s="3" t="str">
        <f t="shared" si="28"/>
        <v>298.12</v>
      </c>
      <c r="F154" s="3" t="str">
        <f t="shared" si="29"/>
        <v>58.00</v>
      </c>
      <c r="G154" s="1"/>
      <c r="H154" s="1"/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21.65</v>
      </c>
      <c r="C156" s="3">
        <v>536.0</v>
      </c>
      <c r="D156" s="3">
        <v>539.0</v>
      </c>
      <c r="E156" s="3" t="str">
        <f t="shared" ref="E156:E157" si="30">F156*B156</f>
        <v>64.95</v>
      </c>
      <c r="F156" s="3" t="str">
        <f>D156-C156</f>
        <v>3.00</v>
      </c>
      <c r="G156" s="1"/>
      <c r="H156" s="3"/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30"/>
        <v>126.30</v>
      </c>
      <c r="F157" s="3" t="str">
        <f>F156+F159</f>
        <v>5.00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1875.59</v>
      </c>
      <c r="F158" s="1"/>
      <c r="G158" s="1"/>
      <c r="H158" s="3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131.15</v>
      </c>
      <c r="C159" s="3">
        <v>244.0</v>
      </c>
      <c r="D159" s="3">
        <v>246.0</v>
      </c>
      <c r="E159" s="3" t="str">
        <f>F159*B159</f>
        <v>262.30</v>
      </c>
      <c r="F159" s="3" t="str">
        <f>D159-C159</f>
        <v>2.00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978.04</f>
        <v>978.04</v>
      </c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518.59</v>
      </c>
      <c r="F161" s="1"/>
      <c r="G161" s="3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54</v>
      </c>
      <c r="B163" s="3"/>
      <c r="C163" s="3"/>
      <c r="D163" s="3"/>
      <c r="E163" s="3">
        <v>0.0</v>
      </c>
      <c r="F163" s="1"/>
      <c r="G163" s="3"/>
      <c r="H163" s="1" t="s">
        <v>55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4400.10</v>
      </c>
      <c r="F164" s="5"/>
      <c r="G164" s="3" t="str">
        <f>E164+14000</f>
        <v>18400.10</v>
      </c>
      <c r="H164" s="3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56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115.86</v>
      </c>
      <c r="C168" s="3">
        <v>130.0</v>
      </c>
      <c r="D168" s="3">
        <v>130.0</v>
      </c>
      <c r="E168" s="3" t="str">
        <f t="shared" ref="E168:E169" si="31">F168*B168</f>
        <v>0.00</v>
      </c>
      <c r="F168" s="3" t="str">
        <f t="shared" ref="F168:F169" si="32">D168-C168</f>
        <v>0.00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5.14</v>
      </c>
      <c r="C169" s="3">
        <v>6536.0</v>
      </c>
      <c r="D169" s="3">
        <v>6616.0</v>
      </c>
      <c r="E169" s="3" t="str">
        <f t="shared" si="31"/>
        <v>411.20</v>
      </c>
      <c r="F169" s="3" t="str">
        <f t="shared" si="32"/>
        <v>80.00</v>
      </c>
      <c r="G169" s="1"/>
      <c r="H169" s="1"/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21.65</v>
      </c>
      <c r="C171" s="3">
        <v>529.0</v>
      </c>
      <c r="D171" s="3">
        <v>536.0</v>
      </c>
      <c r="E171" s="3" t="str">
        <f t="shared" ref="E171:E172" si="33">F171*B171</f>
        <v>151.55</v>
      </c>
      <c r="F171" s="3" t="str">
        <f>D171-C171</f>
        <v>7.00</v>
      </c>
      <c r="G171" s="1"/>
      <c r="H171" s="3"/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3"/>
        <v>328.38</v>
      </c>
      <c r="F172" s="3" t="str">
        <f>F171+F174</f>
        <v>13.00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1875.59</v>
      </c>
      <c r="F173" s="1"/>
      <c r="G173" s="1"/>
      <c r="H173" s="3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131.15</v>
      </c>
      <c r="C174" s="3">
        <v>238.0</v>
      </c>
      <c r="D174" s="3">
        <v>244.0</v>
      </c>
      <c r="E174" s="3" t="str">
        <f>F174*B174</f>
        <v>786.90</v>
      </c>
      <c r="F174" s="3" t="str">
        <f>D174-C174</f>
        <v>6.00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978.04</f>
        <v>978.04</v>
      </c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518.59</v>
      </c>
      <c r="F176" s="1"/>
      <c r="G176" s="3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54</v>
      </c>
      <c r="B178" s="3"/>
      <c r="C178" s="3"/>
      <c r="D178" s="3"/>
      <c r="E178" s="3">
        <v>0.0</v>
      </c>
      <c r="F178" s="1"/>
      <c r="G178" s="3"/>
      <c r="H178" s="1" t="s">
        <v>55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5210.60</v>
      </c>
      <c r="F179" s="5"/>
      <c r="G179" s="3" t="str">
        <f>E179+14000</f>
        <v>19210.60</v>
      </c>
      <c r="H179" s="3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56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115.86</v>
      </c>
      <c r="C183" s="3">
        <v>129.0</v>
      </c>
      <c r="D183" s="3">
        <v>130.0</v>
      </c>
      <c r="E183" s="3" t="str">
        <f t="shared" ref="E183:E184" si="34">F183*B183</f>
        <v>115.86</v>
      </c>
      <c r="F183" s="3" t="str">
        <f t="shared" ref="F183:F184" si="35">D183-C183</f>
        <v>1.00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5.14</v>
      </c>
      <c r="C184" s="3">
        <v>6447.0</v>
      </c>
      <c r="D184" s="3">
        <v>6536.0</v>
      </c>
      <c r="E184" s="3" t="str">
        <f t="shared" si="34"/>
        <v>457.46</v>
      </c>
      <c r="F184" s="3" t="str">
        <f t="shared" si="35"/>
        <v>89.00</v>
      </c>
      <c r="G184" s="1"/>
      <c r="H184" s="1"/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21.65</v>
      </c>
      <c r="C186" s="3">
        <v>523.0</v>
      </c>
      <c r="D186" s="3">
        <v>529.0</v>
      </c>
      <c r="E186" s="3" t="str">
        <f t="shared" ref="E186:E187" si="36">F186*B186</f>
        <v>129.90</v>
      </c>
      <c r="F186" s="3" t="str">
        <f>D186-C186</f>
        <v>6.00</v>
      </c>
      <c r="G186" s="1"/>
      <c r="H186" s="3"/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6"/>
        <v>252.60</v>
      </c>
      <c r="F187" s="3" t="str">
        <f>F186+F189</f>
        <v>10.00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1875.59</v>
      </c>
      <c r="F188" s="1"/>
      <c r="G188" s="1"/>
      <c r="H188" s="3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131.15</v>
      </c>
      <c r="C189" s="3">
        <v>234.0</v>
      </c>
      <c r="D189" s="3">
        <v>238.0</v>
      </c>
      <c r="E189" s="3" t="str">
        <f>F189*B189</f>
        <v>524.60</v>
      </c>
      <c r="F189" s="3" t="str">
        <f>D189-C189</f>
        <v>4.00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978.04</f>
        <v>978.04</v>
      </c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518.59</v>
      </c>
      <c r="F191" s="1"/>
      <c r="G191" s="3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54</v>
      </c>
      <c r="B193" s="3"/>
      <c r="C193" s="3"/>
      <c r="D193" s="3"/>
      <c r="E193" s="3">
        <v>0.0</v>
      </c>
      <c r="F193" s="1"/>
      <c r="G193" s="3"/>
      <c r="H193" s="1" t="s">
        <v>55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5012.99</v>
      </c>
      <c r="F194" s="5"/>
      <c r="G194" s="3" t="str">
        <f>E194+14000</f>
        <v>19012.99</v>
      </c>
      <c r="H194" s="3"/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56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115.86</v>
      </c>
      <c r="C198" s="3">
        <v>129.0</v>
      </c>
      <c r="D198" s="3">
        <v>129.0</v>
      </c>
      <c r="E198" s="3" t="str">
        <f t="shared" ref="E198:E199" si="37">F198*B198</f>
        <v>0.00</v>
      </c>
      <c r="F198" s="3" t="str">
        <f t="shared" ref="F198:F199" si="38">D198-C198</f>
        <v>0.00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5.14</v>
      </c>
      <c r="C199" s="3">
        <v>6382.0</v>
      </c>
      <c r="D199" s="3">
        <v>6447.0</v>
      </c>
      <c r="E199" s="3" t="str">
        <f t="shared" si="37"/>
        <v>334.10</v>
      </c>
      <c r="F199" s="3" t="str">
        <f t="shared" si="38"/>
        <v>65.00</v>
      </c>
      <c r="G199" s="1"/>
      <c r="H199" s="1"/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21.65</v>
      </c>
      <c r="C201" s="3">
        <v>520.0</v>
      </c>
      <c r="D201" s="3">
        <v>523.0</v>
      </c>
      <c r="E201" s="3" t="str">
        <f t="shared" ref="E201:E202" si="39">F201*B201</f>
        <v>64.95</v>
      </c>
      <c r="F201" s="3" t="str">
        <f>D201-C201</f>
        <v>3.00</v>
      </c>
      <c r="G201" s="1"/>
      <c r="H201" s="3"/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39"/>
        <v>126.30</v>
      </c>
      <c r="F202" s="3" t="str">
        <f>F201+F204</f>
        <v>5.00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1875.59</v>
      </c>
      <c r="F203" s="1"/>
      <c r="G203" s="1"/>
      <c r="H203" s="3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131.15</v>
      </c>
      <c r="C204" s="3">
        <v>232.0</v>
      </c>
      <c r="D204" s="3">
        <v>234.0</v>
      </c>
      <c r="E204" s="3" t="str">
        <f>F204*B204</f>
        <v>262.30</v>
      </c>
      <c r="F204" s="3" t="str">
        <f>D204-C204</f>
        <v>2.00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978.04</f>
        <v>978.04</v>
      </c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518.59</v>
      </c>
      <c r="F206" s="1"/>
      <c r="G206" s="3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54</v>
      </c>
      <c r="B208" s="3"/>
      <c r="C208" s="3"/>
      <c r="D208" s="3"/>
      <c r="E208" s="3">
        <v>0.0</v>
      </c>
      <c r="F208" s="1"/>
      <c r="G208" s="3"/>
      <c r="H208" s="1" t="s">
        <v>55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4320.22</v>
      </c>
      <c r="F209" s="5"/>
      <c r="G209" s="3" t="str">
        <f>E209+14000</f>
        <v>18320.22</v>
      </c>
      <c r="H209" s="3"/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56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129.0</v>
      </c>
      <c r="D213" s="3">
        <v>129.0</v>
      </c>
      <c r="E213" s="3" t="str">
        <f t="shared" ref="E213:E214" si="40">F213*B213</f>
        <v>0.00</v>
      </c>
      <c r="F213" s="3" t="str">
        <f t="shared" ref="F213:F214" si="41">D213-C213</f>
        <v>0.00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5.14</v>
      </c>
      <c r="C214" s="3">
        <v>6345.0</v>
      </c>
      <c r="D214" s="3">
        <v>6382.0</v>
      </c>
      <c r="E214" s="3" t="str">
        <f t="shared" si="40"/>
        <v>190.18</v>
      </c>
      <c r="F214" s="3" t="str">
        <f t="shared" si="41"/>
        <v>37.00</v>
      </c>
      <c r="G214" s="1"/>
      <c r="H214" s="1"/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21.65</v>
      </c>
      <c r="C216" s="3">
        <v>519.0</v>
      </c>
      <c r="D216" s="3">
        <v>520.0</v>
      </c>
      <c r="E216" s="3" t="str">
        <f t="shared" ref="E216:E217" si="42">F216*B216</f>
        <v>21.65</v>
      </c>
      <c r="F216" s="3" t="str">
        <f>D216-C216</f>
        <v>1.00</v>
      </c>
      <c r="G216" s="1"/>
      <c r="H216" s="3"/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2"/>
        <v>25.26</v>
      </c>
      <c r="F217" s="3" t="str">
        <f>F216+F219</f>
        <v>1.00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1875.59</v>
      </c>
      <c r="F218" s="1"/>
      <c r="G218" s="1"/>
      <c r="H218" s="3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131.15</v>
      </c>
      <c r="C219" s="3">
        <v>232.0</v>
      </c>
      <c r="D219" s="3">
        <v>232.0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978.04</f>
        <v>978.04</v>
      </c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54</v>
      </c>
      <c r="B223" s="3"/>
      <c r="C223" s="3"/>
      <c r="D223" s="3"/>
      <c r="E223" s="3">
        <v>0.0</v>
      </c>
      <c r="F223" s="1"/>
      <c r="G223" s="3" t="str">
        <f>E224+500</f>
        <v>4269.66</v>
      </c>
      <c r="H223" s="1" t="s">
        <v>55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3769.66</v>
      </c>
      <c r="F224" s="5"/>
      <c r="G224" s="3" t="str">
        <f>E224+14000</f>
        <v>17769.66</v>
      </c>
      <c r="H224" s="3"/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7" t="s">
        <v>56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115.86</v>
      </c>
      <c r="C228" s="3">
        <v>129.0</v>
      </c>
      <c r="D228" s="3">
        <v>129.0</v>
      </c>
      <c r="E228" s="3" t="str">
        <f t="shared" ref="E228:E229" si="43">F228*B228</f>
        <v>0.00</v>
      </c>
      <c r="F228" s="3" t="str">
        <f t="shared" ref="F228:F229" si="44">D228-C228</f>
        <v>0.00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5.14</v>
      </c>
      <c r="C229" s="3">
        <v>6292.0</v>
      </c>
      <c r="D229" s="3">
        <v>6345.0</v>
      </c>
      <c r="E229" s="3" t="str">
        <f t="shared" si="43"/>
        <v>272.42</v>
      </c>
      <c r="F229" s="3" t="str">
        <f t="shared" si="44"/>
        <v>53.00</v>
      </c>
      <c r="G229" s="1"/>
      <c r="H229" s="1"/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21.65</v>
      </c>
      <c r="C231" s="3">
        <v>517.0</v>
      </c>
      <c r="D231" s="3">
        <v>519.0</v>
      </c>
      <c r="E231" s="3" t="str">
        <f t="shared" ref="E231:E232" si="45">F231*B231</f>
        <v>43.30</v>
      </c>
      <c r="F231" s="3" t="str">
        <f>D231-C231</f>
        <v>2.00</v>
      </c>
      <c r="G231" s="1"/>
      <c r="H231" s="3"/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5"/>
        <v>75.78</v>
      </c>
      <c r="F232" s="3" t="str">
        <f>F231+F234</f>
        <v>3.00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1875.59</v>
      </c>
      <c r="F233" s="1"/>
      <c r="G233" s="1"/>
      <c r="H233" s="3"/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131.15</v>
      </c>
      <c r="C234" s="3">
        <v>231.0</v>
      </c>
      <c r="D234" s="3">
        <v>232.0</v>
      </c>
      <c r="E234" s="3" t="str">
        <f>F234*B234</f>
        <v>131.15</v>
      </c>
      <c r="F234" s="3" t="str">
        <f>D234-C234</f>
        <v>1.00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 t="str">
        <f>978.04</f>
        <v>978.04</v>
      </c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518.59</v>
      </c>
      <c r="F236" s="1"/>
      <c r="G236" s="3"/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54</v>
      </c>
      <c r="B238" s="3"/>
      <c r="C238" s="3"/>
      <c r="D238" s="3"/>
      <c r="E238" s="3">
        <v>0.0</v>
      </c>
      <c r="F238" s="1"/>
      <c r="G238" s="1"/>
      <c r="H238" s="1" t="s">
        <v>55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4055.22</v>
      </c>
      <c r="F239" s="5"/>
      <c r="G239" s="3" t="str">
        <f>E239+14000</f>
        <v>18055.22</v>
      </c>
      <c r="H239" s="3"/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7" t="s">
        <v>56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2.75" customHeight="1">
      <c r="A243" s="1" t="s">
        <v>6</v>
      </c>
      <c r="B243" s="3">
        <v>115.86</v>
      </c>
      <c r="C243" s="3">
        <v>129.0</v>
      </c>
      <c r="D243" s="3">
        <v>129.0</v>
      </c>
      <c r="E243" s="3" t="str">
        <f t="shared" ref="E243:E244" si="46">F243*B243</f>
        <v>0.00</v>
      </c>
      <c r="F243" s="3" t="str">
        <f t="shared" ref="F243:F244" si="47">D243-C243</f>
        <v>0.00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2.75" customHeight="1">
      <c r="A244" s="1" t="s">
        <v>7</v>
      </c>
      <c r="B244" s="3">
        <v>5.14</v>
      </c>
      <c r="C244" s="3">
        <v>6256.0</v>
      </c>
      <c r="D244" s="3">
        <v>6292.0</v>
      </c>
      <c r="E244" s="3" t="str">
        <f t="shared" si="46"/>
        <v>185.04</v>
      </c>
      <c r="F244" s="3" t="str">
        <f t="shared" si="47"/>
        <v>36.00</v>
      </c>
      <c r="G244" s="1"/>
      <c r="H244" s="1"/>
      <c r="I244" s="3"/>
      <c r="J244" s="1"/>
      <c r="K244" s="1"/>
      <c r="L244" s="1"/>
      <c r="M244" s="1"/>
      <c r="N244" s="1"/>
      <c r="O244" s="1"/>
      <c r="P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2.75" customHeight="1">
      <c r="A246" s="1" t="s">
        <v>9</v>
      </c>
      <c r="B246" s="3">
        <v>21.65</v>
      </c>
      <c r="C246" s="3">
        <v>516.0</v>
      </c>
      <c r="D246" s="3">
        <v>517.0</v>
      </c>
      <c r="E246" s="3" t="str">
        <f t="shared" ref="E246:E247" si="48">F246*B246</f>
        <v>21.65</v>
      </c>
      <c r="F246" s="3" t="str">
        <f>D246-C246</f>
        <v>1.00</v>
      </c>
      <c r="G246" s="1"/>
      <c r="H246" s="3"/>
      <c r="I246" s="3"/>
      <c r="J246" s="1"/>
      <c r="K246" s="1"/>
      <c r="L246" s="1"/>
      <c r="M246" s="1"/>
      <c r="N246" s="1"/>
      <c r="O246" s="1"/>
      <c r="P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48"/>
        <v>50.52</v>
      </c>
      <c r="F247" s="3" t="str">
        <f>F246+F249</f>
        <v>2.00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2.75" customHeight="1">
      <c r="A248" s="1" t="s">
        <v>11</v>
      </c>
      <c r="B248" s="3"/>
      <c r="C248" s="3"/>
      <c r="D248" s="3"/>
      <c r="E248" s="3">
        <v>1875.59</v>
      </c>
      <c r="F248" s="1"/>
      <c r="G248" s="1"/>
      <c r="H248" s="3"/>
      <c r="I248" s="3"/>
      <c r="J248" s="1"/>
      <c r="K248" s="1"/>
      <c r="L248" s="1"/>
      <c r="M248" s="1"/>
      <c r="N248" s="1"/>
      <c r="O248" s="1"/>
      <c r="P248" s="1"/>
    </row>
    <row r="249" ht="12.75" customHeight="1">
      <c r="A249" s="1" t="s">
        <v>12</v>
      </c>
      <c r="B249" s="3">
        <v>131.15</v>
      </c>
      <c r="C249" s="3">
        <v>230.0</v>
      </c>
      <c r="D249" s="3">
        <v>231.0</v>
      </c>
      <c r="E249" s="3" t="str">
        <f>F249*B249</f>
        <v>131.15</v>
      </c>
      <c r="F249" s="3" t="str">
        <f>D249-C249</f>
        <v>1.00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2.75" customHeight="1">
      <c r="A250" s="1" t="s">
        <v>13</v>
      </c>
      <c r="B250" s="3"/>
      <c r="C250" s="3"/>
      <c r="D250" s="3"/>
      <c r="E250" s="3" t="str">
        <f>978.04</f>
        <v>978.04</v>
      </c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</row>
    <row r="251" ht="12.75" customHeight="1">
      <c r="A251" s="1" t="s">
        <v>14</v>
      </c>
      <c r="B251" s="3"/>
      <c r="C251" s="3"/>
      <c r="D251" s="3"/>
      <c r="E251" s="3">
        <v>518.59</v>
      </c>
      <c r="F251" s="1"/>
      <c r="G251" s="3"/>
      <c r="H251" s="1"/>
      <c r="I251" s="3"/>
      <c r="J251" s="1"/>
      <c r="K251" s="1"/>
      <c r="L251" s="1"/>
      <c r="M251" s="1"/>
      <c r="N251" s="1"/>
      <c r="O251" s="1"/>
      <c r="P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2.75" customHeight="1">
      <c r="A253" s="1" t="s">
        <v>54</v>
      </c>
      <c r="B253" s="3"/>
      <c r="C253" s="3"/>
      <c r="D253" s="3"/>
      <c r="E253" s="3">
        <v>0.0</v>
      </c>
      <c r="F253" s="1"/>
      <c r="G253" s="1"/>
      <c r="H253" s="1" t="s">
        <v>55</v>
      </c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3920.93</v>
      </c>
      <c r="F254" s="5"/>
      <c r="G254" s="3" t="str">
        <f>E254+14000</f>
        <v>17920.93</v>
      </c>
      <c r="H254" s="3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7" t="s">
        <v>56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2.75" customHeight="1">
      <c r="A258" s="1" t="s">
        <v>6</v>
      </c>
      <c r="B258" s="3">
        <v>115.86</v>
      </c>
      <c r="C258" s="3">
        <v>128.0</v>
      </c>
      <c r="D258" s="3">
        <v>129.0</v>
      </c>
      <c r="E258" s="3" t="str">
        <f t="shared" ref="E258:E259" si="49">F258*B258</f>
        <v>115.86</v>
      </c>
      <c r="F258" s="3" t="str">
        <f t="shared" ref="F258:F259" si="50">D258-C258</f>
        <v>1.00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2.75" customHeight="1">
      <c r="A259" s="1" t="s">
        <v>7</v>
      </c>
      <c r="B259" s="3">
        <v>5.14</v>
      </c>
      <c r="C259" s="3">
        <v>6235.0</v>
      </c>
      <c r="D259" s="3">
        <v>6256.0</v>
      </c>
      <c r="E259" s="3" t="str">
        <f t="shared" si="49"/>
        <v>107.94</v>
      </c>
      <c r="F259" s="3" t="str">
        <f t="shared" si="50"/>
        <v>21.00</v>
      </c>
      <c r="G259" s="1"/>
      <c r="H259" s="1"/>
      <c r="I259" s="3"/>
      <c r="J259" s="1"/>
      <c r="K259" s="1"/>
      <c r="L259" s="1"/>
      <c r="M259" s="1"/>
      <c r="N259" s="1"/>
      <c r="O259" s="1"/>
      <c r="P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2.75" customHeight="1">
      <c r="A261" s="1" t="s">
        <v>9</v>
      </c>
      <c r="B261" s="3">
        <v>21.65</v>
      </c>
      <c r="C261" s="3">
        <v>515.0</v>
      </c>
      <c r="D261" s="3">
        <v>516.0</v>
      </c>
      <c r="E261" s="3" t="str">
        <f t="shared" ref="E261:E262" si="51">F261*B261</f>
        <v>21.65</v>
      </c>
      <c r="F261" s="3" t="str">
        <f>D261-C261</f>
        <v>1.00</v>
      </c>
      <c r="G261" s="1"/>
      <c r="H261" s="3"/>
      <c r="I261" s="3"/>
      <c r="J261" s="1"/>
      <c r="K261" s="1"/>
      <c r="L261" s="1"/>
      <c r="M261" s="1"/>
      <c r="N261" s="1"/>
      <c r="O261" s="1"/>
      <c r="P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51"/>
        <v>50.52</v>
      </c>
      <c r="F262" s="3" t="str">
        <f>F261+F264</f>
        <v>2.00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2.75" customHeight="1">
      <c r="A263" s="1" t="s">
        <v>11</v>
      </c>
      <c r="B263" s="3"/>
      <c r="C263" s="3"/>
      <c r="D263" s="3"/>
      <c r="E263" s="3">
        <v>1875.59</v>
      </c>
      <c r="F263" s="1"/>
      <c r="G263" s="1"/>
      <c r="H263" s="3"/>
      <c r="I263" s="3"/>
      <c r="J263" s="1"/>
      <c r="K263" s="1"/>
      <c r="L263" s="1"/>
      <c r="M263" s="1"/>
      <c r="N263" s="1"/>
      <c r="O263" s="1"/>
      <c r="P263" s="1"/>
    </row>
    <row r="264" ht="12.75" customHeight="1">
      <c r="A264" s="1" t="s">
        <v>12</v>
      </c>
      <c r="B264" s="3">
        <v>131.15</v>
      </c>
      <c r="C264" s="3">
        <v>229.0</v>
      </c>
      <c r="D264" s="3">
        <v>230.0</v>
      </c>
      <c r="E264" s="3" t="str">
        <f>F264*B264</f>
        <v>131.15</v>
      </c>
      <c r="F264" s="3" t="str">
        <f>D264-C264</f>
        <v>1.00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2.75" customHeight="1">
      <c r="A265" s="1" t="s">
        <v>13</v>
      </c>
      <c r="B265" s="3"/>
      <c r="C265" s="3"/>
      <c r="D265" s="3"/>
      <c r="E265" s="3" t="str">
        <f>978.04</f>
        <v>978.04</v>
      </c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</row>
    <row r="266" ht="12.75" customHeight="1">
      <c r="A266" s="1" t="s">
        <v>14</v>
      </c>
      <c r="B266" s="3"/>
      <c r="C266" s="3"/>
      <c r="D266" s="3"/>
      <c r="E266" s="3">
        <v>518.59</v>
      </c>
      <c r="F266" s="1"/>
      <c r="G266" s="3"/>
      <c r="H266" s="1"/>
      <c r="I266" s="3"/>
      <c r="J266" s="1"/>
      <c r="K266" s="1"/>
      <c r="L266" s="1"/>
      <c r="M266" s="1"/>
      <c r="N266" s="1"/>
      <c r="O266" s="1"/>
      <c r="P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2.75" customHeight="1">
      <c r="A268" s="1" t="s">
        <v>54</v>
      </c>
      <c r="B268" s="3"/>
      <c r="C268" s="3"/>
      <c r="D268" s="3"/>
      <c r="E268" s="3">
        <v>0.0</v>
      </c>
      <c r="F268" s="1"/>
      <c r="G268" s="1"/>
      <c r="H268" s="1" t="s">
        <v>55</v>
      </c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3959.69</v>
      </c>
      <c r="F269" s="5"/>
      <c r="G269" s="3" t="str">
        <f>E269+14000</f>
        <v>17959.69</v>
      </c>
      <c r="H269" s="3"/>
      <c r="I269" s="1"/>
      <c r="J269" s="1"/>
      <c r="K269" s="1"/>
      <c r="L269" s="1"/>
      <c r="M269" s="1"/>
      <c r="N269" s="1"/>
      <c r="O269" s="1"/>
      <c r="P269" s="1"/>
    </row>
    <row r="270" ht="12.75" customHeight="1">
      <c r="A270" s="7" t="s">
        <v>56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35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2.75" customHeight="1">
      <c r="A273" s="1" t="s">
        <v>6</v>
      </c>
      <c r="B273" s="3">
        <v>115.86</v>
      </c>
      <c r="C273" s="3">
        <v>128.0</v>
      </c>
      <c r="D273" s="3">
        <v>128.0</v>
      </c>
      <c r="E273" s="3" t="str">
        <f t="shared" ref="E273:E274" si="52">F273*B273</f>
        <v>0.00</v>
      </c>
      <c r="F273" s="3" t="str">
        <f t="shared" ref="F273:F274" si="53">D273-C273</f>
        <v>0.00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2.75" customHeight="1">
      <c r="A274" s="1" t="s">
        <v>7</v>
      </c>
      <c r="B274" s="3">
        <v>5.14</v>
      </c>
      <c r="C274" s="3">
        <v>6200.0</v>
      </c>
      <c r="D274" s="3">
        <v>6235.0</v>
      </c>
      <c r="E274" s="3" t="str">
        <f t="shared" si="52"/>
        <v>179.90</v>
      </c>
      <c r="F274" s="3" t="str">
        <f t="shared" si="53"/>
        <v>35.00</v>
      </c>
      <c r="G274" s="1"/>
      <c r="H274" s="1"/>
      <c r="I274" s="3"/>
      <c r="J274" s="1"/>
      <c r="K274" s="1"/>
      <c r="L274" s="1"/>
      <c r="M274" s="1"/>
      <c r="N274" s="1"/>
      <c r="O274" s="1"/>
      <c r="P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2.75" customHeight="1">
      <c r="A276" s="1" t="s">
        <v>9</v>
      </c>
      <c r="B276" s="3">
        <v>21.65</v>
      </c>
      <c r="C276" s="3">
        <v>514.0</v>
      </c>
      <c r="D276" s="3">
        <v>515.0</v>
      </c>
      <c r="E276" s="3" t="str">
        <f t="shared" ref="E276:E277" si="54">F276*B276</f>
        <v>21.65</v>
      </c>
      <c r="F276" s="3" t="str">
        <f>D276-C276</f>
        <v>1.00</v>
      </c>
      <c r="G276" s="1"/>
      <c r="H276" s="3"/>
      <c r="I276" s="3"/>
      <c r="J276" s="1"/>
      <c r="K276" s="1"/>
      <c r="L276" s="1"/>
      <c r="M276" s="1"/>
      <c r="N276" s="1"/>
      <c r="O276" s="1"/>
      <c r="P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54"/>
        <v>50.52</v>
      </c>
      <c r="F277" s="3" t="str">
        <f>F276+F279</f>
        <v>2.00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2.75" customHeight="1">
      <c r="A278" s="1" t="s">
        <v>11</v>
      </c>
      <c r="B278" s="3"/>
      <c r="C278" s="3"/>
      <c r="D278" s="3"/>
      <c r="E278" s="3">
        <v>1875.59</v>
      </c>
      <c r="F278" s="1"/>
      <c r="G278" s="1"/>
      <c r="H278" s="3"/>
      <c r="I278" s="3"/>
      <c r="J278" s="1"/>
      <c r="K278" s="1"/>
      <c r="L278" s="1"/>
      <c r="M278" s="1"/>
      <c r="N278" s="1"/>
      <c r="O278" s="1"/>
      <c r="P278" s="1"/>
    </row>
    <row r="279" ht="12.75" customHeight="1">
      <c r="A279" s="1" t="s">
        <v>12</v>
      </c>
      <c r="B279" s="3">
        <v>131.15</v>
      </c>
      <c r="C279" s="3">
        <v>228.0</v>
      </c>
      <c r="D279" s="3">
        <v>229.0</v>
      </c>
      <c r="E279" s="3" t="str">
        <f>F279*B279</f>
        <v>131.15</v>
      </c>
      <c r="F279" s="3" t="str">
        <f>D279-C279</f>
        <v>1.00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2.75" customHeight="1">
      <c r="A280" s="1" t="s">
        <v>13</v>
      </c>
      <c r="B280" s="3"/>
      <c r="C280" s="3"/>
      <c r="D280" s="3"/>
      <c r="E280" s="3" t="str">
        <f>978.04</f>
        <v>978.04</v>
      </c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</row>
    <row r="281" ht="12.75" customHeight="1">
      <c r="A281" s="1" t="s">
        <v>14</v>
      </c>
      <c r="B281" s="3"/>
      <c r="C281" s="3"/>
      <c r="D281" s="3"/>
      <c r="E281" s="3">
        <v>518.59</v>
      </c>
      <c r="F281" s="1"/>
      <c r="G281" s="3"/>
      <c r="H281" s="1"/>
      <c r="I281" s="3"/>
      <c r="J281" s="1"/>
      <c r="K281" s="1"/>
      <c r="L281" s="1"/>
      <c r="M281" s="1"/>
      <c r="N281" s="1"/>
      <c r="O281" s="1"/>
      <c r="P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54</v>
      </c>
      <c r="B283" s="3"/>
      <c r="C283" s="3"/>
      <c r="D283" s="3"/>
      <c r="E283" s="3">
        <v>0.0</v>
      </c>
      <c r="F283" s="1"/>
      <c r="G283" s="1"/>
      <c r="H283" s="1" t="s">
        <v>55</v>
      </c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3915.79</v>
      </c>
      <c r="F284" s="5"/>
      <c r="G284" s="3" t="str">
        <f>E284+14000</f>
        <v>17915.79</v>
      </c>
      <c r="H284" s="3"/>
      <c r="I284" s="1"/>
      <c r="J284" s="1"/>
      <c r="K284" s="1"/>
      <c r="L284" s="1"/>
      <c r="M284" s="1"/>
      <c r="N284" s="1"/>
      <c r="O284" s="1"/>
      <c r="P284" s="1"/>
    </row>
    <row r="285" ht="12.75" customHeight="1">
      <c r="A285" s="7" t="s">
        <v>56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37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2.75" customHeight="1">
      <c r="A288" s="1" t="s">
        <v>6</v>
      </c>
      <c r="B288" s="3">
        <v>115.86</v>
      </c>
      <c r="C288" s="3">
        <v>128.0</v>
      </c>
      <c r="D288" s="3">
        <v>128.0</v>
      </c>
      <c r="E288" s="3" t="str">
        <f t="shared" ref="E288:E289" si="55">F288*B288</f>
        <v>0.00</v>
      </c>
      <c r="F288" s="3" t="str">
        <f t="shared" ref="F288:F289" si="56">D288-C288</f>
        <v>0.00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2.75" customHeight="1">
      <c r="A289" s="1" t="s">
        <v>7</v>
      </c>
      <c r="B289" s="3">
        <v>5.14</v>
      </c>
      <c r="C289" s="3">
        <v>6164.0</v>
      </c>
      <c r="D289" s="3">
        <v>6200.0</v>
      </c>
      <c r="E289" s="3" t="str">
        <f t="shared" si="55"/>
        <v>185.04</v>
      </c>
      <c r="F289" s="3" t="str">
        <f t="shared" si="56"/>
        <v>36.00</v>
      </c>
      <c r="G289" s="1"/>
      <c r="H289" s="1"/>
      <c r="I289" s="3"/>
      <c r="J289" s="1"/>
      <c r="K289" s="1"/>
      <c r="L289" s="1"/>
      <c r="M289" s="1"/>
      <c r="N289" s="1"/>
      <c r="O289" s="1"/>
      <c r="P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2.75" customHeight="1">
      <c r="A291" s="1" t="s">
        <v>9</v>
      </c>
      <c r="B291" s="3">
        <v>21.65</v>
      </c>
      <c r="C291" s="3">
        <v>512.0</v>
      </c>
      <c r="D291" s="3">
        <v>514.0</v>
      </c>
      <c r="E291" s="3" t="str">
        <f t="shared" ref="E291:E292" si="57">F291*B291</f>
        <v>43.30</v>
      </c>
      <c r="F291" s="3" t="str">
        <f>D291-C291</f>
        <v>2.00</v>
      </c>
      <c r="G291" s="1"/>
      <c r="H291" s="3"/>
      <c r="I291" s="3"/>
      <c r="J291" s="1"/>
      <c r="K291" s="1"/>
      <c r="L291" s="1"/>
      <c r="M291" s="1"/>
      <c r="N291" s="1"/>
      <c r="O291" s="1"/>
      <c r="P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57"/>
        <v>50.52</v>
      </c>
      <c r="F292" s="3" t="str">
        <f>F291+F294</f>
        <v>2.00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2.75" customHeight="1">
      <c r="A293" s="1" t="s">
        <v>11</v>
      </c>
      <c r="B293" s="3"/>
      <c r="C293" s="3"/>
      <c r="D293" s="3"/>
      <c r="E293" s="3">
        <v>1875.59</v>
      </c>
      <c r="F293" s="1"/>
      <c r="G293" s="1"/>
      <c r="H293" s="3"/>
      <c r="I293" s="3"/>
      <c r="J293" s="1"/>
      <c r="K293" s="1"/>
      <c r="L293" s="1"/>
      <c r="M293" s="1"/>
      <c r="N293" s="1"/>
      <c r="O293" s="1"/>
      <c r="P293" s="1"/>
    </row>
    <row r="294" ht="12.75" customHeight="1">
      <c r="A294" s="1" t="s">
        <v>12</v>
      </c>
      <c r="B294" s="3">
        <v>131.15</v>
      </c>
      <c r="C294" s="3">
        <v>228.0</v>
      </c>
      <c r="D294" s="3">
        <v>228.0</v>
      </c>
      <c r="E294" s="3" t="str">
        <f>F294*B294</f>
        <v>0.00</v>
      </c>
      <c r="F294" s="3" t="str">
        <f>D294-C294</f>
        <v>0.00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2.75" customHeight="1">
      <c r="A295" s="1" t="s">
        <v>13</v>
      </c>
      <c r="B295" s="3"/>
      <c r="C295" s="3"/>
      <c r="D295" s="3"/>
      <c r="E295" s="3" t="str">
        <f>978.04</f>
        <v>978.04</v>
      </c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</row>
    <row r="296" ht="12.75" customHeight="1">
      <c r="A296" s="1" t="s">
        <v>14</v>
      </c>
      <c r="B296" s="3"/>
      <c r="C296" s="3"/>
      <c r="D296" s="3"/>
      <c r="E296" s="3">
        <v>518.59</v>
      </c>
      <c r="F296" s="1"/>
      <c r="G296" s="3"/>
      <c r="H296" s="1"/>
      <c r="I296" s="3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2.75" customHeight="1">
      <c r="A298" s="1" t="s">
        <v>54</v>
      </c>
      <c r="B298" s="3"/>
      <c r="C298" s="3"/>
      <c r="D298" s="3"/>
      <c r="E298" s="3">
        <v>0.0</v>
      </c>
      <c r="F298" s="1"/>
      <c r="G298" s="1"/>
      <c r="H298" s="1" t="s">
        <v>55</v>
      </c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3811.43</v>
      </c>
      <c r="F299" s="5"/>
      <c r="G299" s="3" t="str">
        <f>E299+14000</f>
        <v>17811.43</v>
      </c>
      <c r="H299" s="3"/>
      <c r="I299" s="1"/>
      <c r="J299" s="1"/>
      <c r="K299" s="1"/>
      <c r="L299" s="1"/>
      <c r="M299" s="1"/>
      <c r="N299" s="1"/>
      <c r="O299" s="1"/>
      <c r="P299" s="1"/>
    </row>
    <row r="300" ht="12.75" customHeight="1">
      <c r="A300" s="7" t="s">
        <v>56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38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2.75" customHeight="1">
      <c r="A303" s="1" t="s">
        <v>6</v>
      </c>
      <c r="B303" s="3">
        <v>115.86</v>
      </c>
      <c r="C303" s="3">
        <v>128.0</v>
      </c>
      <c r="D303" s="3">
        <v>128.0</v>
      </c>
      <c r="E303" s="3" t="str">
        <f t="shared" ref="E303:E304" si="58">F303*B303</f>
        <v>0.00</v>
      </c>
      <c r="F303" s="3" t="str">
        <f t="shared" ref="F303:F304" si="59">D303-C303</f>
        <v>0.00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2.75" customHeight="1">
      <c r="A304" s="1" t="s">
        <v>7</v>
      </c>
      <c r="B304" s="3">
        <v>5.14</v>
      </c>
      <c r="C304" s="3">
        <v>6140.0</v>
      </c>
      <c r="D304" s="3">
        <v>6164.0</v>
      </c>
      <c r="E304" s="3" t="str">
        <f t="shared" si="58"/>
        <v>123.36</v>
      </c>
      <c r="F304" s="3" t="str">
        <f t="shared" si="59"/>
        <v>24.00</v>
      </c>
      <c r="G304" s="1"/>
      <c r="H304" s="1"/>
      <c r="I304" s="3"/>
      <c r="J304" s="1"/>
      <c r="K304" s="1"/>
      <c r="L304" s="1"/>
      <c r="M304" s="1"/>
      <c r="N304" s="1"/>
      <c r="O304" s="1"/>
      <c r="P304" s="1"/>
    </row>
    <row r="305" ht="12.75" customHeight="1">
      <c r="A305" s="1" t="s">
        <v>8</v>
      </c>
      <c r="B305" s="3"/>
      <c r="C305" s="3"/>
      <c r="D305" s="3"/>
      <c r="E305" s="3">
        <v>120.35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2.75" customHeight="1">
      <c r="A306" s="1" t="s">
        <v>9</v>
      </c>
      <c r="B306" s="3">
        <v>21.65</v>
      </c>
      <c r="C306" s="3">
        <v>511.0</v>
      </c>
      <c r="D306" s="3">
        <v>512.0</v>
      </c>
      <c r="E306" s="3" t="str">
        <f t="shared" ref="E306:E307" si="60">F306*B306</f>
        <v>21.65</v>
      </c>
      <c r="F306" s="3" t="str">
        <f>D306-C306</f>
        <v>1.00</v>
      </c>
      <c r="G306" s="1"/>
      <c r="H306" s="3"/>
      <c r="I306" s="3"/>
      <c r="J306" s="1"/>
      <c r="K306" s="1"/>
      <c r="L306" s="1"/>
      <c r="M306" s="1"/>
      <c r="N306" s="1"/>
      <c r="O306" s="1"/>
      <c r="P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60"/>
        <v>50.52</v>
      </c>
      <c r="F307" s="3" t="str">
        <f>F306+F309</f>
        <v>2.00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2.75" customHeight="1">
      <c r="A308" s="1" t="s">
        <v>11</v>
      </c>
      <c r="B308" s="3"/>
      <c r="C308" s="3"/>
      <c r="D308" s="3"/>
      <c r="E308" s="3">
        <v>1875.59</v>
      </c>
      <c r="F308" s="1"/>
      <c r="G308" s="1"/>
      <c r="H308" s="3"/>
      <c r="I308" s="3"/>
      <c r="J308" s="1"/>
      <c r="K308" s="1"/>
      <c r="L308" s="1"/>
      <c r="M308" s="1"/>
      <c r="N308" s="1"/>
      <c r="O308" s="1"/>
      <c r="P308" s="1"/>
    </row>
    <row r="309" ht="12.75" customHeight="1">
      <c r="A309" s="1" t="s">
        <v>12</v>
      </c>
      <c r="B309" s="3">
        <v>131.15</v>
      </c>
      <c r="C309" s="3">
        <v>227.0</v>
      </c>
      <c r="D309" s="3">
        <v>228.0</v>
      </c>
      <c r="E309" s="3" t="str">
        <f>F309*B309</f>
        <v>131.15</v>
      </c>
      <c r="F309" s="3" t="str">
        <f>D309-C309</f>
        <v>1.00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2.75" customHeight="1">
      <c r="A310" s="1" t="s">
        <v>13</v>
      </c>
      <c r="B310" s="3"/>
      <c r="C310" s="3"/>
      <c r="D310" s="3"/>
      <c r="E310" s="3" t="str">
        <f>978.04</f>
        <v>978.04</v>
      </c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14</v>
      </c>
      <c r="B311" s="3"/>
      <c r="C311" s="3"/>
      <c r="D311" s="3"/>
      <c r="E311" s="3">
        <v>518.59</v>
      </c>
      <c r="F311" s="1"/>
      <c r="G311" s="3"/>
      <c r="H311" s="1"/>
      <c r="I311" s="3"/>
      <c r="J311" s="1"/>
      <c r="K311" s="1"/>
      <c r="L311" s="1"/>
      <c r="M311" s="1"/>
      <c r="N311" s="1"/>
      <c r="O311" s="1"/>
      <c r="P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2.75" customHeight="1">
      <c r="A313" s="1" t="s">
        <v>54</v>
      </c>
      <c r="B313" s="3"/>
      <c r="C313" s="3"/>
      <c r="D313" s="3"/>
      <c r="E313" s="3">
        <v>0.0</v>
      </c>
      <c r="F313" s="1"/>
      <c r="G313" s="1"/>
      <c r="H313" s="1" t="s">
        <v>55</v>
      </c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3859.25</v>
      </c>
      <c r="F314" s="5"/>
      <c r="G314" s="3" t="str">
        <f>E314+14000</f>
        <v>17859.25</v>
      </c>
      <c r="H314" s="3"/>
      <c r="I314" s="1"/>
      <c r="J314" s="1"/>
      <c r="K314" s="1"/>
      <c r="L314" s="1"/>
      <c r="M314" s="1"/>
      <c r="N314" s="1"/>
      <c r="O314" s="1"/>
      <c r="P314" s="1"/>
    </row>
    <row r="315" ht="12.75" customHeight="1">
      <c r="A315" s="7" t="s">
        <v>56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39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2.75" customHeight="1">
      <c r="A318" s="1" t="s">
        <v>6</v>
      </c>
      <c r="B318" s="3">
        <v>115.86</v>
      </c>
      <c r="C318" s="3">
        <v>128.0</v>
      </c>
      <c r="D318" s="3">
        <v>128.0</v>
      </c>
      <c r="E318" s="3" t="str">
        <f t="shared" ref="E318:E319" si="61">F318*B318</f>
        <v>0.00</v>
      </c>
      <c r="F318" s="3" t="str">
        <f t="shared" ref="F318:F319" si="62">D318-C318</f>
        <v>0.00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2.75" customHeight="1">
      <c r="A319" s="1" t="s">
        <v>7</v>
      </c>
      <c r="B319" s="3">
        <v>5.14</v>
      </c>
      <c r="C319" s="3">
        <v>6116.0</v>
      </c>
      <c r="D319" s="3">
        <v>6140.0</v>
      </c>
      <c r="E319" s="3" t="str">
        <f t="shared" si="61"/>
        <v>123.36</v>
      </c>
      <c r="F319" s="3" t="str">
        <f t="shared" si="62"/>
        <v>24.00</v>
      </c>
      <c r="G319" s="1"/>
      <c r="H319" s="1"/>
      <c r="I319" s="3"/>
      <c r="J319" s="1"/>
      <c r="K319" s="1"/>
      <c r="L319" s="1"/>
      <c r="M319" s="1"/>
      <c r="N319" s="1"/>
      <c r="O319" s="1"/>
      <c r="P319" s="1"/>
    </row>
    <row r="320" ht="12.75" customHeight="1">
      <c r="A320" s="1" t="s">
        <v>8</v>
      </c>
      <c r="B320" s="3"/>
      <c r="C320" s="3"/>
      <c r="D320" s="3"/>
      <c r="E320" s="3">
        <v>120.35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2.75" customHeight="1">
      <c r="A321" s="1" t="s">
        <v>9</v>
      </c>
      <c r="B321" s="3">
        <v>21.65</v>
      </c>
      <c r="C321" s="3">
        <v>511.0</v>
      </c>
      <c r="D321" s="3">
        <v>511.0</v>
      </c>
      <c r="E321" s="3" t="str">
        <f t="shared" ref="E321:E322" si="63">F321*B321</f>
        <v>0.00</v>
      </c>
      <c r="F321" s="3" t="str">
        <f>D321-C321</f>
        <v>0.00</v>
      </c>
      <c r="G321" s="1"/>
      <c r="H321" s="3"/>
      <c r="I321" s="3"/>
      <c r="J321" s="1"/>
      <c r="K321" s="1"/>
      <c r="L321" s="1"/>
      <c r="M321" s="1"/>
      <c r="N321" s="1"/>
      <c r="O321" s="1"/>
      <c r="P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63"/>
        <v>0.00</v>
      </c>
      <c r="F322" s="3" t="str">
        <f>F321+F324</f>
        <v>0.00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2.75" customHeight="1">
      <c r="A323" s="1" t="s">
        <v>11</v>
      </c>
      <c r="B323" s="3"/>
      <c r="C323" s="3"/>
      <c r="D323" s="3"/>
      <c r="E323" s="3">
        <v>1875.59</v>
      </c>
      <c r="F323" s="1"/>
      <c r="G323" s="1"/>
      <c r="H323" s="3"/>
      <c r="I323" s="3"/>
      <c r="J323" s="1"/>
      <c r="K323" s="1"/>
      <c r="L323" s="1"/>
      <c r="M323" s="1"/>
      <c r="N323" s="1"/>
      <c r="O323" s="1"/>
      <c r="P323" s="1"/>
    </row>
    <row r="324" ht="12.75" customHeight="1">
      <c r="A324" s="1" t="s">
        <v>12</v>
      </c>
      <c r="B324" s="3">
        <v>131.15</v>
      </c>
      <c r="C324" s="3">
        <v>227.0</v>
      </c>
      <c r="D324" s="3">
        <v>227.0</v>
      </c>
      <c r="E324" s="3" t="str">
        <f>F324*B324</f>
        <v>0.00</v>
      </c>
      <c r="F324" s="3" t="str">
        <f>D324-C324</f>
        <v>0.00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13</v>
      </c>
      <c r="B325" s="3"/>
      <c r="C325" s="3"/>
      <c r="D325" s="3"/>
      <c r="E325" s="3" t="str">
        <f>978.04</f>
        <v>978.04</v>
      </c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</row>
    <row r="326" ht="12.75" customHeight="1">
      <c r="A326" s="1" t="s">
        <v>14</v>
      </c>
      <c r="B326" s="3"/>
      <c r="C326" s="3"/>
      <c r="D326" s="3"/>
      <c r="E326" s="3">
        <v>518.59</v>
      </c>
      <c r="F326" s="1"/>
      <c r="G326" s="3"/>
      <c r="H326" s="1"/>
      <c r="I326" s="3"/>
      <c r="J326" s="1"/>
      <c r="K326" s="1"/>
      <c r="L326" s="1"/>
      <c r="M326" s="1"/>
      <c r="N326" s="1"/>
      <c r="O326" s="1"/>
      <c r="P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2.75" customHeight="1">
      <c r="A328" s="1" t="s">
        <v>54</v>
      </c>
      <c r="B328" s="3"/>
      <c r="C328" s="3"/>
      <c r="D328" s="3"/>
      <c r="E328" s="3">
        <v>0.0</v>
      </c>
      <c r="F328" s="1"/>
      <c r="G328" s="1"/>
      <c r="H328" s="1" t="s">
        <v>55</v>
      </c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3655.93</v>
      </c>
      <c r="F329" s="5"/>
      <c r="G329" s="3" t="str">
        <f>E329+14000</f>
        <v>17655.93</v>
      </c>
      <c r="H329" s="3"/>
      <c r="I329" s="1"/>
      <c r="J329" s="1"/>
      <c r="K329" s="1"/>
      <c r="L329" s="1"/>
      <c r="M329" s="1"/>
      <c r="N329" s="1"/>
      <c r="O329" s="1"/>
      <c r="P329" s="1"/>
    </row>
    <row r="330" ht="12.75" customHeight="1">
      <c r="A330" s="7" t="s">
        <v>56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40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2.75" customHeight="1">
      <c r="A333" s="1" t="s">
        <v>6</v>
      </c>
      <c r="B333" s="3">
        <v>115.86</v>
      </c>
      <c r="C333" s="3">
        <v>127.0</v>
      </c>
      <c r="D333" s="3">
        <v>128.0</v>
      </c>
      <c r="E333" s="3" t="str">
        <f t="shared" ref="E333:E334" si="64">F333*B333</f>
        <v>115.86</v>
      </c>
      <c r="F333" s="3" t="str">
        <f t="shared" ref="F333:F334" si="65">D333-C333</f>
        <v>1.00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2.75" customHeight="1">
      <c r="A334" s="1" t="s">
        <v>7</v>
      </c>
      <c r="B334" s="3">
        <v>5.14</v>
      </c>
      <c r="C334" s="3">
        <v>6078.0</v>
      </c>
      <c r="D334" s="3">
        <v>6116.0</v>
      </c>
      <c r="E334" s="3" t="str">
        <f t="shared" si="64"/>
        <v>195.32</v>
      </c>
      <c r="F334" s="3" t="str">
        <f t="shared" si="65"/>
        <v>38.00</v>
      </c>
      <c r="G334" s="1"/>
      <c r="H334" s="1"/>
      <c r="I334" s="3"/>
      <c r="J334" s="1"/>
      <c r="K334" s="1"/>
      <c r="L334" s="1"/>
      <c r="M334" s="1"/>
      <c r="N334" s="1"/>
      <c r="O334" s="1"/>
      <c r="P334" s="1"/>
    </row>
    <row r="335" ht="12.75" customHeight="1">
      <c r="A335" s="1" t="s">
        <v>8</v>
      </c>
      <c r="B335" s="3"/>
      <c r="C335" s="3"/>
      <c r="D335" s="3"/>
      <c r="E335" s="3">
        <v>120.35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2.75" customHeight="1">
      <c r="A336" s="1" t="s">
        <v>9</v>
      </c>
      <c r="B336" s="3">
        <v>21.65</v>
      </c>
      <c r="C336" s="3">
        <v>510.0</v>
      </c>
      <c r="D336" s="3">
        <v>511.0</v>
      </c>
      <c r="E336" s="3" t="str">
        <f t="shared" ref="E336:E337" si="66">F336*B336</f>
        <v>21.65</v>
      </c>
      <c r="F336" s="3" t="str">
        <f>D336-C336</f>
        <v>1.00</v>
      </c>
      <c r="G336" s="1"/>
      <c r="H336" s="3"/>
      <c r="I336" s="3"/>
      <c r="J336" s="1"/>
      <c r="K336" s="1"/>
      <c r="L336" s="1"/>
      <c r="M336" s="1"/>
      <c r="N336" s="1"/>
      <c r="O336" s="1"/>
      <c r="P336" s="1"/>
    </row>
    <row r="337" ht="12.75" customHeight="1">
      <c r="A337" s="1" t="s">
        <v>10</v>
      </c>
      <c r="B337" s="3">
        <v>25.26</v>
      </c>
      <c r="C337" s="3"/>
      <c r="D337" s="3"/>
      <c r="E337" s="3" t="str">
        <f t="shared" si="66"/>
        <v>50.52</v>
      </c>
      <c r="F337" s="3" t="str">
        <f>F336+F339</f>
        <v>2.00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2.75" customHeight="1">
      <c r="A338" s="1" t="s">
        <v>11</v>
      </c>
      <c r="B338" s="3"/>
      <c r="C338" s="3"/>
      <c r="D338" s="3"/>
      <c r="E338" s="3">
        <v>1875.59</v>
      </c>
      <c r="F338" s="1"/>
      <c r="G338" s="1"/>
      <c r="H338" s="3"/>
      <c r="I338" s="3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12</v>
      </c>
      <c r="B339" s="3">
        <v>131.15</v>
      </c>
      <c r="C339" s="3">
        <v>226.0</v>
      </c>
      <c r="D339" s="3">
        <v>227.0</v>
      </c>
      <c r="E339" s="3" t="str">
        <f>F339*B339</f>
        <v>131.15</v>
      </c>
      <c r="F339" s="3" t="str">
        <f>D339-C339</f>
        <v>1.00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2.75" customHeight="1">
      <c r="A340" s="1" t="s">
        <v>13</v>
      </c>
      <c r="B340" s="3"/>
      <c r="C340" s="3"/>
      <c r="D340" s="3"/>
      <c r="E340" s="3" t="str">
        <f>887.83+42.05</f>
        <v>929.88</v>
      </c>
      <c r="F340" s="1"/>
      <c r="G340" s="1">
        <v>978.04</v>
      </c>
      <c r="H340" s="3"/>
      <c r="I340" s="1"/>
      <c r="J340" s="1"/>
      <c r="K340" s="1"/>
      <c r="L340" s="1"/>
      <c r="M340" s="1"/>
      <c r="N340" s="1"/>
      <c r="O340" s="1"/>
      <c r="P340" s="1"/>
    </row>
    <row r="341" ht="12.75" customHeight="1">
      <c r="A341" s="1" t="s">
        <v>14</v>
      </c>
      <c r="B341" s="3"/>
      <c r="C341" s="3"/>
      <c r="D341" s="3"/>
      <c r="E341" s="3">
        <v>500.63</v>
      </c>
      <c r="F341" s="1"/>
      <c r="G341" s="3" t="str">
        <f>1019.22-E341</f>
        <v>518.59</v>
      </c>
      <c r="H341" s="1"/>
      <c r="I341" s="3"/>
      <c r="J341" s="1"/>
      <c r="K341" s="1"/>
      <c r="L341" s="1"/>
      <c r="M341" s="1"/>
      <c r="N341" s="1"/>
      <c r="O341" s="1"/>
      <c r="P341" s="1"/>
    </row>
    <row r="342" ht="12.75" customHeight="1">
      <c r="A342" s="1" t="s">
        <v>15</v>
      </c>
      <c r="B342" s="3"/>
      <c r="C342" s="3"/>
      <c r="D342" s="3"/>
      <c r="E342" s="3">
        <v>40.0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2.75" customHeight="1">
      <c r="A343" s="1" t="s">
        <v>54</v>
      </c>
      <c r="B343" s="3"/>
      <c r="C343" s="3"/>
      <c r="D343" s="3"/>
      <c r="E343" s="3">
        <v>0.0</v>
      </c>
      <c r="F343" s="1"/>
      <c r="G343" s="1"/>
      <c r="H343" s="1" t="s">
        <v>55</v>
      </c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3980.95</v>
      </c>
      <c r="F344" s="5"/>
      <c r="G344" s="3" t="str">
        <f>E344+14000</f>
        <v>17980.95</v>
      </c>
      <c r="H344" s="3"/>
      <c r="I344" s="1"/>
      <c r="J344" s="1"/>
      <c r="K344" s="1"/>
      <c r="L344" s="1"/>
      <c r="M344" s="1"/>
      <c r="N344" s="1"/>
      <c r="O344" s="1"/>
      <c r="P344" s="1"/>
    </row>
    <row r="345" ht="12.75" customHeight="1">
      <c r="A345" s="7" t="s">
        <v>56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41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2.75" customHeight="1">
      <c r="A348" s="1" t="s">
        <v>6</v>
      </c>
      <c r="B348" s="3">
        <v>106.56</v>
      </c>
      <c r="C348" s="3">
        <v>126.0</v>
      </c>
      <c r="D348" s="3">
        <v>127.0</v>
      </c>
      <c r="E348" s="3" t="str">
        <f t="shared" ref="E348:E349" si="67">F348*B348</f>
        <v>106.56</v>
      </c>
      <c r="F348" s="3" t="str">
        <f t="shared" ref="F348:F349" si="68">D348-C348</f>
        <v>1.00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2.75" customHeight="1">
      <c r="A349" s="1" t="s">
        <v>7</v>
      </c>
      <c r="B349" s="3">
        <v>4.72</v>
      </c>
      <c r="C349" s="3">
        <v>6024.0</v>
      </c>
      <c r="D349" s="3">
        <v>6078.0</v>
      </c>
      <c r="E349" s="3" t="str">
        <f t="shared" si="67"/>
        <v>254.88</v>
      </c>
      <c r="F349" s="3" t="str">
        <f t="shared" si="68"/>
        <v>54.00</v>
      </c>
      <c r="G349" s="1"/>
      <c r="H349" s="1"/>
      <c r="I349" s="3"/>
      <c r="J349" s="1"/>
      <c r="K349" s="1"/>
      <c r="L349" s="1"/>
      <c r="M349" s="1"/>
      <c r="N349" s="1"/>
      <c r="O349" s="1"/>
      <c r="P349" s="1"/>
    </row>
    <row r="350" ht="12.75" customHeight="1">
      <c r="A350" s="1" t="s">
        <v>8</v>
      </c>
      <c r="B350" s="3"/>
      <c r="C350" s="3"/>
      <c r="D350" s="3"/>
      <c r="E350" s="3">
        <v>110.42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2.75" customHeight="1">
      <c r="A351" s="1" t="s">
        <v>9</v>
      </c>
      <c r="B351" s="3">
        <v>19.87</v>
      </c>
      <c r="C351" s="3">
        <v>505.0</v>
      </c>
      <c r="D351" s="3">
        <v>510.0</v>
      </c>
      <c r="E351" s="3" t="str">
        <f t="shared" ref="E351:E352" si="69">F351*B351</f>
        <v>99.35</v>
      </c>
      <c r="F351" s="3" t="str">
        <f>D351-C351</f>
        <v>5.00</v>
      </c>
      <c r="G351" s="1"/>
      <c r="H351" s="3"/>
      <c r="I351" s="3"/>
      <c r="J351" s="1"/>
      <c r="K351" s="1"/>
      <c r="L351" s="1"/>
      <c r="M351" s="1"/>
      <c r="N351" s="1"/>
      <c r="O351" s="1"/>
      <c r="P351" s="1"/>
    </row>
    <row r="352" ht="12.75" customHeight="1">
      <c r="A352" s="1" t="s">
        <v>10</v>
      </c>
      <c r="B352" s="3">
        <v>23.18</v>
      </c>
      <c r="C352" s="3"/>
      <c r="D352" s="3"/>
      <c r="E352" s="3" t="str">
        <f t="shared" si="69"/>
        <v>208.62</v>
      </c>
      <c r="F352" s="3" t="str">
        <f>F351+F354</f>
        <v>9.00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11</v>
      </c>
      <c r="B353" s="3"/>
      <c r="C353" s="3"/>
      <c r="D353" s="3"/>
      <c r="E353" s="3">
        <v>1720.73</v>
      </c>
      <c r="F353" s="1"/>
      <c r="G353" s="1"/>
      <c r="H353" s="3"/>
      <c r="I353" s="3"/>
      <c r="J353" s="1"/>
      <c r="K353" s="1"/>
      <c r="L353" s="1"/>
      <c r="M353" s="1"/>
      <c r="N353" s="1"/>
      <c r="O353" s="1"/>
      <c r="P353" s="1"/>
    </row>
    <row r="354" ht="12.75" customHeight="1">
      <c r="A354" s="1" t="s">
        <v>12</v>
      </c>
      <c r="B354" s="3">
        <v>121.13</v>
      </c>
      <c r="C354" s="3">
        <v>222.0</v>
      </c>
      <c r="D354" s="3">
        <v>226.0</v>
      </c>
      <c r="E354" s="3" t="str">
        <f>F354*B354</f>
        <v>484.52</v>
      </c>
      <c r="F354" s="3" t="str">
        <f>D354-C354</f>
        <v>4.00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2.75" customHeight="1">
      <c r="A355" s="1" t="s">
        <v>13</v>
      </c>
      <c r="B355" s="3"/>
      <c r="C355" s="3"/>
      <c r="D355" s="3"/>
      <c r="E355" s="3" t="str">
        <f>887.83+42.05</f>
        <v>929.88</v>
      </c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</row>
    <row r="356" ht="12.75" customHeight="1">
      <c r="A356" s="1" t="s">
        <v>14</v>
      </c>
      <c r="B356" s="3"/>
      <c r="C356" s="3"/>
      <c r="D356" s="3"/>
      <c r="E356" s="3">
        <v>500.63</v>
      </c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</row>
    <row r="357" ht="12.75" customHeight="1">
      <c r="A357" s="1" t="s">
        <v>15</v>
      </c>
      <c r="B357" s="3"/>
      <c r="C357" s="3"/>
      <c r="D357" s="3"/>
      <c r="E357" s="3">
        <v>40.0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2.75" customHeight="1">
      <c r="A358" s="1" t="s">
        <v>54</v>
      </c>
      <c r="B358" s="3"/>
      <c r="C358" s="3"/>
      <c r="D358" s="3"/>
      <c r="E358" s="3">
        <v>0.0</v>
      </c>
      <c r="F358" s="1"/>
      <c r="G358" s="1"/>
      <c r="H358" s="1" t="s">
        <v>55</v>
      </c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4455.59</v>
      </c>
      <c r="F359" s="5"/>
      <c r="G359" s="3" t="str">
        <f>E359+14000</f>
        <v>18455.59</v>
      </c>
      <c r="H359" s="3" t="str">
        <f>G359-7</f>
        <v>18448.59</v>
      </c>
      <c r="I359" s="1"/>
      <c r="J359" s="1"/>
      <c r="K359" s="1"/>
      <c r="L359" s="1"/>
      <c r="M359" s="1"/>
      <c r="N359" s="1"/>
      <c r="O359" s="1"/>
      <c r="P359" s="1"/>
    </row>
    <row r="360" ht="12.75" customHeight="1">
      <c r="A360" s="7" t="s">
        <v>56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42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2.75" customHeight="1">
      <c r="A363" s="1" t="s">
        <v>6</v>
      </c>
      <c r="B363" s="3">
        <v>106.56</v>
      </c>
      <c r="C363" s="3">
        <v>126.0</v>
      </c>
      <c r="D363" s="3">
        <v>126.0</v>
      </c>
      <c r="E363" s="3" t="str">
        <f t="shared" ref="E363:E364" si="70">F363*B363</f>
        <v>0.00</v>
      </c>
      <c r="F363" s="3" t="str">
        <f t="shared" ref="F363:F364" si="71">D363-C363</f>
        <v>0.00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2.75" customHeight="1">
      <c r="A364" s="1" t="s">
        <v>7</v>
      </c>
      <c r="B364" s="3">
        <v>4.72</v>
      </c>
      <c r="C364" s="3">
        <v>5980.0</v>
      </c>
      <c r="D364" s="3">
        <v>6024.0</v>
      </c>
      <c r="E364" s="3" t="str">
        <f t="shared" si="70"/>
        <v>207.68</v>
      </c>
      <c r="F364" s="3" t="str">
        <f t="shared" si="71"/>
        <v>44.00</v>
      </c>
      <c r="G364" s="1"/>
      <c r="H364" s="1"/>
      <c r="I364" s="3"/>
      <c r="J364" s="1"/>
      <c r="K364" s="1"/>
      <c r="L364" s="1"/>
      <c r="M364" s="1"/>
      <c r="N364" s="1"/>
      <c r="O364" s="1"/>
      <c r="P364" s="1"/>
    </row>
    <row r="365" ht="12.75" customHeight="1">
      <c r="A365" s="1" t="s">
        <v>8</v>
      </c>
      <c r="B365" s="3"/>
      <c r="C365" s="3"/>
      <c r="D365" s="3"/>
      <c r="E365" s="3">
        <v>110.42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2.75" customHeight="1">
      <c r="A366" s="1" t="s">
        <v>9</v>
      </c>
      <c r="B366" s="3">
        <v>19.87</v>
      </c>
      <c r="C366" s="3">
        <v>503.0</v>
      </c>
      <c r="D366" s="3">
        <v>505.0</v>
      </c>
      <c r="E366" s="3" t="str">
        <f t="shared" ref="E366:E367" si="72">F366*B366</f>
        <v>39.74</v>
      </c>
      <c r="F366" s="3" t="str">
        <f>D366-C366</f>
        <v>2.00</v>
      </c>
      <c r="G366" s="1"/>
      <c r="H366" s="3"/>
      <c r="I366" s="3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10</v>
      </c>
      <c r="B367" s="3">
        <v>23.18</v>
      </c>
      <c r="C367" s="3"/>
      <c r="D367" s="3"/>
      <c r="E367" s="3" t="str">
        <f t="shared" si="72"/>
        <v>69.54</v>
      </c>
      <c r="F367" s="3" t="str">
        <f>F366+F369</f>
        <v>3.00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2.75" customHeight="1">
      <c r="A368" s="1" t="s">
        <v>11</v>
      </c>
      <c r="B368" s="3"/>
      <c r="C368" s="3"/>
      <c r="D368" s="3"/>
      <c r="E368" s="3">
        <v>1732.08</v>
      </c>
      <c r="F368" s="1"/>
      <c r="G368" s="1">
        <v>1720.73</v>
      </c>
      <c r="H368" s="3"/>
      <c r="I368" s="3"/>
      <c r="J368" s="1"/>
      <c r="K368" s="1"/>
      <c r="L368" s="1"/>
      <c r="M368" s="1"/>
      <c r="N368" s="1"/>
      <c r="O368" s="1"/>
      <c r="P368" s="1"/>
    </row>
    <row r="369" ht="12.75" customHeight="1">
      <c r="A369" s="1" t="s">
        <v>12</v>
      </c>
      <c r="B369" s="3">
        <v>121.13</v>
      </c>
      <c r="C369" s="3">
        <v>221.0</v>
      </c>
      <c r="D369" s="3">
        <v>222.0</v>
      </c>
      <c r="E369" s="3" t="str">
        <f>F369*B369</f>
        <v>121.13</v>
      </c>
      <c r="F369" s="3" t="str">
        <f>D369-C369</f>
        <v>1.00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2.75" customHeight="1">
      <c r="A370" s="1" t="s">
        <v>13</v>
      </c>
      <c r="B370" s="3"/>
      <c r="C370" s="3"/>
      <c r="D370" s="3"/>
      <c r="E370" s="3" t="str">
        <f>887.83+34.17</f>
        <v>922.00</v>
      </c>
      <c r="F370" s="1"/>
      <c r="G370" s="1">
        <v>929.88</v>
      </c>
      <c r="H370" s="3"/>
      <c r="I370" s="1"/>
      <c r="J370" s="1"/>
      <c r="K370" s="1"/>
      <c r="L370" s="1"/>
      <c r="M370" s="1"/>
      <c r="N370" s="1"/>
      <c r="O370" s="1"/>
      <c r="P370" s="1"/>
    </row>
    <row r="371" ht="12.75" customHeight="1">
      <c r="A371" s="1" t="s">
        <v>14</v>
      </c>
      <c r="B371" s="3"/>
      <c r="C371" s="3"/>
      <c r="D371" s="3"/>
      <c r="E371" s="3">
        <v>500.63</v>
      </c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</row>
    <row r="372" ht="12.75" customHeight="1">
      <c r="A372" s="1" t="s">
        <v>15</v>
      </c>
      <c r="B372" s="3"/>
      <c r="C372" s="3"/>
      <c r="D372" s="3"/>
      <c r="E372" s="3">
        <v>40.0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2.75" customHeight="1">
      <c r="A373" s="1" t="s">
        <v>54</v>
      </c>
      <c r="B373" s="3"/>
      <c r="C373" s="3"/>
      <c r="D373" s="3"/>
      <c r="E373" s="3">
        <v>0.0</v>
      </c>
      <c r="F373" s="1"/>
      <c r="G373" s="1" t="s">
        <v>57</v>
      </c>
      <c r="H373" s="1" t="s">
        <v>55</v>
      </c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3743.22</v>
      </c>
      <c r="F374" s="5"/>
      <c r="G374" s="3" t="str">
        <f>E374+14000</f>
        <v>17743.22</v>
      </c>
      <c r="H374" s="3" t="str">
        <f>G374-54</f>
        <v>17689.22</v>
      </c>
      <c r="I374" s="1"/>
      <c r="J374" s="1"/>
      <c r="K374" s="1"/>
      <c r="L374" s="1"/>
      <c r="M374" s="1"/>
      <c r="N374" s="1"/>
      <c r="O374" s="1"/>
      <c r="P374" s="1"/>
    </row>
    <row r="375" ht="12.75" customHeight="1">
      <c r="A375" s="7" t="s">
        <v>56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2.75" customHeight="1">
      <c r="A378" s="1" t="s">
        <v>6</v>
      </c>
      <c r="B378" s="3">
        <v>106.56</v>
      </c>
      <c r="C378" s="3">
        <v>126.0</v>
      </c>
      <c r="D378" s="3">
        <v>126.0</v>
      </c>
      <c r="E378" s="3" t="str">
        <f t="shared" ref="E378:E379" si="73">F378*B378</f>
        <v>0.00</v>
      </c>
      <c r="F378" s="3" t="str">
        <f t="shared" ref="F378:F379" si="74">D378-C378</f>
        <v>0.00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2.75" customHeight="1">
      <c r="A379" s="1" t="s">
        <v>7</v>
      </c>
      <c r="B379" s="3">
        <v>4.72</v>
      </c>
      <c r="C379" s="3">
        <v>5964.0</v>
      </c>
      <c r="D379" s="3">
        <v>5980.0</v>
      </c>
      <c r="E379" s="3" t="str">
        <f t="shared" si="73"/>
        <v>75.52</v>
      </c>
      <c r="F379" s="3" t="str">
        <f t="shared" si="74"/>
        <v>16.00</v>
      </c>
      <c r="G379" s="1"/>
      <c r="H379" s="1"/>
      <c r="I379" s="3"/>
      <c r="J379" s="1"/>
      <c r="K379" s="1"/>
      <c r="L379" s="1"/>
      <c r="M379" s="1"/>
      <c r="N379" s="1"/>
      <c r="O379" s="1"/>
      <c r="P379" s="1"/>
    </row>
    <row r="380" ht="12.75" customHeight="1">
      <c r="A380" s="1" t="s">
        <v>8</v>
      </c>
      <c r="B380" s="3"/>
      <c r="C380" s="3"/>
      <c r="D380" s="3"/>
      <c r="E380" s="3">
        <v>110.42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9</v>
      </c>
      <c r="B381" s="3">
        <v>19.87</v>
      </c>
      <c r="C381" s="3">
        <v>502.0</v>
      </c>
      <c r="D381" s="3">
        <v>503.0</v>
      </c>
      <c r="E381" s="3" t="str">
        <f t="shared" ref="E381:E382" si="75">F381*B381</f>
        <v>19.87</v>
      </c>
      <c r="F381" s="3" t="str">
        <f>D381-C381</f>
        <v>1.00</v>
      </c>
      <c r="G381" s="1"/>
      <c r="H381" s="3"/>
      <c r="I381" s="3"/>
      <c r="J381" s="1"/>
      <c r="K381" s="1"/>
      <c r="L381" s="1"/>
      <c r="M381" s="1"/>
      <c r="N381" s="1"/>
      <c r="O381" s="1"/>
      <c r="P381" s="1"/>
    </row>
    <row r="382" ht="12.75" customHeight="1">
      <c r="A382" s="1" t="s">
        <v>10</v>
      </c>
      <c r="B382" s="3">
        <v>23.18</v>
      </c>
      <c r="C382" s="3"/>
      <c r="D382" s="3"/>
      <c r="E382" s="3" t="str">
        <f t="shared" si="75"/>
        <v>46.36</v>
      </c>
      <c r="F382" s="3" t="str">
        <f>F381+F384</f>
        <v>2.00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2.75" customHeight="1">
      <c r="A383" s="1" t="s">
        <v>11</v>
      </c>
      <c r="B383" s="3"/>
      <c r="C383" s="3"/>
      <c r="D383" s="3"/>
      <c r="E383" s="3">
        <v>1732.08</v>
      </c>
      <c r="F383" s="1"/>
      <c r="G383" s="1"/>
      <c r="H383" s="3"/>
      <c r="I383" s="3"/>
      <c r="J383" s="1"/>
      <c r="K383" s="1"/>
      <c r="L383" s="1"/>
      <c r="M383" s="1"/>
      <c r="N383" s="1"/>
      <c r="O383" s="1"/>
      <c r="P383" s="1"/>
    </row>
    <row r="384" ht="12.75" customHeight="1">
      <c r="A384" s="1" t="s">
        <v>12</v>
      </c>
      <c r="B384" s="3">
        <v>121.13</v>
      </c>
      <c r="C384" s="3">
        <v>220.0</v>
      </c>
      <c r="D384" s="3">
        <v>221.0</v>
      </c>
      <c r="E384" s="3" t="str">
        <f>F384*B384</f>
        <v>121.13</v>
      </c>
      <c r="F384" s="3" t="str">
        <f>D384-C384</f>
        <v>1.00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2.75" customHeight="1">
      <c r="A385" s="1" t="s">
        <v>13</v>
      </c>
      <c r="B385" s="3"/>
      <c r="C385" s="3"/>
      <c r="D385" s="3"/>
      <c r="E385" s="3" t="str">
        <f>887.83+34.17</f>
        <v>922.00</v>
      </c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</row>
    <row r="386" ht="12.75" customHeight="1">
      <c r="A386" s="1" t="s">
        <v>14</v>
      </c>
      <c r="B386" s="3"/>
      <c r="C386" s="3"/>
      <c r="D386" s="3"/>
      <c r="E386" s="3">
        <v>500.63</v>
      </c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</row>
    <row r="387" ht="12.75" customHeight="1">
      <c r="A387" s="1" t="s">
        <v>15</v>
      </c>
      <c r="B387" s="3"/>
      <c r="C387" s="3"/>
      <c r="D387" s="3"/>
      <c r="E387" s="3">
        <v>40.0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2.75" customHeight="1">
      <c r="A388" s="1" t="s">
        <v>54</v>
      </c>
      <c r="B388" s="3"/>
      <c r="C388" s="3"/>
      <c r="D388" s="3"/>
      <c r="E388" s="3">
        <v>0.0</v>
      </c>
      <c r="F388" s="1"/>
      <c r="G388" s="1" t="s">
        <v>58</v>
      </c>
      <c r="H388" s="1" t="s">
        <v>55</v>
      </c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3568.01</v>
      </c>
      <c r="F389" s="5"/>
      <c r="G389" s="3" t="str">
        <f>E389+14000</f>
        <v>17568.01</v>
      </c>
      <c r="H389" s="3" t="str">
        <f>G389-54</f>
        <v>17514.01</v>
      </c>
      <c r="I389" s="1"/>
      <c r="J389" s="1"/>
      <c r="K389" s="1"/>
      <c r="L389" s="1"/>
      <c r="M389" s="1"/>
      <c r="N389" s="1"/>
      <c r="O389" s="1"/>
      <c r="P389" s="1"/>
    </row>
    <row r="390" ht="12.75" customHeight="1">
      <c r="A390" s="7" t="s">
        <v>56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2.75" customHeight="1">
      <c r="A393" s="1" t="s">
        <v>6</v>
      </c>
      <c r="B393" s="3">
        <v>106.56</v>
      </c>
      <c r="C393" s="3">
        <v>126.0</v>
      </c>
      <c r="D393" s="3">
        <v>126.0</v>
      </c>
      <c r="E393" s="3" t="str">
        <f t="shared" ref="E393:E394" si="76">F393*B393</f>
        <v>0.00</v>
      </c>
      <c r="F393" s="3" t="str">
        <f t="shared" ref="F393:F394" si="77">D393-C393</f>
        <v>0.00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2.75" customHeight="1">
      <c r="A394" s="1" t="s">
        <v>7</v>
      </c>
      <c r="B394" s="3">
        <v>4.72</v>
      </c>
      <c r="C394" s="3">
        <v>5934.0</v>
      </c>
      <c r="D394" s="3">
        <v>5964.0</v>
      </c>
      <c r="E394" s="3" t="str">
        <f t="shared" si="76"/>
        <v>141.60</v>
      </c>
      <c r="F394" s="3" t="str">
        <f t="shared" si="77"/>
        <v>30.00</v>
      </c>
      <c r="G394" s="1"/>
      <c r="H394" s="1"/>
      <c r="I394" s="3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8</v>
      </c>
      <c r="B395" s="3"/>
      <c r="C395" s="3"/>
      <c r="D395" s="3"/>
      <c r="E395" s="3">
        <v>110.42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2.75" customHeight="1">
      <c r="A396" s="1" t="s">
        <v>9</v>
      </c>
      <c r="B396" s="3">
        <v>19.87</v>
      </c>
      <c r="C396" s="3">
        <v>502.0</v>
      </c>
      <c r="D396" s="3">
        <v>502.0</v>
      </c>
      <c r="E396" s="3" t="str">
        <f t="shared" ref="E396:E397" si="78">F396*B396</f>
        <v>0.00</v>
      </c>
      <c r="F396" s="3" t="str">
        <f>D396-C396</f>
        <v>0.00</v>
      </c>
      <c r="G396" s="1"/>
      <c r="H396" s="3"/>
      <c r="I396" s="3"/>
      <c r="J396" s="1"/>
      <c r="K396" s="1"/>
      <c r="L396" s="1"/>
      <c r="M396" s="1"/>
      <c r="N396" s="1"/>
      <c r="O396" s="1"/>
      <c r="P396" s="1"/>
    </row>
    <row r="397" ht="12.75" customHeight="1">
      <c r="A397" s="1" t="s">
        <v>10</v>
      </c>
      <c r="B397" s="3">
        <v>23.18</v>
      </c>
      <c r="C397" s="3"/>
      <c r="D397" s="3"/>
      <c r="E397" s="3" t="str">
        <f t="shared" si="78"/>
        <v>0.00</v>
      </c>
      <c r="F397" s="3" t="str">
        <f>F396+F399</f>
        <v>0.00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2.75" customHeight="1">
      <c r="A398" s="1" t="s">
        <v>11</v>
      </c>
      <c r="B398" s="3"/>
      <c r="C398" s="3"/>
      <c r="D398" s="3"/>
      <c r="E398" s="3">
        <v>1732.08</v>
      </c>
      <c r="F398" s="1"/>
      <c r="G398" s="1"/>
      <c r="H398" s="3"/>
      <c r="I398" s="3"/>
      <c r="J398" s="1"/>
      <c r="K398" s="1"/>
      <c r="L398" s="1"/>
      <c r="M398" s="1"/>
      <c r="N398" s="1"/>
      <c r="O398" s="1"/>
      <c r="P398" s="1"/>
    </row>
    <row r="399" ht="12.75" customHeight="1">
      <c r="A399" s="1" t="s">
        <v>12</v>
      </c>
      <c r="B399" s="3">
        <v>121.13</v>
      </c>
      <c r="C399" s="3">
        <v>220.0</v>
      </c>
      <c r="D399" s="3">
        <v>220.0</v>
      </c>
      <c r="E399" s="3" t="str">
        <f>F399*B399</f>
        <v>0.00</v>
      </c>
      <c r="F399" s="3" t="str">
        <f>D399-C399</f>
        <v>0.00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2.75" customHeight="1">
      <c r="A400" s="1" t="s">
        <v>13</v>
      </c>
      <c r="B400" s="3"/>
      <c r="C400" s="3"/>
      <c r="D400" s="3"/>
      <c r="E400" s="3" t="str">
        <f>887.83+34.17</f>
        <v>922.00</v>
      </c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</row>
    <row r="401" ht="12.75" customHeight="1">
      <c r="A401" s="1" t="s">
        <v>14</v>
      </c>
      <c r="B401" s="3"/>
      <c r="C401" s="3"/>
      <c r="D401" s="3"/>
      <c r="E401" s="3">
        <v>500.63</v>
      </c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</row>
    <row r="402" ht="12.75" customHeight="1">
      <c r="A402" s="1" t="s">
        <v>15</v>
      </c>
      <c r="B402" s="3"/>
      <c r="C402" s="3"/>
      <c r="D402" s="3"/>
      <c r="E402" s="3">
        <v>40.0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2.75" customHeight="1">
      <c r="A403" s="1" t="s">
        <v>54</v>
      </c>
      <c r="B403" s="3"/>
      <c r="C403" s="3"/>
      <c r="D403" s="3"/>
      <c r="E403" s="3">
        <v>0.0</v>
      </c>
      <c r="F403" s="1"/>
      <c r="G403" s="1" t="s">
        <v>58</v>
      </c>
      <c r="H403" s="1" t="s">
        <v>55</v>
      </c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3446.73</v>
      </c>
      <c r="F404" s="5"/>
      <c r="G404" s="3" t="str">
        <f>E404+14000</f>
        <v>17446.73</v>
      </c>
      <c r="H404" s="3" t="str">
        <f>G404-60</f>
        <v>17386.73</v>
      </c>
      <c r="I404" s="1"/>
      <c r="J404" s="1"/>
      <c r="K404" s="1"/>
      <c r="L404" s="1"/>
      <c r="M404" s="1"/>
      <c r="N404" s="1"/>
      <c r="O404" s="1"/>
      <c r="P404" s="1"/>
    </row>
    <row r="405" ht="12.75" customHeight="1">
      <c r="A405" s="7" t="s">
        <v>56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2.75" customHeight="1">
      <c r="A408" s="1" t="s">
        <v>6</v>
      </c>
      <c r="B408" s="3">
        <v>106.56</v>
      </c>
      <c r="C408" s="3">
        <v>126.0</v>
      </c>
      <c r="D408" s="3">
        <v>126.0</v>
      </c>
      <c r="E408" s="3" t="str">
        <f t="shared" ref="E408:E409" si="79">F408*B408</f>
        <v>0.00</v>
      </c>
      <c r="F408" s="3" t="str">
        <f t="shared" ref="F408:F409" si="80">D408-C408</f>
        <v>0.00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7</v>
      </c>
      <c r="B409" s="3">
        <v>4.72</v>
      </c>
      <c r="C409" s="3">
        <v>5902.0</v>
      </c>
      <c r="D409" s="3">
        <v>5934.0</v>
      </c>
      <c r="E409" s="3" t="str">
        <f t="shared" si="79"/>
        <v>151.04</v>
      </c>
      <c r="F409" s="3" t="str">
        <f t="shared" si="80"/>
        <v>32.00</v>
      </c>
      <c r="G409" s="1"/>
      <c r="H409" s="1"/>
      <c r="I409" s="3"/>
      <c r="J409" s="1"/>
      <c r="K409" s="1"/>
      <c r="L409" s="1"/>
      <c r="M409" s="1"/>
      <c r="N409" s="1"/>
      <c r="O409" s="1"/>
      <c r="P409" s="1"/>
    </row>
    <row r="410" ht="12.75" customHeight="1">
      <c r="A410" s="1" t="s">
        <v>8</v>
      </c>
      <c r="B410" s="3"/>
      <c r="C410" s="3"/>
      <c r="D410" s="3"/>
      <c r="E410" s="3">
        <v>110.42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2.75" customHeight="1">
      <c r="A411" s="1" t="s">
        <v>9</v>
      </c>
      <c r="B411" s="3">
        <v>19.87</v>
      </c>
      <c r="C411" s="3">
        <v>500.0</v>
      </c>
      <c r="D411" s="3">
        <v>502.0</v>
      </c>
      <c r="E411" s="3" t="str">
        <f t="shared" ref="E411:E412" si="81">F411*B411</f>
        <v>39.74</v>
      </c>
      <c r="F411" s="3" t="str">
        <f>D411-C411</f>
        <v>2.00</v>
      </c>
      <c r="G411" s="1"/>
      <c r="H411" s="3"/>
      <c r="I411" s="3"/>
      <c r="J411" s="1"/>
      <c r="K411" s="1"/>
      <c r="L411" s="1"/>
      <c r="M411" s="1"/>
      <c r="N411" s="1"/>
      <c r="O411" s="1"/>
      <c r="P411" s="1"/>
    </row>
    <row r="412" ht="12.75" customHeight="1">
      <c r="A412" s="1" t="s">
        <v>10</v>
      </c>
      <c r="B412" s="3">
        <v>23.18</v>
      </c>
      <c r="C412" s="3"/>
      <c r="D412" s="3"/>
      <c r="E412" s="3" t="str">
        <f t="shared" si="81"/>
        <v>46.36</v>
      </c>
      <c r="F412" s="3" t="str">
        <f>F411+F414</f>
        <v>2.00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2.75" customHeight="1">
      <c r="A413" s="1" t="s">
        <v>11</v>
      </c>
      <c r="B413" s="3"/>
      <c r="C413" s="3"/>
      <c r="D413" s="3"/>
      <c r="E413" s="3">
        <v>1732.08</v>
      </c>
      <c r="F413" s="1"/>
      <c r="G413" s="1"/>
      <c r="H413" s="3"/>
      <c r="I413" s="3"/>
      <c r="J413" s="1"/>
      <c r="K413" s="1"/>
      <c r="L413" s="1"/>
      <c r="M413" s="1"/>
      <c r="N413" s="1"/>
      <c r="O413" s="1"/>
      <c r="P413" s="1"/>
    </row>
    <row r="414" ht="12.75" customHeight="1">
      <c r="A414" s="1" t="s">
        <v>12</v>
      </c>
      <c r="B414" s="3">
        <v>121.13</v>
      </c>
      <c r="C414" s="3">
        <v>220.0</v>
      </c>
      <c r="D414" s="3">
        <v>220.0</v>
      </c>
      <c r="E414" s="3" t="str">
        <f>F414*B414</f>
        <v>0.00</v>
      </c>
      <c r="F414" s="3" t="str">
        <f>D414-C414</f>
        <v>0.00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2.75" customHeight="1">
      <c r="A415" s="1" t="s">
        <v>13</v>
      </c>
      <c r="B415" s="3"/>
      <c r="C415" s="3"/>
      <c r="D415" s="3"/>
      <c r="E415" s="3" t="str">
        <f>887.83+34.17</f>
        <v>922.00</v>
      </c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</row>
    <row r="416" ht="12.75" customHeight="1">
      <c r="A416" s="1" t="s">
        <v>14</v>
      </c>
      <c r="B416" s="3"/>
      <c r="C416" s="3"/>
      <c r="D416" s="3"/>
      <c r="E416" s="3">
        <v>500.63</v>
      </c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</row>
    <row r="417" ht="12.75" customHeight="1">
      <c r="A417" s="1" t="s">
        <v>15</v>
      </c>
      <c r="B417" s="3"/>
      <c r="C417" s="3"/>
      <c r="D417" s="3"/>
      <c r="E417" s="3">
        <v>40.0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2.75" customHeight="1">
      <c r="A418" s="1" t="s">
        <v>54</v>
      </c>
      <c r="B418" s="3"/>
      <c r="C418" s="3"/>
      <c r="D418" s="3"/>
      <c r="E418" s="3">
        <v>0.0</v>
      </c>
      <c r="F418" s="1"/>
      <c r="G418" s="1"/>
      <c r="H418" s="1" t="s">
        <v>55</v>
      </c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3542.27</v>
      </c>
      <c r="F419" s="5"/>
      <c r="G419" s="3" t="str">
        <f>E419+14000</f>
        <v>17542.27</v>
      </c>
      <c r="H419" s="3" t="str">
        <f>G419-60</f>
        <v>17482.27</v>
      </c>
      <c r="I419" s="1"/>
      <c r="J419" s="1"/>
      <c r="K419" s="1"/>
      <c r="L419" s="1"/>
      <c r="M419" s="1"/>
      <c r="N419" s="1"/>
      <c r="O419" s="1"/>
      <c r="P419" s="1"/>
    </row>
    <row r="420" ht="12.75" customHeight="1">
      <c r="A420" s="7" t="s">
        <v>56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106.56</v>
      </c>
      <c r="C423" s="3">
        <v>126.0</v>
      </c>
      <c r="D423" s="3">
        <v>126.0</v>
      </c>
      <c r="E423" s="3" t="str">
        <f t="shared" ref="E423:E424" si="82">F423*B423</f>
        <v>0.00</v>
      </c>
      <c r="F423" s="3" t="str">
        <f t="shared" ref="F423:F424" si="83">D423-C423</f>
        <v>0.00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2.75" customHeight="1">
      <c r="A424" s="1" t="s">
        <v>7</v>
      </c>
      <c r="B424" s="3">
        <v>4.48</v>
      </c>
      <c r="C424" s="3">
        <v>5893.0</v>
      </c>
      <c r="D424" s="3">
        <v>5902.0</v>
      </c>
      <c r="E424" s="3" t="str">
        <f t="shared" si="82"/>
        <v>40.32</v>
      </c>
      <c r="F424" s="3" t="str">
        <f t="shared" si="83"/>
        <v>9.00</v>
      </c>
      <c r="G424" s="1"/>
      <c r="H424" s="1"/>
      <c r="I424" s="3"/>
      <c r="J424" s="1"/>
      <c r="K424" s="1"/>
      <c r="L424" s="1"/>
      <c r="M424" s="1"/>
      <c r="N424" s="1"/>
      <c r="O424" s="1"/>
      <c r="P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2.75" customHeight="1">
      <c r="A426" s="1" t="s">
        <v>9</v>
      </c>
      <c r="B426" s="3">
        <v>18.88</v>
      </c>
      <c r="C426" s="3">
        <v>500.0</v>
      </c>
      <c r="D426" s="3">
        <v>500.0</v>
      </c>
      <c r="E426" s="3" t="str">
        <f t="shared" ref="E426:E427" si="84">F426*B426</f>
        <v>0.00</v>
      </c>
      <c r="F426" s="3" t="str">
        <f>D426-C426</f>
        <v>0.00</v>
      </c>
      <c r="G426" s="1"/>
      <c r="H426" s="3"/>
      <c r="I426" s="3"/>
      <c r="J426" s="1"/>
      <c r="K426" s="1"/>
      <c r="L426" s="1"/>
      <c r="M426" s="1"/>
      <c r="N426" s="1"/>
      <c r="O426" s="1"/>
      <c r="P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84"/>
        <v>0.00</v>
      </c>
      <c r="F427" s="3" t="str">
        <f>F426+F429</f>
        <v>0.00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2.75" customHeight="1">
      <c r="A428" s="1" t="s">
        <v>11</v>
      </c>
      <c r="B428" s="3"/>
      <c r="C428" s="3"/>
      <c r="D428" s="3"/>
      <c r="E428" s="3">
        <v>1634.13</v>
      </c>
      <c r="F428" s="1"/>
      <c r="G428" s="1"/>
      <c r="H428" s="3"/>
      <c r="I428" s="3"/>
      <c r="J428" s="1"/>
      <c r="K428" s="1"/>
      <c r="L428" s="1"/>
      <c r="M428" s="1"/>
      <c r="N428" s="1"/>
      <c r="O428" s="1"/>
      <c r="P428" s="1"/>
    </row>
    <row r="429" ht="12.75" customHeight="1">
      <c r="A429" s="1" t="s">
        <v>12</v>
      </c>
      <c r="B429" s="3">
        <v>114.27</v>
      </c>
      <c r="C429" s="3">
        <v>220.0</v>
      </c>
      <c r="D429" s="3">
        <v>220.0</v>
      </c>
      <c r="E429" s="3" t="str">
        <f>F429*B429</f>
        <v>0.00</v>
      </c>
      <c r="F429" s="3" t="str">
        <f>D429-C429</f>
        <v>0.00</v>
      </c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ht="12.75" customHeight="1">
      <c r="A430" s="1" t="s">
        <v>13</v>
      </c>
      <c r="B430" s="3"/>
      <c r="C430" s="3"/>
      <c r="D430" s="3"/>
      <c r="E430" s="3" t="str">
        <f>887.83+34.17</f>
        <v>922.00</v>
      </c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500.63</v>
      </c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40.0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2.75" customHeight="1">
      <c r="A433" s="1" t="s">
        <v>54</v>
      </c>
      <c r="B433" s="3"/>
      <c r="C433" s="3"/>
      <c r="D433" s="3"/>
      <c r="E433" s="3">
        <v>0.0</v>
      </c>
      <c r="F433" s="1"/>
      <c r="G433" s="1" t="s">
        <v>59</v>
      </c>
      <c r="H433" s="1" t="s">
        <v>55</v>
      </c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3239.70</v>
      </c>
      <c r="F434" s="5"/>
      <c r="G434" s="3" t="str">
        <f>E434+14000</f>
        <v>17239.70</v>
      </c>
      <c r="H434" s="1"/>
      <c r="I434" s="1"/>
      <c r="J434" s="1"/>
      <c r="K434" s="1"/>
      <c r="L434" s="1"/>
      <c r="M434" s="1"/>
      <c r="N434" s="1"/>
      <c r="O434" s="1"/>
      <c r="P434" s="1"/>
    </row>
    <row r="435" ht="12.75" customHeight="1">
      <c r="A435" s="7" t="s">
        <v>56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2.75" customHeight="1">
      <c r="A438" s="1" t="s">
        <v>6</v>
      </c>
      <c r="B438" s="3">
        <v>101.2</v>
      </c>
      <c r="C438" s="3">
        <v>123.0</v>
      </c>
      <c r="D438" s="3">
        <v>126.0</v>
      </c>
      <c r="E438" s="3" t="str">
        <f t="shared" ref="E438:E439" si="85">F438*B438</f>
        <v>303.60</v>
      </c>
      <c r="F438" s="3" t="str">
        <f t="shared" ref="F438:F439" si="86">D438-C438</f>
        <v>3.00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2.75" customHeight="1">
      <c r="A439" s="1" t="s">
        <v>7</v>
      </c>
      <c r="B439" s="3">
        <v>4.48</v>
      </c>
      <c r="C439" s="3">
        <v>5818.0</v>
      </c>
      <c r="D439" s="3">
        <v>5893.0</v>
      </c>
      <c r="E439" s="3" t="str">
        <f t="shared" si="85"/>
        <v>336.00</v>
      </c>
      <c r="F439" s="3" t="str">
        <f t="shared" si="86"/>
        <v>75.00</v>
      </c>
      <c r="G439" s="1"/>
      <c r="H439" s="1">
        <v>3200.0</v>
      </c>
      <c r="I439" s="3"/>
      <c r="J439" s="1"/>
      <c r="K439" s="1"/>
      <c r="L439" s="1"/>
      <c r="M439" s="1"/>
      <c r="N439" s="1"/>
      <c r="O439" s="1"/>
      <c r="P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1" t="str">
        <f>H439/2</f>
        <v>1600</v>
      </c>
      <c r="I440" s="1"/>
      <c r="J440" s="1"/>
      <c r="K440" s="1"/>
      <c r="L440" s="1"/>
      <c r="M440" s="1"/>
      <c r="N440" s="1"/>
      <c r="O440" s="1"/>
      <c r="P440" s="1"/>
    </row>
    <row r="441" ht="12.75" customHeight="1">
      <c r="A441" s="1" t="s">
        <v>9</v>
      </c>
      <c r="B441" s="3">
        <v>18.88</v>
      </c>
      <c r="C441" s="3">
        <v>488.0</v>
      </c>
      <c r="D441" s="3">
        <v>500.0</v>
      </c>
      <c r="E441" s="3" t="str">
        <f t="shared" ref="E441:E442" si="87">F441*B441</f>
        <v>226.56</v>
      </c>
      <c r="F441" s="3" t="str">
        <f>D441-C441</f>
        <v>12.00</v>
      </c>
      <c r="G441" s="1"/>
      <c r="H441" s="3" t="str">
        <f>E438+E439+E441+E444</f>
        <v>2123.13</v>
      </c>
      <c r="I441" s="3"/>
      <c r="J441" s="1"/>
      <c r="K441" s="1"/>
      <c r="L441" s="1"/>
      <c r="M441" s="1"/>
      <c r="N441" s="1"/>
      <c r="O441" s="1"/>
      <c r="P441" s="1"/>
    </row>
    <row r="442" ht="12.75" customHeight="1">
      <c r="A442" s="1" t="s">
        <v>10</v>
      </c>
      <c r="B442" s="3">
        <v>22.03</v>
      </c>
      <c r="C442" s="3"/>
      <c r="D442" s="3"/>
      <c r="E442" s="3" t="str">
        <f t="shared" si="87"/>
        <v>506.69</v>
      </c>
      <c r="F442" s="3" t="str">
        <f>F441+F444</f>
        <v>23.00</v>
      </c>
      <c r="G442" s="1"/>
      <c r="H442" s="1" t="str">
        <f>15000/2</f>
        <v>7500</v>
      </c>
      <c r="I442" s="1"/>
      <c r="J442" s="1"/>
      <c r="K442" s="1"/>
      <c r="L442" s="1"/>
      <c r="M442" s="1"/>
      <c r="N442" s="1"/>
      <c r="O442" s="1"/>
      <c r="P442" s="1"/>
    </row>
    <row r="443" ht="12.75" customHeight="1">
      <c r="A443" s="1" t="s">
        <v>11</v>
      </c>
      <c r="B443" s="3"/>
      <c r="C443" s="3"/>
      <c r="D443" s="3"/>
      <c r="E443" s="3">
        <v>1634.13</v>
      </c>
      <c r="F443" s="1"/>
      <c r="G443" s="1"/>
      <c r="H443" s="3" t="str">
        <f>H440+H441+H442</f>
        <v>11223.13</v>
      </c>
      <c r="I443" s="3"/>
      <c r="J443" s="1"/>
      <c r="K443" s="1"/>
      <c r="L443" s="1"/>
      <c r="M443" s="1"/>
      <c r="N443" s="1"/>
      <c r="O443" s="1"/>
      <c r="P443" s="1"/>
    </row>
    <row r="444" ht="12.75" customHeight="1">
      <c r="A444" s="1" t="s">
        <v>12</v>
      </c>
      <c r="B444" s="3">
        <v>114.27</v>
      </c>
      <c r="C444" s="3">
        <v>209.0</v>
      </c>
      <c r="D444" s="3">
        <v>220.0</v>
      </c>
      <c r="E444" s="3" t="str">
        <f>F444*B444</f>
        <v>1256.97</v>
      </c>
      <c r="F444" s="3" t="str">
        <f>D444-C444</f>
        <v>11.00</v>
      </c>
      <c r="G444" s="1"/>
      <c r="H444" s="1" t="str">
        <f>5528+7500</f>
        <v>13028</v>
      </c>
      <c r="I444" s="1"/>
      <c r="J444" s="1"/>
      <c r="K444" s="1"/>
      <c r="L444" s="1"/>
      <c r="M444" s="1"/>
      <c r="N444" s="1"/>
      <c r="O444" s="1"/>
      <c r="P444" s="1"/>
    </row>
    <row r="445" ht="12.75" customHeight="1">
      <c r="A445" s="1" t="s">
        <v>13</v>
      </c>
      <c r="B445" s="3"/>
      <c r="C445" s="3"/>
      <c r="D445" s="3"/>
      <c r="E445" s="3" t="str">
        <f>887.83+34.17</f>
        <v>922.00</v>
      </c>
      <c r="F445" s="1"/>
      <c r="G445" s="1"/>
      <c r="H445" s="3" t="str">
        <f>12000-H443</f>
        <v>776.87</v>
      </c>
      <c r="I445" s="1"/>
      <c r="J445" s="1"/>
      <c r="K445" s="1"/>
      <c r="L445" s="1"/>
      <c r="M445" s="1"/>
      <c r="N445" s="1"/>
      <c r="O445" s="1"/>
      <c r="P445" s="1"/>
    </row>
    <row r="446" ht="12.75" customHeight="1">
      <c r="A446" s="1" t="s">
        <v>14</v>
      </c>
      <c r="B446" s="3"/>
      <c r="C446" s="3"/>
      <c r="D446" s="3"/>
      <c r="E446" s="3">
        <v>500.63</v>
      </c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</row>
    <row r="447" ht="12.75" customHeight="1">
      <c r="A447" s="1" t="s">
        <v>15</v>
      </c>
      <c r="B447" s="3"/>
      <c r="C447" s="3"/>
      <c r="D447" s="3"/>
      <c r="E447" s="3">
        <v>40.0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2.75" customHeight="1">
      <c r="A448" s="1" t="s">
        <v>54</v>
      </c>
      <c r="B448" s="3"/>
      <c r="C448" s="3"/>
      <c r="D448" s="3"/>
      <c r="E448" s="3">
        <v>0.0</v>
      </c>
      <c r="F448" s="1"/>
      <c r="G448" s="1"/>
      <c r="H448" s="1" t="s">
        <v>55</v>
      </c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5829.20</v>
      </c>
      <c r="F449" s="5"/>
      <c r="G449" s="3" t="str">
        <f>E449+15000</f>
        <v>20829.20</v>
      </c>
      <c r="H449" s="1"/>
      <c r="I449" s="1"/>
      <c r="J449" s="1"/>
      <c r="K449" s="1"/>
      <c r="L449" s="1"/>
      <c r="M449" s="1"/>
      <c r="N449" s="1"/>
      <c r="O449" s="1"/>
      <c r="P449" s="1"/>
    </row>
    <row r="450" ht="12.75" customHeight="1">
      <c r="A450" s="7" t="s">
        <v>56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2.75" customHeight="1">
      <c r="A453" s="1" t="s">
        <v>6</v>
      </c>
      <c r="B453" s="3">
        <v>101.2</v>
      </c>
      <c r="C453" s="3">
        <v>123.0</v>
      </c>
      <c r="D453" s="3">
        <v>123.0</v>
      </c>
      <c r="E453" s="3" t="str">
        <f t="shared" ref="E453:E454" si="88">F453*B453</f>
        <v>0.00</v>
      </c>
      <c r="F453" s="3" t="str">
        <f t="shared" ref="F453:F454" si="89">D453-C453</f>
        <v>0.00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2.75" customHeight="1">
      <c r="A454" s="1" t="s">
        <v>7</v>
      </c>
      <c r="B454" s="3">
        <v>4.48</v>
      </c>
      <c r="C454" s="3">
        <v>5796.0</v>
      </c>
      <c r="D454" s="3">
        <v>5818.0</v>
      </c>
      <c r="E454" s="3" t="str">
        <f t="shared" si="88"/>
        <v>98.56</v>
      </c>
      <c r="F454" s="3" t="str">
        <f t="shared" si="89"/>
        <v>22.00</v>
      </c>
      <c r="G454" s="1"/>
      <c r="H454" s="1">
        <v>5672.0</v>
      </c>
      <c r="I454" s="3"/>
      <c r="J454" s="1"/>
      <c r="K454" s="1"/>
      <c r="L454" s="1"/>
      <c r="M454" s="1"/>
      <c r="N454" s="1"/>
      <c r="O454" s="1"/>
      <c r="P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2.75" customHeight="1">
      <c r="A456" s="1" t="s">
        <v>9</v>
      </c>
      <c r="B456" s="3">
        <v>18.88</v>
      </c>
      <c r="C456" s="3">
        <v>487.0</v>
      </c>
      <c r="D456" s="3">
        <v>488.0</v>
      </c>
      <c r="E456" s="3" t="str">
        <f t="shared" ref="E456:E457" si="90">F456*B456</f>
        <v>18.88</v>
      </c>
      <c r="F456" s="3" t="str">
        <f>D456-C456</f>
        <v>1.00</v>
      </c>
      <c r="G456" s="1"/>
      <c r="H456" s="1">
        <v>471.0</v>
      </c>
      <c r="I456" s="3"/>
      <c r="J456" s="1"/>
      <c r="K456" s="1"/>
      <c r="L456" s="1"/>
      <c r="M456" s="1"/>
      <c r="N456" s="1"/>
      <c r="O456" s="1"/>
      <c r="P456" s="1"/>
    </row>
    <row r="457" ht="12.75" customHeight="1">
      <c r="A457" s="1" t="s">
        <v>10</v>
      </c>
      <c r="B457" s="3">
        <v>22.03</v>
      </c>
      <c r="C457" s="3"/>
      <c r="D457" s="3"/>
      <c r="E457" s="3" t="str">
        <f t="shared" si="90"/>
        <v>22.03</v>
      </c>
      <c r="F457" s="3" t="str">
        <f>F456+F459</f>
        <v>1.00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2.75" customHeight="1">
      <c r="A458" s="1" t="s">
        <v>11</v>
      </c>
      <c r="B458" s="3"/>
      <c r="C458" s="3"/>
      <c r="D458" s="3"/>
      <c r="E458" s="3">
        <v>1634.13</v>
      </c>
      <c r="F458" s="1"/>
      <c r="G458" s="1"/>
      <c r="H458" s="1"/>
      <c r="I458" s="3"/>
      <c r="J458" s="1"/>
      <c r="K458" s="1"/>
      <c r="L458" s="1"/>
      <c r="M458" s="1"/>
      <c r="N458" s="1"/>
      <c r="O458" s="1"/>
      <c r="P458" s="1"/>
    </row>
    <row r="459" ht="12.75" customHeight="1">
      <c r="A459" s="1" t="s">
        <v>12</v>
      </c>
      <c r="B459" s="3">
        <v>114.27</v>
      </c>
      <c r="C459" s="3">
        <v>209.0</v>
      </c>
      <c r="D459" s="3">
        <v>209.0</v>
      </c>
      <c r="E459" s="3" t="str">
        <f>F459*B459</f>
        <v>0.00</v>
      </c>
      <c r="F459" s="3" t="str">
        <f>D459-C459</f>
        <v>0.00</v>
      </c>
      <c r="G459" s="1"/>
      <c r="H459" s="1">
        <v>297.0</v>
      </c>
      <c r="I459" s="1"/>
      <c r="J459" s="1"/>
      <c r="K459" s="1"/>
      <c r="L459" s="1"/>
      <c r="M459" s="1"/>
      <c r="N459" s="1"/>
      <c r="O459" s="1"/>
      <c r="P459" s="1"/>
    </row>
    <row r="460" ht="12.75" customHeight="1">
      <c r="A460" s="1" t="s">
        <v>13</v>
      </c>
      <c r="B460" s="3"/>
      <c r="C460" s="3"/>
      <c r="D460" s="3"/>
      <c r="E460" s="3" t="str">
        <f>887.83+34.17</f>
        <v>922.00</v>
      </c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ht="12.75" customHeight="1">
      <c r="A461" s="1" t="s">
        <v>14</v>
      </c>
      <c r="B461" s="3"/>
      <c r="C461" s="3"/>
      <c r="D461" s="3"/>
      <c r="E461" s="3">
        <v>500.63</v>
      </c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</row>
    <row r="462" ht="12.75" customHeight="1">
      <c r="A462" s="1" t="s">
        <v>15</v>
      </c>
      <c r="B462" s="3"/>
      <c r="C462" s="3"/>
      <c r="D462" s="3"/>
      <c r="E462" s="3">
        <v>40.0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2.75" customHeight="1">
      <c r="A463" s="1" t="s">
        <v>54</v>
      </c>
      <c r="B463" s="3"/>
      <c r="C463" s="3"/>
      <c r="D463" s="3"/>
      <c r="E463" s="3">
        <v>0.0</v>
      </c>
      <c r="F463" s="1"/>
      <c r="G463" s="1"/>
      <c r="H463" s="1" t="s">
        <v>55</v>
      </c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3338.85</v>
      </c>
      <c r="F464" s="5"/>
      <c r="G464" s="3" t="str">
        <f>E464+15000</f>
        <v>18338.85</v>
      </c>
      <c r="H464" s="1"/>
      <c r="I464" s="1"/>
      <c r="J464" s="1"/>
      <c r="K464" s="1"/>
      <c r="L464" s="1"/>
      <c r="M464" s="1"/>
      <c r="N464" s="1"/>
      <c r="O464" s="1"/>
      <c r="P464" s="1"/>
    </row>
    <row r="465" ht="12.75" customHeight="1">
      <c r="A465" s="7" t="s">
        <v>56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2.75" customHeight="1">
      <c r="A468" s="1" t="s">
        <v>6</v>
      </c>
      <c r="B468" s="3">
        <v>101.2</v>
      </c>
      <c r="C468" s="3">
        <v>123.0</v>
      </c>
      <c r="D468" s="3">
        <v>123.0</v>
      </c>
      <c r="E468" s="3" t="str">
        <f t="shared" ref="E468:E469" si="91">F468*B468</f>
        <v>0.00</v>
      </c>
      <c r="F468" s="3" t="str">
        <f t="shared" ref="F468:F469" si="92">D468-C468</f>
        <v>0.00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2.75" customHeight="1">
      <c r="A469" s="1" t="s">
        <v>7</v>
      </c>
      <c r="B469" s="3">
        <v>4.48</v>
      </c>
      <c r="C469" s="3">
        <v>5754.0</v>
      </c>
      <c r="D469" s="3">
        <v>5796.0</v>
      </c>
      <c r="E469" s="3" t="str">
        <f t="shared" si="91"/>
        <v>188.16</v>
      </c>
      <c r="F469" s="3" t="str">
        <f t="shared" si="92"/>
        <v>42.00</v>
      </c>
      <c r="G469" s="1"/>
      <c r="H469" s="1">
        <v>5672.0</v>
      </c>
      <c r="I469" s="3"/>
      <c r="J469" s="1"/>
      <c r="K469" s="1"/>
      <c r="L469" s="1"/>
      <c r="M469" s="1"/>
      <c r="N469" s="1"/>
      <c r="O469" s="1"/>
      <c r="P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2.75" customHeight="1">
      <c r="A471" s="1" t="s">
        <v>9</v>
      </c>
      <c r="B471" s="3">
        <v>18.88</v>
      </c>
      <c r="C471" s="3">
        <v>473.0</v>
      </c>
      <c r="D471" s="3">
        <v>487.0</v>
      </c>
      <c r="E471" s="3" t="str">
        <f t="shared" ref="E471:E472" si="93">F471*B471</f>
        <v>264.32</v>
      </c>
      <c r="F471" s="3" t="str">
        <f>D471-C471</f>
        <v>14.00</v>
      </c>
      <c r="G471" s="1"/>
      <c r="H471" s="1">
        <v>471.0</v>
      </c>
      <c r="I471" s="3"/>
      <c r="J471" s="1"/>
      <c r="K471" s="1"/>
      <c r="L471" s="1"/>
      <c r="M471" s="1"/>
      <c r="N471" s="1"/>
      <c r="O471" s="1"/>
      <c r="P471" s="1"/>
    </row>
    <row r="472" ht="12.75" customHeight="1">
      <c r="A472" s="1" t="s">
        <v>10</v>
      </c>
      <c r="B472" s="3">
        <v>22.03</v>
      </c>
      <c r="C472" s="3"/>
      <c r="D472" s="3"/>
      <c r="E472" s="3" t="str">
        <f t="shared" si="93"/>
        <v>330.45</v>
      </c>
      <c r="F472" s="3" t="str">
        <f>F471+F474</f>
        <v>15.00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2.75" customHeight="1">
      <c r="A473" s="1" t="s">
        <v>11</v>
      </c>
      <c r="B473" s="3"/>
      <c r="C473" s="3"/>
      <c r="D473" s="3"/>
      <c r="E473" s="3">
        <v>1634.13</v>
      </c>
      <c r="F473" s="1"/>
      <c r="G473" s="1"/>
      <c r="H473" s="1"/>
      <c r="I473" s="3"/>
      <c r="J473" s="1"/>
      <c r="K473" s="1"/>
      <c r="L473" s="1"/>
      <c r="M473" s="1"/>
      <c r="N473" s="1"/>
      <c r="O473" s="1"/>
      <c r="P473" s="1"/>
    </row>
    <row r="474" ht="12.75" customHeight="1">
      <c r="A474" s="1" t="s">
        <v>12</v>
      </c>
      <c r="B474" s="3">
        <v>114.27</v>
      </c>
      <c r="C474" s="3">
        <v>208.0</v>
      </c>
      <c r="D474" s="3">
        <v>209.0</v>
      </c>
      <c r="E474" s="3" t="str">
        <f>F474*B474</f>
        <v>114.27</v>
      </c>
      <c r="F474" s="3" t="str">
        <f>D474-C474</f>
        <v>1.00</v>
      </c>
      <c r="G474" s="1"/>
      <c r="H474" s="1">
        <v>297.0</v>
      </c>
      <c r="I474" s="1"/>
      <c r="J474" s="1"/>
      <c r="K474" s="1"/>
      <c r="L474" s="1"/>
      <c r="M474" s="1"/>
      <c r="N474" s="1"/>
      <c r="O474" s="1"/>
      <c r="P474" s="1"/>
    </row>
    <row r="475" ht="12.75" customHeight="1">
      <c r="A475" s="1" t="s">
        <v>13</v>
      </c>
      <c r="B475" s="3"/>
      <c r="C475" s="3"/>
      <c r="D475" s="3"/>
      <c r="E475" s="3" t="str">
        <f>887.83+34.17</f>
        <v>922.00</v>
      </c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ht="12.75" customHeight="1">
      <c r="A476" s="1" t="s">
        <v>14</v>
      </c>
      <c r="B476" s="3"/>
      <c r="C476" s="3"/>
      <c r="D476" s="3"/>
      <c r="E476" s="3">
        <v>500.63</v>
      </c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</row>
    <row r="477" ht="12.75" customHeight="1">
      <c r="A477" s="1" t="s">
        <v>15</v>
      </c>
      <c r="B477" s="3"/>
      <c r="C477" s="3"/>
      <c r="D477" s="3"/>
      <c r="E477" s="3">
        <v>40.0</v>
      </c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2.75" customHeight="1">
      <c r="A478" s="1" t="s">
        <v>54</v>
      </c>
      <c r="B478" s="3"/>
      <c r="C478" s="3"/>
      <c r="D478" s="3"/>
      <c r="E478" s="3">
        <v>0.0</v>
      </c>
      <c r="F478" s="1"/>
      <c r="G478" s="1"/>
      <c r="H478" s="1" t="s">
        <v>55</v>
      </c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4096.58</v>
      </c>
      <c r="F479" s="5"/>
      <c r="G479" s="3" t="str">
        <f>E479+15000</f>
        <v>19096.58</v>
      </c>
      <c r="H479" s="1"/>
      <c r="I479" s="1"/>
      <c r="J479" s="1"/>
      <c r="K479" s="1"/>
      <c r="L479" s="1"/>
      <c r="M479" s="1"/>
      <c r="N479" s="1"/>
      <c r="O479" s="1"/>
      <c r="P479" s="1"/>
    </row>
    <row r="480" ht="12.75" customHeight="1">
      <c r="A480" s="7" t="s">
        <v>56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2.75" customHeight="1">
      <c r="A483" s="1" t="s">
        <v>6</v>
      </c>
      <c r="B483" s="3">
        <v>101.2</v>
      </c>
      <c r="C483" s="3">
        <v>123.0</v>
      </c>
      <c r="D483" s="3">
        <v>123.0</v>
      </c>
      <c r="E483" s="3" t="str">
        <f t="shared" ref="E483:E484" si="94">F483*B483</f>
        <v>0.00</v>
      </c>
      <c r="F483" s="3" t="str">
        <f t="shared" ref="F483:F484" si="95">D483-C483</f>
        <v>0.00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2.75" customHeight="1">
      <c r="A484" s="1" t="s">
        <v>7</v>
      </c>
      <c r="B484" s="3">
        <v>4.48</v>
      </c>
      <c r="C484" s="3">
        <v>5722.0</v>
      </c>
      <c r="D484" s="3">
        <v>5754.0</v>
      </c>
      <c r="E484" s="3" t="str">
        <f t="shared" si="94"/>
        <v>143.36</v>
      </c>
      <c r="F484" s="3" t="str">
        <f t="shared" si="95"/>
        <v>32.00</v>
      </c>
      <c r="G484" s="1"/>
      <c r="H484" s="1">
        <v>5672.0</v>
      </c>
      <c r="I484" s="3"/>
      <c r="J484" s="1"/>
      <c r="K484" s="1"/>
      <c r="L484" s="1"/>
      <c r="M484" s="1"/>
      <c r="N484" s="1"/>
      <c r="O484" s="1"/>
      <c r="P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2.75" customHeight="1">
      <c r="A486" s="1" t="s">
        <v>9</v>
      </c>
      <c r="B486" s="3">
        <v>18.88</v>
      </c>
      <c r="C486" s="3">
        <v>473.0</v>
      </c>
      <c r="D486" s="3">
        <v>473.0</v>
      </c>
      <c r="E486" s="3" t="str">
        <f t="shared" ref="E486:E487" si="96">F486*B486</f>
        <v>0.00</v>
      </c>
      <c r="F486" s="3" t="str">
        <f>D486-C486</f>
        <v>0.00</v>
      </c>
      <c r="G486" s="1"/>
      <c r="H486" s="1">
        <v>471.0</v>
      </c>
      <c r="I486" s="3"/>
      <c r="J486" s="1"/>
      <c r="K486" s="1"/>
      <c r="L486" s="1"/>
      <c r="M486" s="1"/>
      <c r="N486" s="1"/>
      <c r="O486" s="1"/>
      <c r="P486" s="1"/>
    </row>
    <row r="487" ht="12.75" customHeight="1">
      <c r="A487" s="1" t="s">
        <v>10</v>
      </c>
      <c r="B487" s="3">
        <v>22.03</v>
      </c>
      <c r="C487" s="3"/>
      <c r="D487" s="3"/>
      <c r="E487" s="3" t="str">
        <f t="shared" si="96"/>
        <v>0.00</v>
      </c>
      <c r="F487" s="3" t="str">
        <f>F486+F489</f>
        <v>0.00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2.75" customHeight="1">
      <c r="A488" s="1" t="s">
        <v>11</v>
      </c>
      <c r="B488" s="3"/>
      <c r="C488" s="3"/>
      <c r="D488" s="3"/>
      <c r="E488" s="3">
        <v>1634.13</v>
      </c>
      <c r="F488" s="1"/>
      <c r="G488" s="1"/>
      <c r="H488" s="1"/>
      <c r="I488" s="3"/>
      <c r="J488" s="1"/>
      <c r="K488" s="1"/>
      <c r="L488" s="1"/>
      <c r="M488" s="1"/>
      <c r="N488" s="1"/>
      <c r="O488" s="1"/>
      <c r="P488" s="1"/>
    </row>
    <row r="489" ht="12.75" customHeight="1">
      <c r="A489" s="1" t="s">
        <v>12</v>
      </c>
      <c r="B489" s="3">
        <v>114.27</v>
      </c>
      <c r="C489" s="3">
        <v>208.0</v>
      </c>
      <c r="D489" s="3">
        <v>208.0</v>
      </c>
      <c r="E489" s="3" t="str">
        <f>F489*B489</f>
        <v>0.00</v>
      </c>
      <c r="F489" s="3" t="str">
        <f>D489-C489</f>
        <v>0.00</v>
      </c>
      <c r="G489" s="1"/>
      <c r="H489" s="1">
        <v>297.0</v>
      </c>
      <c r="I489" s="1"/>
      <c r="J489" s="1"/>
      <c r="K489" s="1"/>
      <c r="L489" s="1"/>
      <c r="M489" s="1"/>
      <c r="N489" s="1"/>
      <c r="O489" s="1"/>
      <c r="P489" s="1"/>
    </row>
    <row r="490" ht="12.75" customHeight="1">
      <c r="A490" s="1" t="s">
        <v>13</v>
      </c>
      <c r="B490" s="3"/>
      <c r="C490" s="3"/>
      <c r="D490" s="3"/>
      <c r="E490" s="3" t="str">
        <f>887.83+34.17</f>
        <v>922.00</v>
      </c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ht="12.75" customHeight="1">
      <c r="A491" s="1" t="s">
        <v>14</v>
      </c>
      <c r="B491" s="3"/>
      <c r="C491" s="3"/>
      <c r="D491" s="3"/>
      <c r="E491" s="3">
        <v>500.63</v>
      </c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</row>
    <row r="492" ht="12.75" customHeight="1">
      <c r="A492" s="1" t="s">
        <v>15</v>
      </c>
      <c r="B492" s="3"/>
      <c r="C492" s="3"/>
      <c r="D492" s="3"/>
      <c r="E492" s="3">
        <v>40.0</v>
      </c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2.75" customHeight="1">
      <c r="A493" s="1" t="s">
        <v>54</v>
      </c>
      <c r="B493" s="3"/>
      <c r="C493" s="3"/>
      <c r="D493" s="3"/>
      <c r="E493" s="3">
        <v>0.0</v>
      </c>
      <c r="F493" s="1"/>
      <c r="G493" s="1" t="s">
        <v>60</v>
      </c>
      <c r="H493" s="1" t="s">
        <v>55</v>
      </c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3342.74</v>
      </c>
      <c r="F494" s="5"/>
      <c r="G494" s="3" t="str">
        <f>E494+15000</f>
        <v>18342.74</v>
      </c>
      <c r="H494" s="1"/>
      <c r="I494" s="1"/>
      <c r="J494" s="1"/>
      <c r="K494" s="1"/>
      <c r="L494" s="1"/>
      <c r="M494" s="1"/>
      <c r="N494" s="1"/>
      <c r="O494" s="1"/>
      <c r="P494" s="1"/>
    </row>
    <row r="495" ht="12.75" customHeight="1">
      <c r="A495" s="7" t="s">
        <v>56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2.75" customHeight="1">
      <c r="A498" s="1" t="s">
        <v>6</v>
      </c>
      <c r="B498" s="3">
        <v>101.2</v>
      </c>
      <c r="C498" s="3">
        <v>123.0</v>
      </c>
      <c r="D498" s="3">
        <v>123.0</v>
      </c>
      <c r="E498" s="3" t="str">
        <f t="shared" ref="E498:E499" si="97">F498*B498</f>
        <v>0.00</v>
      </c>
      <c r="F498" s="3" t="str">
        <f t="shared" ref="F498:F499" si="98">D498-C498</f>
        <v>0.00</v>
      </c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2.75" customHeight="1">
      <c r="A499" s="1" t="s">
        <v>7</v>
      </c>
      <c r="B499" s="3">
        <v>4.48</v>
      </c>
      <c r="C499" s="3">
        <v>5673.0</v>
      </c>
      <c r="D499" s="3">
        <v>5722.0</v>
      </c>
      <c r="E499" s="3" t="str">
        <f t="shared" si="97"/>
        <v>219.52</v>
      </c>
      <c r="F499" s="3" t="str">
        <f t="shared" si="98"/>
        <v>49.00</v>
      </c>
      <c r="G499" s="1"/>
      <c r="H499" s="1">
        <v>5672.0</v>
      </c>
      <c r="I499" s="3"/>
      <c r="J499" s="1"/>
      <c r="K499" s="1"/>
      <c r="L499" s="1"/>
      <c r="M499" s="1"/>
      <c r="N499" s="1"/>
      <c r="O499" s="1"/>
      <c r="P499" s="1"/>
    </row>
    <row r="500" ht="12.75" customHeight="1">
      <c r="A500" s="1" t="s">
        <v>8</v>
      </c>
      <c r="B500" s="3"/>
      <c r="C500" s="3"/>
      <c r="D500" s="3"/>
      <c r="E500" s="3">
        <v>102.62</v>
      </c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ht="12.75" customHeight="1">
      <c r="A501" s="1" t="s">
        <v>9</v>
      </c>
      <c r="B501" s="3">
        <v>18.88</v>
      </c>
      <c r="C501" s="3">
        <v>472.0</v>
      </c>
      <c r="D501" s="3">
        <v>473.0</v>
      </c>
      <c r="E501" s="3" t="str">
        <f t="shared" ref="E501:E502" si="99">F501*B501</f>
        <v>18.88</v>
      </c>
      <c r="F501" s="3" t="str">
        <f>D501-C501</f>
        <v>1.00</v>
      </c>
      <c r="G501" s="1"/>
      <c r="H501" s="1">
        <v>471.0</v>
      </c>
      <c r="I501" s="3"/>
      <c r="J501" s="1"/>
      <c r="K501" s="1"/>
      <c r="L501" s="1"/>
      <c r="M501" s="1"/>
      <c r="N501" s="1"/>
      <c r="O501" s="1"/>
      <c r="P501" s="1"/>
    </row>
    <row r="502" ht="12.75" customHeight="1">
      <c r="A502" s="1" t="s">
        <v>10</v>
      </c>
      <c r="B502" s="3">
        <v>22.03</v>
      </c>
      <c r="C502" s="3"/>
      <c r="D502" s="3"/>
      <c r="E502" s="3" t="str">
        <f t="shared" si="99"/>
        <v>22.03</v>
      </c>
      <c r="F502" s="3" t="str">
        <f>F501+F504</f>
        <v>1.00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ht="12.75" customHeight="1">
      <c r="A503" s="1" t="s">
        <v>11</v>
      </c>
      <c r="B503" s="3"/>
      <c r="C503" s="3"/>
      <c r="D503" s="3"/>
      <c r="E503" s="3">
        <v>1634.13</v>
      </c>
      <c r="F503" s="1"/>
      <c r="G503" s="1"/>
      <c r="H503" s="1"/>
      <c r="I503" s="3"/>
      <c r="J503" s="1"/>
      <c r="K503" s="1"/>
      <c r="L503" s="1"/>
      <c r="M503" s="1"/>
      <c r="N503" s="1"/>
      <c r="O503" s="1"/>
      <c r="P503" s="1"/>
    </row>
    <row r="504" ht="12.75" customHeight="1">
      <c r="A504" s="1" t="s">
        <v>12</v>
      </c>
      <c r="B504" s="3">
        <v>114.27</v>
      </c>
      <c r="C504" s="3">
        <v>208.0</v>
      </c>
      <c r="D504" s="3">
        <v>208.0</v>
      </c>
      <c r="E504" s="3" t="str">
        <f>F504*B504</f>
        <v>0.00</v>
      </c>
      <c r="F504" s="3" t="str">
        <f>D504-C504</f>
        <v>0.00</v>
      </c>
      <c r="G504" s="1"/>
      <c r="H504" s="1">
        <v>297.0</v>
      </c>
      <c r="I504" s="1"/>
      <c r="J504" s="1"/>
      <c r="K504" s="1"/>
      <c r="L504" s="1"/>
      <c r="M504" s="1"/>
      <c r="N504" s="1"/>
      <c r="O504" s="1"/>
      <c r="P504" s="1"/>
    </row>
    <row r="505" ht="12.75" customHeight="1">
      <c r="A505" s="1" t="s">
        <v>13</v>
      </c>
      <c r="B505" s="3"/>
      <c r="C505" s="3"/>
      <c r="D505" s="3"/>
      <c r="E505" s="3" t="str">
        <f>887.83+34.17</f>
        <v>922.00</v>
      </c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ht="12.75" customHeight="1">
      <c r="A506" s="1" t="s">
        <v>14</v>
      </c>
      <c r="B506" s="3"/>
      <c r="C506" s="3"/>
      <c r="D506" s="3"/>
      <c r="E506" s="3">
        <v>500.63</v>
      </c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</row>
    <row r="507" ht="12.75" customHeight="1">
      <c r="A507" s="1" t="s">
        <v>15</v>
      </c>
      <c r="B507" s="3"/>
      <c r="C507" s="3"/>
      <c r="D507" s="3"/>
      <c r="E507" s="3">
        <v>40.0</v>
      </c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2.75" customHeight="1">
      <c r="A508" s="1" t="s">
        <v>54</v>
      </c>
      <c r="B508" s="3"/>
      <c r="C508" s="3"/>
      <c r="D508" s="3"/>
      <c r="E508" s="3">
        <v>0.0</v>
      </c>
      <c r="F508" s="1"/>
      <c r="G508" s="8">
        <v>44411.0</v>
      </c>
      <c r="H508" s="1" t="s">
        <v>55</v>
      </c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3459.81</v>
      </c>
      <c r="F509" s="5"/>
      <c r="G509" s="3" t="str">
        <f>E509+22000</f>
        <v>25459.81</v>
      </c>
      <c r="H509" s="1"/>
      <c r="I509" s="1"/>
      <c r="J509" s="1"/>
      <c r="K509" s="1"/>
      <c r="L509" s="1"/>
      <c r="M509" s="1"/>
      <c r="N509" s="1"/>
      <c r="O509" s="1"/>
      <c r="P509" s="1"/>
    </row>
    <row r="510" ht="12.75" customHeight="1">
      <c r="A510" s="7" t="s">
        <v>56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 t="s">
        <v>53</v>
      </c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ht="12.75" customHeight="1">
      <c r="A513" s="1" t="s">
        <v>6</v>
      </c>
      <c r="B513" s="3">
        <v>101.2</v>
      </c>
      <c r="C513" s="3">
        <v>122.0</v>
      </c>
      <c r="D513" s="3">
        <v>123.0</v>
      </c>
      <c r="E513" s="3" t="str">
        <f t="shared" ref="E513:E514" si="100">F513*B513</f>
        <v>101.20</v>
      </c>
      <c r="F513" s="3" t="str">
        <f t="shared" ref="F513:F514" si="101">D513-C513</f>
        <v>1.00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ht="12.75" customHeight="1">
      <c r="A514" s="1" t="s">
        <v>7</v>
      </c>
      <c r="B514" s="3">
        <v>4.48</v>
      </c>
      <c r="C514" s="3">
        <v>5669.0</v>
      </c>
      <c r="D514" s="3">
        <v>5673.0</v>
      </c>
      <c r="E514" s="3" t="str">
        <f t="shared" si="100"/>
        <v>17.92</v>
      </c>
      <c r="F514" s="3" t="str">
        <f t="shared" si="101"/>
        <v>4.00</v>
      </c>
      <c r="G514" s="1"/>
      <c r="H514" s="1">
        <v>5672.0</v>
      </c>
      <c r="I514" s="3"/>
      <c r="J514" s="1"/>
      <c r="K514" s="1"/>
      <c r="L514" s="1"/>
      <c r="M514" s="1"/>
      <c r="N514" s="1"/>
      <c r="O514" s="1"/>
      <c r="P514" s="1"/>
    </row>
    <row r="515" ht="12.75" customHeight="1">
      <c r="A515" s="1" t="s">
        <v>8</v>
      </c>
      <c r="B515" s="3"/>
      <c r="C515" s="3"/>
      <c r="D515" s="3"/>
      <c r="E515" s="3">
        <v>102.62</v>
      </c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ht="12.75" customHeight="1">
      <c r="A516" s="1" t="s">
        <v>9</v>
      </c>
      <c r="B516" s="3">
        <v>18.88</v>
      </c>
      <c r="C516" s="3">
        <v>470.0</v>
      </c>
      <c r="D516" s="3">
        <v>472.0</v>
      </c>
      <c r="E516" s="3" t="str">
        <f t="shared" ref="E516:E517" si="102">F516*B516</f>
        <v>37.76</v>
      </c>
      <c r="F516" s="3" t="str">
        <f>D516-C516</f>
        <v>2.00</v>
      </c>
      <c r="G516" s="1"/>
      <c r="H516" s="1">
        <v>471.0</v>
      </c>
      <c r="I516" s="3"/>
      <c r="J516" s="1"/>
      <c r="K516" s="1"/>
      <c r="L516" s="1"/>
      <c r="M516" s="1"/>
      <c r="N516" s="1"/>
      <c r="O516" s="1"/>
      <c r="P516" s="1"/>
    </row>
    <row r="517" ht="12.75" customHeight="1">
      <c r="A517" s="1" t="s">
        <v>10</v>
      </c>
      <c r="B517" s="3">
        <v>22.03</v>
      </c>
      <c r="C517" s="3"/>
      <c r="D517" s="3"/>
      <c r="E517" s="3" t="str">
        <f t="shared" si="102"/>
        <v>66.09</v>
      </c>
      <c r="F517" s="3" t="str">
        <f>F516+F519</f>
        <v>3.00</v>
      </c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ht="12.75" customHeight="1">
      <c r="A518" s="1" t="s">
        <v>11</v>
      </c>
      <c r="B518" s="3"/>
      <c r="C518" s="3"/>
      <c r="D518" s="3"/>
      <c r="E518" s="3">
        <v>1634.13</v>
      </c>
      <c r="F518" s="1"/>
      <c r="G518" s="1"/>
      <c r="H518" s="1"/>
      <c r="I518" s="3"/>
      <c r="J518" s="1"/>
      <c r="K518" s="1"/>
      <c r="L518" s="1"/>
      <c r="M518" s="1"/>
      <c r="N518" s="1"/>
      <c r="O518" s="1"/>
      <c r="P518" s="1"/>
    </row>
    <row r="519" ht="12.75" customHeight="1">
      <c r="A519" s="1" t="s">
        <v>12</v>
      </c>
      <c r="B519" s="3">
        <v>114.27</v>
      </c>
      <c r="C519" s="3">
        <v>207.0</v>
      </c>
      <c r="D519" s="3">
        <v>208.0</v>
      </c>
      <c r="E519" s="3" t="str">
        <f>F519*B519</f>
        <v>114.27</v>
      </c>
      <c r="F519" s="3" t="str">
        <f>D519-C519</f>
        <v>1.00</v>
      </c>
      <c r="G519" s="1"/>
      <c r="H519" s="1">
        <v>297.0</v>
      </c>
      <c r="I519" s="1"/>
      <c r="J519" s="1"/>
      <c r="K519" s="1"/>
      <c r="L519" s="1"/>
      <c r="M519" s="1"/>
      <c r="N519" s="1"/>
      <c r="O519" s="1"/>
      <c r="P519" s="1"/>
    </row>
    <row r="520" ht="12.75" customHeight="1">
      <c r="A520" s="1" t="s">
        <v>13</v>
      </c>
      <c r="B520" s="3"/>
      <c r="C520" s="3"/>
      <c r="D520" s="3"/>
      <c r="E520" s="3" t="str">
        <f>887.83+34.17</f>
        <v>922.00</v>
      </c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2.75" customHeight="1">
      <c r="A521" s="1" t="s">
        <v>14</v>
      </c>
      <c r="B521" s="3"/>
      <c r="C521" s="3"/>
      <c r="D521" s="3"/>
      <c r="E521" s="3">
        <v>293.46</v>
      </c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</row>
    <row r="522" ht="12.75" customHeight="1">
      <c r="A522" s="1" t="s">
        <v>15</v>
      </c>
      <c r="B522" s="3"/>
      <c r="C522" s="3"/>
      <c r="D522" s="3"/>
      <c r="E522" s="3">
        <v>40.0</v>
      </c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ht="12.75" customHeight="1">
      <c r="A523" s="1" t="s">
        <v>54</v>
      </c>
      <c r="B523" s="3"/>
      <c r="C523" s="3"/>
      <c r="D523" s="3"/>
      <c r="E523" s="3">
        <v>0.0</v>
      </c>
      <c r="F523" s="1"/>
      <c r="G523" s="8">
        <v>44411.0</v>
      </c>
      <c r="H523" s="1" t="s">
        <v>55</v>
      </c>
      <c r="I523" s="1"/>
      <c r="J523" s="1"/>
      <c r="K523" s="1"/>
      <c r="L523" s="1"/>
      <c r="M523" s="1"/>
      <c r="N523" s="1"/>
      <c r="O523" s="1"/>
      <c r="P523" s="1"/>
    </row>
    <row r="524" ht="15.75" customHeight="1">
      <c r="A524" s="5" t="s">
        <v>16</v>
      </c>
      <c r="B524" s="5"/>
      <c r="C524" s="5"/>
      <c r="D524" s="5"/>
      <c r="E524" s="6" t="str">
        <f>SUM(E513:E523)</f>
        <v>3329.45</v>
      </c>
      <c r="F524" s="5"/>
      <c r="G524" s="3" t="str">
        <f>E524+13000</f>
        <v>16329.45</v>
      </c>
      <c r="H524" s="1"/>
      <c r="I524" s="1"/>
      <c r="J524" s="1"/>
      <c r="K524" s="1"/>
      <c r="L524" s="1"/>
      <c r="M524" s="1"/>
      <c r="N524" s="1"/>
      <c r="O524" s="1"/>
      <c r="P524" s="1"/>
    </row>
    <row r="525" ht="12.75" customHeight="1">
      <c r="A525" s="7" t="s">
        <v>56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3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3"/>
      <c r="G529" s="1"/>
      <c r="H529" s="1"/>
      <c r="I529" s="3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1"/>
      <c r="G531" s="1"/>
      <c r="H531" s="1"/>
      <c r="I531" s="3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1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3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8"/>
      <c r="H536" s="1"/>
      <c r="I536" s="1"/>
      <c r="J536" s="1"/>
      <c r="K536" s="1"/>
    </row>
    <row r="537" ht="15.75" customHeight="1">
      <c r="A537" s="5"/>
      <c r="B537" s="5"/>
      <c r="C537" s="5"/>
      <c r="D537" s="5"/>
      <c r="E537" s="6"/>
      <c r="F537" s="5"/>
      <c r="G537" s="3"/>
      <c r="H537" s="1"/>
      <c r="I537" s="1"/>
      <c r="J537" s="1"/>
      <c r="K537" s="1"/>
    </row>
    <row r="538" ht="12.75" customHeight="1">
      <c r="A538" s="7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2"/>
      <c r="E539" s="1"/>
      <c r="F539" s="1"/>
      <c r="G539" s="1"/>
      <c r="H539" s="1"/>
      <c r="I539" s="1"/>
      <c r="J539" s="1"/>
      <c r="K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3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3"/>
      <c r="G544" s="1"/>
      <c r="H544" s="1"/>
      <c r="I544" s="3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1"/>
      <c r="J545" s="1"/>
      <c r="K545" s="1"/>
    </row>
    <row r="546" ht="12.75" customHeight="1">
      <c r="A546" s="1"/>
      <c r="B546" s="3"/>
      <c r="C546" s="3"/>
      <c r="D546" s="3"/>
      <c r="E546" s="3"/>
      <c r="F546" s="1"/>
      <c r="G546" s="1"/>
      <c r="H546" s="1"/>
      <c r="I546" s="3"/>
      <c r="J546" s="1"/>
      <c r="K546" s="1"/>
    </row>
    <row r="547" ht="12.75" customHeight="1">
      <c r="A547" s="1"/>
      <c r="B547" s="3"/>
      <c r="C547" s="3"/>
      <c r="D547" s="3"/>
      <c r="E547" s="3"/>
      <c r="F547" s="3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3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5.75" customHeight="1">
      <c r="A552" s="5"/>
      <c r="B552" s="5"/>
      <c r="C552" s="5"/>
      <c r="D552" s="5"/>
      <c r="E552" s="6"/>
      <c r="F552" s="5"/>
      <c r="G552" s="3"/>
      <c r="H552" s="1"/>
      <c r="I552" s="1"/>
      <c r="J552" s="1"/>
      <c r="K552" s="1"/>
    </row>
    <row r="553" ht="12.75" customHeight="1">
      <c r="A553" s="7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2"/>
      <c r="E554" s="1"/>
      <c r="F554" s="1"/>
      <c r="G554" s="1"/>
      <c r="H554" s="1"/>
      <c r="I554" s="1"/>
      <c r="J554" s="1"/>
      <c r="K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3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3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3"/>
      <c r="G559" s="1"/>
      <c r="H559" s="1"/>
      <c r="I559" s="3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1"/>
      <c r="J560" s="1"/>
      <c r="K560" s="1"/>
    </row>
    <row r="561" ht="12.75" customHeight="1">
      <c r="A561" s="1"/>
      <c r="B561" s="3"/>
      <c r="C561" s="3"/>
      <c r="D561" s="3"/>
      <c r="E561" s="3"/>
      <c r="F561" s="1"/>
      <c r="G561" s="1"/>
      <c r="H561" s="1"/>
      <c r="I561" s="3"/>
      <c r="J561" s="1"/>
      <c r="K561" s="1"/>
    </row>
    <row r="562" ht="12.75" customHeight="1">
      <c r="A562" s="1"/>
      <c r="B562" s="3"/>
      <c r="C562" s="3"/>
      <c r="D562" s="3"/>
      <c r="E562" s="3"/>
      <c r="F562" s="3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1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3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5.75" customHeight="1">
      <c r="A567" s="5"/>
      <c r="B567" s="5"/>
      <c r="C567" s="5"/>
      <c r="D567" s="5"/>
      <c r="E567" s="6"/>
      <c r="F567" s="5"/>
      <c r="G567" s="3"/>
      <c r="H567" s="1"/>
      <c r="I567" s="1"/>
      <c r="J567" s="1"/>
      <c r="K567" s="1"/>
    </row>
    <row r="568" ht="12.75" customHeight="1">
      <c r="A568" s="7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2"/>
      <c r="E569" s="1"/>
      <c r="F569" s="1"/>
      <c r="G569" s="1"/>
      <c r="H569" s="1"/>
      <c r="I569" s="1"/>
      <c r="J569" s="1"/>
      <c r="K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3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3"/>
      <c r="J572" s="1"/>
      <c r="K572" s="1"/>
    </row>
    <row r="573" ht="12.75" customHeight="1">
      <c r="A573" s="1"/>
      <c r="B573" s="3"/>
      <c r="C573" s="3"/>
      <c r="D573" s="3"/>
      <c r="E573" s="3"/>
      <c r="F573" s="1"/>
      <c r="G573" s="1"/>
      <c r="H573" s="1"/>
      <c r="I573" s="1"/>
      <c r="J573" s="1"/>
      <c r="K573" s="1"/>
    </row>
    <row r="574" ht="12.75" customHeight="1">
      <c r="A574" s="1"/>
      <c r="B574" s="3"/>
      <c r="C574" s="3"/>
      <c r="D574" s="3"/>
      <c r="E574" s="3"/>
      <c r="F574" s="3"/>
      <c r="G574" s="1"/>
      <c r="H574" s="1"/>
      <c r="I574" s="3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1"/>
      <c r="J575" s="1"/>
      <c r="K575" s="1"/>
    </row>
    <row r="576" ht="12.75" customHeight="1">
      <c r="A576" s="1"/>
      <c r="B576" s="3"/>
      <c r="C576" s="3"/>
      <c r="D576" s="3"/>
      <c r="E576" s="3"/>
      <c r="F576" s="1"/>
      <c r="G576" s="1"/>
      <c r="H576" s="1"/>
      <c r="I576" s="3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1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3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5.75" customHeight="1">
      <c r="A582" s="5"/>
      <c r="B582" s="5"/>
      <c r="C582" s="5"/>
      <c r="D582" s="5"/>
      <c r="E582" s="6"/>
      <c r="F582" s="5"/>
      <c r="G582" s="3"/>
      <c r="H582" s="1"/>
      <c r="I582" s="1"/>
      <c r="J582" s="1"/>
      <c r="K582" s="1"/>
    </row>
    <row r="583" ht="12.75" customHeight="1">
      <c r="A583" s="7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2"/>
      <c r="E584" s="1"/>
      <c r="F584" s="1"/>
      <c r="G584" s="1"/>
      <c r="H584" s="1"/>
      <c r="I584" s="1"/>
      <c r="J584" s="1"/>
      <c r="K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3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3"/>
      <c r="J587" s="1"/>
      <c r="K587" s="1"/>
    </row>
    <row r="588" ht="12.75" customHeight="1">
      <c r="A588" s="1"/>
      <c r="B588" s="3"/>
      <c r="C588" s="3"/>
      <c r="D588" s="3"/>
      <c r="E588" s="3"/>
      <c r="F588" s="1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3"/>
      <c r="G589" s="1"/>
      <c r="H589" s="1"/>
      <c r="I589" s="3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1"/>
      <c r="G591" s="1"/>
      <c r="H591" s="1"/>
      <c r="I591" s="3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3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5.75" customHeight="1">
      <c r="A597" s="5"/>
      <c r="B597" s="5"/>
      <c r="C597" s="5"/>
      <c r="D597" s="5"/>
      <c r="E597" s="6"/>
      <c r="F597" s="5"/>
      <c r="G597" s="3"/>
      <c r="H597" s="1"/>
      <c r="I597" s="1"/>
      <c r="J597" s="1"/>
      <c r="K597" s="1"/>
    </row>
    <row r="598" ht="12.75" customHeight="1">
      <c r="A598" s="7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2"/>
      <c r="E599" s="1"/>
      <c r="F599" s="1"/>
      <c r="G599" s="1"/>
      <c r="H599" s="1"/>
      <c r="I599" s="1"/>
      <c r="J599" s="1"/>
      <c r="K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3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3"/>
      <c r="J602" s="1"/>
      <c r="K602" s="1"/>
    </row>
    <row r="603" ht="12.75" customHeight="1">
      <c r="A603" s="1"/>
      <c r="B603" s="3"/>
      <c r="C603" s="3"/>
      <c r="D603" s="3"/>
      <c r="E603" s="3"/>
      <c r="F603" s="1"/>
      <c r="G603" s="1"/>
      <c r="H603" s="1"/>
      <c r="I603" s="1"/>
      <c r="J603" s="1"/>
      <c r="K603" s="1"/>
    </row>
    <row r="604" ht="12.75" customHeight="1">
      <c r="A604" s="1"/>
      <c r="B604" s="3"/>
      <c r="C604" s="3"/>
      <c r="D604" s="3"/>
      <c r="E604" s="3"/>
      <c r="F604" s="3"/>
      <c r="G604" s="1"/>
      <c r="H604" s="1"/>
      <c r="I604" s="3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1"/>
      <c r="G606" s="1"/>
      <c r="H606" s="1"/>
      <c r="I606" s="3"/>
      <c r="J606" s="1"/>
      <c r="K606" s="1"/>
    </row>
    <row r="607" ht="12.75" customHeight="1">
      <c r="A607" s="1"/>
      <c r="B607" s="3"/>
      <c r="C607" s="3"/>
      <c r="D607" s="3"/>
      <c r="E607" s="3"/>
      <c r="F607" s="3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1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3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5.75" customHeight="1">
      <c r="A612" s="5"/>
      <c r="B612" s="5"/>
      <c r="C612" s="5"/>
      <c r="D612" s="5"/>
      <c r="E612" s="6"/>
      <c r="F612" s="5"/>
      <c r="G612" s="3"/>
      <c r="H612" s="1"/>
      <c r="I612" s="1"/>
      <c r="J612" s="1"/>
      <c r="K612" s="1"/>
    </row>
    <row r="613" ht="12.75" customHeight="1">
      <c r="A613" s="7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2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3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3"/>
      <c r="J617" s="1"/>
      <c r="K617" s="1"/>
    </row>
    <row r="618" ht="12.75" customHeight="1">
      <c r="A618" s="1"/>
      <c r="B618" s="3"/>
      <c r="C618" s="3"/>
      <c r="D618" s="3"/>
      <c r="E618" s="3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3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3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1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3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5.75" customHeight="1">
      <c r="A627" s="5"/>
      <c r="B627" s="5"/>
      <c r="C627" s="5"/>
      <c r="D627" s="5"/>
      <c r="E627" s="6"/>
      <c r="F627" s="5"/>
      <c r="G627" s="1"/>
      <c r="H627" s="1"/>
      <c r="I627" s="1"/>
      <c r="J627" s="1"/>
      <c r="K627" s="1"/>
    </row>
    <row r="628" ht="12.75" customHeight="1">
      <c r="A628" s="7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2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3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3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3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1"/>
      <c r="G636" s="1"/>
      <c r="H636" s="1"/>
      <c r="I636" s="3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3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5.75" customHeight="1">
      <c r="A642" s="5"/>
      <c r="B642" s="5"/>
      <c r="C642" s="5"/>
      <c r="D642" s="5"/>
      <c r="E642" s="6"/>
      <c r="F642" s="5"/>
      <c r="G642" s="1"/>
      <c r="H642" s="1"/>
      <c r="I642" s="1"/>
      <c r="J642" s="1"/>
      <c r="K642" s="1"/>
    </row>
    <row r="643" ht="12.75" customHeight="1">
      <c r="A643" s="7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2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3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3"/>
      <c r="J647" s="1"/>
      <c r="K647" s="1"/>
    </row>
    <row r="648" ht="12.75" customHeight="1">
      <c r="A648" s="1"/>
      <c r="B648" s="3"/>
      <c r="C648" s="3"/>
      <c r="D648" s="3"/>
      <c r="E648" s="3"/>
      <c r="F648" s="1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3"/>
      <c r="G649" s="1"/>
      <c r="H649" s="1"/>
      <c r="I649" s="3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1"/>
      <c r="G651" s="1"/>
      <c r="H651" s="1"/>
      <c r="I651" s="3"/>
      <c r="J651" s="1"/>
      <c r="K651" s="1"/>
    </row>
    <row r="652" ht="12.75" customHeight="1">
      <c r="A652" s="1"/>
      <c r="B652" s="3"/>
      <c r="C652" s="3"/>
      <c r="D652" s="3"/>
      <c r="E652" s="3"/>
      <c r="F652" s="3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1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3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5.75" customHeight="1">
      <c r="A657" s="5"/>
      <c r="B657" s="5"/>
      <c r="C657" s="5"/>
      <c r="D657" s="5"/>
      <c r="E657" s="6"/>
      <c r="F657" s="5"/>
      <c r="G657" s="1"/>
      <c r="H657" s="1"/>
      <c r="I657" s="1"/>
      <c r="J657" s="1"/>
      <c r="K657" s="1"/>
    </row>
    <row r="658" ht="12.75" customHeight="1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2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3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3"/>
      <c r="G664" s="1"/>
      <c r="H664" s="1"/>
      <c r="I664" s="3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</row>
    <row r="666" ht="12.75" customHeight="1">
      <c r="A666" s="1"/>
      <c r="B666" s="3"/>
      <c r="C666" s="3"/>
      <c r="D666" s="3"/>
      <c r="E666" s="3"/>
      <c r="F666" s="1"/>
      <c r="G666" s="1"/>
      <c r="H666" s="1"/>
      <c r="I666" s="3"/>
      <c r="J666" s="1"/>
      <c r="K666" s="1"/>
    </row>
    <row r="667" ht="12.7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3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5.75" customHeight="1">
      <c r="A672" s="5"/>
      <c r="B672" s="5"/>
      <c r="C672" s="5"/>
      <c r="D672" s="5"/>
      <c r="E672" s="6"/>
      <c r="F672" s="5"/>
      <c r="G672" s="1"/>
      <c r="H672" s="1"/>
      <c r="I672" s="1"/>
      <c r="J672" s="1"/>
      <c r="K672" s="1"/>
    </row>
    <row r="673" ht="12.75" customHeight="1">
      <c r="A673" s="7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2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3"/>
      <c r="J677" s="1"/>
      <c r="K677" s="1"/>
    </row>
    <row r="678" ht="12.75" customHeight="1">
      <c r="A678" s="1"/>
      <c r="B678" s="3"/>
      <c r="C678" s="3"/>
      <c r="D678" s="3"/>
      <c r="E678" s="3"/>
      <c r="F678" s="1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3"/>
      <c r="G679" s="1"/>
      <c r="H679" s="1"/>
      <c r="I679" s="3"/>
      <c r="J679" s="1"/>
      <c r="K679" s="1"/>
    </row>
    <row r="680" ht="12.75" customHeight="1">
      <c r="A680" s="1"/>
      <c r="B680" s="3"/>
      <c r="C680" s="3"/>
      <c r="D680" s="3"/>
      <c r="E680" s="3"/>
      <c r="F680" s="3"/>
      <c r="G680" s="1"/>
      <c r="H680" s="1"/>
      <c r="I680" s="1"/>
      <c r="J680" s="1"/>
      <c r="K680" s="1"/>
    </row>
    <row r="681" ht="12.75" customHeight="1">
      <c r="A681" s="1"/>
      <c r="B681" s="3"/>
      <c r="C681" s="3"/>
      <c r="D681" s="3"/>
      <c r="E681" s="3"/>
      <c r="F681" s="1"/>
      <c r="G681" s="1"/>
      <c r="H681" s="1"/>
      <c r="I681" s="3"/>
      <c r="J681" s="1"/>
      <c r="K681" s="1"/>
    </row>
    <row r="682" ht="12.75" customHeight="1">
      <c r="A682" s="1"/>
      <c r="B682" s="3"/>
      <c r="C682" s="3"/>
      <c r="D682" s="3"/>
      <c r="E682" s="3"/>
      <c r="F682" s="3"/>
      <c r="G682" s="1"/>
      <c r="H682" s="1"/>
      <c r="I682" s="1"/>
      <c r="J682" s="1"/>
      <c r="K682" s="1"/>
    </row>
    <row r="683" ht="12.75" customHeight="1">
      <c r="A683" s="1"/>
      <c r="B683" s="3"/>
      <c r="C683" s="3"/>
      <c r="D683" s="3"/>
      <c r="E683" s="3"/>
      <c r="F683" s="1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3"/>
      <c r="J684" s="1"/>
      <c r="K684" s="1"/>
    </row>
    <row r="685" ht="12.75" customHeight="1">
      <c r="A685" s="1"/>
      <c r="B685" s="3"/>
      <c r="C685" s="3"/>
      <c r="D685" s="3"/>
      <c r="E685" s="3"/>
      <c r="F685" s="1"/>
      <c r="G685" s="1"/>
      <c r="H685" s="1"/>
      <c r="I685" s="1"/>
      <c r="J685" s="1"/>
      <c r="K685" s="1"/>
    </row>
    <row r="686" ht="12.75" customHeight="1">
      <c r="A686" s="1"/>
      <c r="B686" s="3"/>
      <c r="C686" s="3"/>
      <c r="D686" s="3"/>
      <c r="E686" s="3"/>
      <c r="F686" s="1"/>
      <c r="G686" s="1"/>
      <c r="H686" s="1"/>
      <c r="I686" s="1"/>
      <c r="J686" s="1"/>
      <c r="K686" s="1"/>
    </row>
    <row r="687" ht="15.75" customHeight="1">
      <c r="A687" s="5"/>
      <c r="B687" s="5"/>
      <c r="C687" s="5"/>
      <c r="D687" s="5"/>
      <c r="E687" s="6"/>
      <c r="F687" s="5"/>
      <c r="G687" s="1"/>
      <c r="H687" s="1"/>
      <c r="I687" s="1"/>
      <c r="J687" s="1"/>
      <c r="K687" s="1"/>
    </row>
    <row r="688" ht="12.75" customHeight="1">
      <c r="A688" s="7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5.75" customHeight="1">
      <c r="A689" s="1"/>
      <c r="B689" s="2"/>
      <c r="E689" s="1"/>
      <c r="F689" s="1"/>
      <c r="G689" s="1"/>
      <c r="H689" s="1"/>
      <c r="I689" s="1"/>
      <c r="J689" s="1"/>
      <c r="K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3"/>
      <c r="C691" s="3"/>
      <c r="D691" s="3"/>
      <c r="E691" s="3"/>
      <c r="F691" s="3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3"/>
      <c r="J692" s="1"/>
      <c r="K692" s="1"/>
    </row>
    <row r="693" ht="12.75" customHeight="1">
      <c r="A693" s="1"/>
      <c r="B693" s="3"/>
      <c r="C693" s="3"/>
      <c r="D693" s="3"/>
      <c r="E693" s="3"/>
      <c r="F693" s="1"/>
      <c r="G693" s="1"/>
      <c r="H693" s="1"/>
      <c r="I693" s="1"/>
      <c r="J693" s="1"/>
      <c r="K693" s="1"/>
    </row>
    <row r="694" ht="12.75" customHeight="1">
      <c r="A694" s="1"/>
      <c r="B694" s="3"/>
      <c r="C694" s="3"/>
      <c r="D694" s="3"/>
      <c r="E694" s="3"/>
      <c r="F694" s="3"/>
      <c r="G694" s="1"/>
      <c r="H694" s="1"/>
      <c r="I694" s="3"/>
      <c r="J694" s="1"/>
      <c r="K694" s="1"/>
    </row>
    <row r="695" ht="12.75" customHeight="1">
      <c r="A695" s="1"/>
      <c r="B695" s="3"/>
      <c r="C695" s="3"/>
      <c r="D695" s="3"/>
      <c r="E695" s="3"/>
      <c r="F695" s="3"/>
      <c r="G695" s="1"/>
      <c r="H695" s="1"/>
      <c r="I695" s="1"/>
      <c r="J695" s="1"/>
      <c r="K695" s="1"/>
    </row>
    <row r="696" ht="12.75" customHeight="1">
      <c r="A696" s="1"/>
      <c r="B696" s="3"/>
      <c r="C696" s="3"/>
      <c r="D696" s="3"/>
      <c r="E696" s="3"/>
      <c r="F696" s="1"/>
      <c r="G696" s="1"/>
      <c r="H696" s="1"/>
      <c r="I696" s="3"/>
      <c r="J696" s="1"/>
      <c r="K696" s="1"/>
    </row>
    <row r="697" ht="12.75" customHeight="1">
      <c r="A697" s="1"/>
      <c r="B697" s="3"/>
      <c r="C697" s="3"/>
      <c r="D697" s="3"/>
      <c r="E697" s="3"/>
      <c r="F697" s="3"/>
      <c r="G697" s="1"/>
      <c r="H697" s="1"/>
      <c r="I697" s="1"/>
      <c r="J697" s="1"/>
      <c r="K697" s="1"/>
    </row>
    <row r="698" ht="12.75" customHeight="1">
      <c r="A698" s="1"/>
      <c r="B698" s="3"/>
      <c r="C698" s="3"/>
      <c r="D698" s="3"/>
      <c r="E698" s="3"/>
      <c r="F698" s="1"/>
      <c r="G698" s="1"/>
      <c r="H698" s="1"/>
      <c r="I698" s="1"/>
      <c r="J698" s="1"/>
      <c r="K698" s="1"/>
    </row>
    <row r="699" ht="12.75" customHeight="1">
      <c r="A699" s="1"/>
      <c r="B699" s="3"/>
      <c r="C699" s="3"/>
      <c r="D699" s="3"/>
      <c r="E699" s="3"/>
      <c r="F699" s="1"/>
      <c r="G699" s="1"/>
      <c r="H699" s="1"/>
      <c r="I699" s="3"/>
      <c r="J699" s="1"/>
      <c r="K699" s="1"/>
    </row>
    <row r="700" ht="12.75" customHeight="1">
      <c r="A700" s="1"/>
      <c r="B700" s="3"/>
      <c r="C700" s="3"/>
      <c r="D700" s="3"/>
      <c r="E700" s="3"/>
      <c r="F700" s="1"/>
      <c r="G700" s="1"/>
      <c r="H700" s="1"/>
      <c r="I700" s="1"/>
      <c r="J700" s="1"/>
      <c r="K700" s="1"/>
    </row>
    <row r="701" ht="12.75" customHeight="1">
      <c r="A701" s="1"/>
      <c r="B701" s="3"/>
      <c r="C701" s="3"/>
      <c r="D701" s="3"/>
      <c r="E701" s="3"/>
      <c r="F701" s="1"/>
      <c r="G701" s="1"/>
      <c r="H701" s="1"/>
      <c r="I701" s="1"/>
      <c r="J701" s="1"/>
      <c r="K701" s="1"/>
    </row>
    <row r="702" ht="15.75" customHeight="1">
      <c r="A702" s="5"/>
      <c r="B702" s="5"/>
      <c r="C702" s="5"/>
      <c r="D702" s="5"/>
      <c r="E702" s="6"/>
      <c r="F702" s="5"/>
      <c r="G702" s="1"/>
      <c r="H702" s="1"/>
      <c r="I702" s="1"/>
      <c r="J702" s="1"/>
      <c r="K702" s="1"/>
    </row>
    <row r="703" ht="12.75" customHeight="1">
      <c r="A703" s="7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5.75" customHeight="1">
      <c r="A704" s="1"/>
      <c r="B704" s="2"/>
      <c r="E704" s="1"/>
      <c r="F704" s="1"/>
      <c r="G704" s="1"/>
      <c r="H704" s="1"/>
      <c r="I704" s="1"/>
      <c r="J704" s="1"/>
      <c r="K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3"/>
      <c r="C706" s="3"/>
      <c r="D706" s="3"/>
      <c r="E706" s="3"/>
      <c r="F706" s="3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3"/>
      <c r="G707" s="1"/>
      <c r="H707" s="1"/>
      <c r="I707" s="3"/>
      <c r="J707" s="1"/>
      <c r="K707" s="1"/>
    </row>
    <row r="708" ht="12.75" customHeight="1">
      <c r="A708" s="1"/>
      <c r="B708" s="3"/>
      <c r="C708" s="3"/>
      <c r="D708" s="3"/>
      <c r="E708" s="3"/>
      <c r="F708" s="1"/>
      <c r="G708" s="1"/>
      <c r="H708" s="1"/>
      <c r="I708" s="1"/>
      <c r="J708" s="1"/>
      <c r="K708" s="1"/>
    </row>
    <row r="709" ht="12.75" customHeight="1">
      <c r="A709" s="1"/>
      <c r="B709" s="3"/>
      <c r="C709" s="3"/>
      <c r="D709" s="3"/>
      <c r="E709" s="3"/>
      <c r="F709" s="3"/>
      <c r="G709" s="1"/>
      <c r="H709" s="1"/>
      <c r="I709" s="3"/>
      <c r="J709" s="1"/>
      <c r="K709" s="1"/>
    </row>
    <row r="710" ht="12.75" customHeight="1">
      <c r="A710" s="1"/>
      <c r="B710" s="3"/>
      <c r="C710" s="3"/>
      <c r="D710" s="3"/>
      <c r="E710" s="3"/>
      <c r="F710" s="3"/>
      <c r="G710" s="1"/>
      <c r="H710" s="1"/>
      <c r="I710" s="1"/>
      <c r="J710" s="1"/>
      <c r="K710" s="1"/>
    </row>
    <row r="711" ht="12.75" customHeight="1">
      <c r="A711" s="1"/>
      <c r="B711" s="3"/>
      <c r="C711" s="3"/>
      <c r="D711" s="3"/>
      <c r="E711" s="3"/>
      <c r="F711" s="1"/>
      <c r="G711" s="1"/>
      <c r="H711" s="1"/>
      <c r="I711" s="3"/>
      <c r="J711" s="1"/>
      <c r="K711" s="1"/>
    </row>
    <row r="712" ht="12.75" customHeight="1">
      <c r="A712" s="1"/>
      <c r="B712" s="3"/>
      <c r="C712" s="3"/>
      <c r="D712" s="3"/>
      <c r="E712" s="3"/>
      <c r="F712" s="3"/>
      <c r="G712" s="1"/>
      <c r="H712" s="1"/>
      <c r="I712" s="1"/>
      <c r="J712" s="1"/>
      <c r="K712" s="1"/>
    </row>
    <row r="713" ht="12.75" customHeight="1">
      <c r="A713" s="1"/>
      <c r="B713" s="3"/>
      <c r="C713" s="3"/>
      <c r="D713" s="3"/>
      <c r="E713" s="3"/>
      <c r="F713" s="1"/>
      <c r="G713" s="1"/>
      <c r="H713" s="1"/>
      <c r="I713" s="1"/>
      <c r="J713" s="1"/>
      <c r="K713" s="1"/>
    </row>
    <row r="714" ht="12.75" customHeight="1">
      <c r="A714" s="1"/>
      <c r="B714" s="3"/>
      <c r="C714" s="3"/>
      <c r="D714" s="3"/>
      <c r="E714" s="3"/>
      <c r="F714" s="1"/>
      <c r="G714" s="1"/>
      <c r="H714" s="1"/>
      <c r="I714" s="3"/>
      <c r="J714" s="1"/>
      <c r="K714" s="1"/>
    </row>
    <row r="715" ht="12.75" customHeight="1">
      <c r="A715" s="1"/>
      <c r="B715" s="3"/>
      <c r="C715" s="3"/>
      <c r="D715" s="3"/>
      <c r="E715" s="3"/>
      <c r="F715" s="1"/>
      <c r="G715" s="1"/>
      <c r="H715" s="1"/>
      <c r="I715" s="1"/>
      <c r="J715" s="1"/>
      <c r="K715" s="1"/>
    </row>
    <row r="716" ht="12.75" customHeight="1">
      <c r="A716" s="1"/>
      <c r="B716" s="3"/>
      <c r="C716" s="3"/>
      <c r="D716" s="3"/>
      <c r="E716" s="3"/>
      <c r="F716" s="1"/>
      <c r="G716" s="1"/>
      <c r="H716" s="1"/>
      <c r="I716" s="1"/>
      <c r="J716" s="1"/>
      <c r="K716" s="1"/>
    </row>
    <row r="717" ht="15.75" customHeight="1">
      <c r="A717" s="5"/>
      <c r="B717" s="5"/>
      <c r="C717" s="5"/>
      <c r="D717" s="5"/>
      <c r="E717" s="6"/>
      <c r="F717" s="5"/>
      <c r="G717" s="1"/>
      <c r="H717" s="1"/>
      <c r="I717" s="1"/>
      <c r="J717" s="1"/>
      <c r="K717" s="1"/>
    </row>
    <row r="718" ht="12.75" customHeight="1">
      <c r="A718" s="7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5.75" customHeight="1">
      <c r="A719" s="1"/>
      <c r="B719" s="2"/>
      <c r="E719" s="1"/>
      <c r="F719" s="1"/>
      <c r="G719" s="1"/>
      <c r="H719" s="1"/>
      <c r="I719" s="1"/>
      <c r="J719" s="1"/>
      <c r="K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2.75" customHeight="1">
      <c r="A721" s="1"/>
      <c r="B721" s="3"/>
      <c r="C721" s="3"/>
      <c r="D721" s="3"/>
      <c r="E721" s="3"/>
      <c r="F721" s="3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3"/>
      <c r="G722" s="1"/>
      <c r="H722" s="1"/>
      <c r="I722" s="3"/>
      <c r="J722" s="1"/>
      <c r="K722" s="1"/>
    </row>
    <row r="723" ht="12.75" customHeight="1">
      <c r="A723" s="1"/>
      <c r="B723" s="3"/>
      <c r="C723" s="3"/>
      <c r="D723" s="3"/>
      <c r="E723" s="3"/>
      <c r="F723" s="1"/>
      <c r="G723" s="1"/>
      <c r="H723" s="1"/>
      <c r="I723" s="1"/>
      <c r="J723" s="1"/>
      <c r="K723" s="1"/>
    </row>
    <row r="724" ht="15.75" customHeight="1"/>
    <row r="725" ht="15.75" customHeight="1"/>
  </sheetData>
  <mergeCells count="48">
    <mergeCell ref="B196:D196"/>
    <mergeCell ref="B136:D136"/>
    <mergeCell ref="B151:D151"/>
    <mergeCell ref="B181:D181"/>
    <mergeCell ref="B166:D166"/>
    <mergeCell ref="B271:D271"/>
    <mergeCell ref="B61:D61"/>
    <mergeCell ref="B46:D46"/>
    <mergeCell ref="B31:D31"/>
    <mergeCell ref="B16:D16"/>
    <mergeCell ref="B1:D1"/>
    <mergeCell ref="B211:D211"/>
    <mergeCell ref="B91:D91"/>
    <mergeCell ref="B629:D629"/>
    <mergeCell ref="B644:D644"/>
    <mergeCell ref="B689:D689"/>
    <mergeCell ref="B704:D704"/>
    <mergeCell ref="B719:D719"/>
    <mergeCell ref="B614:D614"/>
    <mergeCell ref="B421:D421"/>
    <mergeCell ref="B436:D436"/>
    <mergeCell ref="B451:D451"/>
    <mergeCell ref="B569:D569"/>
    <mergeCell ref="B674:D674"/>
    <mergeCell ref="B659:D659"/>
    <mergeCell ref="B599:D599"/>
    <mergeCell ref="B584:D584"/>
    <mergeCell ref="B511:D511"/>
    <mergeCell ref="B496:D496"/>
    <mergeCell ref="B466:D466"/>
    <mergeCell ref="B481:D481"/>
    <mergeCell ref="B256:D256"/>
    <mergeCell ref="B226:D226"/>
    <mergeCell ref="B241:D241"/>
    <mergeCell ref="B76:D76"/>
    <mergeCell ref="B121:D121"/>
    <mergeCell ref="B106:D106"/>
    <mergeCell ref="B539:D539"/>
    <mergeCell ref="B554:D554"/>
    <mergeCell ref="B406:D406"/>
    <mergeCell ref="B391:D391"/>
    <mergeCell ref="B301:D301"/>
    <mergeCell ref="B286:D286"/>
    <mergeCell ref="B316:D316"/>
    <mergeCell ref="B346:D346"/>
    <mergeCell ref="B331:D331"/>
    <mergeCell ref="B361:D361"/>
    <mergeCell ref="B376:D37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29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101.49</v>
      </c>
      <c r="C3" s="3">
        <v>117.0</v>
      </c>
      <c r="D3" s="3">
        <v>118.0</v>
      </c>
      <c r="E3" s="3" t="str">
        <f>F3*B3+40.42</f>
        <v>141.91</v>
      </c>
      <c r="F3" s="3" t="str">
        <f t="shared" ref="F3:F4" si="1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5.58</v>
      </c>
      <c r="C4" s="3">
        <v>11084.0</v>
      </c>
      <c r="D4" s="3">
        <v>11135.0</v>
      </c>
      <c r="E4" s="3" t="str">
        <f>F4*B4</f>
        <v>284.58</v>
      </c>
      <c r="F4" s="3" t="str">
        <f t="shared" si="1"/>
        <v>51.00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 t="str">
        <f>135.51</f>
        <v>135.51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24.37</v>
      </c>
      <c r="C6" s="3">
        <v>512.0</v>
      </c>
      <c r="D6" s="3">
        <v>518.0</v>
      </c>
      <c r="E6" s="3" t="str">
        <f t="shared" ref="E6:E7" si="2">F6*B6</f>
        <v>146.22</v>
      </c>
      <c r="F6" s="3" t="str">
        <f>D6-C6</f>
        <v>6.00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252.27</v>
      </c>
      <c r="F7" s="3" t="str">
        <f>F6+F9</f>
        <v>9.00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 t="str">
        <f>1012.57</f>
        <v>1012.57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147.68</v>
      </c>
      <c r="C9" s="3">
        <v>197.0</v>
      </c>
      <c r="D9" s="3">
        <v>200.0</v>
      </c>
      <c r="E9" s="3" t="str">
        <f>F9*B9</f>
        <v>443.04</v>
      </c>
      <c r="F9" s="3" t="str">
        <f>D9-C9</f>
        <v>3.00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1034.47</f>
        <v>1034.47</v>
      </c>
      <c r="F10" s="1"/>
      <c r="G10" s="1">
        <v>1131.55</v>
      </c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398.78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 t="str">
        <f>82</f>
        <v>82.00</v>
      </c>
      <c r="F12" s="1"/>
      <c r="G12" s="1"/>
      <c r="H12" s="3"/>
      <c r="I12" s="1"/>
      <c r="J12" s="1"/>
      <c r="K12" s="1"/>
    </row>
    <row r="13" ht="12.75" customHeight="1">
      <c r="A13" s="1" t="s">
        <v>61</v>
      </c>
      <c r="B13" s="3"/>
      <c r="C13" s="3"/>
      <c r="D13" s="3"/>
      <c r="E13" s="3">
        <v>85.0</v>
      </c>
      <c r="F13" s="1"/>
      <c r="G13" s="3" t="str">
        <f>E3+E4+E6+E9+E7</f>
        <v>1268.02</v>
      </c>
      <c r="H13" s="3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4016.35</v>
      </c>
      <c r="F14" s="1"/>
      <c r="G14" s="3" t="str">
        <f>E14+12000</f>
        <v>16016.35</v>
      </c>
      <c r="H14" s="3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101.49</v>
      </c>
      <c r="C18" s="3">
        <v>117.0</v>
      </c>
      <c r="D18" s="3">
        <v>117.0</v>
      </c>
      <c r="E18" s="3" t="str">
        <f>F18*B18+40.42</f>
        <v>40.42</v>
      </c>
      <c r="F18" s="3" t="str">
        <f t="shared" ref="F18:F19" si="3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5.58</v>
      </c>
      <c r="C19" s="3">
        <v>11050.0</v>
      </c>
      <c r="D19" s="3">
        <v>11084.0</v>
      </c>
      <c r="E19" s="3" t="str">
        <f>F19*B19</f>
        <v>189.72</v>
      </c>
      <c r="F19" s="3" t="str">
        <f t="shared" si="3"/>
        <v>34.00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 t="str">
        <f>135.51</f>
        <v>135.51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24.37</v>
      </c>
      <c r="C21" s="3">
        <v>510.0</v>
      </c>
      <c r="D21" s="3">
        <v>512.0</v>
      </c>
      <c r="E21" s="3" t="str">
        <f t="shared" ref="E21:E22" si="4">F21*B21</f>
        <v>48.74</v>
      </c>
      <c r="F21" s="3" t="str">
        <f>D21-C21</f>
        <v>2.00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28.03</v>
      </c>
      <c r="C22" s="3"/>
      <c r="D22" s="3"/>
      <c r="E22" s="3" t="str">
        <f t="shared" si="4"/>
        <v>112.12</v>
      </c>
      <c r="F22" s="3" t="str">
        <f>F21+F24</f>
        <v>4.00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 t="str">
        <f>1012.57</f>
        <v>1012.57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147.68</v>
      </c>
      <c r="C24" s="3">
        <v>195.0</v>
      </c>
      <c r="D24" s="3">
        <v>197.0</v>
      </c>
      <c r="E24" s="3" t="str">
        <f>F24*B24</f>
        <v>295.36</v>
      </c>
      <c r="F24" s="3" t="str">
        <f>D24-C24</f>
        <v>2.00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1034.47</f>
        <v>1034.47</v>
      </c>
      <c r="F25" s="1"/>
      <c r="G25" s="1"/>
      <c r="H25" s="3">
        <v>1081.96</v>
      </c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398.78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 t="str">
        <f>82</f>
        <v>82.00</v>
      </c>
      <c r="F27" s="1"/>
      <c r="G27" s="1"/>
      <c r="H27" s="3"/>
      <c r="I27" s="1"/>
      <c r="J27" s="1"/>
      <c r="K27" s="1"/>
    </row>
    <row r="28" ht="12.75" customHeight="1">
      <c r="A28" s="1" t="s">
        <v>61</v>
      </c>
      <c r="B28" s="3"/>
      <c r="C28" s="3"/>
      <c r="D28" s="3"/>
      <c r="E28" s="3">
        <v>85.0</v>
      </c>
      <c r="F28" s="1"/>
      <c r="G28" s="3" t="str">
        <f>E18+E19+E21+G25+E22</f>
        <v>391.00</v>
      </c>
      <c r="H28" s="3" t="str">
        <f>G29-47</f>
        <v>13387.69</v>
      </c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3434.69</v>
      </c>
      <c r="F29" s="1"/>
      <c r="G29" s="3" t="str">
        <f>E29+10000</f>
        <v>13434.69</v>
      </c>
      <c r="H29" s="3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101.49</v>
      </c>
      <c r="C33" s="3">
        <v>117.0</v>
      </c>
      <c r="D33" s="3">
        <v>117.0</v>
      </c>
      <c r="E33" s="3" t="str">
        <f>F33*B33+40.42</f>
        <v>40.42</v>
      </c>
      <c r="F33" s="3" t="str">
        <f t="shared" ref="F33:F34" si="5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5.58</v>
      </c>
      <c r="C34" s="3">
        <v>11000.0</v>
      </c>
      <c r="D34" s="3">
        <v>11050.0</v>
      </c>
      <c r="E34" s="3" t="str">
        <f>F34*B34</f>
        <v>279.00</v>
      </c>
      <c r="F34" s="3" t="str">
        <f t="shared" si="5"/>
        <v>50.00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 t="str">
        <f>135.51</f>
        <v>135.51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24.37</v>
      </c>
      <c r="C36" s="3">
        <v>506.0</v>
      </c>
      <c r="D36" s="3">
        <v>510.0</v>
      </c>
      <c r="E36" s="3" t="str">
        <f t="shared" ref="E36:E37" si="6">F36*B36</f>
        <v>97.48</v>
      </c>
      <c r="F36" s="3" t="str">
        <f>D36-C36</f>
        <v>4.00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28.03</v>
      </c>
      <c r="C37" s="3"/>
      <c r="D37" s="3"/>
      <c r="E37" s="3" t="str">
        <f t="shared" si="6"/>
        <v>140.15</v>
      </c>
      <c r="F37" s="3" t="str">
        <f>F36+F39</f>
        <v>5.00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 t="str">
        <f>1012.57</f>
        <v>1012.57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147.68</v>
      </c>
      <c r="C39" s="3">
        <v>194.0</v>
      </c>
      <c r="D39" s="3">
        <v>195.0</v>
      </c>
      <c r="E39" s="3" t="str">
        <f>F39*B39</f>
        <v>147.68</v>
      </c>
      <c r="F39" s="3" t="str">
        <f>D39-C39</f>
        <v>1.00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1034.47</f>
        <v>1034.47</v>
      </c>
      <c r="F40" s="1"/>
      <c r="G40" s="1"/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398.78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 t="str">
        <f>82</f>
        <v>82.00</v>
      </c>
      <c r="F42" s="1"/>
      <c r="G42" s="1"/>
      <c r="H42" s="3"/>
      <c r="I42" s="1"/>
      <c r="J42" s="1"/>
      <c r="K42" s="1"/>
    </row>
    <row r="43" ht="12.75" customHeight="1">
      <c r="A43" s="1" t="s">
        <v>61</v>
      </c>
      <c r="B43" s="3"/>
      <c r="C43" s="3"/>
      <c r="D43" s="3"/>
      <c r="E43" s="3">
        <v>85.0</v>
      </c>
      <c r="F43" s="1"/>
      <c r="G43" s="1"/>
      <c r="H43" s="1" t="str">
        <f>13500-13453</f>
        <v>47</v>
      </c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3453.06</v>
      </c>
      <c r="F44" s="1"/>
      <c r="G44" s="3" t="str">
        <f>E44+10000</f>
        <v>13453.06</v>
      </c>
      <c r="H44" s="3" t="s">
        <v>62</v>
      </c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115.86</v>
      </c>
      <c r="C48" s="3">
        <v>116.0</v>
      </c>
      <c r="D48" s="3">
        <v>117.0</v>
      </c>
      <c r="E48" s="3" t="str">
        <f t="shared" ref="E48:E49" si="7">F48*B48</f>
        <v>115.86</v>
      </c>
      <c r="F48" s="3" t="str">
        <f t="shared" ref="F48:F49" si="8">D48-C48</f>
        <v>1.00</v>
      </c>
      <c r="G48" s="1"/>
      <c r="H48" s="1">
        <v>101.49</v>
      </c>
      <c r="I48" s="1">
        <v>40.42</v>
      </c>
      <c r="J48" s="1"/>
      <c r="K48" s="1"/>
    </row>
    <row r="49" ht="12.75" customHeight="1">
      <c r="A49" s="1" t="s">
        <v>7</v>
      </c>
      <c r="B49" s="3">
        <v>5.14</v>
      </c>
      <c r="C49" s="3">
        <v>10944.0</v>
      </c>
      <c r="D49" s="3">
        <v>11000.0</v>
      </c>
      <c r="E49" s="3" t="str">
        <f t="shared" si="7"/>
        <v>287.84</v>
      </c>
      <c r="F49" s="3" t="str">
        <f t="shared" si="8"/>
        <v>56.00</v>
      </c>
      <c r="G49" s="1"/>
      <c r="H49" s="1">
        <v>5.58</v>
      </c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 t="str">
        <f>120.35</f>
        <v>120.35</v>
      </c>
      <c r="F50" s="1"/>
      <c r="G50" s="1"/>
      <c r="H50" s="1">
        <v>135.51</v>
      </c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501.0</v>
      </c>
      <c r="D51" s="3">
        <v>506.0</v>
      </c>
      <c r="E51" s="3" t="str">
        <f t="shared" ref="E51:E52" si="9">F51*B51</f>
        <v>108.25</v>
      </c>
      <c r="F51" s="3" t="str">
        <f>D51-C51</f>
        <v>5.00</v>
      </c>
      <c r="G51" s="1"/>
      <c r="H51" s="1">
        <v>24.37</v>
      </c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9"/>
        <v>176.82</v>
      </c>
      <c r="F52" s="3" t="str">
        <f>F51+F54</f>
        <v>7.00</v>
      </c>
      <c r="G52" s="1"/>
      <c r="H52" s="1">
        <v>28.03</v>
      </c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 t="str">
        <f>1045.26</f>
        <v>1045.26</v>
      </c>
      <c r="F53" s="1"/>
      <c r="G53" s="1"/>
      <c r="H53" s="1">
        <v>1012.57</v>
      </c>
      <c r="I53" s="3"/>
      <c r="J53" s="1"/>
      <c r="K53" s="1"/>
    </row>
    <row r="54" ht="12.75" customHeight="1">
      <c r="A54" s="1" t="s">
        <v>12</v>
      </c>
      <c r="B54" s="3">
        <v>131.15</v>
      </c>
      <c r="C54" s="3">
        <v>192.0</v>
      </c>
      <c r="D54" s="3">
        <v>194.0</v>
      </c>
      <c r="E54" s="3" t="str">
        <f>F54*B54</f>
        <v>262.30</v>
      </c>
      <c r="F54" s="3" t="str">
        <f>D54-C54</f>
        <v>2.00</v>
      </c>
      <c r="G54" s="1"/>
      <c r="H54" s="3">
        <v>147.68</v>
      </c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1234.03</f>
        <v>1234.03</v>
      </c>
      <c r="F55" s="1"/>
      <c r="G55" s="1"/>
      <c r="H55" s="3">
        <v>1034.47</v>
      </c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398.78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 t="str">
        <f>81</f>
        <v>81.00</v>
      </c>
      <c r="F57" s="1"/>
      <c r="G57" s="1"/>
      <c r="H57" s="3">
        <v>82.0</v>
      </c>
      <c r="I57" s="1"/>
      <c r="J57" s="1"/>
      <c r="K57" s="1"/>
    </row>
    <row r="58" ht="12.75" customHeight="1">
      <c r="A58" s="1" t="s">
        <v>61</v>
      </c>
      <c r="B58" s="3"/>
      <c r="C58" s="3"/>
      <c r="D58" s="3"/>
      <c r="E58" s="3">
        <v>80.0</v>
      </c>
      <c r="F58" s="1"/>
      <c r="G58" s="1"/>
      <c r="H58" s="1">
        <v>85.0</v>
      </c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3910.49</v>
      </c>
      <c r="F59" s="1"/>
      <c r="G59" s="3" t="str">
        <f>E59+10000</f>
        <v>13910.49</v>
      </c>
      <c r="H59" s="3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115.86</v>
      </c>
      <c r="C63" s="3">
        <v>116.0</v>
      </c>
      <c r="D63" s="3">
        <v>116.0</v>
      </c>
      <c r="E63" s="3" t="str">
        <f t="shared" ref="E63:E64" si="10">F63*B63</f>
        <v>0.00</v>
      </c>
      <c r="F63" s="3" t="str">
        <f t="shared" ref="F63:F64" si="11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10900.0</v>
      </c>
      <c r="D64" s="3">
        <v>10944.0</v>
      </c>
      <c r="E64" s="3" t="str">
        <f t="shared" si="10"/>
        <v>226.16</v>
      </c>
      <c r="F64" s="3" t="str">
        <f t="shared" si="11"/>
        <v>44.00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 t="str">
        <f>120.35</f>
        <v>120.35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499.0</v>
      </c>
      <c r="D66" s="3">
        <v>501.0</v>
      </c>
      <c r="E66" s="3" t="str">
        <f t="shared" ref="E66:E67" si="12">F66*B66</f>
        <v>43.30</v>
      </c>
      <c r="F66" s="3" t="str">
        <f>D66-C66</f>
        <v>2.00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2"/>
        <v>75.78</v>
      </c>
      <c r="F67" s="3" t="str">
        <f>F66+F69</f>
        <v>3.00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 t="str">
        <f>1045.26</f>
        <v>1045.26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131.15</v>
      </c>
      <c r="C69" s="3">
        <v>191.0</v>
      </c>
      <c r="D69" s="3">
        <v>192.0</v>
      </c>
      <c r="E69" s="3" t="str">
        <f>F69*B69</f>
        <v>131.15</v>
      </c>
      <c r="F69" s="3" t="str">
        <f>D69-C69</f>
        <v>1.00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1234.03</f>
        <v>1234.03</v>
      </c>
      <c r="F70" s="1"/>
      <c r="G70" s="1">
        <v>1234.03</v>
      </c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398.78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 t="str">
        <f>81</f>
        <v>81.00</v>
      </c>
      <c r="F72" s="1"/>
      <c r="G72" s="1"/>
      <c r="H72" s="3"/>
      <c r="I72" s="1"/>
      <c r="J72" s="1"/>
      <c r="K72" s="1"/>
    </row>
    <row r="73" ht="12.75" customHeight="1">
      <c r="A73" s="1" t="s">
        <v>61</v>
      </c>
      <c r="B73" s="3"/>
      <c r="C73" s="3"/>
      <c r="D73" s="3"/>
      <c r="E73" s="3">
        <v>80.0</v>
      </c>
      <c r="F73" s="1"/>
      <c r="G73" s="1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3435.81</v>
      </c>
      <c r="F74" s="1"/>
      <c r="G74" s="3" t="str">
        <f>E74+10000</f>
        <v>13435.81</v>
      </c>
      <c r="H74" s="3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115.86</v>
      </c>
      <c r="C78" s="3">
        <v>116.0</v>
      </c>
      <c r="D78" s="3">
        <v>116.0</v>
      </c>
      <c r="E78" s="3" t="str">
        <f t="shared" ref="E78:E79" si="13">F78*B78</f>
        <v>0.00</v>
      </c>
      <c r="F78" s="3" t="str">
        <f t="shared" ref="F78:F79" si="14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10862.0</v>
      </c>
      <c r="D79" s="3">
        <v>10900.0</v>
      </c>
      <c r="E79" s="3" t="str">
        <f t="shared" si="13"/>
        <v>195.32</v>
      </c>
      <c r="F79" s="3" t="str">
        <f t="shared" si="14"/>
        <v>38.00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 t="str">
        <f>120.35</f>
        <v>120.35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498.0</v>
      </c>
      <c r="D81" s="3">
        <v>499.0</v>
      </c>
      <c r="E81" s="3" t="str">
        <f t="shared" ref="E81:E82" si="15">F81*B81</f>
        <v>21.65</v>
      </c>
      <c r="F81" s="3" t="str">
        <f>D81-C81</f>
        <v>1.00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5"/>
        <v>50.52</v>
      </c>
      <c r="F82" s="3" t="str">
        <f>F81+F84</f>
        <v>2.00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 t="str">
        <f>1045.26</f>
        <v>1045.26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131.15</v>
      </c>
      <c r="C84" s="3">
        <v>190.0</v>
      </c>
      <c r="D84" s="3">
        <v>191.0</v>
      </c>
      <c r="E84" s="3" t="str">
        <f>F84*B84</f>
        <v>131.15</v>
      </c>
      <c r="F84" s="3" t="str">
        <f>D84-C84</f>
        <v>1.00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1234.03</f>
        <v>1234.03</v>
      </c>
      <c r="F85" s="1"/>
      <c r="G85" s="1">
        <v>1234.03</v>
      </c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398.78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 t="str">
        <f>81</f>
        <v>81.00</v>
      </c>
      <c r="F87" s="1"/>
      <c r="G87" s="1"/>
      <c r="H87" s="3"/>
      <c r="I87" s="1"/>
      <c r="J87" s="1"/>
      <c r="K87" s="1"/>
    </row>
    <row r="88" ht="12.75" customHeight="1">
      <c r="A88" s="1" t="s">
        <v>61</v>
      </c>
      <c r="B88" s="3"/>
      <c r="C88" s="3"/>
      <c r="D88" s="3"/>
      <c r="E88" s="3">
        <v>80.0</v>
      </c>
      <c r="F88" s="1"/>
      <c r="G88" s="1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3358.06</v>
      </c>
      <c r="F89" s="1"/>
      <c r="G89" s="3" t="str">
        <f>E89+10000</f>
        <v>13358.06</v>
      </c>
      <c r="H89" s="3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115.86</v>
      </c>
      <c r="C93" s="3">
        <v>116.0</v>
      </c>
      <c r="D93" s="3">
        <v>116.0</v>
      </c>
      <c r="E93" s="3" t="str">
        <f t="shared" ref="E93:E94" si="16">F93*B93</f>
        <v>0.00</v>
      </c>
      <c r="F93" s="3" t="str">
        <f t="shared" ref="F93:F94" si="17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10819.0</v>
      </c>
      <c r="D94" s="3">
        <v>10862.0</v>
      </c>
      <c r="E94" s="3" t="str">
        <f t="shared" si="16"/>
        <v>221.02</v>
      </c>
      <c r="F94" s="3" t="str">
        <f t="shared" si="17"/>
        <v>43.00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 t="str">
        <f>120.35</f>
        <v>120.35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497.0</v>
      </c>
      <c r="D96" s="3">
        <v>498.0</v>
      </c>
      <c r="E96" s="3" t="str">
        <f t="shared" ref="E96:E97" si="18">F96*B96</f>
        <v>21.65</v>
      </c>
      <c r="F96" s="3" t="str">
        <f>D96-C96</f>
        <v>1.00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8"/>
        <v>50.52</v>
      </c>
      <c r="F97" s="3" t="str">
        <f>F96+F99</f>
        <v>2.00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 t="str">
        <f>1045.26</f>
        <v>1045.26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131.15</v>
      </c>
      <c r="C99" s="3">
        <v>189.0</v>
      </c>
      <c r="D99" s="3">
        <v>190.0</v>
      </c>
      <c r="E99" s="3" t="str">
        <f>F99*B99</f>
        <v>131.15</v>
      </c>
      <c r="F99" s="3" t="str">
        <f>D99-C99</f>
        <v>1.00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1038</f>
        <v>1038.00</v>
      </c>
      <c r="F100" s="1"/>
      <c r="G100" s="1">
        <v>1234.03</v>
      </c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398.78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 t="str">
        <f>81</f>
        <v>81.00</v>
      </c>
      <c r="F102" s="1"/>
      <c r="G102" s="1"/>
      <c r="H102" s="3"/>
      <c r="I102" s="1"/>
      <c r="J102" s="1"/>
      <c r="K102" s="1"/>
    </row>
    <row r="103" ht="12.75" customHeight="1">
      <c r="A103" s="1" t="s">
        <v>61</v>
      </c>
      <c r="B103" s="3"/>
      <c r="C103" s="3"/>
      <c r="D103" s="3"/>
      <c r="E103" s="3">
        <v>80.0</v>
      </c>
      <c r="F103" s="1"/>
      <c r="G103" s="1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3187.73</v>
      </c>
      <c r="F104" s="1"/>
      <c r="G104" s="3" t="str">
        <f>E104+10000</f>
        <v>13187.73</v>
      </c>
      <c r="H104" s="3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115.86</v>
      </c>
      <c r="C108" s="3">
        <v>115.0</v>
      </c>
      <c r="D108" s="3">
        <v>116.0</v>
      </c>
      <c r="E108" s="3" t="str">
        <f t="shared" ref="E108:E109" si="19">F108*B108</f>
        <v>115.86</v>
      </c>
      <c r="F108" s="3" t="str">
        <f t="shared" ref="F108:F109" si="20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10776.0</v>
      </c>
      <c r="D109" s="3">
        <v>10819.0</v>
      </c>
      <c r="E109" s="3" t="str">
        <f t="shared" si="19"/>
        <v>221.02</v>
      </c>
      <c r="F109" s="3" t="str">
        <f t="shared" si="20"/>
        <v>43.00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 t="str">
        <f>120.35</f>
        <v>120.35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495.0</v>
      </c>
      <c r="D111" s="3">
        <v>497.0</v>
      </c>
      <c r="E111" s="3" t="str">
        <f t="shared" ref="E111:E112" si="21">F111*B111</f>
        <v>43.30</v>
      </c>
      <c r="F111" s="3" t="str">
        <f>D111-C111</f>
        <v>2.00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1"/>
        <v>75.78</v>
      </c>
      <c r="F112" s="3" t="str">
        <f>F111+F114</f>
        <v>3.00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 t="str">
        <f>1045.26</f>
        <v>1045.26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131.15</v>
      </c>
      <c r="C114" s="3">
        <v>188.0</v>
      </c>
      <c r="D114" s="3">
        <v>189.0</v>
      </c>
      <c r="E114" s="3" t="str">
        <f>F114*B114</f>
        <v>131.15</v>
      </c>
      <c r="F114" s="3" t="str">
        <f>D114-C114</f>
        <v>1.00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1038</f>
        <v>1038.00</v>
      </c>
      <c r="F115" s="1"/>
      <c r="G115" s="1">
        <v>1234.03</v>
      </c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398.78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 t="str">
        <f>81</f>
        <v>81.00</v>
      </c>
      <c r="F117" s="1"/>
      <c r="G117" s="1"/>
      <c r="H117" s="3"/>
      <c r="I117" s="1"/>
      <c r="J117" s="1"/>
      <c r="K117" s="1"/>
    </row>
    <row r="118" ht="12.75" customHeight="1">
      <c r="A118" s="1" t="s">
        <v>61</v>
      </c>
      <c r="B118" s="3"/>
      <c r="C118" s="3"/>
      <c r="D118" s="3"/>
      <c r="E118" s="3">
        <v>80.0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3350.50</v>
      </c>
      <c r="F119" s="1"/>
      <c r="G119" s="3" t="str">
        <f>E119+10000</f>
        <v>13350.50</v>
      </c>
      <c r="H119" s="3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115.86</v>
      </c>
      <c r="C123" s="3">
        <v>115.0</v>
      </c>
      <c r="D123" s="3">
        <v>115.0</v>
      </c>
      <c r="E123" s="3" t="str">
        <f t="shared" ref="E123:E124" si="22">F123*B123</f>
        <v>0.00</v>
      </c>
      <c r="F123" s="3" t="str">
        <f t="shared" ref="F123:F124" si="23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10742.0</v>
      </c>
      <c r="D124" s="3">
        <v>10776.0</v>
      </c>
      <c r="E124" s="3" t="str">
        <f t="shared" si="22"/>
        <v>174.76</v>
      </c>
      <c r="F124" s="3" t="str">
        <f t="shared" si="23"/>
        <v>34.00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 t="str">
        <f>120.35</f>
        <v>120.35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493.0</v>
      </c>
      <c r="D126" s="3">
        <v>495.0</v>
      </c>
      <c r="E126" s="3" t="str">
        <f t="shared" ref="E126:E127" si="24">F126*B126</f>
        <v>43.30</v>
      </c>
      <c r="F126" s="3" t="str">
        <f>D126-C126</f>
        <v>2.00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4"/>
        <v>75.78</v>
      </c>
      <c r="F127" s="3" t="str">
        <f>F126+F129</f>
        <v>3.00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 t="str">
        <f>1045.26</f>
        <v>1045.26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131.15</v>
      </c>
      <c r="C129" s="3">
        <v>187.0</v>
      </c>
      <c r="D129" s="3">
        <v>188.0</v>
      </c>
      <c r="E129" s="3" t="str">
        <f>F129*B129</f>
        <v>131.15</v>
      </c>
      <c r="F129" s="3" t="str">
        <f>D129-C129</f>
        <v>1.00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1038</f>
        <v>1038.00</v>
      </c>
      <c r="F130" s="1"/>
      <c r="G130" s="1"/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 t="str">
        <f>384.8</f>
        <v>384.80</v>
      </c>
      <c r="F131" s="1"/>
      <c r="G131" s="1">
        <v>398.78</v>
      </c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 t="str">
        <f>81</f>
        <v>81.00</v>
      </c>
      <c r="F132" s="1"/>
      <c r="G132" s="1"/>
      <c r="H132" s="3"/>
      <c r="I132" s="1"/>
      <c r="J132" s="1"/>
      <c r="K132" s="1"/>
    </row>
    <row r="133" ht="12.75" customHeight="1">
      <c r="A133" s="1" t="s">
        <v>61</v>
      </c>
      <c r="B133" s="3"/>
      <c r="C133" s="3"/>
      <c r="D133" s="3"/>
      <c r="E133" s="3">
        <v>80.0</v>
      </c>
      <c r="F133" s="1"/>
      <c r="G133" s="1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3174.40</v>
      </c>
      <c r="F134" s="1"/>
      <c r="G134" s="3" t="str">
        <f>E134+10000</f>
        <v>13174.40</v>
      </c>
      <c r="H134" s="3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115.86</v>
      </c>
      <c r="C138" s="3">
        <v>115.0</v>
      </c>
      <c r="D138" s="3">
        <v>115.0</v>
      </c>
      <c r="E138" s="3" t="str">
        <f t="shared" ref="E138:E139" si="25">F138*B138</f>
        <v>0.00</v>
      </c>
      <c r="F138" s="3" t="str">
        <f t="shared" ref="F138:F139" si="26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10708.0</v>
      </c>
      <c r="D139" s="3">
        <v>10742.0</v>
      </c>
      <c r="E139" s="3" t="str">
        <f t="shared" si="25"/>
        <v>174.76</v>
      </c>
      <c r="F139" s="3" t="str">
        <f t="shared" si="26"/>
        <v>34.00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 t="str">
        <f>120.35</f>
        <v>120.35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491.0</v>
      </c>
      <c r="D141" s="3">
        <v>493.0</v>
      </c>
      <c r="E141" s="3" t="str">
        <f t="shared" ref="E141:E142" si="27">F141*B141</f>
        <v>43.30</v>
      </c>
      <c r="F141" s="3" t="str">
        <f>D141-C141</f>
        <v>2.00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7"/>
        <v>75.78</v>
      </c>
      <c r="F142" s="3" t="str">
        <f>F141+F144</f>
        <v>3.00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 t="str">
        <f>1045.26</f>
        <v>1045.26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131.15</v>
      </c>
      <c r="C144" s="3">
        <v>186.0</v>
      </c>
      <c r="D144" s="3">
        <v>187.0</v>
      </c>
      <c r="E144" s="3" t="str">
        <f>F144*B144</f>
        <v>131.15</v>
      </c>
      <c r="F144" s="3" t="str">
        <f>D144-C144</f>
        <v>1.00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1038</f>
        <v>1038.00</v>
      </c>
      <c r="F145" s="1"/>
      <c r="G145" s="1">
        <v>1038.0</v>
      </c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 t="str">
        <f>384.8</f>
        <v>384.80</v>
      </c>
      <c r="F146" s="1"/>
      <c r="G146" s="1">
        <v>398.78</v>
      </c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 t="str">
        <f>81</f>
        <v>81.00</v>
      </c>
      <c r="F147" s="1"/>
      <c r="G147" s="1"/>
      <c r="H147" s="3"/>
      <c r="I147" s="1"/>
      <c r="J147" s="1"/>
      <c r="K147" s="1"/>
    </row>
    <row r="148" ht="12.75" customHeight="1">
      <c r="A148" s="1" t="s">
        <v>61</v>
      </c>
      <c r="B148" s="3"/>
      <c r="C148" s="3"/>
      <c r="D148" s="3"/>
      <c r="E148" s="3">
        <v>80.0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3174.40</v>
      </c>
      <c r="F149" s="1"/>
      <c r="G149" s="3" t="str">
        <f>E149+10000</f>
        <v>13174.40</v>
      </c>
      <c r="H149" s="3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115.86</v>
      </c>
      <c r="C153" s="3">
        <v>115.0</v>
      </c>
      <c r="D153" s="3">
        <v>115.0</v>
      </c>
      <c r="E153" s="3" t="str">
        <f t="shared" ref="E153:E154" si="28">F153*B153</f>
        <v>0.00</v>
      </c>
      <c r="F153" s="3" t="str">
        <f t="shared" ref="F153:F154" si="29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10667.0</v>
      </c>
      <c r="D154" s="3">
        <v>10708.0</v>
      </c>
      <c r="E154" s="3" t="str">
        <f t="shared" si="28"/>
        <v>210.74</v>
      </c>
      <c r="F154" s="3" t="str">
        <f t="shared" si="29"/>
        <v>41.00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 t="str">
        <f>120.35</f>
        <v>120.35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490.0</v>
      </c>
      <c r="D156" s="3">
        <v>491.0</v>
      </c>
      <c r="E156" s="3" t="str">
        <f t="shared" ref="E156:E157" si="30">F156*B156</f>
        <v>21.65</v>
      </c>
      <c r="F156" s="3" t="str">
        <f>D156-C156</f>
        <v>1.00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30"/>
        <v>50.52</v>
      </c>
      <c r="F157" s="3" t="str">
        <f>F156+F159</f>
        <v>2.00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 t="str">
        <f>1045.26</f>
        <v>1045.26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131.15</v>
      </c>
      <c r="C159" s="3">
        <v>185.0</v>
      </c>
      <c r="D159" s="3">
        <v>186.0</v>
      </c>
      <c r="E159" s="3" t="str">
        <f>F159*B159</f>
        <v>131.15</v>
      </c>
      <c r="F159" s="3" t="str">
        <f>D159-C159</f>
        <v>1.00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1038</f>
        <v>1038.00</v>
      </c>
      <c r="F160" s="1"/>
      <c r="G160" s="1">
        <v>1038.0</v>
      </c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 t="str">
        <f>384.8</f>
        <v>384.80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 t="str">
        <f>81</f>
        <v>81.00</v>
      </c>
      <c r="F162" s="1"/>
      <c r="G162" s="1"/>
      <c r="H162" s="3"/>
      <c r="I162" s="1"/>
      <c r="J162" s="1"/>
      <c r="K162" s="1"/>
    </row>
    <row r="163" ht="12.75" customHeight="1">
      <c r="A163" s="1" t="s">
        <v>61</v>
      </c>
      <c r="B163" s="3"/>
      <c r="C163" s="3"/>
      <c r="D163" s="3"/>
      <c r="E163" s="3">
        <v>80.0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3163.47</v>
      </c>
      <c r="F164" s="1"/>
      <c r="G164" s="3" t="str">
        <f>E164+10000</f>
        <v>13163.47</v>
      </c>
      <c r="H164" s="3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115.86</v>
      </c>
      <c r="C168" s="3">
        <v>115.0</v>
      </c>
      <c r="D168" s="3">
        <v>115.0</v>
      </c>
      <c r="E168" s="3" t="str">
        <f t="shared" ref="E168:E169" si="31">F168*B168</f>
        <v>0.00</v>
      </c>
      <c r="F168" s="3" t="str">
        <f t="shared" ref="F168:F169" si="32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10630.0</v>
      </c>
      <c r="D169" s="3">
        <v>10667.0</v>
      </c>
      <c r="E169" s="3" t="str">
        <f t="shared" si="31"/>
        <v>190.18</v>
      </c>
      <c r="F169" s="3" t="str">
        <f t="shared" si="32"/>
        <v>37.00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 t="str">
        <f>120.35</f>
        <v>120.35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488.0</v>
      </c>
      <c r="D171" s="3">
        <v>490.0</v>
      </c>
      <c r="E171" s="3" t="str">
        <f t="shared" ref="E171:E172" si="33">F171*B171</f>
        <v>43.30</v>
      </c>
      <c r="F171" s="3" t="str">
        <f>D171-C171</f>
        <v>2.00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3"/>
        <v>75.78</v>
      </c>
      <c r="F172" s="3" t="str">
        <f>F171+F174</f>
        <v>3.00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 t="str">
        <f>1045.26</f>
        <v>1045.26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131.15</v>
      </c>
      <c r="C174" s="3">
        <v>184.0</v>
      </c>
      <c r="D174" s="3">
        <v>185.0</v>
      </c>
      <c r="E174" s="3" t="str">
        <f>F174*B174</f>
        <v>131.15</v>
      </c>
      <c r="F174" s="3" t="str">
        <f>D174-C174</f>
        <v>1.00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1001.88</f>
        <v>1001.88</v>
      </c>
      <c r="F175" s="1"/>
      <c r="G175" s="1">
        <v>1038.0</v>
      </c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 t="str">
        <f>384.8</f>
        <v>384.80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 t="str">
        <f>81</f>
        <v>81.00</v>
      </c>
      <c r="F177" s="1"/>
      <c r="G177" s="1"/>
      <c r="H177" s="3"/>
      <c r="I177" s="1"/>
      <c r="J177" s="1"/>
      <c r="K177" s="1"/>
    </row>
    <row r="178" ht="12.75" customHeight="1">
      <c r="A178" s="1" t="s">
        <v>61</v>
      </c>
      <c r="B178" s="3"/>
      <c r="C178" s="3"/>
      <c r="D178" s="3"/>
      <c r="E178" s="3">
        <v>80.0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3153.70</v>
      </c>
      <c r="F179" s="1"/>
      <c r="G179" s="3" t="str">
        <f>E179+10000</f>
        <v>13153.70</v>
      </c>
      <c r="H179" s="3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115.86</v>
      </c>
      <c r="C183" s="3">
        <v>115.0</v>
      </c>
      <c r="D183" s="3">
        <v>115.0</v>
      </c>
      <c r="E183" s="3" t="str">
        <f t="shared" ref="E183:E184" si="34">F183*B183</f>
        <v>0.00</v>
      </c>
      <c r="F183" s="3" t="str">
        <f t="shared" ref="F183:F184" si="35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10568.0</v>
      </c>
      <c r="D184" s="3">
        <v>10630.0</v>
      </c>
      <c r="E184" s="3" t="str">
        <f t="shared" si="34"/>
        <v>318.68</v>
      </c>
      <c r="F184" s="3" t="str">
        <f t="shared" si="35"/>
        <v>62.00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 t="str">
        <f>120.35</f>
        <v>120.35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483.0</v>
      </c>
      <c r="D186" s="3">
        <v>488.0</v>
      </c>
      <c r="E186" s="3" t="str">
        <f t="shared" ref="E186:E187" si="36">F186*B186</f>
        <v>108.25</v>
      </c>
      <c r="F186" s="3" t="str">
        <f>D186-C186</f>
        <v>5.00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6"/>
        <v>227.34</v>
      </c>
      <c r="F187" s="3" t="str">
        <f>F186+F189</f>
        <v>9.00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 t="str">
        <f>1045.26</f>
        <v>1045.26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131.15</v>
      </c>
      <c r="C189" s="3">
        <v>180.0</v>
      </c>
      <c r="D189" s="3">
        <v>184.0</v>
      </c>
      <c r="E189" s="3" t="str">
        <f>F189*B189</f>
        <v>524.60</v>
      </c>
      <c r="F189" s="3" t="str">
        <f>D189-C189</f>
        <v>4.00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1001.88</f>
        <v>1001.88</v>
      </c>
      <c r="F190" s="1"/>
      <c r="G190" s="1"/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 t="str">
        <f>384.8</f>
        <v>384.80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 t="str">
        <f>81</f>
        <v>81.00</v>
      </c>
      <c r="F192" s="1"/>
      <c r="G192" s="1"/>
      <c r="H192" s="3"/>
      <c r="I192" s="1"/>
      <c r="J192" s="1"/>
      <c r="K192" s="1"/>
    </row>
    <row r="193" ht="12.75" customHeight="1">
      <c r="A193" s="1" t="s">
        <v>61</v>
      </c>
      <c r="B193" s="3"/>
      <c r="C193" s="3"/>
      <c r="D193" s="3"/>
      <c r="E193" s="3">
        <v>80.0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3892.16</v>
      </c>
      <c r="F194" s="1"/>
      <c r="G194" s="3" t="str">
        <f>E194+10000</f>
        <v>13892.16</v>
      </c>
      <c r="H194" s="3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115.86</v>
      </c>
      <c r="C198" s="3">
        <v>115.0</v>
      </c>
      <c r="D198" s="3">
        <v>115.0</v>
      </c>
      <c r="E198" s="3" t="str">
        <f t="shared" ref="E198:E199" si="37">F198*B198</f>
        <v>0.00</v>
      </c>
      <c r="F198" s="3" t="str">
        <f t="shared" ref="F198:F199" si="38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10522.0</v>
      </c>
      <c r="D199" s="3">
        <v>10568.0</v>
      </c>
      <c r="E199" s="3" t="str">
        <f t="shared" si="37"/>
        <v>236.44</v>
      </c>
      <c r="F199" s="3" t="str">
        <f t="shared" si="38"/>
        <v>46.00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 t="str">
        <f>120.35</f>
        <v>120.35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479.0</v>
      </c>
      <c r="D201" s="3">
        <v>483.0</v>
      </c>
      <c r="E201" s="3" t="str">
        <f t="shared" ref="E201:E202" si="39">F201*B201</f>
        <v>86.60</v>
      </c>
      <c r="F201" s="3" t="str">
        <f>D201-C201</f>
        <v>4.00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39"/>
        <v>151.56</v>
      </c>
      <c r="F202" s="3" t="str">
        <f>F201+F204</f>
        <v>6.00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 t="str">
        <f>1045.26</f>
        <v>1045.26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131.15</v>
      </c>
      <c r="C204" s="3">
        <v>178.0</v>
      </c>
      <c r="D204" s="3">
        <v>180.0</v>
      </c>
      <c r="E204" s="3" t="str">
        <f>F204*B204</f>
        <v>262.30</v>
      </c>
      <c r="F204" s="3" t="str">
        <f>D204-C204</f>
        <v>2.00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1001.88</f>
        <v>1001.88</v>
      </c>
      <c r="F205" s="1"/>
      <c r="G205" s="1"/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 t="str">
        <f>384.8</f>
        <v>384.80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 t="str">
        <f>81</f>
        <v>81.00</v>
      </c>
      <c r="F207" s="1"/>
      <c r="G207" s="1"/>
      <c r="H207" s="3"/>
      <c r="I207" s="1"/>
      <c r="J207" s="1"/>
      <c r="K207" s="1"/>
    </row>
    <row r="208" ht="12.75" customHeight="1">
      <c r="A208" s="1" t="s">
        <v>61</v>
      </c>
      <c r="B208" s="3"/>
      <c r="C208" s="3"/>
      <c r="D208" s="3"/>
      <c r="E208" s="3">
        <v>80.0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3450.19</v>
      </c>
      <c r="F209" s="1"/>
      <c r="G209" s="3" t="str">
        <f>E209+10000</f>
        <v>13450.19</v>
      </c>
      <c r="H209" s="3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115.0</v>
      </c>
      <c r="D213" s="3">
        <v>115.0</v>
      </c>
      <c r="E213" s="3" t="str">
        <f t="shared" ref="E213:E214" si="40">F213*B213</f>
        <v>0.00</v>
      </c>
      <c r="F213" s="3" t="str">
        <f t="shared" ref="F213:F214" si="41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10489.0</v>
      </c>
      <c r="D214" s="3">
        <v>10522.0</v>
      </c>
      <c r="E214" s="3" t="str">
        <f t="shared" si="40"/>
        <v>169.62</v>
      </c>
      <c r="F214" s="3" t="str">
        <f t="shared" si="41"/>
        <v>33.00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 t="str">
        <f>120.35</f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478.0</v>
      </c>
      <c r="D216" s="3">
        <v>479.0</v>
      </c>
      <c r="E216" s="3" t="str">
        <f t="shared" ref="E216:E217" si="42">F216*B216</f>
        <v>21.65</v>
      </c>
      <c r="F216" s="3" t="str">
        <f>D216-C216</f>
        <v>1.00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2"/>
        <v>50.52</v>
      </c>
      <c r="F217" s="3" t="str">
        <f>F216+F219</f>
        <v>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 t="str">
        <f>1045.26</f>
        <v>1045.26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131.15</v>
      </c>
      <c r="C219" s="3">
        <v>177.0</v>
      </c>
      <c r="D219" s="3">
        <v>178.0</v>
      </c>
      <c r="E219" s="3" t="str">
        <f>F219*B219</f>
        <v>131.15</v>
      </c>
      <c r="F219" s="3" t="str">
        <f>D219-C219</f>
        <v>1.00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1001.88</f>
        <v>1001.88</v>
      </c>
      <c r="F220" s="1"/>
      <c r="G220" s="1"/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 t="str">
        <f>384.8</f>
        <v>384.80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 t="str">
        <f>81</f>
        <v>81.00</v>
      </c>
      <c r="F222" s="1"/>
      <c r="G222" s="1"/>
      <c r="H222" s="3"/>
      <c r="I222" s="1"/>
      <c r="J222" s="1"/>
      <c r="K222" s="1"/>
    </row>
    <row r="223" ht="12.75" customHeight="1">
      <c r="A223" s="1" t="s">
        <v>61</v>
      </c>
      <c r="B223" s="3"/>
      <c r="C223" s="3"/>
      <c r="D223" s="3"/>
      <c r="E223" s="3">
        <v>80.0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3086.23</v>
      </c>
      <c r="F224" s="1"/>
      <c r="G224" s="3" t="str">
        <f>E224+10000</f>
        <v>13086.23</v>
      </c>
      <c r="H224" s="3"/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115.86</v>
      </c>
      <c r="C228" s="3">
        <v>115.0</v>
      </c>
      <c r="D228" s="3">
        <v>115.0</v>
      </c>
      <c r="E228" s="3" t="str">
        <f t="shared" ref="E228:E229" si="43">F228*B228</f>
        <v>0.00</v>
      </c>
      <c r="F228" s="3" t="str">
        <f t="shared" ref="F228:F229" si="44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10422.0</v>
      </c>
      <c r="D229" s="3">
        <v>10489.0</v>
      </c>
      <c r="E229" s="3" t="str">
        <f t="shared" si="43"/>
        <v>344.38</v>
      </c>
      <c r="F229" s="3" t="str">
        <f t="shared" si="44"/>
        <v>67.00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 t="str">
        <f>120.35</f>
        <v>120.35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471.0</v>
      </c>
      <c r="D231" s="3">
        <v>478.0</v>
      </c>
      <c r="E231" s="3" t="str">
        <f t="shared" ref="E231:E232" si="45">F231*B231</f>
        <v>151.55</v>
      </c>
      <c r="F231" s="3" t="str">
        <f>D231-C231</f>
        <v>7.00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5"/>
        <v>252.60</v>
      </c>
      <c r="F232" s="3" t="str">
        <f>F231+F234</f>
        <v>10.00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 t="str">
        <f>1045.26</f>
        <v>1045.26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131.15</v>
      </c>
      <c r="C234" s="3">
        <v>174.0</v>
      </c>
      <c r="D234" s="3">
        <v>177.0</v>
      </c>
      <c r="E234" s="3" t="str">
        <f>F234*B234</f>
        <v>393.45</v>
      </c>
      <c r="F234" s="3" t="str">
        <f>D234-C234</f>
        <v>3.00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1001.88</f>
        <v>1001.88</v>
      </c>
      <c r="F235" s="1"/>
      <c r="G235" s="1"/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 t="str">
        <f>384.8</f>
        <v>384.80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 t="str">
        <f>81</f>
        <v>81.00</v>
      </c>
      <c r="F237" s="1"/>
      <c r="G237" s="1"/>
      <c r="H237" s="3"/>
      <c r="I237" s="1"/>
      <c r="J237" s="1"/>
      <c r="K237" s="1"/>
    </row>
    <row r="238" ht="12.75" customHeight="1">
      <c r="A238" s="1" t="s">
        <v>61</v>
      </c>
      <c r="B238" s="3"/>
      <c r="C238" s="3"/>
      <c r="D238" s="3"/>
      <c r="E238" s="3" t="str">
        <f>75</f>
        <v>75.00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3850.27</v>
      </c>
      <c r="F239" s="1"/>
      <c r="G239" s="3" t="str">
        <f>E239+10000</f>
        <v>13850.27</v>
      </c>
      <c r="H239" s="3"/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115.86</v>
      </c>
      <c r="C243" s="3">
        <v>115.0</v>
      </c>
      <c r="D243" s="3">
        <v>115.0</v>
      </c>
      <c r="E243" s="3" t="str">
        <f t="shared" ref="E243:E244" si="46">F243*B243</f>
        <v>0.00</v>
      </c>
      <c r="F243" s="3" t="str">
        <f t="shared" ref="F243:F244" si="47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10373.0</v>
      </c>
      <c r="D244" s="3">
        <v>10422.0</v>
      </c>
      <c r="E244" s="3" t="str">
        <f t="shared" si="46"/>
        <v>251.86</v>
      </c>
      <c r="F244" s="3" t="str">
        <f t="shared" si="47"/>
        <v>49.00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 t="str">
        <f>120.35</f>
        <v>120.35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469.0</v>
      </c>
      <c r="D246" s="3">
        <v>471.0</v>
      </c>
      <c r="E246" s="3" t="str">
        <f t="shared" ref="E246:E247" si="48">F246*B246</f>
        <v>43.30</v>
      </c>
      <c r="F246" s="3" t="str">
        <f>D246-C246</f>
        <v>2.00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48"/>
        <v>50.52</v>
      </c>
      <c r="F247" s="3" t="str">
        <f>F246+F249</f>
        <v>2.00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 t="str">
        <f>1045.26</f>
        <v>1045.26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131.15</v>
      </c>
      <c r="C249" s="3">
        <v>174.0</v>
      </c>
      <c r="D249" s="3">
        <v>174.0</v>
      </c>
      <c r="E249" s="3" t="str">
        <f>F249*B249</f>
        <v>0.00</v>
      </c>
      <c r="F249" s="3" t="str">
        <f>D249-C249</f>
        <v>0.00</v>
      </c>
      <c r="G249" s="1"/>
      <c r="H249" s="3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978.77</f>
        <v>978.77</v>
      </c>
      <c r="F250" s="1"/>
      <c r="G250" s="1"/>
      <c r="H250" s="3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 t="str">
        <f>384.8</f>
        <v>384.80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 t="str">
        <f>81</f>
        <v>81.00</v>
      </c>
      <c r="F252" s="1"/>
      <c r="G252" s="1"/>
      <c r="H252" s="3"/>
      <c r="I252" s="1"/>
      <c r="J252" s="1"/>
      <c r="K252" s="1"/>
    </row>
    <row r="253" ht="12.75" customHeight="1">
      <c r="A253" s="1" t="s">
        <v>61</v>
      </c>
      <c r="B253" s="3"/>
      <c r="C253" s="3"/>
      <c r="D253" s="3"/>
      <c r="E253" s="3" t="str">
        <f>75</f>
        <v>75.00</v>
      </c>
      <c r="F253" s="1"/>
      <c r="G253" s="1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3030.86</v>
      </c>
      <c r="F254" s="1"/>
      <c r="G254" s="3" t="str">
        <f>E254+10000</f>
        <v>13030.86</v>
      </c>
      <c r="H254" s="3"/>
      <c r="I254" s="1"/>
      <c r="J254" s="1"/>
      <c r="K254" s="1"/>
    </row>
    <row r="255" ht="12.75" customHeight="1">
      <c r="A255" s="7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115.86</v>
      </c>
      <c r="C258" s="3">
        <v>115.0</v>
      </c>
      <c r="D258" s="3">
        <v>115.0</v>
      </c>
      <c r="E258" s="3" t="str">
        <f t="shared" ref="E258:E259" si="49">F258*B258</f>
        <v>0.00</v>
      </c>
      <c r="F258" s="3" t="str">
        <f t="shared" ref="F258:F259" si="50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10325.0</v>
      </c>
      <c r="D259" s="3">
        <v>10373.0</v>
      </c>
      <c r="E259" s="3" t="str">
        <f t="shared" si="49"/>
        <v>246.72</v>
      </c>
      <c r="F259" s="3" t="str">
        <f t="shared" si="50"/>
        <v>48.00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 t="str">
        <f>120.35</f>
        <v>120.35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467.0</v>
      </c>
      <c r="D261" s="3">
        <v>469.0</v>
      </c>
      <c r="E261" s="3" t="str">
        <f t="shared" ref="E261:E262" si="51">F261*B261</f>
        <v>43.30</v>
      </c>
      <c r="F261" s="3" t="str">
        <f>D261-C261</f>
        <v>2.00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51"/>
        <v>75.78</v>
      </c>
      <c r="F262" s="3" t="str">
        <f>F261+F264</f>
        <v>3.00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 t="str">
        <f>1045.26</f>
        <v>1045.26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131.15</v>
      </c>
      <c r="C264" s="3">
        <v>173.0</v>
      </c>
      <c r="D264" s="3">
        <v>174.0</v>
      </c>
      <c r="E264" s="3" t="str">
        <f>F264*B264</f>
        <v>131.15</v>
      </c>
      <c r="F264" s="3" t="str">
        <f>D264-C264</f>
        <v>1.00</v>
      </c>
      <c r="G264" s="1"/>
      <c r="H264" s="3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 t="str">
        <f>978.77</f>
        <v>978.77</v>
      </c>
      <c r="F265" s="1"/>
      <c r="G265" s="1"/>
      <c r="H265" s="3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 t="str">
        <f>384.8</f>
        <v>384.80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 t="str">
        <f>81</f>
        <v>81.00</v>
      </c>
      <c r="F267" s="1"/>
      <c r="G267" s="1"/>
      <c r="H267" s="3"/>
      <c r="I267" s="1"/>
      <c r="J267" s="1"/>
      <c r="K267" s="1"/>
    </row>
    <row r="268" ht="12.75" customHeight="1">
      <c r="A268" s="1" t="s">
        <v>61</v>
      </c>
      <c r="B268" s="3"/>
      <c r="C268" s="3"/>
      <c r="D268" s="3"/>
      <c r="E268" s="3" t="str">
        <f>75</f>
        <v>75.00</v>
      </c>
      <c r="F268" s="1"/>
      <c r="G268" s="1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3182.13</v>
      </c>
      <c r="F269" s="1"/>
      <c r="G269" s="3" t="str">
        <f>E269+10000</f>
        <v>13182.13</v>
      </c>
      <c r="H269" s="3" t="str">
        <f>G269-18</f>
        <v>13164.13</v>
      </c>
      <c r="I269" s="1"/>
      <c r="J269" s="1"/>
      <c r="K269" s="1"/>
    </row>
    <row r="270" ht="12.75" customHeight="1">
      <c r="A270" s="7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35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115.86</v>
      </c>
      <c r="C273" s="3">
        <v>115.0</v>
      </c>
      <c r="D273" s="3">
        <v>115.0</v>
      </c>
      <c r="E273" s="3" t="str">
        <f t="shared" ref="E273:E274" si="52">F273*B273</f>
        <v>0.00</v>
      </c>
      <c r="F273" s="3" t="str">
        <f t="shared" ref="F273:F274" si="53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5.14</v>
      </c>
      <c r="C274" s="3">
        <v>10310.0</v>
      </c>
      <c r="D274" s="3">
        <v>10325.0</v>
      </c>
      <c r="E274" s="3" t="str">
        <f t="shared" si="52"/>
        <v>77.10</v>
      </c>
      <c r="F274" s="3" t="str">
        <f t="shared" si="53"/>
        <v>15.00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 t="str">
        <f>120.35/2</f>
        <v>60.18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21.65</v>
      </c>
      <c r="C276" s="3">
        <v>466.0</v>
      </c>
      <c r="D276" s="3">
        <v>467.0</v>
      </c>
      <c r="E276" s="3" t="str">
        <f t="shared" ref="E276:E277" si="54">F276*B276</f>
        <v>21.65</v>
      </c>
      <c r="F276" s="3" t="str">
        <f>D276-C276</f>
        <v>1.00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54"/>
        <v>25.26</v>
      </c>
      <c r="F277" s="3" t="str">
        <f>F276+F279</f>
        <v>1.00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 t="str">
        <f>1045.26/2</f>
        <v>522.63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131.15</v>
      </c>
      <c r="C279" s="3">
        <v>173.0</v>
      </c>
      <c r="D279" s="3">
        <v>173.0</v>
      </c>
      <c r="E279" s="3" t="str">
        <f>F279*B279</f>
        <v>0.00</v>
      </c>
      <c r="F279" s="3" t="str">
        <f>D279-C279</f>
        <v>0.00</v>
      </c>
      <c r="G279" s="1"/>
      <c r="H279" s="3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 t="str">
        <f>978.77/2</f>
        <v>489.39</v>
      </c>
      <c r="F280" s="1"/>
      <c r="G280" s="1"/>
      <c r="H280" s="3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 t="str">
        <f>384.8/2</f>
        <v>192.40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 t="str">
        <f>61/2</f>
        <v>30.50</v>
      </c>
      <c r="F282" s="1"/>
      <c r="G282" s="1" t="s">
        <v>63</v>
      </c>
      <c r="H282" s="3"/>
      <c r="I282" s="1"/>
      <c r="J282" s="1"/>
      <c r="K282" s="1"/>
    </row>
    <row r="283" ht="12.75" customHeight="1">
      <c r="A283" s="1" t="s">
        <v>61</v>
      </c>
      <c r="B283" s="3"/>
      <c r="C283" s="3"/>
      <c r="D283" s="3"/>
      <c r="E283" s="3" t="str">
        <f>75/2</f>
        <v>37.50</v>
      </c>
      <c r="F283" s="1"/>
      <c r="G283" s="1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1456.60</v>
      </c>
      <c r="F284" s="1"/>
      <c r="G284" s="3" t="str">
        <f>E284+10000</f>
        <v>11456.60</v>
      </c>
      <c r="H284" s="3" t="str">
        <f>G284-18</f>
        <v>11438.60</v>
      </c>
      <c r="I284" s="1"/>
      <c r="J284" s="1"/>
      <c r="K284" s="1"/>
    </row>
    <row r="285" ht="12.75" customHeight="1">
      <c r="A285" s="7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37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115.86</v>
      </c>
      <c r="C288" s="3">
        <v>113.0</v>
      </c>
      <c r="D288" s="3">
        <v>114.0</v>
      </c>
      <c r="E288" s="3" t="str">
        <f t="shared" ref="E288:E289" si="55">F288*B288</f>
        <v>115.86</v>
      </c>
      <c r="F288" s="3" t="str">
        <f t="shared" ref="F288:F289" si="56">D288-C288</f>
        <v>1.00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5.14</v>
      </c>
      <c r="C289" s="3">
        <v>10197.0</v>
      </c>
      <c r="D289" s="3">
        <v>10279.0</v>
      </c>
      <c r="E289" s="3" t="str">
        <f t="shared" si="55"/>
        <v>421.48</v>
      </c>
      <c r="F289" s="3" t="str">
        <f t="shared" si="56"/>
        <v>82.00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21.65</v>
      </c>
      <c r="C291" s="3">
        <v>455.0</v>
      </c>
      <c r="D291" s="3">
        <v>463.0</v>
      </c>
      <c r="E291" s="3" t="str">
        <f t="shared" ref="E291:E292" si="57">F291*B291</f>
        <v>173.20</v>
      </c>
      <c r="F291" s="3" t="str">
        <f>D291-C291</f>
        <v>8.00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57"/>
        <v>328.38</v>
      </c>
      <c r="F292" s="3" t="str">
        <f>F291+F294</f>
        <v>13.00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1045.26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131.15</v>
      </c>
      <c r="C294" s="3">
        <v>165.0</v>
      </c>
      <c r="D294" s="3">
        <v>170.0</v>
      </c>
      <c r="E294" s="3" t="str">
        <f>F294*B294</f>
        <v>655.75</v>
      </c>
      <c r="F294" s="3" t="str">
        <f>D294-C294</f>
        <v>5.00</v>
      </c>
      <c r="G294" s="1"/>
      <c r="H294" s="3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978.77</v>
      </c>
      <c r="F295" s="1"/>
      <c r="G295" s="1">
        <v>944.0</v>
      </c>
      <c r="H295" s="3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384.8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61.0</v>
      </c>
      <c r="F297" s="1"/>
      <c r="G297" s="1"/>
      <c r="H297" s="3"/>
      <c r="I297" s="1"/>
      <c r="J297" s="1"/>
      <c r="K297" s="1"/>
    </row>
    <row r="298" ht="12.75" customHeight="1">
      <c r="A298" s="1" t="s">
        <v>61</v>
      </c>
      <c r="B298" s="3"/>
      <c r="C298" s="3"/>
      <c r="D298" s="3"/>
      <c r="E298" s="3">
        <v>75.0</v>
      </c>
      <c r="F298" s="1"/>
      <c r="G298" s="1" t="s">
        <v>64</v>
      </c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4359.85</v>
      </c>
      <c r="F299" s="1"/>
      <c r="G299" s="3" t="str">
        <f>E299+10000</f>
        <v>14359.85</v>
      </c>
      <c r="H299" s="3" t="str">
        <f>G299-18</f>
        <v>14341.85</v>
      </c>
      <c r="I299" s="1"/>
      <c r="J299" s="1"/>
      <c r="K299" s="1"/>
    </row>
    <row r="300" ht="12.75" customHeight="1">
      <c r="A300" s="7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38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115.86</v>
      </c>
      <c r="C303" s="3">
        <v>112.0</v>
      </c>
      <c r="D303" s="3">
        <v>113.0</v>
      </c>
      <c r="E303" s="3" t="str">
        <f t="shared" ref="E303:E304" si="58">F303*B303</f>
        <v>115.86</v>
      </c>
      <c r="F303" s="3" t="str">
        <f t="shared" ref="F303:F304" si="59">D303-C303</f>
        <v>1.00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5.14</v>
      </c>
      <c r="C304" s="3">
        <v>10119.0</v>
      </c>
      <c r="D304" s="3">
        <v>10197.0</v>
      </c>
      <c r="E304" s="3" t="str">
        <f t="shared" si="58"/>
        <v>400.92</v>
      </c>
      <c r="F304" s="3" t="str">
        <f t="shared" si="59"/>
        <v>78.00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120.35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21.65</v>
      </c>
      <c r="C306" s="3">
        <v>447.0</v>
      </c>
      <c r="D306" s="3">
        <v>455.0</v>
      </c>
      <c r="E306" s="3" t="str">
        <f t="shared" ref="E306:E307" si="60">F306*B306</f>
        <v>173.20</v>
      </c>
      <c r="F306" s="3" t="str">
        <f>D306-C306</f>
        <v>8.00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60"/>
        <v>303.12</v>
      </c>
      <c r="F307" s="3" t="str">
        <f>F306+F309</f>
        <v>12.00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1045.26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131.15</v>
      </c>
      <c r="C309" s="3">
        <v>161.0</v>
      </c>
      <c r="D309" s="3">
        <v>165.0</v>
      </c>
      <c r="E309" s="3" t="str">
        <f>F309*B309</f>
        <v>524.60</v>
      </c>
      <c r="F309" s="3" t="str">
        <f>D309-C309</f>
        <v>4.00</v>
      </c>
      <c r="G309" s="1"/>
      <c r="H309" s="3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978.77</v>
      </c>
      <c r="F310" s="1"/>
      <c r="G310" s="1"/>
      <c r="H310" s="3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384.8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61.0</v>
      </c>
      <c r="F312" s="1"/>
      <c r="G312" s="1"/>
      <c r="H312" s="3"/>
      <c r="I312" s="1"/>
      <c r="J312" s="1"/>
      <c r="K312" s="1"/>
    </row>
    <row r="313" ht="12.75" customHeight="1">
      <c r="A313" s="1" t="s">
        <v>61</v>
      </c>
      <c r="B313" s="3"/>
      <c r="C313" s="3"/>
      <c r="D313" s="3"/>
      <c r="E313" s="3">
        <v>75.0</v>
      </c>
      <c r="F313" s="1"/>
      <c r="G313" s="1" t="s">
        <v>65</v>
      </c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4182.88</v>
      </c>
      <c r="F314" s="1"/>
      <c r="G314" s="3" t="str">
        <f>E314+10000</f>
        <v>14182.88</v>
      </c>
      <c r="H314" s="3"/>
      <c r="I314" s="1"/>
      <c r="J314" s="1"/>
      <c r="K314" s="1"/>
    </row>
    <row r="315" ht="12.75" customHeight="1">
      <c r="A315" s="7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39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115.86</v>
      </c>
      <c r="C318" s="3">
        <v>111.0</v>
      </c>
      <c r="D318" s="3">
        <v>112.0</v>
      </c>
      <c r="E318" s="3" t="str">
        <f t="shared" ref="E318:E319" si="61">F318*B318</f>
        <v>115.86</v>
      </c>
      <c r="F318" s="3" t="str">
        <f t="shared" ref="F318:F319" si="62">D318-C318</f>
        <v>1.00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5.14</v>
      </c>
      <c r="C319" s="3">
        <v>10053.0</v>
      </c>
      <c r="D319" s="3">
        <v>10119.0</v>
      </c>
      <c r="E319" s="3" t="str">
        <f t="shared" si="61"/>
        <v>339.24</v>
      </c>
      <c r="F319" s="3" t="str">
        <f t="shared" si="62"/>
        <v>66.00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120.35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21.65</v>
      </c>
      <c r="C321" s="3">
        <v>418.0</v>
      </c>
      <c r="D321" s="3">
        <v>447.0</v>
      </c>
      <c r="E321" s="3" t="str">
        <f t="shared" ref="E321:E322" si="63">F321*B321</f>
        <v>627.85</v>
      </c>
      <c r="F321" s="3" t="str">
        <f>D321-C321</f>
        <v>29.00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63"/>
        <v>808.32</v>
      </c>
      <c r="F322" s="3" t="str">
        <f>F321+F324</f>
        <v>32.00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1045.26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131.15</v>
      </c>
      <c r="C324" s="3">
        <v>158.0</v>
      </c>
      <c r="D324" s="3">
        <v>161.0</v>
      </c>
      <c r="E324" s="3" t="str">
        <f>F324*B324</f>
        <v>393.45</v>
      </c>
      <c r="F324" s="3" t="str">
        <f>D324-C324</f>
        <v>3.00</v>
      </c>
      <c r="G324" s="1"/>
      <c r="H324" s="3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945.07</v>
      </c>
      <c r="F325" s="1"/>
      <c r="G325" s="1">
        <v>978.77</v>
      </c>
      <c r="H325" s="3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384.8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61.0</v>
      </c>
      <c r="F327" s="1"/>
      <c r="G327" s="1"/>
      <c r="H327" s="3"/>
      <c r="I327" s="1"/>
      <c r="J327" s="1"/>
      <c r="K327" s="1"/>
    </row>
    <row r="328" ht="12.75" customHeight="1">
      <c r="A328" s="1" t="s">
        <v>61</v>
      </c>
      <c r="B328" s="3"/>
      <c r="C328" s="3"/>
      <c r="D328" s="3"/>
      <c r="E328" s="3">
        <v>75.0</v>
      </c>
      <c r="F328" s="1"/>
      <c r="G328" s="1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4916.20</v>
      </c>
      <c r="F329" s="1"/>
      <c r="G329" s="3" t="str">
        <f>E329+10000</f>
        <v>14916.20</v>
      </c>
      <c r="H329" s="3"/>
      <c r="I329" s="1"/>
      <c r="J329" s="1"/>
      <c r="K329" s="1"/>
    </row>
    <row r="330" ht="12.75" customHeight="1">
      <c r="A330" s="7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40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115.86</v>
      </c>
      <c r="C333" s="3">
        <v>111.0</v>
      </c>
      <c r="D333" s="3">
        <v>111.0</v>
      </c>
      <c r="E333" s="3" t="str">
        <f t="shared" ref="E333:E334" si="64">F333*B333</f>
        <v>0.00</v>
      </c>
      <c r="F333" s="3" t="str">
        <f t="shared" ref="F333:F334" si="65">D333-C333</f>
        <v>0.00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5.14</v>
      </c>
      <c r="C334" s="3">
        <v>9986.0</v>
      </c>
      <c r="D334" s="3">
        <v>10053.0</v>
      </c>
      <c r="E334" s="3" t="str">
        <f t="shared" si="64"/>
        <v>344.38</v>
      </c>
      <c r="F334" s="3" t="str">
        <f t="shared" si="65"/>
        <v>67.00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120.35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21.65</v>
      </c>
      <c r="C336" s="3">
        <v>399.0</v>
      </c>
      <c r="D336" s="3">
        <v>418.0</v>
      </c>
      <c r="E336" s="3" t="str">
        <f t="shared" ref="E336:E337" si="66">F336*B336</f>
        <v>411.35</v>
      </c>
      <c r="F336" s="3" t="str">
        <f>D336-C336</f>
        <v>19.00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25.26</v>
      </c>
      <c r="C337" s="3"/>
      <c r="D337" s="3"/>
      <c r="E337" s="3" t="str">
        <f t="shared" si="66"/>
        <v>555.72</v>
      </c>
      <c r="F337" s="3" t="str">
        <f>F336+F339</f>
        <v>22.00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1045.26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131.15</v>
      </c>
      <c r="C339" s="3">
        <v>155.0</v>
      </c>
      <c r="D339" s="3">
        <v>158.0</v>
      </c>
      <c r="E339" s="3" t="str">
        <f>F339*B339</f>
        <v>393.45</v>
      </c>
      <c r="F339" s="3" t="str">
        <f>D339-C339</f>
        <v>3.00</v>
      </c>
      <c r="G339" s="1"/>
      <c r="H339" s="3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926.29</v>
      </c>
      <c r="F340" s="1"/>
      <c r="G340" s="1">
        <v>945.07</v>
      </c>
      <c r="H340" s="3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371.47</v>
      </c>
      <c r="F341" s="1"/>
      <c r="G341" s="1">
        <v>384.8</v>
      </c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61.0</v>
      </c>
      <c r="F342" s="1"/>
      <c r="G342" s="1"/>
      <c r="H342" s="3"/>
      <c r="I342" s="1"/>
      <c r="J342" s="1"/>
      <c r="K342" s="1"/>
    </row>
    <row r="343" ht="12.75" customHeight="1">
      <c r="A343" s="1" t="s">
        <v>61</v>
      </c>
      <c r="B343" s="3"/>
      <c r="C343" s="3"/>
      <c r="D343" s="3"/>
      <c r="E343" s="3">
        <v>75.0</v>
      </c>
      <c r="F343" s="1"/>
      <c r="G343" s="1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4304.27</v>
      </c>
      <c r="F344" s="1"/>
      <c r="G344" s="3" t="str">
        <f>E344+10000</f>
        <v>14304.27</v>
      </c>
      <c r="H344" s="3"/>
      <c r="I344" s="1"/>
      <c r="J344" s="1"/>
      <c r="K344" s="1"/>
    </row>
    <row r="345" ht="12.75" customHeight="1">
      <c r="A345" s="7" t="s">
        <v>17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41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106.56</v>
      </c>
      <c r="C348" s="3">
        <v>109.0</v>
      </c>
      <c r="D348" s="3">
        <v>111.0</v>
      </c>
      <c r="E348" s="3" t="str">
        <f t="shared" ref="E348:E349" si="67">F348*B348</f>
        <v>213.12</v>
      </c>
      <c r="F348" s="3" t="str">
        <f t="shared" ref="F348:F349" si="68">D348-C348</f>
        <v>2.00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4.72</v>
      </c>
      <c r="C349" s="3">
        <v>9902.0</v>
      </c>
      <c r="D349" s="3">
        <v>9986.0</v>
      </c>
      <c r="E349" s="3" t="str">
        <f t="shared" si="67"/>
        <v>396.48</v>
      </c>
      <c r="F349" s="3" t="str">
        <f t="shared" si="68"/>
        <v>84.00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110.42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19.87</v>
      </c>
      <c r="C351" s="3">
        <v>379.0</v>
      </c>
      <c r="D351" s="3">
        <v>399.0</v>
      </c>
      <c r="E351" s="3" t="str">
        <f t="shared" ref="E351:E352" si="69">F351*B351</f>
        <v>397.40</v>
      </c>
      <c r="F351" s="3" t="str">
        <f>D351-C351</f>
        <v>20.00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23.18</v>
      </c>
      <c r="C352" s="3"/>
      <c r="D352" s="3"/>
      <c r="E352" s="3" t="str">
        <f t="shared" si="69"/>
        <v>579.50</v>
      </c>
      <c r="F352" s="3" t="str">
        <f>F351+F354</f>
        <v>25.00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958.96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121.13</v>
      </c>
      <c r="C354" s="3">
        <v>150.0</v>
      </c>
      <c r="D354" s="3">
        <v>155.0</v>
      </c>
      <c r="E354" s="3" t="str">
        <f>F354*B354</f>
        <v>605.65</v>
      </c>
      <c r="F354" s="3" t="str">
        <f>D354-C354</f>
        <v>5.00</v>
      </c>
      <c r="G354" s="1"/>
      <c r="H354" s="3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926.29</v>
      </c>
      <c r="F355" s="1"/>
      <c r="G355" s="1"/>
      <c r="H355" s="3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371.47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61.0</v>
      </c>
      <c r="F357" s="1"/>
      <c r="G357" s="1"/>
      <c r="H357" s="3"/>
      <c r="I357" s="1"/>
      <c r="J357" s="1"/>
      <c r="K357" s="1"/>
    </row>
    <row r="358" ht="12.75" customHeight="1">
      <c r="A358" s="1" t="s">
        <v>61</v>
      </c>
      <c r="B358" s="3"/>
      <c r="C358" s="3"/>
      <c r="D358" s="3"/>
      <c r="E358" s="3">
        <v>75.0</v>
      </c>
      <c r="F358" s="1"/>
      <c r="G358" s="1"/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4695.29</v>
      </c>
      <c r="F359" s="1"/>
      <c r="G359" s="3" t="str">
        <f>E359+10000</f>
        <v>14695.29</v>
      </c>
      <c r="H359" s="3" t="str">
        <f>G359-78</f>
        <v>14617.29</v>
      </c>
      <c r="I359" s="1"/>
      <c r="J359" s="1"/>
      <c r="K359" s="1"/>
    </row>
    <row r="360" ht="12.75" customHeight="1">
      <c r="A360" s="7" t="s">
        <v>17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42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106.56</v>
      </c>
      <c r="C363" s="3">
        <v>109.0</v>
      </c>
      <c r="D363" s="3">
        <v>109.0</v>
      </c>
      <c r="E363" s="3" t="str">
        <f t="shared" ref="E363:E364" si="70">F363*B363</f>
        <v>0.00</v>
      </c>
      <c r="F363" s="3" t="str">
        <f t="shared" ref="F363:F364" si="71">D363-C363</f>
        <v>0.00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4.72</v>
      </c>
      <c r="C364" s="3">
        <v>9821.0</v>
      </c>
      <c r="D364" s="3">
        <v>9902.0</v>
      </c>
      <c r="E364" s="3" t="str">
        <f t="shared" si="70"/>
        <v>382.32</v>
      </c>
      <c r="F364" s="3" t="str">
        <f t="shared" si="71"/>
        <v>81.00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102.62</v>
      </c>
      <c r="F365" s="1"/>
      <c r="G365" s="1">
        <v>110.42</v>
      </c>
      <c r="H365" s="1"/>
      <c r="I365" s="1"/>
      <c r="J365" s="1"/>
      <c r="K365" s="1"/>
    </row>
    <row r="366" ht="12.75" customHeight="1">
      <c r="A366" s="1" t="s">
        <v>9</v>
      </c>
      <c r="B366" s="3">
        <v>19.87</v>
      </c>
      <c r="C366" s="3">
        <v>372.0</v>
      </c>
      <c r="D366" s="3">
        <v>379.0</v>
      </c>
      <c r="E366" s="3" t="str">
        <f t="shared" ref="E366:E367" si="72">F366*B366</f>
        <v>139.09</v>
      </c>
      <c r="F366" s="3" t="str">
        <f>D366-C366</f>
        <v>7.00</v>
      </c>
      <c r="G366" s="1"/>
      <c r="H366" s="1"/>
      <c r="I366" s="3"/>
      <c r="J366" s="1"/>
      <c r="K366" s="1"/>
    </row>
    <row r="367" ht="12.75" customHeight="1">
      <c r="A367" s="1" t="s">
        <v>10</v>
      </c>
      <c r="B367" s="3">
        <v>23.18</v>
      </c>
      <c r="C367" s="3"/>
      <c r="D367" s="3"/>
      <c r="E367" s="3" t="str">
        <f t="shared" si="72"/>
        <v>208.62</v>
      </c>
      <c r="F367" s="3" t="str">
        <f>F366+F369</f>
        <v>9.00</v>
      </c>
      <c r="G367" s="1"/>
      <c r="H367" s="1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760.74</v>
      </c>
      <c r="F368" s="1"/>
      <c r="G368" s="1">
        <v>958.96</v>
      </c>
      <c r="H368" s="1"/>
      <c r="I368" s="3"/>
      <c r="J368" s="1"/>
      <c r="K368" s="1"/>
    </row>
    <row r="369" ht="12.75" customHeight="1">
      <c r="A369" s="1" t="s">
        <v>12</v>
      </c>
      <c r="B369" s="3">
        <v>121.13</v>
      </c>
      <c r="C369" s="3">
        <v>148.0</v>
      </c>
      <c r="D369" s="3">
        <v>150.0</v>
      </c>
      <c r="E369" s="3" t="str">
        <f>F369*B369</f>
        <v>242.26</v>
      </c>
      <c r="F369" s="3" t="str">
        <f>D369-C369</f>
        <v>2.00</v>
      </c>
      <c r="G369" s="1"/>
      <c r="H369" s="3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879.55</v>
      </c>
      <c r="F370" s="1"/>
      <c r="G370" s="1">
        <v>926.29</v>
      </c>
      <c r="H370" s="3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371.47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61.0</v>
      </c>
      <c r="F372" s="1"/>
      <c r="G372" s="1"/>
      <c r="H372" s="3"/>
      <c r="I372" s="1"/>
      <c r="J372" s="1"/>
      <c r="K372" s="1"/>
    </row>
    <row r="373" ht="12.75" customHeight="1">
      <c r="A373" s="1" t="s">
        <v>61</v>
      </c>
      <c r="B373" s="3"/>
      <c r="C373" s="3"/>
      <c r="D373" s="3"/>
      <c r="E373" s="3">
        <v>75.0</v>
      </c>
      <c r="F373" s="1"/>
      <c r="G373" s="1" t="s">
        <v>66</v>
      </c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3222.67</v>
      </c>
      <c r="F374" s="1"/>
      <c r="G374" s="3" t="str">
        <f>E374+10000</f>
        <v>13222.67</v>
      </c>
      <c r="H374" s="1"/>
      <c r="I374" s="1"/>
      <c r="J374" s="1"/>
      <c r="K374" s="1"/>
    </row>
    <row r="375" ht="12.75" customHeight="1">
      <c r="A375" s="7" t="s">
        <v>17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106.56</v>
      </c>
      <c r="C378" s="3">
        <v>109.0</v>
      </c>
      <c r="D378" s="3">
        <v>109.0</v>
      </c>
      <c r="E378" s="3" t="str">
        <f t="shared" ref="E378:E379" si="73">F378*B378</f>
        <v>0.00</v>
      </c>
      <c r="F378" s="3" t="str">
        <f t="shared" ref="F378:F379" si="74">D378-C378</f>
        <v>0.00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4.72</v>
      </c>
      <c r="C379" s="3">
        <v>9809.0</v>
      </c>
      <c r="D379" s="3">
        <v>9821.0</v>
      </c>
      <c r="E379" s="3" t="str">
        <f t="shared" si="73"/>
        <v>56.64</v>
      </c>
      <c r="F379" s="3" t="str">
        <f t="shared" si="74"/>
        <v>12.00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1"/>
      <c r="I380" s="1"/>
      <c r="J380" s="1"/>
      <c r="K380" s="1"/>
    </row>
    <row r="381" ht="12.75" customHeight="1">
      <c r="A381" s="1" t="s">
        <v>9</v>
      </c>
      <c r="B381" s="3">
        <v>19.87</v>
      </c>
      <c r="C381" s="3">
        <v>371.0</v>
      </c>
      <c r="D381" s="3">
        <v>372.0</v>
      </c>
      <c r="E381" s="3" t="str">
        <f t="shared" ref="E381:E382" si="75">F381*B381</f>
        <v>19.87</v>
      </c>
      <c r="F381" s="3" t="str">
        <f>D381-C381</f>
        <v>1.00</v>
      </c>
      <c r="G381" s="1"/>
      <c r="H381" s="1"/>
      <c r="I381" s="3"/>
      <c r="J381" s="1"/>
      <c r="K381" s="1"/>
    </row>
    <row r="382" ht="12.75" customHeight="1">
      <c r="A382" s="1" t="s">
        <v>10</v>
      </c>
      <c r="B382" s="3">
        <v>23.18</v>
      </c>
      <c r="C382" s="3"/>
      <c r="D382" s="3"/>
      <c r="E382" s="3" t="str">
        <f t="shared" si="75"/>
        <v>23.18</v>
      </c>
      <c r="F382" s="3" t="str">
        <f>F381+F384</f>
        <v>1.00</v>
      </c>
      <c r="G382" s="1"/>
      <c r="H382" s="1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760.74</v>
      </c>
      <c r="F383" s="1"/>
      <c r="G383" s="1"/>
      <c r="H383" s="1"/>
      <c r="I383" s="3"/>
      <c r="J383" s="1"/>
      <c r="K383" s="1"/>
    </row>
    <row r="384" ht="12.75" customHeight="1">
      <c r="A384" s="1" t="s">
        <v>12</v>
      </c>
      <c r="B384" s="3">
        <v>121.13</v>
      </c>
      <c r="C384" s="3">
        <v>148.0</v>
      </c>
      <c r="D384" s="3">
        <v>148.0</v>
      </c>
      <c r="E384" s="3" t="str">
        <f>F384*B384</f>
        <v>0.00</v>
      </c>
      <c r="F384" s="3" t="str">
        <f>D384-C384</f>
        <v>0.00</v>
      </c>
      <c r="G384" s="1"/>
      <c r="H384" s="3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879.55</v>
      </c>
      <c r="F385" s="1"/>
      <c r="G385" s="1"/>
      <c r="H385" s="3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371.47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61.0</v>
      </c>
      <c r="F387" s="1"/>
      <c r="G387" s="1"/>
      <c r="H387" s="3"/>
      <c r="I387" s="1"/>
      <c r="J387" s="1"/>
      <c r="K387" s="1"/>
    </row>
    <row r="388" ht="12.75" customHeight="1">
      <c r="A388" s="1" t="s">
        <v>61</v>
      </c>
      <c r="B388" s="3"/>
      <c r="C388" s="3"/>
      <c r="D388" s="3"/>
      <c r="E388" s="3">
        <v>75.0</v>
      </c>
      <c r="F388" s="1"/>
      <c r="G388" s="1"/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2350.07</v>
      </c>
      <c r="F389" s="1"/>
      <c r="G389" s="3" t="str">
        <f>E389+10000</f>
        <v>12350.07</v>
      </c>
      <c r="H389" s="1"/>
      <c r="I389" s="1"/>
      <c r="J389" s="1"/>
      <c r="K389" s="1"/>
    </row>
    <row r="390" ht="12.75" customHeight="1">
      <c r="A390" s="7" t="s">
        <v>17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106.56</v>
      </c>
      <c r="C393" s="3">
        <v>109.0</v>
      </c>
      <c r="D393" s="3">
        <v>109.0</v>
      </c>
      <c r="E393" s="3" t="str">
        <f t="shared" ref="E393:E394" si="76">F393*B393</f>
        <v>0.00</v>
      </c>
      <c r="F393" s="3" t="str">
        <f t="shared" ref="F393:F394" si="77">D393-C393</f>
        <v>0.00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4.72</v>
      </c>
      <c r="C394" s="3">
        <v>9757.0</v>
      </c>
      <c r="D394" s="3">
        <v>9809.0</v>
      </c>
      <c r="E394" s="3" t="str">
        <f t="shared" si="76"/>
        <v>245.44</v>
      </c>
      <c r="F394" s="3" t="str">
        <f t="shared" si="77"/>
        <v>52.00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1"/>
      <c r="I395" s="1"/>
      <c r="J395" s="1"/>
      <c r="K395" s="1"/>
    </row>
    <row r="396" ht="12.75" customHeight="1">
      <c r="A396" s="1" t="s">
        <v>9</v>
      </c>
      <c r="B396" s="3">
        <v>19.87</v>
      </c>
      <c r="C396" s="3">
        <v>367.0</v>
      </c>
      <c r="D396" s="3">
        <v>371.0</v>
      </c>
      <c r="E396" s="3" t="str">
        <f t="shared" ref="E396:E397" si="78">F396*B396</f>
        <v>79.48</v>
      </c>
      <c r="F396" s="3" t="str">
        <f>D396-C396</f>
        <v>4.00</v>
      </c>
      <c r="G396" s="1"/>
      <c r="H396" s="1"/>
      <c r="I396" s="3"/>
      <c r="J396" s="1"/>
      <c r="K396" s="1"/>
    </row>
    <row r="397" ht="12.75" customHeight="1">
      <c r="A397" s="1" t="s">
        <v>10</v>
      </c>
      <c r="B397" s="3">
        <v>23.18</v>
      </c>
      <c r="C397" s="3"/>
      <c r="D397" s="3"/>
      <c r="E397" s="3" t="str">
        <f t="shared" si="78"/>
        <v>139.08</v>
      </c>
      <c r="F397" s="3" t="str">
        <f>F396+F399</f>
        <v>6.00</v>
      </c>
      <c r="G397" s="1"/>
      <c r="H397" s="1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760.74</v>
      </c>
      <c r="F398" s="1"/>
      <c r="G398" s="1"/>
      <c r="H398" s="1"/>
      <c r="I398" s="3"/>
      <c r="J398" s="1"/>
      <c r="K398" s="1"/>
    </row>
    <row r="399" ht="12.75" customHeight="1">
      <c r="A399" s="1" t="s">
        <v>12</v>
      </c>
      <c r="B399" s="3">
        <v>121.13</v>
      </c>
      <c r="C399" s="3">
        <v>146.0</v>
      </c>
      <c r="D399" s="3">
        <v>148.0</v>
      </c>
      <c r="E399" s="3" t="str">
        <f>F399*B399</f>
        <v>242.26</v>
      </c>
      <c r="F399" s="3" t="str">
        <f>D399-C399</f>
        <v>2.00</v>
      </c>
      <c r="G399" s="1"/>
      <c r="H399" s="3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879.55</v>
      </c>
      <c r="F400" s="1"/>
      <c r="G400" s="1"/>
      <c r="H400" s="3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371.47</v>
      </c>
      <c r="F401" s="1"/>
      <c r="G401" s="1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61.0</v>
      </c>
      <c r="F402" s="1"/>
      <c r="G402" s="1"/>
      <c r="H402" s="3"/>
      <c r="I402" s="1"/>
      <c r="J402" s="1"/>
      <c r="K402" s="1"/>
    </row>
    <row r="403" ht="12.75" customHeight="1">
      <c r="A403" s="1" t="s">
        <v>61</v>
      </c>
      <c r="B403" s="3"/>
      <c r="C403" s="3"/>
      <c r="D403" s="3"/>
      <c r="E403" s="3">
        <v>75.0</v>
      </c>
      <c r="F403" s="1"/>
      <c r="G403" s="1"/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2956.64</v>
      </c>
      <c r="F404" s="1"/>
      <c r="G404" s="3" t="str">
        <f>E404+10000</f>
        <v>12956.64</v>
      </c>
      <c r="H404" s="1"/>
      <c r="I404" s="1"/>
      <c r="J404" s="1"/>
      <c r="K404" s="1"/>
    </row>
    <row r="405" ht="12.75" customHeight="1">
      <c r="A405" s="7" t="s">
        <v>17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106.56</v>
      </c>
      <c r="C408" s="3">
        <v>108.0</v>
      </c>
      <c r="D408" s="3">
        <v>109.0</v>
      </c>
      <c r="E408" s="3" t="str">
        <f t="shared" ref="E408:E409" si="79">F408*B408</f>
        <v>106.56</v>
      </c>
      <c r="F408" s="3" t="str">
        <f t="shared" ref="F408:F409" si="80">D408-C408</f>
        <v>1.00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4.72</v>
      </c>
      <c r="C409" s="3">
        <v>9686.0</v>
      </c>
      <c r="D409" s="3">
        <v>9757.0</v>
      </c>
      <c r="E409" s="3" t="str">
        <f t="shared" si="79"/>
        <v>335.12</v>
      </c>
      <c r="F409" s="3" t="str">
        <f t="shared" si="80"/>
        <v>71.00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1"/>
      <c r="I410" s="1"/>
      <c r="J410" s="1"/>
      <c r="K410" s="1"/>
    </row>
    <row r="411" ht="12.75" customHeight="1">
      <c r="A411" s="1" t="s">
        <v>9</v>
      </c>
      <c r="B411" s="3">
        <v>19.87</v>
      </c>
      <c r="C411" s="3">
        <v>362.0</v>
      </c>
      <c r="D411" s="3">
        <v>367.0</v>
      </c>
      <c r="E411" s="3" t="str">
        <f t="shared" ref="E411:E412" si="81">F411*B411</f>
        <v>99.35</v>
      </c>
      <c r="F411" s="3" t="str">
        <f>D411-C411</f>
        <v>5.00</v>
      </c>
      <c r="G411" s="1"/>
      <c r="H411" s="1"/>
      <c r="I411" s="3"/>
      <c r="J411" s="1"/>
      <c r="K411" s="1"/>
    </row>
    <row r="412" ht="12.75" customHeight="1">
      <c r="A412" s="1" t="s">
        <v>10</v>
      </c>
      <c r="B412" s="3">
        <v>23.18</v>
      </c>
      <c r="C412" s="3"/>
      <c r="D412" s="3"/>
      <c r="E412" s="3" t="str">
        <f t="shared" si="81"/>
        <v>139.08</v>
      </c>
      <c r="F412" s="3" t="str">
        <f>F411+F414</f>
        <v>6.00</v>
      </c>
      <c r="G412" s="1"/>
      <c r="H412" s="1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760.74</v>
      </c>
      <c r="F413" s="1"/>
      <c r="G413" s="1"/>
      <c r="H413" s="1"/>
      <c r="I413" s="3"/>
      <c r="J413" s="1"/>
      <c r="K413" s="1"/>
    </row>
    <row r="414" ht="12.75" customHeight="1">
      <c r="A414" s="1" t="s">
        <v>12</v>
      </c>
      <c r="B414" s="3">
        <v>121.13</v>
      </c>
      <c r="C414" s="3">
        <v>145.0</v>
      </c>
      <c r="D414" s="3">
        <v>146.0</v>
      </c>
      <c r="E414" s="3" t="str">
        <f>F414*B414</f>
        <v>121.13</v>
      </c>
      <c r="F414" s="3" t="str">
        <f>D414-C414</f>
        <v>1.00</v>
      </c>
      <c r="G414" s="1"/>
      <c r="H414" s="3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898.16</v>
      </c>
      <c r="F415" s="1"/>
      <c r="G415" s="1">
        <v>879.55</v>
      </c>
      <c r="H415" s="3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371.47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61.0</v>
      </c>
      <c r="F417" s="1"/>
      <c r="G417" s="1"/>
      <c r="H417" s="3"/>
      <c r="I417" s="1"/>
      <c r="J417" s="1"/>
      <c r="K417" s="1"/>
    </row>
    <row r="418" ht="12.75" customHeight="1">
      <c r="A418" s="1" t="s">
        <v>61</v>
      </c>
      <c r="B418" s="3"/>
      <c r="C418" s="3"/>
      <c r="D418" s="3"/>
      <c r="E418" s="3">
        <v>75.0</v>
      </c>
      <c r="F418" s="1"/>
      <c r="G418" s="1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3070.23</v>
      </c>
      <c r="F419" s="1"/>
      <c r="G419" s="3" t="str">
        <f>E419+10000</f>
        <v>13070.23</v>
      </c>
      <c r="H419" s="1"/>
      <c r="I419" s="1"/>
      <c r="J419" s="1"/>
      <c r="K419" s="1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106.56</v>
      </c>
      <c r="C423" s="3">
        <v>108.0</v>
      </c>
      <c r="D423" s="3">
        <v>108.0</v>
      </c>
      <c r="E423" s="3" t="str">
        <f t="shared" ref="E423:E424" si="82">F423*B423</f>
        <v>0.00</v>
      </c>
      <c r="F423" s="3" t="str">
        <f t="shared" ref="F423:F424" si="83">D423-C423</f>
        <v>0.00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4.48</v>
      </c>
      <c r="C424" s="3">
        <v>9641.0</v>
      </c>
      <c r="D424" s="3">
        <v>9686.0</v>
      </c>
      <c r="E424" s="3" t="str">
        <f t="shared" si="82"/>
        <v>201.60</v>
      </c>
      <c r="F424" s="3" t="str">
        <f t="shared" si="83"/>
        <v>45.00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18.88</v>
      </c>
      <c r="C426" s="3">
        <v>362.0</v>
      </c>
      <c r="D426" s="3">
        <v>362.0</v>
      </c>
      <c r="E426" s="3" t="str">
        <f t="shared" ref="E426:E427" si="84">F426*B426</f>
        <v>0.00</v>
      </c>
      <c r="F426" s="3" t="str">
        <f>D426-C426</f>
        <v>0.00</v>
      </c>
      <c r="G426" s="1"/>
      <c r="H426" s="1"/>
      <c r="I426" s="3"/>
      <c r="J426" s="1"/>
      <c r="K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84"/>
        <v>22.03</v>
      </c>
      <c r="F427" s="3" t="str">
        <f>F426+F429</f>
        <v>1.00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760.74</v>
      </c>
      <c r="F428" s="1"/>
      <c r="G428" s="1"/>
      <c r="H428" s="1"/>
      <c r="I428" s="3"/>
      <c r="J428" s="1"/>
      <c r="K428" s="1"/>
    </row>
    <row r="429" ht="12.75" customHeight="1">
      <c r="A429" s="1" t="s">
        <v>12</v>
      </c>
      <c r="B429" s="3">
        <v>114.27</v>
      </c>
      <c r="C429" s="3">
        <v>144.0</v>
      </c>
      <c r="D429" s="3">
        <v>145.0</v>
      </c>
      <c r="E429" s="3" t="str">
        <f>F429*B429</f>
        <v>114.27</v>
      </c>
      <c r="F429" s="3" t="str">
        <f>D429-C429</f>
        <v>1.00</v>
      </c>
      <c r="G429" s="1"/>
      <c r="H429" s="3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943.35</v>
      </c>
      <c r="F430" s="1"/>
      <c r="G430" s="1">
        <v>898.16</v>
      </c>
      <c r="H430" s="3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371.47</v>
      </c>
      <c r="F431" s="1"/>
      <c r="G431" s="1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60.0</v>
      </c>
      <c r="F432" s="1"/>
      <c r="G432" s="1">
        <v>61.0</v>
      </c>
      <c r="H432" s="3"/>
      <c r="I432" s="1"/>
      <c r="J432" s="1"/>
      <c r="K432" s="1"/>
    </row>
    <row r="433" ht="12.75" customHeight="1">
      <c r="A433" s="1" t="s">
        <v>61</v>
      </c>
      <c r="B433" s="3"/>
      <c r="C433" s="3"/>
      <c r="D433" s="3"/>
      <c r="E433" s="3">
        <v>75.0</v>
      </c>
      <c r="F433" s="1"/>
      <c r="G433" s="1"/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2651.08</v>
      </c>
      <c r="F434" s="1"/>
      <c r="G434" s="3" t="str">
        <f>E434+10000</f>
        <v>12651.08</v>
      </c>
      <c r="H434" s="1"/>
      <c r="I434" s="1"/>
      <c r="J434" s="1"/>
      <c r="K434" s="1"/>
    </row>
    <row r="435" ht="12.75" customHeight="1">
      <c r="A435" s="7" t="s">
        <v>17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101.2</v>
      </c>
      <c r="C438" s="3">
        <v>108.0</v>
      </c>
      <c r="D438" s="3">
        <v>108.0</v>
      </c>
      <c r="E438" s="3" t="str">
        <f t="shared" ref="E438:E439" si="85">F438*B438</f>
        <v>0.00</v>
      </c>
      <c r="F438" s="3" t="str">
        <f t="shared" ref="F438:F439" si="86">D438-C438</f>
        <v>0.00</v>
      </c>
      <c r="G438" s="1"/>
      <c r="H438" s="1"/>
      <c r="I438" s="1"/>
      <c r="J438" s="1"/>
      <c r="K438" s="1"/>
    </row>
    <row r="439" ht="12.75" customHeight="1">
      <c r="A439" s="1" t="s">
        <v>7</v>
      </c>
      <c r="B439" s="3">
        <v>4.48</v>
      </c>
      <c r="C439" s="3">
        <v>9586.0</v>
      </c>
      <c r="D439" s="3">
        <v>9641.0</v>
      </c>
      <c r="E439" s="3" t="str">
        <f t="shared" si="85"/>
        <v>246.40</v>
      </c>
      <c r="F439" s="3" t="str">
        <f t="shared" si="86"/>
        <v>55.00</v>
      </c>
      <c r="G439" s="1"/>
      <c r="H439" s="1"/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1"/>
      <c r="I440" s="1"/>
      <c r="J440" s="1"/>
      <c r="K440" s="1"/>
    </row>
    <row r="441" ht="12.75" customHeight="1">
      <c r="A441" s="1" t="s">
        <v>9</v>
      </c>
      <c r="B441" s="3">
        <v>18.88</v>
      </c>
      <c r="C441" s="3">
        <v>359.0</v>
      </c>
      <c r="D441" s="3">
        <v>362.0</v>
      </c>
      <c r="E441" s="3" t="str">
        <f t="shared" ref="E441:E442" si="87">F441*B441</f>
        <v>56.64</v>
      </c>
      <c r="F441" s="3" t="str">
        <f>D441-C441</f>
        <v>3.00</v>
      </c>
      <c r="G441" s="1"/>
      <c r="H441" s="1"/>
      <c r="I441" s="3"/>
      <c r="J441" s="1"/>
      <c r="K441" s="1"/>
    </row>
    <row r="442" ht="12.75" customHeight="1">
      <c r="A442" s="1" t="s">
        <v>10</v>
      </c>
      <c r="B442" s="3">
        <v>22.03</v>
      </c>
      <c r="C442" s="3"/>
      <c r="D442" s="3"/>
      <c r="E442" s="3" t="str">
        <f t="shared" si="87"/>
        <v>66.09</v>
      </c>
      <c r="F442" s="3" t="str">
        <f>F441+F444</f>
        <v>3.00</v>
      </c>
      <c r="G442" s="1"/>
      <c r="H442" s="1"/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760.74</v>
      </c>
      <c r="F443" s="1"/>
      <c r="G443" s="1"/>
      <c r="H443" s="1"/>
      <c r="I443" s="3"/>
      <c r="J443" s="1"/>
      <c r="K443" s="1"/>
    </row>
    <row r="444" ht="12.75" customHeight="1">
      <c r="A444" s="1" t="s">
        <v>12</v>
      </c>
      <c r="B444" s="3">
        <v>114.27</v>
      </c>
      <c r="C444" s="3">
        <v>144.0</v>
      </c>
      <c r="D444" s="3">
        <v>144.0</v>
      </c>
      <c r="E444" s="3" t="str">
        <f>F444*B444</f>
        <v>0.00</v>
      </c>
      <c r="F444" s="3" t="str">
        <f>D444-C444</f>
        <v>0.00</v>
      </c>
      <c r="G444" s="1"/>
      <c r="H444" s="3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943.35</v>
      </c>
      <c r="F445" s="1"/>
      <c r="G445" s="1"/>
      <c r="H445" s="3"/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371.47</v>
      </c>
      <c r="F446" s="1"/>
      <c r="G446" s="1"/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60.0</v>
      </c>
      <c r="F447" s="1"/>
      <c r="G447" s="1"/>
      <c r="H447" s="3"/>
      <c r="I447" s="1"/>
      <c r="J447" s="1"/>
      <c r="K447" s="1"/>
    </row>
    <row r="448" ht="12.75" customHeight="1">
      <c r="A448" s="1" t="s">
        <v>61</v>
      </c>
      <c r="B448" s="3"/>
      <c r="C448" s="3"/>
      <c r="D448" s="3"/>
      <c r="E448" s="3">
        <v>75.0</v>
      </c>
      <c r="F448" s="1"/>
      <c r="G448" s="1"/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2682.31</v>
      </c>
      <c r="F449" s="1"/>
      <c r="G449" s="3" t="str">
        <f>E449+10000</f>
        <v>12682.31</v>
      </c>
      <c r="H449" s="1"/>
      <c r="I449" s="1"/>
      <c r="J449" s="1"/>
      <c r="K449" s="1"/>
    </row>
    <row r="450" ht="12.75" customHeight="1">
      <c r="A450" s="7" t="s">
        <v>17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ht="12.75" customHeight="1">
      <c r="A453" s="1" t="s">
        <v>6</v>
      </c>
      <c r="B453" s="3">
        <v>101.2</v>
      </c>
      <c r="C453" s="3">
        <v>107.0</v>
      </c>
      <c r="D453" s="3">
        <v>108.0</v>
      </c>
      <c r="E453" s="3" t="str">
        <f t="shared" ref="E453:E454" si="88">F453*B453</f>
        <v>101.20</v>
      </c>
      <c r="F453" s="3" t="str">
        <f t="shared" ref="F453:F454" si="89">D453-C453</f>
        <v>1.00</v>
      </c>
      <c r="G453" s="1"/>
      <c r="H453" s="1"/>
      <c r="I453" s="1"/>
      <c r="J453" s="1"/>
      <c r="K453" s="1"/>
    </row>
    <row r="454" ht="12.75" customHeight="1">
      <c r="A454" s="1" t="s">
        <v>7</v>
      </c>
      <c r="B454" s="3">
        <v>4.48</v>
      </c>
      <c r="C454" s="3">
        <v>9535.0</v>
      </c>
      <c r="D454" s="3">
        <v>9586.0</v>
      </c>
      <c r="E454" s="3" t="str">
        <f t="shared" si="88"/>
        <v>228.48</v>
      </c>
      <c r="F454" s="3" t="str">
        <f t="shared" si="89"/>
        <v>51.00</v>
      </c>
      <c r="G454" s="1"/>
      <c r="H454" s="1"/>
      <c r="I454" s="3"/>
      <c r="J454" s="1"/>
      <c r="K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1"/>
      <c r="I455" s="1"/>
      <c r="J455" s="1"/>
      <c r="K455" s="1"/>
    </row>
    <row r="456" ht="12.75" customHeight="1">
      <c r="A456" s="1" t="s">
        <v>9</v>
      </c>
      <c r="B456" s="3">
        <v>18.88</v>
      </c>
      <c r="C456" s="3">
        <v>357.0</v>
      </c>
      <c r="D456" s="3">
        <v>359.0</v>
      </c>
      <c r="E456" s="3" t="str">
        <f t="shared" ref="E456:E457" si="90">F456*B456</f>
        <v>37.76</v>
      </c>
      <c r="F456" s="3" t="str">
        <f>D456-C456</f>
        <v>2.00</v>
      </c>
      <c r="G456" s="1"/>
      <c r="H456" s="1"/>
      <c r="I456" s="3"/>
      <c r="J456" s="1"/>
      <c r="K456" s="1"/>
    </row>
    <row r="457" ht="12.75" customHeight="1">
      <c r="A457" s="1" t="s">
        <v>10</v>
      </c>
      <c r="B457" s="3">
        <v>22.03</v>
      </c>
      <c r="C457" s="3"/>
      <c r="D457" s="3"/>
      <c r="E457" s="3" t="str">
        <f t="shared" si="90"/>
        <v>66.09</v>
      </c>
      <c r="F457" s="3" t="str">
        <f>F456+F459</f>
        <v>3.00</v>
      </c>
      <c r="G457" s="1"/>
      <c r="H457" s="1"/>
      <c r="I457" s="1"/>
      <c r="J457" s="1"/>
      <c r="K457" s="1"/>
    </row>
    <row r="458" ht="12.75" customHeight="1">
      <c r="A458" s="1" t="s">
        <v>11</v>
      </c>
      <c r="B458" s="3"/>
      <c r="C458" s="3"/>
      <c r="D458" s="3"/>
      <c r="E458" s="3">
        <v>760.74</v>
      </c>
      <c r="F458" s="1"/>
      <c r="G458" s="1"/>
      <c r="H458" s="1"/>
      <c r="I458" s="3"/>
      <c r="J458" s="1"/>
      <c r="K458" s="1"/>
    </row>
    <row r="459" ht="12.75" customHeight="1">
      <c r="A459" s="1" t="s">
        <v>12</v>
      </c>
      <c r="B459" s="3">
        <v>114.27</v>
      </c>
      <c r="C459" s="3">
        <v>143.0</v>
      </c>
      <c r="D459" s="3">
        <v>144.0</v>
      </c>
      <c r="E459" s="3" t="str">
        <f>F459*B459</f>
        <v>114.27</v>
      </c>
      <c r="F459" s="3" t="str">
        <f>D459-C459</f>
        <v>1.00</v>
      </c>
      <c r="G459" s="1"/>
      <c r="H459" s="3"/>
      <c r="I459" s="1"/>
      <c r="J459" s="1"/>
      <c r="K459" s="1"/>
    </row>
    <row r="460" ht="12.75" customHeight="1">
      <c r="A460" s="1" t="s">
        <v>13</v>
      </c>
      <c r="B460" s="3"/>
      <c r="C460" s="3"/>
      <c r="D460" s="3"/>
      <c r="E460" s="3">
        <v>943.35</v>
      </c>
      <c r="F460" s="1"/>
      <c r="G460" s="1"/>
      <c r="H460" s="3"/>
      <c r="I460" s="1"/>
      <c r="J460" s="1"/>
      <c r="K460" s="1"/>
    </row>
    <row r="461" ht="12.75" customHeight="1">
      <c r="A461" s="1" t="s">
        <v>14</v>
      </c>
      <c r="B461" s="3"/>
      <c r="C461" s="3"/>
      <c r="D461" s="3"/>
      <c r="E461" s="3">
        <v>371.47</v>
      </c>
      <c r="F461" s="1"/>
      <c r="G461" s="1"/>
      <c r="H461" s="1"/>
      <c r="I461" s="3"/>
      <c r="J461" s="1"/>
      <c r="K461" s="1"/>
    </row>
    <row r="462" ht="12.75" customHeight="1">
      <c r="A462" s="1" t="s">
        <v>15</v>
      </c>
      <c r="B462" s="3"/>
      <c r="C462" s="3"/>
      <c r="D462" s="3"/>
      <c r="E462" s="3">
        <v>60.0</v>
      </c>
      <c r="F462" s="1"/>
      <c r="G462" s="1"/>
      <c r="H462" s="3"/>
      <c r="I462" s="1"/>
      <c r="J462" s="1"/>
      <c r="K462" s="1"/>
    </row>
    <row r="463" ht="12.75" customHeight="1">
      <c r="A463" s="1" t="s">
        <v>61</v>
      </c>
      <c r="B463" s="3"/>
      <c r="C463" s="3"/>
      <c r="D463" s="3"/>
      <c r="E463" s="3">
        <v>75.0</v>
      </c>
      <c r="F463" s="1"/>
      <c r="G463" s="1"/>
      <c r="H463" s="1"/>
      <c r="I463" s="1"/>
      <c r="J463" s="1"/>
      <c r="K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2860.98</v>
      </c>
      <c r="F464" s="1"/>
      <c r="G464" s="3" t="str">
        <f>E464+10000</f>
        <v>12860.98</v>
      </c>
      <c r="H464" s="1"/>
      <c r="I464" s="1"/>
      <c r="J464" s="1"/>
      <c r="K464" s="1"/>
    </row>
    <row r="465" ht="12.75" customHeight="1">
      <c r="A465" s="7" t="s">
        <v>17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</row>
    <row r="468" ht="12.75" customHeight="1">
      <c r="A468" s="1" t="s">
        <v>6</v>
      </c>
      <c r="B468" s="3">
        <v>101.2</v>
      </c>
      <c r="C468" s="3">
        <v>106.0</v>
      </c>
      <c r="D468" s="3">
        <v>107.0</v>
      </c>
      <c r="E468" s="3" t="str">
        <f t="shared" ref="E468:E469" si="91">F468*B468</f>
        <v>101.20</v>
      </c>
      <c r="F468" s="3" t="str">
        <f t="shared" ref="F468:F469" si="92">D468-C468</f>
        <v>1.00</v>
      </c>
      <c r="G468" s="1"/>
      <c r="H468" s="1"/>
      <c r="I468" s="1"/>
      <c r="J468" s="1"/>
      <c r="K468" s="1"/>
    </row>
    <row r="469" ht="12.75" customHeight="1">
      <c r="A469" s="1" t="s">
        <v>7</v>
      </c>
      <c r="B469" s="3">
        <v>4.48</v>
      </c>
      <c r="C469" s="3">
        <v>9464.0</v>
      </c>
      <c r="D469" s="3">
        <v>9535.0</v>
      </c>
      <c r="E469" s="3" t="str">
        <f t="shared" si="91"/>
        <v>318.08</v>
      </c>
      <c r="F469" s="3" t="str">
        <f t="shared" si="92"/>
        <v>71.00</v>
      </c>
      <c r="G469" s="1"/>
      <c r="H469" s="1"/>
      <c r="I469" s="3"/>
      <c r="J469" s="1"/>
      <c r="K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1"/>
      <c r="I470" s="1"/>
      <c r="J470" s="1"/>
      <c r="K470" s="1"/>
    </row>
    <row r="471" ht="12.75" customHeight="1">
      <c r="A471" s="1" t="s">
        <v>9</v>
      </c>
      <c r="B471" s="3">
        <v>18.88</v>
      </c>
      <c r="C471" s="3">
        <v>353.0</v>
      </c>
      <c r="D471" s="3">
        <v>357.0</v>
      </c>
      <c r="E471" s="3" t="str">
        <f t="shared" ref="E471:E472" si="93">F471*B471</f>
        <v>75.52</v>
      </c>
      <c r="F471" s="3" t="str">
        <f>D471-C471</f>
        <v>4.00</v>
      </c>
      <c r="G471" s="1"/>
      <c r="H471" s="1"/>
      <c r="I471" s="3"/>
      <c r="J471" s="1"/>
      <c r="K471" s="1"/>
    </row>
    <row r="472" ht="12.75" customHeight="1">
      <c r="A472" s="1" t="s">
        <v>10</v>
      </c>
      <c r="B472" s="3">
        <v>22.03</v>
      </c>
      <c r="C472" s="3"/>
      <c r="D472" s="3"/>
      <c r="E472" s="3" t="str">
        <f t="shared" si="93"/>
        <v>132.18</v>
      </c>
      <c r="F472" s="3" t="str">
        <f>F471+F474</f>
        <v>6.00</v>
      </c>
      <c r="G472" s="1"/>
      <c r="H472" s="1"/>
      <c r="I472" s="1"/>
      <c r="J472" s="1"/>
      <c r="K472" s="1"/>
    </row>
    <row r="473" ht="12.75" customHeight="1">
      <c r="A473" s="1" t="s">
        <v>11</v>
      </c>
      <c r="B473" s="3"/>
      <c r="C473" s="3"/>
      <c r="D473" s="3"/>
      <c r="E473" s="3">
        <v>760.74</v>
      </c>
      <c r="F473" s="1"/>
      <c r="G473" s="1"/>
      <c r="H473" s="1"/>
      <c r="I473" s="3"/>
      <c r="J473" s="1"/>
      <c r="K473" s="1"/>
    </row>
    <row r="474" ht="12.75" customHeight="1">
      <c r="A474" s="1" t="s">
        <v>12</v>
      </c>
      <c r="B474" s="3">
        <v>114.27</v>
      </c>
      <c r="C474" s="3">
        <v>141.0</v>
      </c>
      <c r="D474" s="3">
        <v>143.0</v>
      </c>
      <c r="E474" s="3" t="str">
        <f>F474*B474</f>
        <v>228.54</v>
      </c>
      <c r="F474" s="3" t="str">
        <f>D474-C474</f>
        <v>2.00</v>
      </c>
      <c r="G474" s="1"/>
      <c r="H474" s="3"/>
      <c r="I474" s="1"/>
      <c r="J474" s="1"/>
      <c r="K474" s="1"/>
    </row>
    <row r="475" ht="12.75" customHeight="1">
      <c r="A475" s="1" t="s">
        <v>13</v>
      </c>
      <c r="B475" s="3"/>
      <c r="C475" s="3"/>
      <c r="D475" s="3"/>
      <c r="E475" s="3">
        <v>943.35</v>
      </c>
      <c r="F475" s="1"/>
      <c r="G475" s="1"/>
      <c r="H475" s="3"/>
      <c r="I475" s="1"/>
      <c r="J475" s="1"/>
      <c r="K475" s="1"/>
    </row>
    <row r="476" ht="12.75" customHeight="1">
      <c r="A476" s="1" t="s">
        <v>14</v>
      </c>
      <c r="B476" s="3"/>
      <c r="C476" s="3"/>
      <c r="D476" s="3"/>
      <c r="E476" s="3">
        <v>371.47</v>
      </c>
      <c r="F476" s="1"/>
      <c r="G476" s="1"/>
      <c r="H476" s="1"/>
      <c r="I476" s="3"/>
      <c r="J476" s="1"/>
      <c r="K476" s="1"/>
    </row>
    <row r="477" ht="12.75" customHeight="1">
      <c r="A477" s="1" t="s">
        <v>15</v>
      </c>
      <c r="B477" s="3"/>
      <c r="C477" s="3"/>
      <c r="D477" s="3"/>
      <c r="E477" s="3">
        <v>60.0</v>
      </c>
      <c r="F477" s="1"/>
      <c r="G477" s="1"/>
      <c r="H477" s="3"/>
      <c r="I477" s="1"/>
      <c r="J477" s="1"/>
      <c r="K477" s="1"/>
    </row>
    <row r="478" ht="12.75" customHeight="1">
      <c r="A478" s="1" t="s">
        <v>61</v>
      </c>
      <c r="B478" s="3"/>
      <c r="C478" s="3"/>
      <c r="D478" s="3"/>
      <c r="E478" s="3">
        <v>75.0</v>
      </c>
      <c r="F478" s="1"/>
      <c r="G478" s="1"/>
      <c r="H478" s="1"/>
      <c r="I478" s="1"/>
      <c r="J478" s="1"/>
      <c r="K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3168.70</v>
      </c>
      <c r="F479" s="1"/>
      <c r="G479" s="3" t="str">
        <f>E479+10000</f>
        <v>13168.70</v>
      </c>
      <c r="H479" s="1"/>
      <c r="I479" s="1"/>
      <c r="J479" s="1"/>
      <c r="K479" s="1"/>
    </row>
    <row r="480" ht="12.75" customHeight="1">
      <c r="A480" s="7" t="s">
        <v>17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</row>
    <row r="483" ht="12.75" customHeight="1">
      <c r="A483" s="1" t="s">
        <v>6</v>
      </c>
      <c r="B483" s="3">
        <v>101.2</v>
      </c>
      <c r="C483" s="3">
        <v>105.0</v>
      </c>
      <c r="D483" s="3">
        <v>106.0</v>
      </c>
      <c r="E483" s="3" t="str">
        <f t="shared" ref="E483:E484" si="94">F483*B483</f>
        <v>101.20</v>
      </c>
      <c r="F483" s="3" t="str">
        <f t="shared" ref="F483:F484" si="95">D483-C483</f>
        <v>1.00</v>
      </c>
      <c r="G483" s="1"/>
      <c r="H483" s="1"/>
      <c r="I483" s="1"/>
      <c r="J483" s="1"/>
      <c r="K483" s="1"/>
    </row>
    <row r="484" ht="12.75" customHeight="1">
      <c r="A484" s="1" t="s">
        <v>7</v>
      </c>
      <c r="B484" s="3">
        <v>4.48</v>
      </c>
      <c r="C484" s="3">
        <v>9414.0</v>
      </c>
      <c r="D484" s="3">
        <v>9464.0</v>
      </c>
      <c r="E484" s="3" t="str">
        <f t="shared" si="94"/>
        <v>224.00</v>
      </c>
      <c r="F484" s="3" t="str">
        <f t="shared" si="95"/>
        <v>50.00</v>
      </c>
      <c r="G484" s="1"/>
      <c r="H484" s="1"/>
      <c r="I484" s="3"/>
      <c r="J484" s="1"/>
      <c r="K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1"/>
      <c r="I485" s="1"/>
      <c r="J485" s="1"/>
      <c r="K485" s="1"/>
    </row>
    <row r="486" ht="12.75" customHeight="1">
      <c r="A486" s="1" t="s">
        <v>9</v>
      </c>
      <c r="B486" s="3">
        <v>18.88</v>
      </c>
      <c r="C486" s="3">
        <v>350.0</v>
      </c>
      <c r="D486" s="3">
        <v>353.0</v>
      </c>
      <c r="E486" s="3" t="str">
        <f t="shared" ref="E486:E487" si="96">F486*B486</f>
        <v>56.64</v>
      </c>
      <c r="F486" s="3" t="str">
        <f>D486-C486</f>
        <v>3.00</v>
      </c>
      <c r="G486" s="1"/>
      <c r="H486" s="1"/>
      <c r="I486" s="3"/>
      <c r="J486" s="1"/>
      <c r="K486" s="1"/>
    </row>
    <row r="487" ht="12.75" customHeight="1">
      <c r="A487" s="1" t="s">
        <v>10</v>
      </c>
      <c r="B487" s="3">
        <v>22.03</v>
      </c>
      <c r="C487" s="3"/>
      <c r="D487" s="3"/>
      <c r="E487" s="3" t="str">
        <f t="shared" si="96"/>
        <v>88.12</v>
      </c>
      <c r="F487" s="3" t="str">
        <f>F486+F489</f>
        <v>4.00</v>
      </c>
      <c r="G487" s="1"/>
      <c r="H487" s="1"/>
      <c r="I487" s="1"/>
      <c r="J487" s="1"/>
      <c r="K487" s="1"/>
    </row>
    <row r="488" ht="12.75" customHeight="1">
      <c r="A488" s="1" t="s">
        <v>11</v>
      </c>
      <c r="B488" s="3"/>
      <c r="C488" s="3"/>
      <c r="D488" s="3"/>
      <c r="E488" s="3">
        <v>760.74</v>
      </c>
      <c r="F488" s="1"/>
      <c r="G488" s="1"/>
      <c r="H488" s="1"/>
      <c r="I488" s="3"/>
      <c r="J488" s="1"/>
      <c r="K488" s="1"/>
    </row>
    <row r="489" ht="12.75" customHeight="1">
      <c r="A489" s="1" t="s">
        <v>12</v>
      </c>
      <c r="B489" s="3">
        <v>114.27</v>
      </c>
      <c r="C489" s="3">
        <v>140.0</v>
      </c>
      <c r="D489" s="3">
        <v>141.0</v>
      </c>
      <c r="E489" s="3" t="str">
        <f>F489*B489</f>
        <v>114.27</v>
      </c>
      <c r="F489" s="3" t="str">
        <f>D489-C489</f>
        <v>1.00</v>
      </c>
      <c r="G489" s="1"/>
      <c r="H489" s="3"/>
      <c r="I489" s="1"/>
      <c r="J489" s="1"/>
      <c r="K489" s="1"/>
    </row>
    <row r="490" ht="12.75" customHeight="1">
      <c r="A490" s="1" t="s">
        <v>13</v>
      </c>
      <c r="B490" s="3"/>
      <c r="C490" s="3"/>
      <c r="D490" s="3"/>
      <c r="E490" s="3">
        <v>985.47</v>
      </c>
      <c r="F490" s="1"/>
      <c r="G490" s="1">
        <v>985.47</v>
      </c>
      <c r="H490" s="3"/>
      <c r="I490" s="1"/>
      <c r="J490" s="1"/>
      <c r="K490" s="1"/>
    </row>
    <row r="491" ht="12.75" customHeight="1">
      <c r="A491" s="1" t="s">
        <v>14</v>
      </c>
      <c r="B491" s="3"/>
      <c r="C491" s="3"/>
      <c r="D491" s="3"/>
      <c r="E491" s="3">
        <v>371.47</v>
      </c>
      <c r="F491" s="1"/>
      <c r="G491" s="1"/>
      <c r="H491" s="1"/>
      <c r="I491" s="3"/>
      <c r="J491" s="1"/>
      <c r="K491" s="1"/>
    </row>
    <row r="492" ht="12.75" customHeight="1">
      <c r="A492" s="1" t="s">
        <v>15</v>
      </c>
      <c r="B492" s="3"/>
      <c r="C492" s="3"/>
      <c r="D492" s="3"/>
      <c r="E492" s="3">
        <v>60.0</v>
      </c>
      <c r="F492" s="1"/>
      <c r="G492" s="1"/>
      <c r="H492" s="3"/>
      <c r="I492" s="1"/>
      <c r="J492" s="1"/>
      <c r="K492" s="1"/>
    </row>
    <row r="493" ht="12.75" customHeight="1">
      <c r="A493" s="1" t="s">
        <v>61</v>
      </c>
      <c r="B493" s="3"/>
      <c r="C493" s="3"/>
      <c r="D493" s="3"/>
      <c r="E493" s="3">
        <v>70.0</v>
      </c>
      <c r="F493" s="1"/>
      <c r="G493" s="1"/>
      <c r="H493" s="1"/>
      <c r="I493" s="1"/>
      <c r="J493" s="1"/>
      <c r="K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2934.53</v>
      </c>
      <c r="F494" s="1"/>
      <c r="G494" s="3" t="str">
        <f>E494+10000</f>
        <v>12934.53</v>
      </c>
      <c r="H494" s="1"/>
      <c r="I494" s="1"/>
      <c r="J494" s="1"/>
      <c r="K494" s="1"/>
    </row>
    <row r="495" ht="12.75" customHeight="1">
      <c r="A495" s="7" t="s">
        <v>17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</row>
    <row r="498" ht="12.75" customHeight="1">
      <c r="A498" s="1" t="s">
        <v>6</v>
      </c>
      <c r="B498" s="3">
        <v>101.2</v>
      </c>
      <c r="C498" s="3">
        <v>105.0</v>
      </c>
      <c r="D498" s="3">
        <v>105.0</v>
      </c>
      <c r="E498" s="3" t="str">
        <f t="shared" ref="E498:E499" si="97">F498*B498</f>
        <v>0.00</v>
      </c>
      <c r="F498" s="3" t="str">
        <f t="shared" ref="F498:F499" si="98">D498-C498</f>
        <v>0.00</v>
      </c>
      <c r="G498" s="1"/>
      <c r="H498" s="1"/>
      <c r="I498" s="1"/>
      <c r="J498" s="1"/>
      <c r="K498" s="1"/>
    </row>
    <row r="499" ht="12.75" customHeight="1">
      <c r="A499" s="1" t="s">
        <v>7</v>
      </c>
      <c r="B499" s="3">
        <v>4.48</v>
      </c>
      <c r="C499" s="3">
        <v>9361.0</v>
      </c>
      <c r="D499" s="3">
        <v>9414.0</v>
      </c>
      <c r="E499" s="3" t="str">
        <f t="shared" si="97"/>
        <v>237.44</v>
      </c>
      <c r="F499" s="3" t="str">
        <f t="shared" si="98"/>
        <v>53.00</v>
      </c>
      <c r="G499" s="1"/>
      <c r="H499" s="1"/>
      <c r="I499" s="3"/>
      <c r="J499" s="1"/>
      <c r="K499" s="1"/>
    </row>
    <row r="500" ht="12.75" customHeight="1">
      <c r="A500" s="1" t="s">
        <v>8</v>
      </c>
      <c r="B500" s="3"/>
      <c r="C500" s="3"/>
      <c r="D500" s="3"/>
      <c r="E500" s="3">
        <v>102.62</v>
      </c>
      <c r="F500" s="1"/>
      <c r="G500" s="1"/>
      <c r="H500" s="1"/>
      <c r="I500" s="1"/>
      <c r="J500" s="1"/>
      <c r="K500" s="1"/>
    </row>
    <row r="501" ht="12.75" customHeight="1">
      <c r="A501" s="1" t="s">
        <v>9</v>
      </c>
      <c r="B501" s="3">
        <v>18.88</v>
      </c>
      <c r="C501" s="3">
        <v>348.0</v>
      </c>
      <c r="D501" s="3">
        <v>350.0</v>
      </c>
      <c r="E501" s="3" t="str">
        <f t="shared" ref="E501:E502" si="99">F501*B501</f>
        <v>37.76</v>
      </c>
      <c r="F501" s="3" t="str">
        <f>D501-C501</f>
        <v>2.00</v>
      </c>
      <c r="G501" s="1"/>
      <c r="H501" s="1"/>
      <c r="I501" s="3"/>
      <c r="J501" s="1"/>
      <c r="K501" s="1"/>
    </row>
    <row r="502" ht="12.75" customHeight="1">
      <c r="A502" s="1" t="s">
        <v>10</v>
      </c>
      <c r="B502" s="3">
        <v>22.03</v>
      </c>
      <c r="C502" s="3"/>
      <c r="D502" s="3"/>
      <c r="E502" s="3" t="str">
        <f t="shared" si="99"/>
        <v>66.09</v>
      </c>
      <c r="F502" s="3" t="str">
        <f>F501+F504</f>
        <v>3.00</v>
      </c>
      <c r="G502" s="1"/>
      <c r="H502" s="1"/>
      <c r="I502" s="1"/>
      <c r="J502" s="1"/>
      <c r="K502" s="1"/>
    </row>
    <row r="503" ht="12.75" customHeight="1">
      <c r="A503" s="1" t="s">
        <v>11</v>
      </c>
      <c r="B503" s="3"/>
      <c r="C503" s="3"/>
      <c r="D503" s="3"/>
      <c r="E503" s="3">
        <v>760.74</v>
      </c>
      <c r="F503" s="1"/>
      <c r="G503" s="1"/>
      <c r="H503" s="1"/>
      <c r="I503" s="3"/>
      <c r="J503" s="1"/>
      <c r="K503" s="1"/>
    </row>
    <row r="504" ht="12.75" customHeight="1">
      <c r="A504" s="1" t="s">
        <v>12</v>
      </c>
      <c r="B504" s="3">
        <v>114.27</v>
      </c>
      <c r="C504" s="3">
        <v>139.0</v>
      </c>
      <c r="D504" s="3">
        <v>140.0</v>
      </c>
      <c r="E504" s="3" t="str">
        <f>F504*B504</f>
        <v>114.27</v>
      </c>
      <c r="F504" s="3" t="str">
        <f>D504-C504</f>
        <v>1.00</v>
      </c>
      <c r="G504" s="1"/>
      <c r="H504" s="3"/>
      <c r="I504" s="1"/>
      <c r="J504" s="1"/>
      <c r="K504" s="1"/>
    </row>
    <row r="505" ht="12.75" customHeight="1">
      <c r="A505" s="1" t="s">
        <v>13</v>
      </c>
      <c r="B505" s="3"/>
      <c r="C505" s="3"/>
      <c r="D505" s="3"/>
      <c r="E505" s="3">
        <v>985.47</v>
      </c>
      <c r="F505" s="1"/>
      <c r="G505" s="1">
        <v>985.47</v>
      </c>
      <c r="H505" s="3"/>
      <c r="I505" s="1"/>
      <c r="J505" s="1"/>
      <c r="K505" s="1"/>
    </row>
    <row r="506" ht="12.75" customHeight="1">
      <c r="A506" s="1" t="s">
        <v>14</v>
      </c>
      <c r="B506" s="3"/>
      <c r="C506" s="3"/>
      <c r="D506" s="3"/>
      <c r="E506" s="3">
        <v>371.47</v>
      </c>
      <c r="F506" s="1"/>
      <c r="G506" s="1"/>
      <c r="H506" s="1"/>
      <c r="I506" s="3"/>
      <c r="J506" s="1"/>
      <c r="K506" s="1"/>
    </row>
    <row r="507" ht="12.75" customHeight="1">
      <c r="A507" s="1" t="s">
        <v>15</v>
      </c>
      <c r="B507" s="3"/>
      <c r="C507" s="3"/>
      <c r="D507" s="3"/>
      <c r="E507" s="3">
        <v>60.0</v>
      </c>
      <c r="F507" s="1"/>
      <c r="G507" s="1"/>
      <c r="H507" s="3"/>
      <c r="I507" s="1"/>
      <c r="J507" s="1"/>
      <c r="K507" s="1"/>
    </row>
    <row r="508" ht="12.75" customHeight="1">
      <c r="A508" s="1" t="s">
        <v>61</v>
      </c>
      <c r="B508" s="3"/>
      <c r="C508" s="3"/>
      <c r="D508" s="3"/>
      <c r="E508" s="3">
        <v>70.0</v>
      </c>
      <c r="F508" s="1"/>
      <c r="G508" s="1"/>
      <c r="H508" s="1"/>
      <c r="I508" s="1"/>
      <c r="J508" s="1"/>
      <c r="K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2805.86</v>
      </c>
      <c r="F509" s="1"/>
      <c r="G509" s="3" t="str">
        <f>E509+10000</f>
        <v>12805.86</v>
      </c>
      <c r="H509" s="1" t="str">
        <f>13000-12929</f>
        <v>71</v>
      </c>
      <c r="I509" s="1"/>
      <c r="J509" s="1"/>
      <c r="K509" s="1"/>
    </row>
    <row r="510" ht="12.75" customHeight="1">
      <c r="A510" s="7" t="s">
        <v>17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 t="s">
        <v>53</v>
      </c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</row>
    <row r="513" ht="12.75" customHeight="1">
      <c r="A513" s="1" t="s">
        <v>6</v>
      </c>
      <c r="B513" s="3">
        <v>101.2</v>
      </c>
      <c r="C513" s="3">
        <v>105.0</v>
      </c>
      <c r="D513" s="3">
        <v>105.0</v>
      </c>
      <c r="E513" s="3" t="str">
        <f t="shared" ref="E513:E514" si="100">F513*B513</f>
        <v>0.00</v>
      </c>
      <c r="F513" s="3" t="str">
        <f t="shared" ref="F513:F514" si="101">D513-C513</f>
        <v>0.00</v>
      </c>
      <c r="G513" s="1"/>
      <c r="H513" s="1"/>
      <c r="I513" s="1"/>
      <c r="J513" s="1"/>
      <c r="K513" s="1"/>
    </row>
    <row r="514" ht="12.75" customHeight="1">
      <c r="A514" s="1" t="s">
        <v>7</v>
      </c>
      <c r="B514" s="3">
        <v>4.48</v>
      </c>
      <c r="C514" s="3">
        <v>9288.0</v>
      </c>
      <c r="D514" s="3">
        <v>9361.0</v>
      </c>
      <c r="E514" s="3" t="str">
        <f t="shared" si="100"/>
        <v>327.04</v>
      </c>
      <c r="F514" s="3" t="str">
        <f t="shared" si="101"/>
        <v>73.00</v>
      </c>
      <c r="G514" s="1"/>
      <c r="H514" s="1"/>
      <c r="I514" s="3"/>
      <c r="J514" s="1"/>
      <c r="K514" s="1"/>
    </row>
    <row r="515" ht="12.75" customHeight="1">
      <c r="A515" s="1" t="s">
        <v>8</v>
      </c>
      <c r="B515" s="3"/>
      <c r="C515" s="3"/>
      <c r="D515" s="3"/>
      <c r="E515" s="3">
        <v>102.62</v>
      </c>
      <c r="F515" s="1"/>
      <c r="G515" s="1"/>
      <c r="H515" s="1"/>
      <c r="I515" s="1"/>
      <c r="J515" s="1"/>
      <c r="K515" s="1"/>
    </row>
    <row r="516" ht="12.75" customHeight="1">
      <c r="A516" s="1" t="s">
        <v>9</v>
      </c>
      <c r="B516" s="3">
        <v>18.88</v>
      </c>
      <c r="C516" s="3">
        <v>343.0</v>
      </c>
      <c r="D516" s="3">
        <v>348.0</v>
      </c>
      <c r="E516" s="3" t="str">
        <f t="shared" ref="E516:E517" si="102">F516*B516</f>
        <v>94.40</v>
      </c>
      <c r="F516" s="3" t="str">
        <f>D516-C516</f>
        <v>5.00</v>
      </c>
      <c r="G516" s="1"/>
      <c r="H516" s="1"/>
      <c r="I516" s="3"/>
      <c r="J516" s="1"/>
      <c r="K516" s="1"/>
    </row>
    <row r="517" ht="12.75" customHeight="1">
      <c r="A517" s="1" t="s">
        <v>10</v>
      </c>
      <c r="B517" s="3">
        <v>22.03</v>
      </c>
      <c r="C517" s="3"/>
      <c r="D517" s="3"/>
      <c r="E517" s="3" t="str">
        <f t="shared" si="102"/>
        <v>154.21</v>
      </c>
      <c r="F517" s="3" t="str">
        <f>F516+F519</f>
        <v>7.00</v>
      </c>
      <c r="G517" s="1"/>
      <c r="H517" s="1"/>
      <c r="I517" s="1"/>
      <c r="J517" s="1"/>
      <c r="K517" s="1"/>
    </row>
    <row r="518" ht="12.75" customHeight="1">
      <c r="A518" s="1" t="s">
        <v>11</v>
      </c>
      <c r="B518" s="3"/>
      <c r="C518" s="3"/>
      <c r="D518" s="3"/>
      <c r="E518" s="3">
        <v>760.74</v>
      </c>
      <c r="F518" s="1"/>
      <c r="G518" s="1"/>
      <c r="H518" s="1"/>
      <c r="I518" s="3"/>
      <c r="J518" s="1"/>
      <c r="K518" s="1"/>
    </row>
    <row r="519" ht="12.75" customHeight="1">
      <c r="A519" s="1" t="s">
        <v>12</v>
      </c>
      <c r="B519" s="3">
        <v>114.27</v>
      </c>
      <c r="C519" s="3">
        <v>137.0</v>
      </c>
      <c r="D519" s="3">
        <v>139.0</v>
      </c>
      <c r="E519" s="3" t="str">
        <f>F519*B519</f>
        <v>228.54</v>
      </c>
      <c r="F519" s="3" t="str">
        <f>D519-C519</f>
        <v>2.00</v>
      </c>
      <c r="G519" s="1"/>
      <c r="H519" s="3"/>
      <c r="I519" s="1"/>
      <c r="J519" s="1"/>
      <c r="K519" s="1"/>
    </row>
    <row r="520" ht="12.75" customHeight="1">
      <c r="A520" s="1" t="s">
        <v>13</v>
      </c>
      <c r="B520" s="3"/>
      <c r="C520" s="3"/>
      <c r="D520" s="3"/>
      <c r="E520" s="3">
        <v>985.47</v>
      </c>
      <c r="F520" s="1"/>
      <c r="G520" s="1">
        <v>985.47</v>
      </c>
      <c r="H520" s="3"/>
      <c r="I520" s="1"/>
      <c r="J520" s="1"/>
      <c r="K520" s="1"/>
    </row>
    <row r="521" ht="12.75" customHeight="1">
      <c r="A521" s="1" t="s">
        <v>14</v>
      </c>
      <c r="B521" s="3"/>
      <c r="C521" s="3"/>
      <c r="D521" s="3"/>
      <c r="E521" s="3">
        <v>217.75</v>
      </c>
      <c r="F521" s="1"/>
      <c r="G521" s="1"/>
      <c r="H521" s="1"/>
      <c r="I521" s="3"/>
      <c r="J521" s="1"/>
      <c r="K521" s="1"/>
    </row>
    <row r="522" ht="12.75" customHeight="1">
      <c r="A522" s="1" t="s">
        <v>15</v>
      </c>
      <c r="B522" s="3"/>
      <c r="C522" s="3"/>
      <c r="D522" s="3"/>
      <c r="E522" s="3">
        <v>60.0</v>
      </c>
      <c r="F522" s="1"/>
      <c r="G522" s="1"/>
      <c r="H522" s="3"/>
      <c r="I522" s="1"/>
      <c r="J522" s="1"/>
      <c r="K522" s="1"/>
    </row>
    <row r="523" ht="12.75" customHeight="1">
      <c r="A523" s="1" t="s">
        <v>61</v>
      </c>
      <c r="B523" s="3"/>
      <c r="C523" s="3"/>
      <c r="D523" s="3"/>
      <c r="E523" s="3">
        <v>70.0</v>
      </c>
      <c r="F523" s="1"/>
      <c r="G523" s="1"/>
      <c r="H523" s="1"/>
      <c r="I523" s="1"/>
      <c r="J523" s="1"/>
      <c r="K523" s="1"/>
    </row>
    <row r="524" ht="15.75" customHeight="1">
      <c r="A524" s="5" t="s">
        <v>16</v>
      </c>
      <c r="B524" s="5"/>
      <c r="C524" s="5"/>
      <c r="D524" s="5"/>
      <c r="E524" s="6" t="str">
        <f>SUM(E513:E523)</f>
        <v>3000.77</v>
      </c>
      <c r="F524" s="1"/>
      <c r="G524" s="3" t="str">
        <f>E524+10000</f>
        <v>13000.77</v>
      </c>
      <c r="H524" s="1" t="str">
        <f>13000-12929</f>
        <v>71</v>
      </c>
      <c r="I524" s="1"/>
      <c r="J524" s="1"/>
      <c r="K524" s="1"/>
    </row>
    <row r="525" ht="12.75" customHeight="1">
      <c r="A525" s="7" t="s">
        <v>17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3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3"/>
      <c r="J530" s="1"/>
      <c r="K530" s="1"/>
    </row>
    <row r="531" ht="12.75" customHeight="1">
      <c r="A531" s="1"/>
      <c r="B531" s="3"/>
      <c r="C531" s="3"/>
      <c r="D531" s="3"/>
      <c r="E531" s="3"/>
      <c r="F531" s="3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1"/>
      <c r="G532" s="1"/>
      <c r="H532" s="1"/>
      <c r="I532" s="3"/>
      <c r="J532" s="1"/>
      <c r="K532" s="1"/>
    </row>
    <row r="533" ht="12.75" customHeight="1">
      <c r="A533" s="1"/>
      <c r="B533" s="3"/>
      <c r="C533" s="3"/>
      <c r="D533" s="3"/>
      <c r="E533" s="3"/>
      <c r="F533" s="3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3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5.75" customHeight="1">
      <c r="A538" s="5"/>
      <c r="B538" s="5"/>
      <c r="C538" s="5"/>
      <c r="D538" s="5"/>
      <c r="E538" s="6"/>
      <c r="F538" s="1"/>
      <c r="G538" s="3"/>
      <c r="H538" s="1"/>
      <c r="I538" s="1"/>
      <c r="J538" s="1"/>
      <c r="K538" s="1"/>
    </row>
    <row r="539" ht="12.75" customHeight="1">
      <c r="A539" s="7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2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3"/>
      <c r="G543" s="1"/>
      <c r="H543" s="1"/>
      <c r="I543" s="3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3"/>
      <c r="J545" s="1"/>
      <c r="K545" s="1"/>
    </row>
    <row r="546" ht="12.75" customHeight="1">
      <c r="A546" s="1"/>
      <c r="B546" s="3"/>
      <c r="C546" s="3"/>
      <c r="D546" s="3"/>
      <c r="E546" s="3"/>
      <c r="F546" s="3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1"/>
      <c r="G547" s="1"/>
      <c r="H547" s="1"/>
      <c r="I547" s="3"/>
      <c r="J547" s="1"/>
      <c r="K547" s="1"/>
    </row>
    <row r="548" ht="12.75" customHeight="1">
      <c r="A548" s="1"/>
      <c r="B548" s="3"/>
      <c r="C548" s="3"/>
      <c r="D548" s="3"/>
      <c r="E548" s="3"/>
      <c r="F548" s="3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3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1"/>
      <c r="G552" s="1"/>
      <c r="H552" s="1"/>
      <c r="I552" s="1"/>
      <c r="J552" s="1"/>
      <c r="K552" s="1"/>
    </row>
    <row r="553" ht="15.75" customHeight="1">
      <c r="A553" s="5"/>
      <c r="B553" s="5"/>
      <c r="C553" s="5"/>
      <c r="D553" s="5"/>
      <c r="E553" s="6"/>
      <c r="F553" s="1"/>
      <c r="G553" s="3"/>
      <c r="H553" s="1"/>
      <c r="I553" s="1"/>
      <c r="J553" s="1"/>
      <c r="K553" s="1"/>
    </row>
    <row r="554" ht="12.75" customHeight="1">
      <c r="A554" s="7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2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3"/>
      <c r="G558" s="1"/>
      <c r="H558" s="1"/>
      <c r="I558" s="3"/>
      <c r="J558" s="1"/>
      <c r="K558" s="1"/>
    </row>
    <row r="559" ht="12.75" customHeight="1">
      <c r="A559" s="1"/>
      <c r="B559" s="3"/>
      <c r="C559" s="3"/>
      <c r="D559" s="3"/>
      <c r="E559" s="3"/>
      <c r="F559" s="1"/>
      <c r="G559" s="1"/>
      <c r="H559" s="1"/>
      <c r="I559" s="1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3"/>
      <c r="J560" s="1"/>
      <c r="K560" s="1"/>
    </row>
    <row r="561" ht="12.75" customHeight="1">
      <c r="A561" s="1"/>
      <c r="B561" s="3"/>
      <c r="C561" s="3"/>
      <c r="D561" s="3"/>
      <c r="E561" s="3"/>
      <c r="F561" s="3"/>
      <c r="G561" s="1"/>
      <c r="H561" s="1"/>
      <c r="I561" s="1"/>
      <c r="J561" s="1"/>
      <c r="K561" s="1"/>
    </row>
    <row r="562" ht="12.75" customHeight="1">
      <c r="A562" s="1"/>
      <c r="B562" s="3"/>
      <c r="C562" s="3"/>
      <c r="D562" s="3"/>
      <c r="E562" s="3"/>
      <c r="F562" s="1"/>
      <c r="G562" s="1"/>
      <c r="H562" s="1"/>
      <c r="I562" s="3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3"/>
      <c r="J565" s="1"/>
      <c r="K565" s="1"/>
    </row>
    <row r="566" ht="12.75" customHeight="1">
      <c r="A566" s="1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1"/>
      <c r="G567" s="1"/>
      <c r="H567" s="1"/>
      <c r="I567" s="1"/>
      <c r="J567" s="1"/>
      <c r="K567" s="1"/>
    </row>
    <row r="568" ht="15.75" customHeight="1">
      <c r="A568" s="5"/>
      <c r="B568" s="5"/>
      <c r="C568" s="5"/>
      <c r="D568" s="5"/>
      <c r="E568" s="6"/>
      <c r="F568" s="1"/>
      <c r="G568" s="3"/>
      <c r="H568" s="1"/>
      <c r="I568" s="1"/>
      <c r="J568" s="1"/>
      <c r="K568" s="1"/>
    </row>
    <row r="569" ht="12.75" customHeight="1">
      <c r="A569" s="7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2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3"/>
      <c r="G573" s="1"/>
      <c r="H573" s="1"/>
      <c r="I573" s="3"/>
      <c r="J573" s="1"/>
      <c r="K573" s="1"/>
    </row>
    <row r="574" ht="12.75" customHeight="1">
      <c r="A574" s="1"/>
      <c r="B574" s="3"/>
      <c r="C574" s="3"/>
      <c r="D574" s="3"/>
      <c r="E574" s="3"/>
      <c r="F574" s="1"/>
      <c r="G574" s="1"/>
      <c r="H574" s="1"/>
      <c r="I574" s="1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3"/>
      <c r="J575" s="1"/>
      <c r="K575" s="1"/>
    </row>
    <row r="576" ht="12.75" customHeight="1">
      <c r="A576" s="1"/>
      <c r="B576" s="3"/>
      <c r="C576" s="3"/>
      <c r="D576" s="3"/>
      <c r="E576" s="3"/>
      <c r="F576" s="3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1"/>
      <c r="G577" s="1"/>
      <c r="H577" s="1"/>
      <c r="I577" s="3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3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5.75" customHeight="1">
      <c r="A583" s="5"/>
      <c r="B583" s="5"/>
      <c r="C583" s="5"/>
      <c r="D583" s="5"/>
      <c r="E583" s="6"/>
      <c r="F583" s="1"/>
      <c r="G583" s="3"/>
      <c r="H583" s="1"/>
      <c r="I583" s="1"/>
      <c r="J583" s="1"/>
      <c r="K583" s="1"/>
    </row>
    <row r="584" ht="12.75" customHeight="1">
      <c r="A584" s="7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2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3"/>
      <c r="G588" s="1"/>
      <c r="H588" s="1"/>
      <c r="I588" s="3"/>
      <c r="J588" s="1"/>
      <c r="K588" s="1"/>
    </row>
    <row r="589" ht="12.75" customHeight="1">
      <c r="A589" s="1"/>
      <c r="B589" s="3"/>
      <c r="C589" s="3"/>
      <c r="D589" s="3"/>
      <c r="E589" s="3"/>
      <c r="F589" s="1"/>
      <c r="G589" s="1"/>
      <c r="H589" s="1"/>
      <c r="I589" s="1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3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1"/>
      <c r="G592" s="1"/>
      <c r="H592" s="1"/>
      <c r="I592" s="3"/>
      <c r="J592" s="1"/>
      <c r="K592" s="1"/>
    </row>
    <row r="593" ht="12.75" customHeight="1">
      <c r="A593" s="1"/>
      <c r="B593" s="3"/>
      <c r="C593" s="3"/>
      <c r="D593" s="3"/>
      <c r="E593" s="3"/>
      <c r="F593" s="3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3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1"/>
      <c r="G597" s="1"/>
      <c r="H597" s="1"/>
      <c r="I597" s="1"/>
      <c r="J597" s="1"/>
      <c r="K597" s="1"/>
    </row>
    <row r="598" ht="15.75" customHeight="1">
      <c r="A598" s="5"/>
      <c r="B598" s="5"/>
      <c r="C598" s="5"/>
      <c r="D598" s="5"/>
      <c r="E598" s="6"/>
      <c r="F598" s="1"/>
      <c r="G598" s="3"/>
      <c r="H598" s="1"/>
      <c r="I598" s="1"/>
      <c r="J598" s="1"/>
      <c r="K598" s="1"/>
    </row>
    <row r="599" ht="12.75" customHeight="1">
      <c r="A599" s="7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2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3"/>
      <c r="G603" s="1"/>
      <c r="H603" s="1"/>
      <c r="I603" s="3"/>
      <c r="J603" s="1"/>
      <c r="K603" s="1"/>
    </row>
    <row r="604" ht="12.75" customHeight="1">
      <c r="A604" s="1"/>
      <c r="B604" s="3"/>
      <c r="C604" s="3"/>
      <c r="D604" s="3"/>
      <c r="E604" s="3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3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3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3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5.75" customHeight="1">
      <c r="A613" s="5"/>
      <c r="B613" s="5"/>
      <c r="C613" s="5"/>
      <c r="D613" s="5"/>
      <c r="E613" s="6"/>
      <c r="F613" s="1"/>
      <c r="G613" s="3"/>
      <c r="H613" s="1"/>
      <c r="I613" s="1"/>
      <c r="J613" s="1"/>
      <c r="K613" s="1"/>
    </row>
    <row r="614" ht="12.75" customHeight="1">
      <c r="A614" s="7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2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1"/>
      <c r="J617" s="1"/>
      <c r="K617" s="1"/>
    </row>
    <row r="618" ht="12.75" customHeight="1">
      <c r="A618" s="1"/>
      <c r="B618" s="3"/>
      <c r="C618" s="3"/>
      <c r="D618" s="3"/>
      <c r="E618" s="3"/>
      <c r="F618" s="3"/>
      <c r="G618" s="1"/>
      <c r="H618" s="1"/>
      <c r="I618" s="3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3"/>
      <c r="J620" s="1"/>
      <c r="K620" s="1"/>
    </row>
    <row r="621" ht="12.75" customHeight="1">
      <c r="A621" s="1"/>
      <c r="B621" s="3"/>
      <c r="C621" s="3"/>
      <c r="D621" s="3"/>
      <c r="E621" s="3"/>
      <c r="F621" s="3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1"/>
      <c r="G622" s="1"/>
      <c r="H622" s="1"/>
      <c r="I622" s="3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3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5.75" customHeight="1">
      <c r="A628" s="5"/>
      <c r="B628" s="5"/>
      <c r="C628" s="5"/>
      <c r="D628" s="5"/>
      <c r="E628" s="6"/>
      <c r="F628" s="1"/>
      <c r="G628" s="3"/>
      <c r="H628" s="1"/>
      <c r="I628" s="1"/>
      <c r="J628" s="1"/>
      <c r="K628" s="1"/>
    </row>
    <row r="629" ht="12.75" customHeight="1">
      <c r="A629" s="7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2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3"/>
      <c r="J633" s="1"/>
      <c r="K633" s="1"/>
    </row>
    <row r="634" ht="12.75" customHeight="1">
      <c r="A634" s="1"/>
      <c r="B634" s="3"/>
      <c r="C634" s="3"/>
      <c r="D634" s="3"/>
      <c r="E634" s="3"/>
      <c r="F634" s="1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3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1"/>
      <c r="G637" s="1"/>
      <c r="H637" s="1"/>
      <c r="I637" s="3"/>
      <c r="J637" s="1"/>
      <c r="K637" s="1"/>
    </row>
    <row r="638" ht="12.75" customHeight="1">
      <c r="A638" s="1"/>
      <c r="B638" s="3"/>
      <c r="C638" s="3"/>
      <c r="D638" s="3"/>
      <c r="E638" s="3"/>
      <c r="F638" s="3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3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5"/>
      <c r="B643" s="5"/>
      <c r="C643" s="5"/>
      <c r="D643" s="5"/>
      <c r="E643" s="6"/>
      <c r="F643" s="1"/>
      <c r="G643" s="1"/>
      <c r="H643" s="1"/>
      <c r="I643" s="1"/>
      <c r="J643" s="1"/>
      <c r="K643" s="1"/>
    </row>
    <row r="644" ht="12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2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3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3"/>
      <c r="J650" s="1"/>
      <c r="K650" s="1"/>
    </row>
    <row r="651" ht="12.75" customHeight="1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3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3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1"/>
      <c r="G657" s="1"/>
      <c r="H657" s="1"/>
      <c r="I657" s="1"/>
      <c r="J657" s="1"/>
      <c r="K657" s="1"/>
    </row>
    <row r="658" ht="15.75" customHeight="1">
      <c r="A658" s="5"/>
      <c r="B658" s="5"/>
      <c r="C658" s="5"/>
      <c r="D658" s="5"/>
      <c r="E658" s="6"/>
      <c r="F658" s="1"/>
      <c r="G658" s="1"/>
      <c r="H658" s="1"/>
      <c r="I658" s="1"/>
      <c r="J658" s="1"/>
      <c r="K658" s="1"/>
    </row>
    <row r="659" ht="12.75" customHeight="1">
      <c r="A659" s="7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2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3"/>
      <c r="G663" s="1"/>
      <c r="H663" s="1"/>
      <c r="I663" s="3"/>
      <c r="J663" s="1"/>
      <c r="K663" s="1"/>
    </row>
    <row r="664" ht="12.75" customHeight="1">
      <c r="A664" s="1"/>
      <c r="B664" s="3"/>
      <c r="C664" s="3"/>
      <c r="D664" s="3"/>
      <c r="E664" s="3"/>
      <c r="F664" s="1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3"/>
      <c r="J665" s="1"/>
      <c r="K665" s="1"/>
    </row>
    <row r="666" ht="12.75" customHeight="1">
      <c r="A666" s="1"/>
      <c r="B666" s="3"/>
      <c r="C666" s="3"/>
      <c r="D666" s="3"/>
      <c r="E666" s="3"/>
      <c r="F666" s="3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1"/>
      <c r="G667" s="1"/>
      <c r="H667" s="1"/>
      <c r="I667" s="3"/>
      <c r="J667" s="1"/>
      <c r="K667" s="1"/>
    </row>
    <row r="668" ht="12.75" customHeight="1">
      <c r="A668" s="1"/>
      <c r="B668" s="3"/>
      <c r="C668" s="3"/>
      <c r="D668" s="3"/>
      <c r="E668" s="3"/>
      <c r="F668" s="3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3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2.75" customHeight="1">
      <c r="A672" s="1"/>
      <c r="B672" s="3"/>
      <c r="C672" s="3"/>
      <c r="D672" s="3"/>
      <c r="E672" s="3"/>
      <c r="F672" s="1"/>
      <c r="G672" s="1"/>
      <c r="H672" s="1"/>
      <c r="I672" s="1"/>
      <c r="J672" s="1"/>
      <c r="K672" s="1"/>
    </row>
    <row r="673" ht="15.75" customHeight="1">
      <c r="A673" s="5"/>
      <c r="B673" s="5"/>
      <c r="C673" s="5"/>
      <c r="D673" s="5"/>
      <c r="E673" s="6"/>
      <c r="F673" s="1"/>
      <c r="G673" s="1"/>
      <c r="H673" s="1"/>
      <c r="I673" s="1"/>
      <c r="J673" s="1"/>
      <c r="K673" s="1"/>
    </row>
    <row r="674" ht="12.75" customHeight="1">
      <c r="A674" s="7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2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1"/>
      <c r="J677" s="1"/>
      <c r="K677" s="1"/>
    </row>
    <row r="678" ht="12.75" customHeight="1">
      <c r="A678" s="1"/>
      <c r="B678" s="3"/>
      <c r="C678" s="3"/>
      <c r="D678" s="3"/>
      <c r="E678" s="3"/>
      <c r="F678" s="3"/>
      <c r="G678" s="1"/>
      <c r="H678" s="1"/>
      <c r="I678" s="3"/>
      <c r="J678" s="1"/>
      <c r="K678" s="1"/>
    </row>
    <row r="679" ht="12.75" customHeight="1">
      <c r="A679" s="1"/>
      <c r="B679" s="3"/>
      <c r="C679" s="3"/>
      <c r="D679" s="3"/>
      <c r="E679" s="3"/>
      <c r="F679" s="1"/>
      <c r="G679" s="1"/>
      <c r="H679" s="1"/>
      <c r="I679" s="1"/>
      <c r="J679" s="1"/>
      <c r="K679" s="1"/>
    </row>
    <row r="680" ht="12.75" customHeight="1">
      <c r="A680" s="1"/>
      <c r="B680" s="3"/>
      <c r="C680" s="3"/>
      <c r="D680" s="3"/>
      <c r="E680" s="3"/>
      <c r="F680" s="3"/>
      <c r="G680" s="1"/>
      <c r="H680" s="1"/>
      <c r="I680" s="3"/>
      <c r="J680" s="1"/>
      <c r="K680" s="1"/>
    </row>
    <row r="681" ht="12.75" customHeight="1">
      <c r="A681" s="1"/>
      <c r="B681" s="3"/>
      <c r="C681" s="3"/>
      <c r="D681" s="3"/>
      <c r="E681" s="3"/>
      <c r="F681" s="3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1"/>
      <c r="G682" s="1"/>
      <c r="H682" s="1"/>
      <c r="I682" s="3"/>
      <c r="J682" s="1"/>
      <c r="K682" s="1"/>
    </row>
    <row r="683" ht="12.75" customHeight="1">
      <c r="A683" s="1"/>
      <c r="B683" s="3"/>
      <c r="C683" s="3"/>
      <c r="D683" s="3"/>
      <c r="E683" s="3"/>
      <c r="F683" s="3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ht="12.75" customHeight="1">
      <c r="A685" s="1"/>
      <c r="B685" s="3"/>
      <c r="C685" s="3"/>
      <c r="D685" s="3"/>
      <c r="E685" s="3"/>
      <c r="F685" s="1"/>
      <c r="G685" s="1"/>
      <c r="H685" s="1"/>
      <c r="I685" s="3"/>
      <c r="J685" s="1"/>
      <c r="K685" s="1"/>
    </row>
    <row r="686" ht="12.75" customHeight="1">
      <c r="A686" s="1"/>
      <c r="B686" s="3"/>
      <c r="C686" s="3"/>
      <c r="D686" s="3"/>
      <c r="E686" s="3"/>
      <c r="F686" s="1"/>
      <c r="G686" s="1"/>
      <c r="H686" s="1"/>
      <c r="I686" s="1"/>
      <c r="J686" s="1"/>
      <c r="K686" s="1"/>
    </row>
    <row r="687" ht="12.75" customHeight="1">
      <c r="A687" s="1"/>
      <c r="B687" s="3"/>
      <c r="C687" s="3"/>
      <c r="D687" s="3"/>
      <c r="E687" s="3"/>
      <c r="F687" s="1"/>
      <c r="G687" s="1"/>
      <c r="H687" s="1"/>
      <c r="I687" s="1"/>
      <c r="J687" s="1"/>
      <c r="K687" s="1"/>
    </row>
    <row r="688" ht="15.75" customHeight="1">
      <c r="A688" s="5"/>
      <c r="B688" s="5"/>
      <c r="C688" s="5"/>
      <c r="D688" s="5"/>
      <c r="E688" s="6"/>
      <c r="F688" s="1"/>
      <c r="G688" s="1"/>
      <c r="H688" s="1"/>
      <c r="I688" s="1"/>
      <c r="J688" s="1"/>
      <c r="K688" s="1"/>
    </row>
    <row r="689" ht="12.75" customHeight="1">
      <c r="A689" s="7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5.75" customHeight="1">
      <c r="A690" s="1"/>
      <c r="B690" s="2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1"/>
      <c r="J692" s="1"/>
      <c r="K692" s="1"/>
    </row>
    <row r="693" ht="12.75" customHeight="1">
      <c r="A693" s="1"/>
      <c r="B693" s="3"/>
      <c r="C693" s="3"/>
      <c r="D693" s="3"/>
      <c r="E693" s="3"/>
      <c r="F693" s="3"/>
      <c r="G693" s="1"/>
      <c r="H693" s="1"/>
      <c r="I693" s="3"/>
      <c r="J693" s="1"/>
      <c r="K693" s="1"/>
    </row>
    <row r="694" ht="12.75" customHeight="1">
      <c r="A694" s="1"/>
      <c r="B694" s="3"/>
      <c r="C694" s="3"/>
      <c r="D694" s="3"/>
      <c r="E694" s="3"/>
      <c r="F694" s="1"/>
      <c r="G694" s="1"/>
      <c r="H694" s="1"/>
      <c r="I694" s="1"/>
      <c r="J694" s="1"/>
      <c r="K694" s="1"/>
    </row>
    <row r="695" ht="12.75" customHeight="1">
      <c r="A695" s="1"/>
      <c r="B695" s="3"/>
      <c r="C695" s="3"/>
      <c r="D695" s="3"/>
      <c r="E695" s="3"/>
      <c r="F695" s="3"/>
      <c r="G695" s="1"/>
      <c r="H695" s="1"/>
      <c r="I695" s="3"/>
      <c r="J695" s="1"/>
      <c r="K695" s="1"/>
    </row>
    <row r="696" ht="12.75" customHeight="1">
      <c r="A696" s="1"/>
      <c r="B696" s="3"/>
      <c r="C696" s="3"/>
      <c r="D696" s="3"/>
      <c r="E696" s="3"/>
      <c r="F696" s="3"/>
      <c r="G696" s="1"/>
      <c r="H696" s="1"/>
      <c r="I696" s="1"/>
      <c r="J696" s="1"/>
      <c r="K696" s="1"/>
    </row>
    <row r="697" ht="12.75" customHeight="1">
      <c r="A697" s="1"/>
      <c r="B697" s="3"/>
      <c r="C697" s="3"/>
      <c r="D697" s="3"/>
      <c r="E697" s="3"/>
      <c r="F697" s="1"/>
      <c r="G697" s="1"/>
      <c r="H697" s="1"/>
      <c r="I697" s="3"/>
      <c r="J697" s="1"/>
      <c r="K697" s="1"/>
    </row>
    <row r="698" ht="12.75" customHeight="1">
      <c r="A698" s="1"/>
      <c r="B698" s="3"/>
      <c r="C698" s="3"/>
      <c r="D698" s="3"/>
      <c r="E698" s="3"/>
      <c r="F698" s="3"/>
      <c r="G698" s="1"/>
      <c r="H698" s="1"/>
      <c r="I698" s="1"/>
      <c r="J698" s="1"/>
      <c r="K698" s="1"/>
    </row>
    <row r="699" ht="12.75" customHeight="1">
      <c r="A699" s="1"/>
      <c r="B699" s="3"/>
      <c r="C699" s="3"/>
      <c r="D699" s="3"/>
      <c r="E699" s="3"/>
      <c r="F699" s="1"/>
      <c r="G699" s="1"/>
      <c r="H699" s="1"/>
      <c r="I699" s="1"/>
      <c r="J699" s="1"/>
      <c r="K699" s="1"/>
    </row>
    <row r="700" ht="12.75" customHeight="1">
      <c r="A700" s="1"/>
      <c r="B700" s="3"/>
      <c r="C700" s="3"/>
      <c r="D700" s="3"/>
      <c r="E700" s="3"/>
      <c r="F700" s="1"/>
      <c r="G700" s="1"/>
      <c r="H700" s="1"/>
      <c r="I700" s="3"/>
      <c r="J700" s="1"/>
      <c r="K700" s="1"/>
    </row>
    <row r="701" ht="12.75" customHeight="1">
      <c r="A701" s="1"/>
      <c r="B701" s="3"/>
      <c r="C701" s="3"/>
      <c r="D701" s="3"/>
      <c r="E701" s="3"/>
      <c r="F701" s="1"/>
      <c r="G701" s="1"/>
      <c r="H701" s="1"/>
      <c r="I701" s="1"/>
      <c r="J701" s="1"/>
      <c r="K701" s="1"/>
    </row>
    <row r="702" ht="12.75" customHeight="1">
      <c r="A702" s="1"/>
      <c r="B702" s="3"/>
      <c r="C702" s="3"/>
      <c r="D702" s="3"/>
      <c r="E702" s="3"/>
      <c r="F702" s="1"/>
      <c r="G702" s="1"/>
      <c r="H702" s="1"/>
      <c r="I702" s="1"/>
      <c r="J702" s="1"/>
      <c r="K702" s="1"/>
    </row>
    <row r="703" ht="15.75" customHeight="1">
      <c r="A703" s="5"/>
      <c r="B703" s="5"/>
      <c r="C703" s="5"/>
      <c r="D703" s="5"/>
      <c r="E703" s="6"/>
      <c r="F703" s="1"/>
      <c r="G703" s="1"/>
      <c r="H703" s="1"/>
      <c r="I703" s="1"/>
      <c r="J703" s="1"/>
      <c r="K703" s="1"/>
    </row>
    <row r="704" ht="12.75" customHeight="1">
      <c r="A704" s="7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5.75" customHeight="1">
      <c r="A705" s="1"/>
      <c r="B705" s="2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3"/>
      <c r="G707" s="1"/>
      <c r="H707" s="1"/>
      <c r="I707" s="1"/>
      <c r="J707" s="1"/>
      <c r="K707" s="1"/>
    </row>
    <row r="708" ht="12.75" customHeight="1">
      <c r="A708" s="1"/>
      <c r="B708" s="3"/>
      <c r="C708" s="3"/>
      <c r="D708" s="3"/>
      <c r="E708" s="3"/>
      <c r="F708" s="3"/>
      <c r="G708" s="1"/>
      <c r="H708" s="1"/>
      <c r="I708" s="3"/>
      <c r="J708" s="1"/>
      <c r="K708" s="1"/>
    </row>
    <row r="709" ht="12.75" customHeight="1">
      <c r="A709" s="1"/>
      <c r="B709" s="3"/>
      <c r="C709" s="3"/>
      <c r="D709" s="3"/>
      <c r="E709" s="3"/>
      <c r="F709" s="1"/>
      <c r="G709" s="1"/>
      <c r="H709" s="1"/>
      <c r="I709" s="1"/>
      <c r="J709" s="1"/>
      <c r="K709" s="1"/>
    </row>
    <row r="710" ht="12.75" customHeight="1">
      <c r="A710" s="1"/>
      <c r="B710" s="3"/>
      <c r="C710" s="3"/>
      <c r="D710" s="3"/>
      <c r="E710" s="3"/>
      <c r="F710" s="3"/>
      <c r="G710" s="1"/>
      <c r="H710" s="1"/>
      <c r="I710" s="3"/>
      <c r="J710" s="1"/>
      <c r="K710" s="1"/>
    </row>
    <row r="711" ht="12.75" customHeight="1">
      <c r="A711" s="1"/>
      <c r="B711" s="3"/>
      <c r="C711" s="3"/>
      <c r="D711" s="3"/>
      <c r="E711" s="3"/>
      <c r="F711" s="3"/>
      <c r="G711" s="1"/>
      <c r="H711" s="1"/>
      <c r="I711" s="1"/>
      <c r="J711" s="1"/>
      <c r="K711" s="1"/>
    </row>
    <row r="712" ht="12.75" customHeight="1">
      <c r="A712" s="1"/>
      <c r="B712" s="3"/>
      <c r="C712" s="3"/>
      <c r="D712" s="3"/>
      <c r="E712" s="3"/>
      <c r="F712" s="1"/>
      <c r="G712" s="1"/>
      <c r="H712" s="1"/>
      <c r="I712" s="3"/>
      <c r="J712" s="1"/>
      <c r="K712" s="1"/>
    </row>
    <row r="713" ht="12.75" customHeight="1">
      <c r="A713" s="1"/>
      <c r="B713" s="3"/>
      <c r="C713" s="3"/>
      <c r="D713" s="3"/>
      <c r="E713" s="3"/>
      <c r="F713" s="3"/>
      <c r="G713" s="1"/>
      <c r="H713" s="1"/>
      <c r="I713" s="1"/>
      <c r="J713" s="1"/>
      <c r="K713" s="1"/>
    </row>
    <row r="714" ht="12.75" customHeight="1">
      <c r="A714" s="1"/>
      <c r="B714" s="3"/>
      <c r="C714" s="3"/>
      <c r="D714" s="3"/>
      <c r="E714" s="3"/>
      <c r="F714" s="1"/>
      <c r="G714" s="1"/>
      <c r="H714" s="1"/>
      <c r="I714" s="1"/>
      <c r="J714" s="1"/>
      <c r="K714" s="1"/>
    </row>
    <row r="715" ht="12.75" customHeight="1">
      <c r="A715" s="1"/>
      <c r="B715" s="3"/>
      <c r="C715" s="3"/>
      <c r="D715" s="3"/>
      <c r="E715" s="3"/>
      <c r="F715" s="1"/>
      <c r="G715" s="1"/>
      <c r="H715" s="1"/>
      <c r="I715" s="3"/>
      <c r="J715" s="1"/>
      <c r="K715" s="1"/>
    </row>
    <row r="716" ht="12.75" customHeight="1">
      <c r="A716" s="1"/>
      <c r="B716" s="3"/>
      <c r="C716" s="3"/>
      <c r="D716" s="3"/>
      <c r="E716" s="3"/>
      <c r="F716" s="1"/>
      <c r="G716" s="1"/>
      <c r="H716" s="1"/>
      <c r="I716" s="1"/>
      <c r="J716" s="1"/>
      <c r="K716" s="1"/>
    </row>
    <row r="717" ht="12.75" customHeight="1">
      <c r="A717" s="1"/>
      <c r="B717" s="3"/>
      <c r="C717" s="3"/>
      <c r="D717" s="3"/>
      <c r="E717" s="3"/>
      <c r="F717" s="1"/>
      <c r="G717" s="1"/>
      <c r="H717" s="1"/>
      <c r="I717" s="1"/>
      <c r="J717" s="1"/>
      <c r="K717" s="1"/>
    </row>
    <row r="718" ht="15.75" customHeight="1">
      <c r="A718" s="5"/>
      <c r="B718" s="5"/>
      <c r="C718" s="5"/>
      <c r="D718" s="5"/>
      <c r="E718" s="6"/>
      <c r="F718" s="1"/>
      <c r="G718" s="1"/>
      <c r="H718" s="1"/>
      <c r="I718" s="1"/>
      <c r="J718" s="1"/>
      <c r="K718" s="1"/>
    </row>
    <row r="719" ht="12.75" customHeight="1">
      <c r="A719" s="7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5.75" customHeight="1">
      <c r="A720" s="1"/>
      <c r="B720" s="2"/>
      <c r="E720" s="1"/>
      <c r="F720" s="1"/>
      <c r="G720" s="1"/>
      <c r="H720" s="1"/>
      <c r="I720" s="1"/>
      <c r="J720" s="1"/>
      <c r="K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3"/>
      <c r="G722" s="1"/>
      <c r="H722" s="1"/>
      <c r="I722" s="1"/>
      <c r="J722" s="1"/>
      <c r="K722" s="1"/>
    </row>
    <row r="723" ht="12.75" customHeight="1">
      <c r="A723" s="1"/>
      <c r="B723" s="3"/>
      <c r="C723" s="3"/>
      <c r="D723" s="3"/>
      <c r="E723" s="3"/>
      <c r="F723" s="3"/>
      <c r="G723" s="1"/>
      <c r="H723" s="1"/>
      <c r="I723" s="1"/>
      <c r="J723" s="1"/>
      <c r="K723" s="1"/>
    </row>
    <row r="724" ht="12.75" customHeight="1">
      <c r="A724" s="1"/>
      <c r="B724" s="3"/>
      <c r="C724" s="3"/>
      <c r="D724" s="3"/>
      <c r="E724" s="3"/>
      <c r="F724" s="1"/>
      <c r="G724" s="1"/>
      <c r="H724" s="1"/>
      <c r="I724" s="1"/>
      <c r="J724" s="1"/>
      <c r="K724" s="1"/>
    </row>
    <row r="725" ht="15.75" customHeight="1"/>
  </sheetData>
  <mergeCells count="48">
    <mergeCell ref="B196:D196"/>
    <mergeCell ref="B136:D136"/>
    <mergeCell ref="B151:D151"/>
    <mergeCell ref="B181:D181"/>
    <mergeCell ref="B166:D166"/>
    <mergeCell ref="B271:D271"/>
    <mergeCell ref="B61:D61"/>
    <mergeCell ref="B46:D46"/>
    <mergeCell ref="B31:D31"/>
    <mergeCell ref="B16:D16"/>
    <mergeCell ref="B1:D1"/>
    <mergeCell ref="B211:D211"/>
    <mergeCell ref="B91:D91"/>
    <mergeCell ref="B630:D630"/>
    <mergeCell ref="B645:D645"/>
    <mergeCell ref="B690:D690"/>
    <mergeCell ref="B705:D705"/>
    <mergeCell ref="B720:D720"/>
    <mergeCell ref="B615:D615"/>
    <mergeCell ref="B421:D421"/>
    <mergeCell ref="B436:D436"/>
    <mergeCell ref="B451:D451"/>
    <mergeCell ref="B570:D570"/>
    <mergeCell ref="B675:D675"/>
    <mergeCell ref="B660:D660"/>
    <mergeCell ref="B600:D600"/>
    <mergeCell ref="B585:D585"/>
    <mergeCell ref="B511:D511"/>
    <mergeCell ref="B496:D496"/>
    <mergeCell ref="B466:D466"/>
    <mergeCell ref="B481:D481"/>
    <mergeCell ref="B256:D256"/>
    <mergeCell ref="B226:D226"/>
    <mergeCell ref="B241:D241"/>
    <mergeCell ref="B76:D76"/>
    <mergeCell ref="B121:D121"/>
    <mergeCell ref="B106:D106"/>
    <mergeCell ref="B540:D540"/>
    <mergeCell ref="B555:D555"/>
    <mergeCell ref="B406:D406"/>
    <mergeCell ref="B391:D391"/>
    <mergeCell ref="B301:D301"/>
    <mergeCell ref="B286:D286"/>
    <mergeCell ref="B316:D316"/>
    <mergeCell ref="B346:D346"/>
    <mergeCell ref="B331:D331"/>
    <mergeCell ref="B361:D361"/>
    <mergeCell ref="B376:D37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66.16</v>
      </c>
      <c r="D3" s="3">
        <v>66.16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>
        <v>40.42</v>
      </c>
      <c r="J3" s="1"/>
      <c r="K3" s="1"/>
    </row>
    <row r="4" ht="12.75" customHeight="1">
      <c r="A4" s="1" t="s">
        <v>7</v>
      </c>
      <c r="B4" s="3">
        <v>5.14</v>
      </c>
      <c r="C4" s="3">
        <v>8016.0</v>
      </c>
      <c r="D4" s="3">
        <v>8040.0</v>
      </c>
      <c r="E4" s="3" t="str">
        <f>F4*B4</f>
        <v>123.36</v>
      </c>
      <c r="F4" s="3" t="str">
        <f t="shared" si="1"/>
        <v>24.00</v>
      </c>
      <c r="G4" s="1"/>
      <c r="H4" s="1">
        <v>5.58</v>
      </c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>
        <v>135.51</v>
      </c>
      <c r="I5" s="1"/>
      <c r="J5" s="1"/>
      <c r="K5" s="1"/>
    </row>
    <row r="6" ht="12.75" customHeight="1">
      <c r="A6" s="1" t="s">
        <v>9</v>
      </c>
      <c r="B6" s="3">
        <v>21.65</v>
      </c>
      <c r="C6" s="3">
        <v>270.0</v>
      </c>
      <c r="D6" s="3">
        <v>270.0</v>
      </c>
      <c r="E6" s="3" t="str">
        <f t="shared" ref="E6:E7" si="2">F6*B6</f>
        <v>0.00</v>
      </c>
      <c r="F6" s="3" t="str">
        <f>D6-C6</f>
        <v>0.00</v>
      </c>
      <c r="G6" s="1"/>
      <c r="H6" s="3">
        <v>24.37</v>
      </c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0.00</v>
      </c>
      <c r="F7" s="3" t="str">
        <f>F6+F9</f>
        <v>0.00</v>
      </c>
      <c r="G7" s="1"/>
      <c r="H7" s="3">
        <v>28.03</v>
      </c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>
        <v>2362.66</v>
      </c>
      <c r="I8" s="3"/>
      <c r="J8" s="1"/>
      <c r="K8" s="1"/>
    </row>
    <row r="9" ht="12.75" customHeight="1">
      <c r="A9" s="1" t="s">
        <v>12</v>
      </c>
      <c r="B9" s="3">
        <v>102.57</v>
      </c>
      <c r="C9" s="3">
        <v>143.0</v>
      </c>
      <c r="D9" s="3">
        <v>143.0</v>
      </c>
      <c r="E9" s="3" t="str">
        <f>F9*B9</f>
        <v>0.00</v>
      </c>
      <c r="F9" s="3" t="str">
        <f>D9-C9</f>
        <v>0.00</v>
      </c>
      <c r="G9" s="1"/>
      <c r="H9" s="1">
        <v>115.49</v>
      </c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1343.5</v>
      </c>
      <c r="F10" s="1"/>
      <c r="G10" s="1">
        <v>1375.43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>
        <v>86.3</v>
      </c>
      <c r="I12" s="1"/>
      <c r="J12" s="1"/>
      <c r="K12" s="1"/>
    </row>
    <row r="13" ht="12.75" customHeight="1">
      <c r="A13" s="1" t="s">
        <v>54</v>
      </c>
      <c r="B13" s="3"/>
      <c r="C13" s="3"/>
      <c r="D13" s="3"/>
      <c r="E13" s="3">
        <v>0.0</v>
      </c>
      <c r="F13" s="1"/>
      <c r="G13" s="3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4343.37</v>
      </c>
      <c r="F14" s="5"/>
      <c r="G14" s="3" t="str">
        <f>E14+9000</f>
        <v>13343.37</v>
      </c>
      <c r="H14" s="3"/>
      <c r="I14" s="1"/>
      <c r="J14" s="1"/>
      <c r="K14" s="1"/>
    </row>
    <row r="15" ht="12.75" customHeight="1">
      <c r="A15" s="7" t="s">
        <v>67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66.16</v>
      </c>
      <c r="D18" s="3">
        <v>66.16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>
        <v>40.42</v>
      </c>
      <c r="J18" s="1"/>
      <c r="K18" s="1"/>
    </row>
    <row r="19" ht="12.75" customHeight="1">
      <c r="A19" s="1" t="s">
        <v>7</v>
      </c>
      <c r="B19" s="3">
        <v>5.14</v>
      </c>
      <c r="C19" s="3">
        <v>8016.0</v>
      </c>
      <c r="D19" s="3">
        <v>8016.0</v>
      </c>
      <c r="E19" s="3" t="str">
        <f>F19*B19</f>
        <v>0.00</v>
      </c>
      <c r="F19" s="3" t="str">
        <f t="shared" si="3"/>
        <v>0.00</v>
      </c>
      <c r="G19" s="1"/>
      <c r="H19" s="1">
        <v>5.58</v>
      </c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>
        <v>135.51</v>
      </c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270.0</v>
      </c>
      <c r="D21" s="3">
        <v>270.0</v>
      </c>
      <c r="E21" s="3" t="str">
        <f t="shared" ref="E21:E22" si="4">F21*B21</f>
        <v>0.00</v>
      </c>
      <c r="F21" s="3" t="str">
        <f>D21-C21</f>
        <v>0.00</v>
      </c>
      <c r="G21" s="1"/>
      <c r="H21" s="3">
        <v>24.37</v>
      </c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0.00</v>
      </c>
      <c r="F22" s="3" t="str">
        <f>F21+F24</f>
        <v>0.00</v>
      </c>
      <c r="G22" s="1"/>
      <c r="H22" s="3">
        <v>28.03</v>
      </c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>
        <v>2362.66</v>
      </c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143.0</v>
      </c>
      <c r="D24" s="3">
        <v>143.0</v>
      </c>
      <c r="E24" s="3" t="str">
        <f>F24*B24</f>
        <v>0.00</v>
      </c>
      <c r="F24" s="3" t="str">
        <f>D24-C24</f>
        <v>0.00</v>
      </c>
      <c r="G24" s="1"/>
      <c r="H24" s="1">
        <v>115.49</v>
      </c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1343.5</v>
      </c>
      <c r="F25" s="1"/>
      <c r="G25" s="1">
        <v>1375.43</v>
      </c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>
        <v>86.3</v>
      </c>
      <c r="I27" s="1"/>
      <c r="J27" s="1"/>
      <c r="K27" s="1"/>
    </row>
    <row r="28" ht="12.75" customHeight="1">
      <c r="A28" s="1" t="s">
        <v>54</v>
      </c>
      <c r="B28" s="3"/>
      <c r="C28" s="3"/>
      <c r="D28" s="3"/>
      <c r="E28" s="3">
        <v>0.0</v>
      </c>
      <c r="F28" s="1"/>
      <c r="G28" s="3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4220.01</v>
      </c>
      <c r="F29" s="5"/>
      <c r="G29" s="3" t="str">
        <f>E29+9000</f>
        <v>13220.01</v>
      </c>
      <c r="H29" s="3"/>
      <c r="I29" s="1"/>
      <c r="J29" s="1"/>
      <c r="K29" s="1"/>
    </row>
    <row r="30" ht="12.75" customHeight="1">
      <c r="A30" s="7" t="s">
        <v>67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66.16</v>
      </c>
      <c r="D33" s="3">
        <v>66.16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>
        <v>40.42</v>
      </c>
      <c r="J33" s="1"/>
      <c r="K33" s="1"/>
    </row>
    <row r="34" ht="12.75" customHeight="1">
      <c r="A34" s="1" t="s">
        <v>7</v>
      </c>
      <c r="B34" s="3">
        <v>5.14</v>
      </c>
      <c r="C34" s="3">
        <v>8013.0</v>
      </c>
      <c r="D34" s="3">
        <v>8016.0</v>
      </c>
      <c r="E34" s="3" t="str">
        <f>F34*B34</f>
        <v>15.42</v>
      </c>
      <c r="F34" s="3" t="str">
        <f t="shared" si="5"/>
        <v>3.00</v>
      </c>
      <c r="G34" s="1"/>
      <c r="H34" s="1">
        <v>5.58</v>
      </c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>
        <v>135.51</v>
      </c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268.0</v>
      </c>
      <c r="D36" s="3">
        <v>270.0</v>
      </c>
      <c r="E36" s="3" t="str">
        <f t="shared" ref="E36:E37" si="6">F36*B36</f>
        <v>43.30</v>
      </c>
      <c r="F36" s="3" t="str">
        <f>D36-C36</f>
        <v>2.00</v>
      </c>
      <c r="G36" s="1"/>
      <c r="H36" s="3">
        <v>24.37</v>
      </c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50.52</v>
      </c>
      <c r="F37" s="3" t="str">
        <f>F36+F39</f>
        <v>2.00</v>
      </c>
      <c r="G37" s="1"/>
      <c r="H37" s="3">
        <v>28.03</v>
      </c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>
        <v>2362.66</v>
      </c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143.0</v>
      </c>
      <c r="D39" s="3">
        <v>143.0</v>
      </c>
      <c r="E39" s="3" t="str">
        <f>F39*B39</f>
        <v>0.00</v>
      </c>
      <c r="F39" s="3" t="str">
        <f>D39-C39</f>
        <v>0.00</v>
      </c>
      <c r="G39" s="1"/>
      <c r="H39" s="1">
        <v>115.49</v>
      </c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1343.5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>
        <v>86.3</v>
      </c>
      <c r="I42" s="1"/>
      <c r="J42" s="1"/>
      <c r="K42" s="1"/>
    </row>
    <row r="43" ht="12.75" customHeight="1">
      <c r="A43" s="1" t="s">
        <v>54</v>
      </c>
      <c r="B43" s="3"/>
      <c r="C43" s="3"/>
      <c r="D43" s="3"/>
      <c r="E43" s="3">
        <v>0.0</v>
      </c>
      <c r="F43" s="1"/>
      <c r="G43" s="3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4329.25</v>
      </c>
      <c r="F44" s="5"/>
      <c r="G44" s="3" t="str">
        <f>E44+9000</f>
        <v>13329.25</v>
      </c>
      <c r="H44" s="3"/>
      <c r="I44" s="1"/>
      <c r="J44" s="1"/>
      <c r="K44" s="1"/>
    </row>
    <row r="45" ht="12.75" customHeight="1">
      <c r="A45" s="7" t="s">
        <v>67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66.16</v>
      </c>
      <c r="D48" s="3">
        <v>66.16</v>
      </c>
      <c r="E48" s="3" t="str">
        <f>B48*F48</f>
        <v>0.00</v>
      </c>
      <c r="F48" s="3" t="str">
        <f t="shared" ref="F48:F49" si="7">D48-C48</f>
        <v>0.00</v>
      </c>
      <c r="G48" s="1"/>
      <c r="H48" s="1"/>
      <c r="I48" s="1">
        <v>40.42</v>
      </c>
      <c r="J48" s="1"/>
      <c r="K48" s="1"/>
    </row>
    <row r="49" ht="12.75" customHeight="1">
      <c r="A49" s="1" t="s">
        <v>7</v>
      </c>
      <c r="B49" s="3">
        <v>5.14</v>
      </c>
      <c r="C49" s="3">
        <v>7949.0</v>
      </c>
      <c r="D49" s="3">
        <v>8013.0</v>
      </c>
      <c r="E49" s="3" t="str">
        <f>F49*B49</f>
        <v>328.96</v>
      </c>
      <c r="F49" s="3" t="str">
        <f t="shared" si="7"/>
        <v>64.00</v>
      </c>
      <c r="G49" s="1"/>
      <c r="H49" s="1">
        <v>5.58</v>
      </c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>
        <v>135.51</v>
      </c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265.0</v>
      </c>
      <c r="D51" s="3">
        <v>268.0</v>
      </c>
      <c r="E51" s="3" t="str">
        <f t="shared" ref="E51:E52" si="8">F51*B51</f>
        <v>64.95</v>
      </c>
      <c r="F51" s="3" t="str">
        <f>D51-C51</f>
        <v>3.00</v>
      </c>
      <c r="G51" s="1"/>
      <c r="H51" s="3">
        <v>24.37</v>
      </c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8"/>
        <v>75.78</v>
      </c>
      <c r="F52" s="3" t="str">
        <f>F51+F54</f>
        <v>3.00</v>
      </c>
      <c r="G52" s="1"/>
      <c r="H52" s="3">
        <v>28.03</v>
      </c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2098.0</v>
      </c>
      <c r="F53" s="1"/>
      <c r="G53" s="1"/>
      <c r="H53" s="3">
        <v>2362.66</v>
      </c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143.0</v>
      </c>
      <c r="D54" s="3">
        <v>143.0</v>
      </c>
      <c r="E54" s="3" t="str">
        <f>F54*B54</f>
        <v>0.00</v>
      </c>
      <c r="F54" s="3" t="str">
        <f>D54-C54</f>
        <v>0.00</v>
      </c>
      <c r="G54" s="1"/>
      <c r="H54" s="1">
        <v>115.49</v>
      </c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1343.5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580.16</v>
      </c>
      <c r="F56" s="1"/>
      <c r="G56" s="3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>
        <v>86.3</v>
      </c>
      <c r="I57" s="1"/>
      <c r="J57" s="1"/>
      <c r="K57" s="1"/>
    </row>
    <row r="58" ht="12.75" customHeight="1">
      <c r="A58" s="1" t="s">
        <v>54</v>
      </c>
      <c r="B58" s="3"/>
      <c r="C58" s="3"/>
      <c r="D58" s="3"/>
      <c r="E58" s="3">
        <v>0.0</v>
      </c>
      <c r="F58" s="1"/>
      <c r="G58" s="3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4689.70</v>
      </c>
      <c r="F59" s="5"/>
      <c r="G59" s="3" t="str">
        <f>E59+9000</f>
        <v>13689.70</v>
      </c>
      <c r="H59" s="3"/>
      <c r="I59" s="1"/>
      <c r="J59" s="1"/>
      <c r="K59" s="1"/>
    </row>
    <row r="60" ht="12.75" customHeight="1">
      <c r="A60" s="7" t="s">
        <v>67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122.35</v>
      </c>
      <c r="C63" s="3">
        <v>66.16</v>
      </c>
      <c r="D63" s="3">
        <v>66.16</v>
      </c>
      <c r="E63" s="3" t="str">
        <f>B63*F63</f>
        <v>0.00</v>
      </c>
      <c r="F63" s="3" t="str">
        <f t="shared" ref="F63:F64" si="9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7949.0</v>
      </c>
      <c r="D64" s="3">
        <v>7949.0</v>
      </c>
      <c r="E64" s="3" t="str">
        <f>F64*B64</f>
        <v>0.00</v>
      </c>
      <c r="F64" s="3" t="str">
        <f t="shared" si="9"/>
        <v>0.00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3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265.0</v>
      </c>
      <c r="D66" s="3">
        <v>265.0</v>
      </c>
      <c r="E66" s="3" t="str">
        <f t="shared" ref="E66:E67" si="10">F66*B66</f>
        <v>0.00</v>
      </c>
      <c r="F66" s="3" t="str">
        <f>D66-C66</f>
        <v>0.00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0"/>
        <v>0.00</v>
      </c>
      <c r="F67" s="3" t="str">
        <f>F66+F69</f>
        <v>0.00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2098.0</v>
      </c>
      <c r="F68" s="1"/>
      <c r="G68" s="1"/>
      <c r="H68" s="3"/>
      <c r="I68" s="3"/>
      <c r="J68" s="1"/>
      <c r="K68" s="1"/>
    </row>
    <row r="69" ht="12.75" customHeight="1">
      <c r="A69" s="1" t="s">
        <v>12</v>
      </c>
      <c r="B69" s="3">
        <v>102.57</v>
      </c>
      <c r="C69" s="3">
        <v>143.0</v>
      </c>
      <c r="D69" s="3">
        <v>143.0</v>
      </c>
      <c r="E69" s="3" t="str">
        <f>F69*B69</f>
        <v>0.00</v>
      </c>
      <c r="F69" s="3" t="str">
        <f>D69-C69</f>
        <v>0.00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1343.5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580.16</v>
      </c>
      <c r="F71" s="1"/>
      <c r="G71" s="3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/>
      <c r="I72" s="1"/>
      <c r="J72" s="1"/>
      <c r="K72" s="1"/>
    </row>
    <row r="73" ht="12.75" customHeight="1">
      <c r="A73" s="1" t="s">
        <v>54</v>
      </c>
      <c r="B73" s="3"/>
      <c r="C73" s="3"/>
      <c r="D73" s="3"/>
      <c r="E73" s="3">
        <v>0.0</v>
      </c>
      <c r="F73" s="1"/>
      <c r="G73" s="3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4220.01</v>
      </c>
      <c r="F74" s="5"/>
      <c r="G74" s="3" t="str">
        <f>E74+9000</f>
        <v>13220.01</v>
      </c>
      <c r="H74" s="3"/>
      <c r="I74" s="1"/>
      <c r="J74" s="1"/>
      <c r="K74" s="1"/>
    </row>
    <row r="75" ht="12.75" customHeight="1">
      <c r="A75" s="7" t="s">
        <v>67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122.35</v>
      </c>
      <c r="C78" s="3">
        <v>66.0</v>
      </c>
      <c r="D78" s="3">
        <v>66.16</v>
      </c>
      <c r="E78" s="3" t="str">
        <f>B78*F78</f>
        <v>19.58</v>
      </c>
      <c r="F78" s="3" t="str">
        <f t="shared" ref="F78:F79" si="11">D78-C78</f>
        <v>0.16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7927.0</v>
      </c>
      <c r="D79" s="3">
        <v>7949.0</v>
      </c>
      <c r="E79" s="3" t="str">
        <f>F79*B79</f>
        <v>113.08</v>
      </c>
      <c r="F79" s="3" t="str">
        <f t="shared" si="11"/>
        <v>22.00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3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263.0</v>
      </c>
      <c r="D81" s="3">
        <v>265.0</v>
      </c>
      <c r="E81" s="3" t="str">
        <f t="shared" ref="E81:E82" si="12">F81*B81</f>
        <v>43.30</v>
      </c>
      <c r="F81" s="3" t="str">
        <f>D81-C81</f>
        <v>2.00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2"/>
        <v>50.52</v>
      </c>
      <c r="F82" s="3" t="str">
        <f>F81+F84</f>
        <v>2.00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2098.0</v>
      </c>
      <c r="F83" s="1"/>
      <c r="G83" s="1"/>
      <c r="H83" s="3"/>
      <c r="I83" s="3"/>
      <c r="J83" s="1"/>
      <c r="K83" s="1"/>
    </row>
    <row r="84" ht="12.75" customHeight="1">
      <c r="A84" s="1" t="s">
        <v>12</v>
      </c>
      <c r="B84" s="3">
        <v>102.57</v>
      </c>
      <c r="C84" s="3">
        <v>143.0</v>
      </c>
      <c r="D84" s="3">
        <v>143.0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1343.5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580.16</v>
      </c>
      <c r="F86" s="1"/>
      <c r="G86" s="3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/>
      <c r="I87" s="1"/>
      <c r="J87" s="1"/>
      <c r="K87" s="1"/>
    </row>
    <row r="88" ht="12.75" customHeight="1">
      <c r="A88" s="1" t="s">
        <v>54</v>
      </c>
      <c r="B88" s="3"/>
      <c r="C88" s="3"/>
      <c r="D88" s="3"/>
      <c r="E88" s="3">
        <v>0.0</v>
      </c>
      <c r="F88" s="1"/>
      <c r="G88" s="3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4446.49</v>
      </c>
      <c r="F89" s="5"/>
      <c r="G89" s="3" t="str">
        <f>E89+9000</f>
        <v>13446.49</v>
      </c>
      <c r="H89" s="3"/>
      <c r="I89" s="1"/>
      <c r="J89" s="1"/>
      <c r="K89" s="1"/>
    </row>
    <row r="90" ht="12.75" customHeight="1">
      <c r="A90" s="7" t="s">
        <v>67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122.35</v>
      </c>
      <c r="C93" s="3">
        <v>66.0</v>
      </c>
      <c r="D93" s="3">
        <v>66.0</v>
      </c>
      <c r="E93" s="3" t="str">
        <f>B93*F93</f>
        <v>0.00</v>
      </c>
      <c r="F93" s="3" t="str">
        <f t="shared" ref="F93:F94" si="13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7927.0</v>
      </c>
      <c r="D94" s="3">
        <v>7927.0</v>
      </c>
      <c r="E94" s="3" t="str">
        <f>F94*B94</f>
        <v>0.00</v>
      </c>
      <c r="F94" s="3" t="str">
        <f t="shared" si="13"/>
        <v>0.00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3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263.0</v>
      </c>
      <c r="D96" s="3">
        <v>263.0</v>
      </c>
      <c r="E96" s="3" t="str">
        <f t="shared" ref="E96:E97" si="14">F96*B96</f>
        <v>0.00</v>
      </c>
      <c r="F96" s="3" t="str">
        <f>D96-C96</f>
        <v>0.00</v>
      </c>
      <c r="G96" s="1"/>
      <c r="H96" s="3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4"/>
        <v>0.00</v>
      </c>
      <c r="F97" s="3" t="str">
        <f>F96+F99</f>
        <v>0.00</v>
      </c>
      <c r="G97" s="1"/>
      <c r="H97" s="3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2098.0</v>
      </c>
      <c r="F98" s="1"/>
      <c r="G98" s="1"/>
      <c r="H98" s="3"/>
      <c r="I98" s="3"/>
      <c r="J98" s="1"/>
      <c r="K98" s="1"/>
    </row>
    <row r="99" ht="12.75" customHeight="1">
      <c r="A99" s="1" t="s">
        <v>12</v>
      </c>
      <c r="B99" s="3">
        <v>102.57</v>
      </c>
      <c r="C99" s="3">
        <v>143.0</v>
      </c>
      <c r="D99" s="3">
        <v>143.0</v>
      </c>
      <c r="E99" s="3" t="str">
        <f>F99*B99</f>
        <v>0.00</v>
      </c>
      <c r="F99" s="3" t="str">
        <f>D99-C99</f>
        <v>0.00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1343.5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580.16</v>
      </c>
      <c r="F101" s="1"/>
      <c r="G101" s="3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/>
      <c r="I102" s="1"/>
      <c r="J102" s="1"/>
      <c r="K102" s="1"/>
    </row>
    <row r="103" ht="12.75" customHeight="1">
      <c r="A103" s="1" t="s">
        <v>54</v>
      </c>
      <c r="B103" s="3"/>
      <c r="C103" s="3"/>
      <c r="D103" s="3"/>
      <c r="E103" s="3">
        <v>0.0</v>
      </c>
      <c r="F103" s="1"/>
      <c r="G103" s="3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4220.01</v>
      </c>
      <c r="F104" s="5"/>
      <c r="G104" s="3" t="str">
        <f>E104+9000</f>
        <v>13220.01</v>
      </c>
      <c r="H104" s="3"/>
      <c r="I104" s="1"/>
      <c r="J104" s="1"/>
      <c r="K104" s="1"/>
    </row>
    <row r="105" ht="12.75" customHeight="1">
      <c r="A105" s="7" t="s">
        <v>67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122.35</v>
      </c>
      <c r="C108" s="3">
        <v>66.0</v>
      </c>
      <c r="D108" s="3">
        <v>66.0</v>
      </c>
      <c r="E108" s="3" t="str">
        <f>B108*F108</f>
        <v>0.00</v>
      </c>
      <c r="F108" s="3" t="str">
        <f t="shared" ref="F108:F109" si="15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7927.0</v>
      </c>
      <c r="D109" s="3">
        <v>7927.0</v>
      </c>
      <c r="E109" s="3" t="str">
        <f>F109*B109</f>
        <v>0.00</v>
      </c>
      <c r="F109" s="3" t="str">
        <f t="shared" si="15"/>
        <v>0.00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3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263.0</v>
      </c>
      <c r="D111" s="3">
        <v>263.0</v>
      </c>
      <c r="E111" s="3" t="str">
        <f t="shared" ref="E111:E112" si="16">F111*B111</f>
        <v>0.00</v>
      </c>
      <c r="F111" s="3" t="str">
        <f>D111-C111</f>
        <v>0.00</v>
      </c>
      <c r="G111" s="1"/>
      <c r="H111" s="3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6"/>
        <v>0.00</v>
      </c>
      <c r="F112" s="3" t="str">
        <f>F111+F114</f>
        <v>0.00</v>
      </c>
      <c r="G112" s="1"/>
      <c r="H112" s="3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2098.0</v>
      </c>
      <c r="F113" s="1"/>
      <c r="G113" s="1"/>
      <c r="H113" s="3"/>
      <c r="I113" s="3"/>
      <c r="J113" s="1"/>
      <c r="K113" s="1"/>
    </row>
    <row r="114" ht="12.75" customHeight="1">
      <c r="A114" s="1" t="s">
        <v>12</v>
      </c>
      <c r="B114" s="3">
        <v>102.57</v>
      </c>
      <c r="C114" s="3">
        <v>143.0</v>
      </c>
      <c r="D114" s="3">
        <v>143.0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1343.5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580.16</v>
      </c>
      <c r="F116" s="1"/>
      <c r="G116" s="3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/>
      <c r="I117" s="1"/>
      <c r="J117" s="1"/>
      <c r="K117" s="1"/>
    </row>
    <row r="118" ht="12.75" customHeight="1">
      <c r="A118" s="1" t="s">
        <v>54</v>
      </c>
      <c r="B118" s="3"/>
      <c r="C118" s="3"/>
      <c r="D118" s="3"/>
      <c r="E118" s="3">
        <v>0.0</v>
      </c>
      <c r="F118" s="1"/>
      <c r="G118" s="3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4220.01</v>
      </c>
      <c r="F119" s="5"/>
      <c r="G119" s="3" t="str">
        <f>E119+9000</f>
        <v>13220.01</v>
      </c>
      <c r="H119" s="3"/>
      <c r="I119" s="1"/>
      <c r="J119" s="1"/>
      <c r="K119" s="1"/>
    </row>
    <row r="120" ht="12.75" customHeight="1">
      <c r="A120" s="7" t="s">
        <v>67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122.35</v>
      </c>
      <c r="C123" s="3">
        <v>66.0</v>
      </c>
      <c r="D123" s="3">
        <v>66.0</v>
      </c>
      <c r="E123" s="3" t="str">
        <f>B123*F123</f>
        <v>0.00</v>
      </c>
      <c r="F123" s="3" t="str">
        <f t="shared" ref="F123:F124" si="17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7927.0</v>
      </c>
      <c r="D124" s="3">
        <v>7927.0</v>
      </c>
      <c r="E124" s="3" t="str">
        <f>F124*B124</f>
        <v>0.00</v>
      </c>
      <c r="F124" s="3" t="str">
        <f t="shared" si="17"/>
        <v>0.00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3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263.0</v>
      </c>
      <c r="D126" s="3">
        <v>263.0</v>
      </c>
      <c r="E126" s="3" t="str">
        <f t="shared" ref="E126:E127" si="18">F126*B126</f>
        <v>0.00</v>
      </c>
      <c r="F126" s="3" t="str">
        <f>D126-C126</f>
        <v>0.00</v>
      </c>
      <c r="G126" s="1"/>
      <c r="H126" s="3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18"/>
        <v>0.00</v>
      </c>
      <c r="F127" s="3" t="str">
        <f>F126+F129</f>
        <v>0.00</v>
      </c>
      <c r="G127" s="1"/>
      <c r="H127" s="3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2098.0</v>
      </c>
      <c r="F128" s="1"/>
      <c r="G128" s="1"/>
      <c r="H128" s="3"/>
      <c r="I128" s="3"/>
      <c r="J128" s="1"/>
      <c r="K128" s="1"/>
    </row>
    <row r="129" ht="12.75" customHeight="1">
      <c r="A129" s="1" t="s">
        <v>12</v>
      </c>
      <c r="B129" s="3">
        <v>102.57</v>
      </c>
      <c r="C129" s="3">
        <v>143.0</v>
      </c>
      <c r="D129" s="3">
        <v>143.0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1343.5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580.16</v>
      </c>
      <c r="F131" s="1"/>
      <c r="G131" s="3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/>
      <c r="I132" s="1"/>
      <c r="J132" s="1"/>
      <c r="K132" s="1"/>
    </row>
    <row r="133" ht="12.75" customHeight="1">
      <c r="A133" s="1" t="s">
        <v>54</v>
      </c>
      <c r="B133" s="3"/>
      <c r="C133" s="3"/>
      <c r="D133" s="3"/>
      <c r="E133" s="3">
        <v>0.0</v>
      </c>
      <c r="F133" s="1"/>
      <c r="G133" s="3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4220.01</v>
      </c>
      <c r="F134" s="5"/>
      <c r="G134" s="3" t="str">
        <f>E134+9000</f>
        <v>13220.01</v>
      </c>
      <c r="H134" s="3"/>
      <c r="I134" s="1"/>
      <c r="J134" s="1"/>
      <c r="K134" s="1"/>
    </row>
    <row r="135" ht="12.75" customHeight="1">
      <c r="A135" s="7" t="s">
        <v>67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122.35</v>
      </c>
      <c r="C138" s="3">
        <v>66.0</v>
      </c>
      <c r="D138" s="3">
        <v>66.0</v>
      </c>
      <c r="E138" s="3" t="str">
        <f>B138*F138</f>
        <v>0.00</v>
      </c>
      <c r="F138" s="3" t="str">
        <f t="shared" ref="F138:F139" si="1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7927.0</v>
      </c>
      <c r="D139" s="3">
        <v>7927.0</v>
      </c>
      <c r="E139" s="3" t="str">
        <f>F139*B139</f>
        <v>0.00</v>
      </c>
      <c r="F139" s="3" t="str">
        <f t="shared" si="19"/>
        <v>0.00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3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263.0</v>
      </c>
      <c r="D141" s="3">
        <v>263.0</v>
      </c>
      <c r="E141" s="3" t="str">
        <f t="shared" ref="E141:E142" si="20">F141*B141</f>
        <v>0.00</v>
      </c>
      <c r="F141" s="3" t="str">
        <f>D141-C141</f>
        <v>0.00</v>
      </c>
      <c r="G141" s="1"/>
      <c r="H141" s="3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0"/>
        <v>0.00</v>
      </c>
      <c r="F142" s="3" t="str">
        <f>F141+F144</f>
        <v>0.00</v>
      </c>
      <c r="G142" s="1"/>
      <c r="H142" s="3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2098.0</v>
      </c>
      <c r="F143" s="1"/>
      <c r="G143" s="1"/>
      <c r="H143" s="3"/>
      <c r="I143" s="3"/>
      <c r="J143" s="1"/>
      <c r="K143" s="1"/>
    </row>
    <row r="144" ht="12.75" customHeight="1">
      <c r="A144" s="1" t="s">
        <v>12</v>
      </c>
      <c r="B144" s="3">
        <v>102.57</v>
      </c>
      <c r="C144" s="3">
        <v>143.0</v>
      </c>
      <c r="D144" s="3">
        <v>143.0</v>
      </c>
      <c r="E144" s="3" t="str">
        <f>F144*B144</f>
        <v>0.00</v>
      </c>
      <c r="F144" s="3" t="str">
        <f>D144-C144</f>
        <v>0.00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1343.5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580.16</v>
      </c>
      <c r="F146" s="1"/>
      <c r="G146" s="3" t="str">
        <f>12000-E149</f>
        <v>7779.99</v>
      </c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78.0</v>
      </c>
      <c r="F147" s="1"/>
      <c r="G147" s="1"/>
      <c r="H147" s="1"/>
      <c r="I147" s="1"/>
      <c r="J147" s="1"/>
      <c r="K147" s="1"/>
    </row>
    <row r="148" ht="12.75" customHeight="1">
      <c r="A148" s="1" t="s">
        <v>54</v>
      </c>
      <c r="B148" s="3"/>
      <c r="C148" s="3"/>
      <c r="D148" s="3"/>
      <c r="E148" s="3">
        <v>0.0</v>
      </c>
      <c r="F148" s="1"/>
      <c r="G148" s="3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4220.01</v>
      </c>
      <c r="F149" s="5"/>
      <c r="G149" s="3" t="str">
        <f>E149+9000</f>
        <v>13220.01</v>
      </c>
      <c r="H149" s="3"/>
      <c r="I149" s="1"/>
      <c r="J149" s="1"/>
      <c r="K149" s="1"/>
    </row>
    <row r="150" ht="12.75" customHeight="1">
      <c r="A150" s="7" t="s">
        <v>67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122.35</v>
      </c>
      <c r="C153" s="3">
        <v>66.0</v>
      </c>
      <c r="D153" s="3">
        <v>66.0</v>
      </c>
      <c r="E153" s="3" t="str">
        <f>B153*F153</f>
        <v>0.00</v>
      </c>
      <c r="F153" s="3" t="str">
        <f t="shared" ref="F153:F154" si="21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7927.0</v>
      </c>
      <c r="D154" s="3">
        <v>7927.0</v>
      </c>
      <c r="E154" s="3" t="str">
        <f>F154*B154</f>
        <v>0.00</v>
      </c>
      <c r="F154" s="3" t="str">
        <f t="shared" si="21"/>
        <v>0.00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3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263.0</v>
      </c>
      <c r="D156" s="3">
        <v>263.0</v>
      </c>
      <c r="E156" s="3" t="str">
        <f t="shared" ref="E156:E157" si="22">F156*B156</f>
        <v>0.00</v>
      </c>
      <c r="F156" s="3" t="str">
        <f>D156-C156</f>
        <v>0.00</v>
      </c>
      <c r="G156" s="1"/>
      <c r="H156" s="3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2"/>
        <v>0.00</v>
      </c>
      <c r="F157" s="3" t="str">
        <f>F156+F159</f>
        <v>0.00</v>
      </c>
      <c r="G157" s="1"/>
      <c r="H157" s="3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2098.0</v>
      </c>
      <c r="F158" s="1"/>
      <c r="G158" s="1"/>
      <c r="H158" s="3"/>
      <c r="I158" s="3"/>
      <c r="J158" s="1"/>
      <c r="K158" s="1"/>
    </row>
    <row r="159" ht="12.75" customHeight="1">
      <c r="A159" s="1" t="s">
        <v>12</v>
      </c>
      <c r="B159" s="3">
        <v>102.57</v>
      </c>
      <c r="C159" s="3">
        <v>143.0</v>
      </c>
      <c r="D159" s="3">
        <v>143.0</v>
      </c>
      <c r="E159" s="3" t="str">
        <f>F159*B159</f>
        <v>0.00</v>
      </c>
      <c r="F159" s="3" t="str">
        <f>D159-C159</f>
        <v>0.00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1343.5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580.16</v>
      </c>
      <c r="F161" s="1"/>
      <c r="G161" s="3" t="str">
        <f>12000-E164</f>
        <v>7779.99</v>
      </c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78.0</v>
      </c>
      <c r="F162" s="1"/>
      <c r="G162" s="1"/>
      <c r="H162" s="1"/>
      <c r="I162" s="1"/>
      <c r="J162" s="1"/>
      <c r="K162" s="1"/>
    </row>
    <row r="163" ht="12.75" customHeight="1">
      <c r="A163" s="1" t="s">
        <v>54</v>
      </c>
      <c r="B163" s="3"/>
      <c r="C163" s="3"/>
      <c r="D163" s="3"/>
      <c r="E163" s="3">
        <v>0.0</v>
      </c>
      <c r="F163" s="1"/>
      <c r="G163" s="3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4220.01</v>
      </c>
      <c r="F164" s="5"/>
      <c r="G164" s="3" t="str">
        <f>E164+9000</f>
        <v>13220.01</v>
      </c>
      <c r="H164" s="3"/>
      <c r="I164" s="1"/>
      <c r="J164" s="1"/>
      <c r="K164" s="1"/>
    </row>
    <row r="165" ht="12.75" customHeight="1">
      <c r="A165" s="7" t="s">
        <v>67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122.35</v>
      </c>
      <c r="C168" s="3">
        <v>66.0</v>
      </c>
      <c r="D168" s="3">
        <v>66.0</v>
      </c>
      <c r="E168" s="3" t="str">
        <f>B168*F168</f>
        <v>0.00</v>
      </c>
      <c r="F168" s="3" t="str">
        <f t="shared" ref="F168:F169" si="23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7927.0</v>
      </c>
      <c r="D169" s="3">
        <v>7927.0</v>
      </c>
      <c r="E169" s="3" t="str">
        <f>F169*B169</f>
        <v>0.00</v>
      </c>
      <c r="F169" s="3" t="str">
        <f t="shared" si="23"/>
        <v>0.00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3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263.0</v>
      </c>
      <c r="D171" s="3">
        <v>263.0</v>
      </c>
      <c r="E171" s="3" t="str">
        <f t="shared" ref="E171:E172" si="24">F171*B171</f>
        <v>0.00</v>
      </c>
      <c r="F171" s="3" t="str">
        <f>D171-C171</f>
        <v>0.00</v>
      </c>
      <c r="G171" s="1"/>
      <c r="H171" s="3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4"/>
        <v>0.00</v>
      </c>
      <c r="F172" s="3" t="str">
        <f>F171+F174</f>
        <v>0.00</v>
      </c>
      <c r="G172" s="1"/>
      <c r="H172" s="3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2098.0</v>
      </c>
      <c r="F173" s="1"/>
      <c r="G173" s="1"/>
      <c r="H173" s="3"/>
      <c r="I173" s="3"/>
      <c r="J173" s="1"/>
      <c r="K173" s="1"/>
    </row>
    <row r="174" ht="12.75" customHeight="1">
      <c r="A174" s="1" t="s">
        <v>12</v>
      </c>
      <c r="B174" s="3">
        <v>102.57</v>
      </c>
      <c r="C174" s="3">
        <v>143.0</v>
      </c>
      <c r="D174" s="3">
        <v>143.0</v>
      </c>
      <c r="E174" s="3" t="str">
        <f>F174*B174</f>
        <v>0.00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1343.5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580.16</v>
      </c>
      <c r="F176" s="1"/>
      <c r="G176" s="3" t="str">
        <f>12000-E179</f>
        <v>7779.99</v>
      </c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78.0</v>
      </c>
      <c r="F177" s="1"/>
      <c r="G177" s="1"/>
      <c r="H177" s="1"/>
      <c r="I177" s="1"/>
      <c r="J177" s="1"/>
      <c r="K177" s="1"/>
    </row>
    <row r="178" ht="12.75" customHeight="1">
      <c r="A178" s="1" t="s">
        <v>54</v>
      </c>
      <c r="B178" s="3"/>
      <c r="C178" s="3"/>
      <c r="D178" s="3"/>
      <c r="E178" s="3">
        <v>0.0</v>
      </c>
      <c r="F178" s="1"/>
      <c r="G178" s="3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4220.01</v>
      </c>
      <c r="F179" s="5"/>
      <c r="G179" s="3" t="str">
        <f>E179+9000</f>
        <v>13220.01</v>
      </c>
      <c r="H179" s="3"/>
      <c r="I179" s="1"/>
      <c r="J179" s="1"/>
      <c r="K179" s="1"/>
    </row>
    <row r="180" ht="12.75" customHeight="1">
      <c r="A180" s="7" t="s">
        <v>67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122.35</v>
      </c>
      <c r="C183" s="3">
        <v>65.0</v>
      </c>
      <c r="D183" s="3">
        <v>66.0</v>
      </c>
      <c r="E183" s="3" t="str">
        <f>B183*F183</f>
        <v>122.35</v>
      </c>
      <c r="F183" s="3" t="str">
        <f t="shared" ref="F183:F184" si="25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7926.0</v>
      </c>
      <c r="D184" s="3">
        <v>7927.0</v>
      </c>
      <c r="E184" s="3" t="str">
        <f>F184*B184</f>
        <v>5.14</v>
      </c>
      <c r="F184" s="3" t="str">
        <f t="shared" si="25"/>
        <v>1.00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3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263.0</v>
      </c>
      <c r="D186" s="3">
        <v>263.0</v>
      </c>
      <c r="E186" s="3" t="str">
        <f t="shared" ref="E186:E187" si="26">F186*B186</f>
        <v>0.00</v>
      </c>
      <c r="F186" s="3" t="str">
        <f>D186-C186</f>
        <v>0.00</v>
      </c>
      <c r="G186" s="1"/>
      <c r="H186" s="3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26"/>
        <v>0.00</v>
      </c>
      <c r="F187" s="3" t="str">
        <f>F186+F189</f>
        <v>0.00</v>
      </c>
      <c r="G187" s="1"/>
      <c r="H187" s="3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2098.0</v>
      </c>
      <c r="F188" s="1"/>
      <c r="G188" s="1"/>
      <c r="H188" s="3"/>
      <c r="I188" s="3"/>
      <c r="J188" s="1"/>
      <c r="K188" s="1"/>
    </row>
    <row r="189" ht="12.75" customHeight="1">
      <c r="A189" s="1" t="s">
        <v>12</v>
      </c>
      <c r="B189" s="3">
        <v>102.57</v>
      </c>
      <c r="C189" s="3">
        <v>143.0</v>
      </c>
      <c r="D189" s="3">
        <v>143.0</v>
      </c>
      <c r="E189" s="3" t="str">
        <f>F189*B189</f>
        <v>0.00</v>
      </c>
      <c r="F189" s="3" t="str">
        <f>D189-C189</f>
        <v>0.00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1343.5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580.16</v>
      </c>
      <c r="F191" s="1"/>
      <c r="G191" s="3" t="str">
        <f>12000-E194</f>
        <v>7652.50</v>
      </c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78.0</v>
      </c>
      <c r="F192" s="1"/>
      <c r="G192" s="1"/>
      <c r="H192" s="1"/>
      <c r="I192" s="1"/>
      <c r="J192" s="1"/>
      <c r="K192" s="1"/>
    </row>
    <row r="193" ht="12.75" customHeight="1">
      <c r="A193" s="1" t="s">
        <v>54</v>
      </c>
      <c r="B193" s="3"/>
      <c r="C193" s="3"/>
      <c r="D193" s="3"/>
      <c r="E193" s="3">
        <v>0.0</v>
      </c>
      <c r="F193" s="1"/>
      <c r="G193" s="3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4347.50</v>
      </c>
      <c r="F194" s="5"/>
      <c r="G194" s="3" t="str">
        <f>E194+9000</f>
        <v>13347.50</v>
      </c>
      <c r="H194" s="3"/>
      <c r="I194" s="1"/>
      <c r="J194" s="1"/>
      <c r="K194" s="1"/>
    </row>
    <row r="195" ht="12.75" customHeight="1">
      <c r="A195" s="7" t="s">
        <v>67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122.35</v>
      </c>
      <c r="C198" s="3">
        <v>65.0</v>
      </c>
      <c r="D198" s="3">
        <v>65.0</v>
      </c>
      <c r="E198" s="3" t="str">
        <f>B198*F198</f>
        <v>0.00</v>
      </c>
      <c r="F198" s="3" t="str">
        <f t="shared" ref="F198:F199" si="27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7712.0</v>
      </c>
      <c r="D199" s="3">
        <v>7926.0</v>
      </c>
      <c r="E199" s="3" t="str">
        <f>F199*B199</f>
        <v>1099.96</v>
      </c>
      <c r="F199" s="3" t="str">
        <f t="shared" si="27"/>
        <v>214.00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3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260.0</v>
      </c>
      <c r="D201" s="3">
        <v>263.0</v>
      </c>
      <c r="E201" s="3" t="str">
        <f t="shared" ref="E201:E202" si="28">F201*B201</f>
        <v>64.95</v>
      </c>
      <c r="F201" s="3" t="str">
        <f>D201-C201</f>
        <v>3.00</v>
      </c>
      <c r="G201" s="1"/>
      <c r="H201" s="3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28"/>
        <v>126.30</v>
      </c>
      <c r="F202" s="3" t="str">
        <f>F201+F204</f>
        <v>5.00</v>
      </c>
      <c r="G202" s="1"/>
      <c r="H202" s="3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2098.0</v>
      </c>
      <c r="F203" s="1"/>
      <c r="G203" s="1"/>
      <c r="H203" s="3"/>
      <c r="I203" s="3"/>
      <c r="J203" s="1"/>
      <c r="K203" s="1"/>
    </row>
    <row r="204" ht="12.75" customHeight="1">
      <c r="A204" s="1" t="s">
        <v>12</v>
      </c>
      <c r="B204" s="3">
        <v>102.57</v>
      </c>
      <c r="C204" s="3">
        <v>141.0</v>
      </c>
      <c r="D204" s="3">
        <v>143.0</v>
      </c>
      <c r="E204" s="3" t="str">
        <f>F204*B204</f>
        <v>205.14</v>
      </c>
      <c r="F204" s="3" t="str">
        <f>D204-C204</f>
        <v>2.00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1343.5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580.16</v>
      </c>
      <c r="F206" s="1"/>
      <c r="G206" s="3" t="str">
        <f>12000-E209</f>
        <v>6283.64</v>
      </c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78.0</v>
      </c>
      <c r="F207" s="1"/>
      <c r="G207" s="1"/>
      <c r="H207" s="1"/>
      <c r="I207" s="1"/>
      <c r="J207" s="1"/>
      <c r="K207" s="1"/>
    </row>
    <row r="208" ht="12.75" customHeight="1">
      <c r="A208" s="1" t="s">
        <v>54</v>
      </c>
      <c r="B208" s="3"/>
      <c r="C208" s="3"/>
      <c r="D208" s="3"/>
      <c r="E208" s="3">
        <v>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5716.36</v>
      </c>
      <c r="F209" s="5"/>
      <c r="G209" s="3" t="str">
        <f>E209+9000</f>
        <v>14716.36</v>
      </c>
      <c r="H209" s="3"/>
      <c r="I209" s="1"/>
      <c r="J209" s="1"/>
      <c r="K209" s="1"/>
    </row>
    <row r="210" ht="12.75" customHeight="1">
      <c r="A210" s="7" t="s">
        <v>67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122.35</v>
      </c>
      <c r="C213" s="3">
        <v>65.0</v>
      </c>
      <c r="D213" s="3">
        <v>65.0</v>
      </c>
      <c r="E213" s="3" t="str">
        <f>B213*F213</f>
        <v>0.00</v>
      </c>
      <c r="F213" s="3" t="str">
        <f t="shared" ref="F213:F214" si="29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7536.0</v>
      </c>
      <c r="D214" s="3">
        <v>7712.0</v>
      </c>
      <c r="E214" s="3" t="str">
        <f>F214*B214</f>
        <v>904.64</v>
      </c>
      <c r="F214" s="3" t="str">
        <f t="shared" si="29"/>
        <v>176.00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3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257.0</v>
      </c>
      <c r="D216" s="3">
        <v>260.0</v>
      </c>
      <c r="E216" s="3" t="str">
        <f t="shared" ref="E216:E217" si="30">F216*B216</f>
        <v>64.95</v>
      </c>
      <c r="F216" s="3" t="str">
        <f>D216-C216</f>
        <v>3.00</v>
      </c>
      <c r="G216" s="1"/>
      <c r="H216" s="3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0"/>
        <v>101.04</v>
      </c>
      <c r="F217" s="3" t="str">
        <f>F216+F219</f>
        <v>4.00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2098.0</v>
      </c>
      <c r="F218" s="1"/>
      <c r="G218" s="1"/>
      <c r="H218" s="3"/>
      <c r="I218" s="3"/>
      <c r="J218" s="1"/>
      <c r="K218" s="1"/>
    </row>
    <row r="219" ht="12.75" customHeight="1">
      <c r="A219" s="1" t="s">
        <v>12</v>
      </c>
      <c r="B219" s="3">
        <v>102.57</v>
      </c>
      <c r="C219" s="3">
        <v>140.0</v>
      </c>
      <c r="D219" s="3">
        <v>141.0</v>
      </c>
      <c r="E219" s="3" t="str">
        <f>F219*B219</f>
        <v>102.57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1200.0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580.16</v>
      </c>
      <c r="F221" s="1"/>
      <c r="G221" s="3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78.0</v>
      </c>
      <c r="F222" s="1"/>
      <c r="G222" s="1"/>
      <c r="H222" s="1"/>
      <c r="I222" s="1"/>
      <c r="J222" s="1"/>
      <c r="K222" s="1"/>
    </row>
    <row r="223" ht="12.75" customHeight="1">
      <c r="A223" s="1" t="s">
        <v>54</v>
      </c>
      <c r="B223" s="3"/>
      <c r="C223" s="3"/>
      <c r="D223" s="3"/>
      <c r="E223" s="3">
        <v>0.0</v>
      </c>
      <c r="F223" s="1"/>
      <c r="G223" s="3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5249.71</v>
      </c>
      <c r="F224" s="5"/>
      <c r="G224" s="3" t="str">
        <f>E224+9000</f>
        <v>14249.71</v>
      </c>
      <c r="H224" s="3"/>
      <c r="I224" s="1"/>
      <c r="J224" s="1"/>
      <c r="K224" s="1"/>
    </row>
    <row r="225" ht="12.75" customHeight="1">
      <c r="A225" s="7" t="s">
        <v>67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122.35</v>
      </c>
      <c r="C228" s="3">
        <v>64.0</v>
      </c>
      <c r="D228" s="3">
        <v>65.0</v>
      </c>
      <c r="E228" s="3" t="str">
        <f>B228*F228</f>
        <v>122.35</v>
      </c>
      <c r="F228" s="3" t="str">
        <f t="shared" ref="F228:F229" si="31">D228-C228</f>
        <v>1.00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7368.0</v>
      </c>
      <c r="D229" s="3">
        <v>7536.0</v>
      </c>
      <c r="E229" s="3" t="str">
        <f>F229*B229</f>
        <v>863.52</v>
      </c>
      <c r="F229" s="3" t="str">
        <f t="shared" si="31"/>
        <v>168.00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3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254.0</v>
      </c>
      <c r="D231" s="3">
        <v>257.0</v>
      </c>
      <c r="E231" s="3" t="str">
        <f t="shared" ref="E231:E232" si="32">F231*B231</f>
        <v>64.95</v>
      </c>
      <c r="F231" s="3" t="str">
        <f>D231-C231</f>
        <v>3.00</v>
      </c>
      <c r="G231" s="1"/>
      <c r="H231" s="3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32"/>
        <v>101.04</v>
      </c>
      <c r="F232" s="3" t="str">
        <f>F231+F234</f>
        <v>4.00</v>
      </c>
      <c r="G232" s="1"/>
      <c r="H232" s="3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2098.0</v>
      </c>
      <c r="F233" s="1"/>
      <c r="G233" s="1"/>
      <c r="H233" s="3"/>
      <c r="I233" s="3"/>
      <c r="J233" s="1"/>
      <c r="K233" s="1"/>
    </row>
    <row r="234" ht="12.75" customHeight="1">
      <c r="A234" s="1" t="s">
        <v>12</v>
      </c>
      <c r="B234" s="3">
        <v>102.57</v>
      </c>
      <c r="C234" s="3">
        <v>139.0</v>
      </c>
      <c r="D234" s="3">
        <v>140.0</v>
      </c>
      <c r="E234" s="3" t="str">
        <f>F234*B234</f>
        <v>102.57</v>
      </c>
      <c r="F234" s="3" t="str">
        <f>D234-C234</f>
        <v>1.00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1200.0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580.16</v>
      </c>
      <c r="F236" s="1"/>
      <c r="G236" s="3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78.0</v>
      </c>
      <c r="F237" s="1"/>
      <c r="G237" s="1"/>
      <c r="H237" s="1"/>
      <c r="I237" s="1"/>
      <c r="J237" s="1"/>
      <c r="K237" s="1"/>
    </row>
    <row r="238" ht="12.75" customHeight="1">
      <c r="A238" s="1" t="s">
        <v>54</v>
      </c>
      <c r="B238" s="3"/>
      <c r="C238" s="3"/>
      <c r="D238" s="3"/>
      <c r="E238" s="3">
        <v>0.0</v>
      </c>
      <c r="F238" s="1"/>
      <c r="G238" s="3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5330.94</v>
      </c>
      <c r="F239" s="5"/>
      <c r="G239" s="3" t="str">
        <f>E239+9000</f>
        <v>14330.94</v>
      </c>
      <c r="H239" s="3"/>
      <c r="I239" s="1"/>
      <c r="J239" s="1"/>
      <c r="K239" s="1"/>
    </row>
    <row r="240" ht="12.75" customHeight="1">
      <c r="A240" s="7" t="s">
        <v>67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122.35</v>
      </c>
      <c r="C243" s="3">
        <v>64.0</v>
      </c>
      <c r="D243" s="3">
        <v>64.0</v>
      </c>
      <c r="E243" s="3" t="str">
        <f>B243*F243</f>
        <v>0.00</v>
      </c>
      <c r="F243" s="3" t="str">
        <f t="shared" ref="F243:F244" si="33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7203.0</v>
      </c>
      <c r="D244" s="3">
        <v>7368.0</v>
      </c>
      <c r="E244" s="3" t="str">
        <f>F244*B244</f>
        <v>848.10</v>
      </c>
      <c r="F244" s="3" t="str">
        <f t="shared" si="33"/>
        <v>165.00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3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252.0</v>
      </c>
      <c r="D246" s="3">
        <v>254.0</v>
      </c>
      <c r="E246" s="3" t="str">
        <f t="shared" ref="E246:E247" si="34">F246*B246</f>
        <v>43.30</v>
      </c>
      <c r="F246" s="3" t="str">
        <f>D246-C246</f>
        <v>2.00</v>
      </c>
      <c r="G246" s="1"/>
      <c r="H246" s="3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34"/>
        <v>75.78</v>
      </c>
      <c r="F247" s="3" t="str">
        <f>F246+F249</f>
        <v>3.00</v>
      </c>
      <c r="G247" s="1"/>
      <c r="H247" s="3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2098.0</v>
      </c>
      <c r="F248" s="1"/>
      <c r="G248" s="1"/>
      <c r="H248" s="3"/>
      <c r="I248" s="3"/>
      <c r="J248" s="1"/>
      <c r="K248" s="1"/>
    </row>
    <row r="249" ht="12.75" customHeight="1">
      <c r="A249" s="1" t="s">
        <v>12</v>
      </c>
      <c r="B249" s="3">
        <v>102.57</v>
      </c>
      <c r="C249" s="3">
        <v>138.0</v>
      </c>
      <c r="D249" s="3">
        <v>139.0</v>
      </c>
      <c r="E249" s="3" t="str">
        <f>F249*B249</f>
        <v>102.57</v>
      </c>
      <c r="F249" s="3" t="str">
        <f>D249-C249</f>
        <v>1.00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1200.0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580.16</v>
      </c>
      <c r="F251" s="1"/>
      <c r="G251" s="3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78.0</v>
      </c>
      <c r="F252" s="1"/>
      <c r="G252" s="1"/>
      <c r="H252" s="1"/>
      <c r="I252" s="1"/>
      <c r="J252" s="1"/>
      <c r="K252" s="1"/>
    </row>
    <row r="253" ht="12.75" customHeight="1">
      <c r="A253" s="1" t="s">
        <v>54</v>
      </c>
      <c r="B253" s="3"/>
      <c r="C253" s="3"/>
      <c r="D253" s="3"/>
      <c r="E253" s="3">
        <v>0.0</v>
      </c>
      <c r="F253" s="1"/>
      <c r="G253" s="3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5146.26</v>
      </c>
      <c r="F254" s="5"/>
      <c r="G254" s="3" t="str">
        <f>E254+9000</f>
        <v>14146.26</v>
      </c>
      <c r="H254" s="3"/>
      <c r="I254" s="1"/>
      <c r="J254" s="1"/>
      <c r="K254" s="1"/>
    </row>
    <row r="255" ht="12.75" customHeight="1">
      <c r="A255" s="7" t="s">
        <v>67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122.35</v>
      </c>
      <c r="C258" s="3">
        <v>63.0</v>
      </c>
      <c r="D258" s="3">
        <v>64.0</v>
      </c>
      <c r="E258" s="3" t="str">
        <f>B258*F258</f>
        <v>122.35</v>
      </c>
      <c r="F258" s="3" t="str">
        <f t="shared" ref="F258:F259" si="35">D258-C258</f>
        <v>1.00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7060.0</v>
      </c>
      <c r="D259" s="3">
        <v>7203.0</v>
      </c>
      <c r="E259" s="3" t="str">
        <f>F259*B259</f>
        <v>735.02</v>
      </c>
      <c r="F259" s="3" t="str">
        <f t="shared" si="35"/>
        <v>143.00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3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249.0</v>
      </c>
      <c r="D261" s="3">
        <v>252.0</v>
      </c>
      <c r="E261" s="3" t="str">
        <f t="shared" ref="E261:E262" si="36">F261*B261</f>
        <v>64.95</v>
      </c>
      <c r="F261" s="3" t="str">
        <f>D261-C261</f>
        <v>3.00</v>
      </c>
      <c r="G261" s="1"/>
      <c r="H261" s="3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36"/>
        <v>75.78</v>
      </c>
      <c r="F262" s="3" t="str">
        <f>F261+F264</f>
        <v>3.00</v>
      </c>
      <c r="G262" s="1"/>
      <c r="H262" s="3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2098.0</v>
      </c>
      <c r="F263" s="1"/>
      <c r="G263" s="1"/>
      <c r="H263" s="3"/>
      <c r="I263" s="3"/>
      <c r="J263" s="1"/>
      <c r="K263" s="1"/>
    </row>
    <row r="264" ht="12.75" customHeight="1">
      <c r="A264" s="1" t="s">
        <v>12</v>
      </c>
      <c r="B264" s="3">
        <v>102.57</v>
      </c>
      <c r="C264" s="3">
        <v>138.0</v>
      </c>
      <c r="D264" s="3">
        <v>138.0</v>
      </c>
      <c r="E264" s="3" t="str">
        <f>F264*B264</f>
        <v>0.00</v>
      </c>
      <c r="F264" s="3" t="str">
        <f>D264-C264</f>
        <v>0.00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1200.0</v>
      </c>
      <c r="F265" s="1"/>
      <c r="G265" s="1">
        <v>1200.0</v>
      </c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580.16</v>
      </c>
      <c r="F266" s="1"/>
      <c r="G266" s="3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78.0</v>
      </c>
      <c r="F267" s="1"/>
      <c r="G267" s="1"/>
      <c r="H267" s="1"/>
      <c r="I267" s="1"/>
      <c r="J267" s="1"/>
      <c r="K267" s="1"/>
    </row>
    <row r="268" ht="12.75" customHeight="1">
      <c r="A268" s="1" t="s">
        <v>54</v>
      </c>
      <c r="B268" s="3"/>
      <c r="C268" s="3"/>
      <c r="D268" s="3"/>
      <c r="E268" s="3">
        <v>0.0</v>
      </c>
      <c r="F268" s="1"/>
      <c r="G268" s="3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5074.61</v>
      </c>
      <c r="F269" s="5"/>
      <c r="G269" s="3" t="str">
        <f>E269+9000</f>
        <v>14074.61</v>
      </c>
      <c r="H269" s="3"/>
      <c r="I269" s="1"/>
      <c r="J269" s="1"/>
      <c r="K269" s="1"/>
    </row>
    <row r="270" ht="12.75" customHeight="1">
      <c r="A270" s="7" t="s">
        <v>67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35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122.35</v>
      </c>
      <c r="C273" s="3">
        <v>63.0</v>
      </c>
      <c r="D273" s="3">
        <v>63.0</v>
      </c>
      <c r="E273" s="3" t="str">
        <f>B273*F273</f>
        <v>0.00</v>
      </c>
      <c r="F273" s="3" t="str">
        <f t="shared" ref="F273:F274" si="37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5.14</v>
      </c>
      <c r="C274" s="3">
        <v>6921.0</v>
      </c>
      <c r="D274" s="3">
        <v>7060.0</v>
      </c>
      <c r="E274" s="3" t="str">
        <f>F274*B274</f>
        <v>714.46</v>
      </c>
      <c r="F274" s="3" t="str">
        <f t="shared" si="37"/>
        <v>139.00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3"/>
      <c r="I275" s="1"/>
      <c r="J275" s="1"/>
      <c r="K275" s="1"/>
    </row>
    <row r="276" ht="12.75" customHeight="1">
      <c r="A276" s="1" t="s">
        <v>9</v>
      </c>
      <c r="B276" s="3">
        <v>21.65</v>
      </c>
      <c r="C276" s="3">
        <v>247.0</v>
      </c>
      <c r="D276" s="3">
        <v>249.0</v>
      </c>
      <c r="E276" s="3" t="str">
        <f t="shared" ref="E276:E277" si="38">F276*B276</f>
        <v>43.30</v>
      </c>
      <c r="F276" s="3" t="str">
        <f>D276-C276</f>
        <v>2.00</v>
      </c>
      <c r="G276" s="1"/>
      <c r="H276" s="3"/>
      <c r="I276" s="3"/>
      <c r="J276" s="1"/>
      <c r="K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38"/>
        <v>75.78</v>
      </c>
      <c r="F277" s="3" t="str">
        <f>F276+F279</f>
        <v>3.00</v>
      </c>
      <c r="G277" s="1"/>
      <c r="H277" s="3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2098.0</v>
      </c>
      <c r="F278" s="1"/>
      <c r="G278" s="1"/>
      <c r="H278" s="3"/>
      <c r="I278" s="3"/>
      <c r="J278" s="1"/>
      <c r="K278" s="1"/>
    </row>
    <row r="279" ht="12.75" customHeight="1">
      <c r="A279" s="1" t="s">
        <v>12</v>
      </c>
      <c r="B279" s="3">
        <v>102.57</v>
      </c>
      <c r="C279" s="3">
        <v>137.0</v>
      </c>
      <c r="D279" s="3">
        <v>138.0</v>
      </c>
      <c r="E279" s="3" t="str">
        <f>F279*B279</f>
        <v>102.57</v>
      </c>
      <c r="F279" s="3" t="str">
        <f>D279-C279</f>
        <v>1.00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1187.27</v>
      </c>
      <c r="F280" s="1"/>
      <c r="G280" s="1">
        <v>1200.0</v>
      </c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580.16</v>
      </c>
      <c r="F281" s="1"/>
      <c r="G281" s="3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78.0</v>
      </c>
      <c r="F282" s="1"/>
      <c r="G282" s="1"/>
      <c r="H282" s="1"/>
      <c r="I282" s="1"/>
      <c r="J282" s="1"/>
      <c r="K282" s="1"/>
    </row>
    <row r="283" ht="12.75" customHeight="1">
      <c r="A283" s="1" t="s">
        <v>54</v>
      </c>
      <c r="B283" s="3"/>
      <c r="C283" s="3"/>
      <c r="D283" s="3"/>
      <c r="E283" s="3">
        <v>0.0</v>
      </c>
      <c r="F283" s="1"/>
      <c r="G283" s="3" t="str">
        <f>G284-7</f>
        <v>13992.89</v>
      </c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4999.89</v>
      </c>
      <c r="F284" s="5"/>
      <c r="G284" s="3" t="str">
        <f>E284+9000</f>
        <v>13999.89</v>
      </c>
      <c r="H284" s="3"/>
      <c r="I284" s="1"/>
      <c r="J284" s="1"/>
      <c r="K284" s="1"/>
    </row>
    <row r="285" ht="12.75" customHeight="1">
      <c r="A285" s="7" t="s">
        <v>67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37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122.35</v>
      </c>
      <c r="C288" s="3">
        <v>63.0</v>
      </c>
      <c r="D288" s="3">
        <v>63.0</v>
      </c>
      <c r="E288" s="3" t="str">
        <f>B288*F288</f>
        <v>0.00</v>
      </c>
      <c r="F288" s="3" t="str">
        <f t="shared" ref="F288:F289" si="39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5.14</v>
      </c>
      <c r="C289" s="3">
        <v>6762.0</v>
      </c>
      <c r="D289" s="3">
        <v>6921.0</v>
      </c>
      <c r="E289" s="3" t="str">
        <f>F289*B289</f>
        <v>817.26</v>
      </c>
      <c r="F289" s="3" t="str">
        <f t="shared" si="39"/>
        <v>159.00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3"/>
      <c r="I290" s="1"/>
      <c r="J290" s="1"/>
      <c r="K290" s="1"/>
    </row>
    <row r="291" ht="12.75" customHeight="1">
      <c r="A291" s="1" t="s">
        <v>9</v>
      </c>
      <c r="B291" s="3">
        <v>21.65</v>
      </c>
      <c r="C291" s="3">
        <v>245.0</v>
      </c>
      <c r="D291" s="3">
        <v>247.0</v>
      </c>
      <c r="E291" s="3" t="str">
        <f t="shared" ref="E291:E292" si="40">F291*B291</f>
        <v>43.30</v>
      </c>
      <c r="F291" s="3" t="str">
        <f>D291-C291</f>
        <v>2.00</v>
      </c>
      <c r="G291" s="1"/>
      <c r="H291" s="3"/>
      <c r="I291" s="3"/>
      <c r="J291" s="1"/>
      <c r="K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40"/>
        <v>75.78</v>
      </c>
      <c r="F292" s="3" t="str">
        <f>F291+F294</f>
        <v>3.00</v>
      </c>
      <c r="G292" s="1"/>
      <c r="H292" s="3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2098.0</v>
      </c>
      <c r="F293" s="1"/>
      <c r="G293" s="1"/>
      <c r="H293" s="3"/>
      <c r="I293" s="3"/>
      <c r="J293" s="1"/>
      <c r="K293" s="1"/>
    </row>
    <row r="294" ht="12.75" customHeight="1">
      <c r="A294" s="1" t="s">
        <v>12</v>
      </c>
      <c r="B294" s="3">
        <v>102.57</v>
      </c>
      <c r="C294" s="3">
        <v>136.0</v>
      </c>
      <c r="D294" s="3">
        <v>137.0</v>
      </c>
      <c r="E294" s="3" t="str">
        <f>F294*B294</f>
        <v>102.57</v>
      </c>
      <c r="F294" s="3" t="str">
        <f>D294-C294</f>
        <v>1.00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1187.27</v>
      </c>
      <c r="F295" s="1"/>
      <c r="G295" s="1">
        <v>1200.0</v>
      </c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580.16</v>
      </c>
      <c r="F296" s="1"/>
      <c r="G296" s="3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78.0</v>
      </c>
      <c r="F297" s="1"/>
      <c r="G297" s="1"/>
      <c r="H297" s="1"/>
      <c r="I297" s="1"/>
      <c r="J297" s="1"/>
      <c r="K297" s="1"/>
    </row>
    <row r="298" ht="12.75" customHeight="1">
      <c r="A298" s="1" t="s">
        <v>54</v>
      </c>
      <c r="B298" s="3"/>
      <c r="C298" s="3"/>
      <c r="D298" s="3"/>
      <c r="E298" s="3">
        <v>0.0</v>
      </c>
      <c r="F298" s="1"/>
      <c r="G298" s="3" t="str">
        <f>G299-7</f>
        <v>14095.69</v>
      </c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5102.69</v>
      </c>
      <c r="F299" s="5"/>
      <c r="G299" s="3" t="str">
        <f>E299+9000</f>
        <v>14102.69</v>
      </c>
      <c r="H299" s="3"/>
      <c r="I299" s="1"/>
      <c r="J299" s="1"/>
      <c r="K299" s="1"/>
    </row>
    <row r="300" ht="12.75" customHeight="1">
      <c r="A300" s="7" t="s">
        <v>67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38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122.35</v>
      </c>
      <c r="C303" s="3">
        <v>62.0</v>
      </c>
      <c r="D303" s="3">
        <v>63.0</v>
      </c>
      <c r="E303" s="3" t="str">
        <f>B303*F303</f>
        <v>122.35</v>
      </c>
      <c r="F303" s="3" t="str">
        <f t="shared" ref="F303:F304" si="41">D303-C303</f>
        <v>1.00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5.14</v>
      </c>
      <c r="C304" s="3">
        <v>6635.0</v>
      </c>
      <c r="D304" s="3">
        <v>6762.0</v>
      </c>
      <c r="E304" s="3" t="str">
        <f>F304*B304</f>
        <v>652.78</v>
      </c>
      <c r="F304" s="3" t="str">
        <f t="shared" si="41"/>
        <v>127.00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120.35</v>
      </c>
      <c r="F305" s="1"/>
      <c r="G305" s="1"/>
      <c r="H305" s="3"/>
      <c r="I305" s="1"/>
      <c r="J305" s="1"/>
      <c r="K305" s="1"/>
    </row>
    <row r="306" ht="12.75" customHeight="1">
      <c r="A306" s="1" t="s">
        <v>9</v>
      </c>
      <c r="B306" s="3">
        <v>21.65</v>
      </c>
      <c r="C306" s="3">
        <v>242.0</v>
      </c>
      <c r="D306" s="3">
        <v>245.0</v>
      </c>
      <c r="E306" s="3" t="str">
        <f t="shared" ref="E306:E307" si="42">F306*B306</f>
        <v>64.95</v>
      </c>
      <c r="F306" s="3" t="str">
        <f>D306-C306</f>
        <v>3.00</v>
      </c>
      <c r="G306" s="1"/>
      <c r="H306" s="3"/>
      <c r="I306" s="3"/>
      <c r="J306" s="1"/>
      <c r="K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42"/>
        <v>101.04</v>
      </c>
      <c r="F307" s="3" t="str">
        <f>F306+F309</f>
        <v>4.00</v>
      </c>
      <c r="G307" s="1"/>
      <c r="H307" s="3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2098.0</v>
      </c>
      <c r="F308" s="1"/>
      <c r="G308" s="1"/>
      <c r="H308" s="3"/>
      <c r="I308" s="3"/>
      <c r="J308" s="1"/>
      <c r="K308" s="1"/>
    </row>
    <row r="309" ht="12.75" customHeight="1">
      <c r="A309" s="1" t="s">
        <v>12</v>
      </c>
      <c r="B309" s="3">
        <v>102.57</v>
      </c>
      <c r="C309" s="3">
        <v>135.0</v>
      </c>
      <c r="D309" s="3">
        <v>136.0</v>
      </c>
      <c r="E309" s="3" t="str">
        <f>F309*B309</f>
        <v>102.57</v>
      </c>
      <c r="F309" s="3" t="str">
        <f>D309-C309</f>
        <v>1.00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1187.27</v>
      </c>
      <c r="F310" s="1"/>
      <c r="G310" s="1">
        <v>1200.0</v>
      </c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580.16</v>
      </c>
      <c r="F311" s="1"/>
      <c r="G311" s="3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78.0</v>
      </c>
      <c r="F312" s="1"/>
      <c r="G312" s="1"/>
      <c r="H312" s="1"/>
      <c r="I312" s="1"/>
      <c r="J312" s="1"/>
      <c r="K312" s="1"/>
    </row>
    <row r="313" ht="12.75" customHeight="1">
      <c r="A313" s="1" t="s">
        <v>54</v>
      </c>
      <c r="B313" s="3"/>
      <c r="C313" s="3"/>
      <c r="D313" s="3"/>
      <c r="E313" s="3">
        <v>0.0</v>
      </c>
      <c r="F313" s="1"/>
      <c r="G313" s="1" t="s">
        <v>68</v>
      </c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5107.47</v>
      </c>
      <c r="F314" s="5"/>
      <c r="G314" s="3" t="str">
        <f>E314+9000</f>
        <v>14107.47</v>
      </c>
      <c r="H314" s="3"/>
      <c r="I314" s="1"/>
      <c r="J314" s="1"/>
      <c r="K314" s="1"/>
    </row>
    <row r="315" ht="12.75" customHeight="1">
      <c r="A315" s="7" t="s">
        <v>67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39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122.35</v>
      </c>
      <c r="C318" s="3">
        <v>62.0</v>
      </c>
      <c r="D318" s="3">
        <v>62.0</v>
      </c>
      <c r="E318" s="3" t="str">
        <f>B318*F318</f>
        <v>0.00</v>
      </c>
      <c r="F318" s="3" t="str">
        <f t="shared" ref="F318:F319" si="43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5.14</v>
      </c>
      <c r="C319" s="3">
        <v>6493.0</v>
      </c>
      <c r="D319" s="3">
        <v>6635.0</v>
      </c>
      <c r="E319" s="3" t="str">
        <f>F319*B319</f>
        <v>729.88</v>
      </c>
      <c r="F319" s="3" t="str">
        <f t="shared" si="43"/>
        <v>142.00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120.35</v>
      </c>
      <c r="F320" s="1"/>
      <c r="G320" s="1"/>
      <c r="H320" s="3"/>
      <c r="I320" s="1"/>
      <c r="J320" s="1"/>
      <c r="K320" s="1"/>
    </row>
    <row r="321" ht="12.75" customHeight="1">
      <c r="A321" s="1" t="s">
        <v>9</v>
      </c>
      <c r="B321" s="3">
        <v>21.65</v>
      </c>
      <c r="C321" s="3">
        <v>240.0</v>
      </c>
      <c r="D321" s="3">
        <v>242.0</v>
      </c>
      <c r="E321" s="3" t="str">
        <f t="shared" ref="E321:E322" si="44">F321*B321</f>
        <v>43.30</v>
      </c>
      <c r="F321" s="3" t="str">
        <f>D321-C321</f>
        <v>2.00</v>
      </c>
      <c r="G321" s="1"/>
      <c r="H321" s="3"/>
      <c r="I321" s="3"/>
      <c r="J321" s="1"/>
      <c r="K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44"/>
        <v>101.04</v>
      </c>
      <c r="F322" s="3" t="str">
        <f>F321+F324</f>
        <v>4.00</v>
      </c>
      <c r="G322" s="1"/>
      <c r="H322" s="3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2098.0</v>
      </c>
      <c r="F323" s="1"/>
      <c r="G323" s="1"/>
      <c r="H323" s="3"/>
      <c r="I323" s="3"/>
      <c r="J323" s="1"/>
      <c r="K323" s="1"/>
    </row>
    <row r="324" ht="12.75" customHeight="1">
      <c r="A324" s="1" t="s">
        <v>12</v>
      </c>
      <c r="B324" s="3">
        <v>102.57</v>
      </c>
      <c r="C324" s="3">
        <v>133.0</v>
      </c>
      <c r="D324" s="3">
        <v>135.0</v>
      </c>
      <c r="E324" s="3" t="str">
        <f>F324*B324</f>
        <v>205.14</v>
      </c>
      <c r="F324" s="3" t="str">
        <f>D324-C324</f>
        <v>2.00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1187.27</v>
      </c>
      <c r="F325" s="1"/>
      <c r="G325" s="1">
        <v>1200.0</v>
      </c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580.16</v>
      </c>
      <c r="F326" s="1"/>
      <c r="G326" s="3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78.0</v>
      </c>
      <c r="F327" s="1"/>
      <c r="G327" s="1"/>
      <c r="H327" s="1"/>
      <c r="I327" s="1"/>
      <c r="J327" s="1"/>
      <c r="K327" s="1"/>
    </row>
    <row r="328" ht="12.75" customHeight="1">
      <c r="A328" s="1" t="s">
        <v>54</v>
      </c>
      <c r="B328" s="3"/>
      <c r="C328" s="3"/>
      <c r="D328" s="3"/>
      <c r="E328" s="3">
        <v>0.0</v>
      </c>
      <c r="F328" s="1"/>
      <c r="G328" s="1" t="s">
        <v>68</v>
      </c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5143.14</v>
      </c>
      <c r="F329" s="5"/>
      <c r="G329" s="3" t="str">
        <f>E329+9000</f>
        <v>14143.14</v>
      </c>
      <c r="H329" s="3"/>
      <c r="I329" s="1"/>
      <c r="J329" s="1"/>
      <c r="K329" s="1"/>
    </row>
    <row r="330" ht="12.75" customHeight="1">
      <c r="A330" s="7" t="s">
        <v>67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40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122.35</v>
      </c>
      <c r="C333" s="3">
        <v>61.0</v>
      </c>
      <c r="D333" s="3">
        <v>62.0</v>
      </c>
      <c r="E333" s="3" t="str">
        <f>B333*F333</f>
        <v>122.35</v>
      </c>
      <c r="F333" s="3" t="str">
        <f t="shared" ref="F333:F334" si="45">D333-C333</f>
        <v>1.00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5.14</v>
      </c>
      <c r="C334" s="3">
        <v>6365.0</v>
      </c>
      <c r="D334" s="3">
        <v>6493.0</v>
      </c>
      <c r="E334" s="3" t="str">
        <f>F334*B334</f>
        <v>657.92</v>
      </c>
      <c r="F334" s="3" t="str">
        <f t="shared" si="45"/>
        <v>128.00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120.35</v>
      </c>
      <c r="F335" s="1"/>
      <c r="G335" s="1"/>
      <c r="H335" s="3"/>
      <c r="I335" s="1"/>
      <c r="J335" s="1"/>
      <c r="K335" s="1"/>
    </row>
    <row r="336" ht="12.75" customHeight="1">
      <c r="A336" s="1" t="s">
        <v>9</v>
      </c>
      <c r="B336" s="3">
        <v>21.65</v>
      </c>
      <c r="C336" s="3">
        <v>237.0</v>
      </c>
      <c r="D336" s="3">
        <v>240.0</v>
      </c>
      <c r="E336" s="3" t="str">
        <f t="shared" ref="E336:E337" si="46">F336*B336</f>
        <v>64.95</v>
      </c>
      <c r="F336" s="3" t="str">
        <f>D336-C336</f>
        <v>3.00</v>
      </c>
      <c r="G336" s="1"/>
      <c r="H336" s="3"/>
      <c r="I336" s="3"/>
      <c r="J336" s="1"/>
      <c r="K336" s="1"/>
    </row>
    <row r="337" ht="12.75" customHeight="1">
      <c r="A337" s="1" t="s">
        <v>10</v>
      </c>
      <c r="B337" s="3">
        <v>25.26</v>
      </c>
      <c r="C337" s="3"/>
      <c r="D337" s="3"/>
      <c r="E337" s="3" t="str">
        <f t="shared" si="46"/>
        <v>101.04</v>
      </c>
      <c r="F337" s="3" t="str">
        <f>F336+F339</f>
        <v>4.00</v>
      </c>
      <c r="G337" s="1"/>
      <c r="H337" s="3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1925.0</v>
      </c>
      <c r="F338" s="1"/>
      <c r="G338" s="1">
        <v>2098.0</v>
      </c>
      <c r="H338" s="3"/>
      <c r="I338" s="3"/>
      <c r="J338" s="1"/>
      <c r="K338" s="1"/>
    </row>
    <row r="339" ht="12.75" customHeight="1">
      <c r="A339" s="1" t="s">
        <v>12</v>
      </c>
      <c r="B339" s="3">
        <v>102.57</v>
      </c>
      <c r="C339" s="3">
        <v>132.0</v>
      </c>
      <c r="D339" s="3">
        <v>133.0</v>
      </c>
      <c r="E339" s="3" t="str">
        <f>F339*B339</f>
        <v>102.57</v>
      </c>
      <c r="F339" s="3" t="str">
        <f>D339-C339</f>
        <v>1.00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1185.8</v>
      </c>
      <c r="F340" s="1"/>
      <c r="G340" s="1">
        <v>1187.27</v>
      </c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560.07</v>
      </c>
      <c r="F341" s="1"/>
      <c r="G341" s="3" t="str">
        <f>1140.23-E341</f>
        <v>580.16</v>
      </c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78.0</v>
      </c>
      <c r="F342" s="1"/>
      <c r="G342" s="1"/>
      <c r="H342" s="1"/>
      <c r="I342" s="1"/>
      <c r="J342" s="1"/>
      <c r="K342" s="1"/>
    </row>
    <row r="343" ht="12.75" customHeight="1">
      <c r="A343" s="1" t="s">
        <v>54</v>
      </c>
      <c r="B343" s="3"/>
      <c r="C343" s="3"/>
      <c r="D343" s="3"/>
      <c r="E343" s="3">
        <v>0.0</v>
      </c>
      <c r="F343" s="1"/>
      <c r="G343" s="8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4918.05</v>
      </c>
      <c r="F344" s="5"/>
      <c r="G344" s="3" t="str">
        <f>E344+9000</f>
        <v>13918.05</v>
      </c>
      <c r="H344" s="3"/>
      <c r="I344" s="1"/>
      <c r="J344" s="1"/>
      <c r="K344" s="1"/>
    </row>
    <row r="345" ht="12.75" customHeight="1">
      <c r="A345" s="7" t="s">
        <v>67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41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112.25</v>
      </c>
      <c r="C348" s="3">
        <v>61.0</v>
      </c>
      <c r="D348" s="3">
        <v>61.0</v>
      </c>
      <c r="E348" s="3" t="str">
        <f>B348*F348</f>
        <v>0.00</v>
      </c>
      <c r="F348" s="3" t="str">
        <f t="shared" ref="F348:F349" si="47">D348-C348</f>
        <v>0.00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4.72</v>
      </c>
      <c r="C349" s="3">
        <v>6233.0</v>
      </c>
      <c r="D349" s="3">
        <v>6365.0</v>
      </c>
      <c r="E349" s="3" t="str">
        <f>F349*B349</f>
        <v>623.04</v>
      </c>
      <c r="F349" s="3" t="str">
        <f t="shared" si="47"/>
        <v>132.00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110.42</v>
      </c>
      <c r="F350" s="1"/>
      <c r="G350" s="1"/>
      <c r="H350" s="3"/>
      <c r="I350" s="1"/>
      <c r="J350" s="1"/>
      <c r="K350" s="1"/>
    </row>
    <row r="351" ht="12.75" customHeight="1">
      <c r="A351" s="1" t="s">
        <v>9</v>
      </c>
      <c r="B351" s="3">
        <v>19.87</v>
      </c>
      <c r="C351" s="3">
        <v>235.0</v>
      </c>
      <c r="D351" s="3">
        <v>237.0</v>
      </c>
      <c r="E351" s="3" t="str">
        <f t="shared" ref="E351:E352" si="48">F351*B351</f>
        <v>39.74</v>
      </c>
      <c r="F351" s="3" t="str">
        <f>D351-C351</f>
        <v>2.00</v>
      </c>
      <c r="G351" s="1"/>
      <c r="H351" s="3"/>
      <c r="I351" s="3"/>
      <c r="J351" s="1"/>
      <c r="K351" s="1"/>
    </row>
    <row r="352" ht="12.75" customHeight="1">
      <c r="A352" s="1" t="s">
        <v>10</v>
      </c>
      <c r="B352" s="3">
        <v>23.18</v>
      </c>
      <c r="C352" s="3"/>
      <c r="D352" s="3"/>
      <c r="E352" s="3" t="str">
        <f t="shared" si="48"/>
        <v>69.54</v>
      </c>
      <c r="F352" s="3" t="str">
        <f>F351+F354</f>
        <v>3.00</v>
      </c>
      <c r="G352" s="1"/>
      <c r="H352" s="3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1925.02</v>
      </c>
      <c r="F353" s="1"/>
      <c r="G353" s="1"/>
      <c r="H353" s="3"/>
      <c r="I353" s="3"/>
      <c r="J353" s="1"/>
      <c r="K353" s="1"/>
    </row>
    <row r="354" ht="12.75" customHeight="1">
      <c r="A354" s="1" t="s">
        <v>12</v>
      </c>
      <c r="B354" s="3">
        <v>94.72</v>
      </c>
      <c r="C354" s="3">
        <v>131.0</v>
      </c>
      <c r="D354" s="3">
        <v>132.0</v>
      </c>
      <c r="E354" s="3" t="str">
        <f>F354*B354</f>
        <v>94.72</v>
      </c>
      <c r="F354" s="3" t="str">
        <f>D354-C354</f>
        <v>1.00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1185.8</v>
      </c>
      <c r="F355" s="1"/>
      <c r="G355" s="1"/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560.07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78.0</v>
      </c>
      <c r="F357" s="1"/>
      <c r="G357" s="1"/>
      <c r="H357" s="1"/>
      <c r="I357" s="1"/>
      <c r="J357" s="1"/>
      <c r="K357" s="1"/>
    </row>
    <row r="358" ht="12.75" customHeight="1">
      <c r="A358" s="1" t="s">
        <v>54</v>
      </c>
      <c r="B358" s="3"/>
      <c r="C358" s="3"/>
      <c r="D358" s="3"/>
      <c r="E358" s="3">
        <v>0.0</v>
      </c>
      <c r="F358" s="1"/>
      <c r="G358" s="8"/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4686.35</v>
      </c>
      <c r="F359" s="5"/>
      <c r="G359" s="3" t="str">
        <f>E359+9000</f>
        <v>13686.35</v>
      </c>
      <c r="H359" s="3"/>
      <c r="I359" s="1"/>
      <c r="J359" s="1"/>
      <c r="K359" s="1"/>
    </row>
    <row r="360" ht="12.75" customHeight="1">
      <c r="A360" s="7" t="s">
        <v>67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42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112.25</v>
      </c>
      <c r="C363" s="3">
        <v>61.0</v>
      </c>
      <c r="D363" s="3">
        <v>61.0</v>
      </c>
      <c r="E363" s="3" t="str">
        <f>B363*F363</f>
        <v>0.00</v>
      </c>
      <c r="F363" s="3" t="str">
        <f t="shared" ref="F363:F364" si="49">D363-C363</f>
        <v>0.00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4.72</v>
      </c>
      <c r="C364" s="3">
        <v>6077.0</v>
      </c>
      <c r="D364" s="3">
        <v>6233.0</v>
      </c>
      <c r="E364" s="3" t="str">
        <f>F364*B364</f>
        <v>736.32</v>
      </c>
      <c r="F364" s="3" t="str">
        <f t="shared" si="49"/>
        <v>156.00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102.62</v>
      </c>
      <c r="F365" s="1"/>
      <c r="G365" s="1">
        <v>110.42</v>
      </c>
      <c r="H365" s="3"/>
      <c r="I365" s="1"/>
      <c r="J365" s="1"/>
      <c r="K365" s="1"/>
    </row>
    <row r="366" ht="12.75" customHeight="1">
      <c r="A366" s="1" t="s">
        <v>9</v>
      </c>
      <c r="B366" s="3">
        <v>19.87</v>
      </c>
      <c r="C366" s="3">
        <v>232.0</v>
      </c>
      <c r="D366" s="3">
        <v>235.0</v>
      </c>
      <c r="E366" s="3" t="str">
        <f t="shared" ref="E366:E367" si="50">F366*B366</f>
        <v>59.61</v>
      </c>
      <c r="F366" s="3" t="str">
        <f>D366-C366</f>
        <v>3.00</v>
      </c>
      <c r="G366" s="1"/>
      <c r="H366" s="3"/>
      <c r="I366" s="3"/>
      <c r="J366" s="1"/>
      <c r="K366" s="1"/>
    </row>
    <row r="367" ht="12.75" customHeight="1">
      <c r="A367" s="1" t="s">
        <v>10</v>
      </c>
      <c r="B367" s="3">
        <v>23.18</v>
      </c>
      <c r="C367" s="3"/>
      <c r="D367" s="3"/>
      <c r="E367" s="3" t="str">
        <f t="shared" si="50"/>
        <v>92.72</v>
      </c>
      <c r="F367" s="3" t="str">
        <f>F366+F369</f>
        <v>4.00</v>
      </c>
      <c r="G367" s="1"/>
      <c r="H367" s="3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1828.13</v>
      </c>
      <c r="F368" s="1"/>
      <c r="G368" s="1">
        <v>1925.02</v>
      </c>
      <c r="H368" s="3"/>
      <c r="I368" s="3"/>
      <c r="J368" s="1"/>
      <c r="K368" s="1"/>
    </row>
    <row r="369" ht="12.75" customHeight="1">
      <c r="A369" s="1" t="s">
        <v>12</v>
      </c>
      <c r="B369" s="3">
        <v>94.72</v>
      </c>
      <c r="C369" s="3">
        <v>130.0</v>
      </c>
      <c r="D369" s="3">
        <v>131.0</v>
      </c>
      <c r="E369" s="3" t="str">
        <f>F369*B369</f>
        <v>94.72</v>
      </c>
      <c r="F369" s="3" t="str">
        <f>D369-C369</f>
        <v>1.00</v>
      </c>
      <c r="G369" s="1"/>
      <c r="H369" s="1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1181.88</v>
      </c>
      <c r="F370" s="1"/>
      <c r="G370" s="1">
        <v>1185.8</v>
      </c>
      <c r="H370" s="1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560.07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78.0</v>
      </c>
      <c r="F372" s="1"/>
      <c r="G372" s="1"/>
      <c r="H372" s="1"/>
      <c r="I372" s="1"/>
      <c r="J372" s="1"/>
      <c r="K372" s="1"/>
    </row>
    <row r="373" ht="12.75" customHeight="1">
      <c r="A373" s="1" t="s">
        <v>54</v>
      </c>
      <c r="B373" s="3"/>
      <c r="C373" s="3"/>
      <c r="D373" s="3"/>
      <c r="E373" s="3">
        <v>0.0</v>
      </c>
      <c r="F373" s="1"/>
      <c r="G373" s="8"/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4734.07</v>
      </c>
      <c r="F374" s="5"/>
      <c r="G374" s="3" t="str">
        <f>E374+9000</f>
        <v>13734.07</v>
      </c>
      <c r="H374" s="3"/>
      <c r="I374" s="1"/>
      <c r="J374" s="1"/>
      <c r="K374" s="1"/>
    </row>
    <row r="375" ht="12.75" customHeight="1">
      <c r="A375" s="7" t="s">
        <v>67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112.25</v>
      </c>
      <c r="C378" s="3">
        <v>60.0</v>
      </c>
      <c r="D378" s="3">
        <v>61.0</v>
      </c>
      <c r="E378" s="3" t="str">
        <f>B378*F378</f>
        <v>112.25</v>
      </c>
      <c r="F378" s="3" t="str">
        <f t="shared" ref="F378:F379" si="51">D378-C378</f>
        <v>1.00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4.72</v>
      </c>
      <c r="C379" s="3">
        <v>5945.0</v>
      </c>
      <c r="D379" s="3">
        <v>6077.0</v>
      </c>
      <c r="E379" s="3" t="str">
        <f>F379*B379</f>
        <v>623.04</v>
      </c>
      <c r="F379" s="3" t="str">
        <f t="shared" si="51"/>
        <v>132.00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3"/>
      <c r="I380" s="1"/>
      <c r="J380" s="1"/>
      <c r="K380" s="1"/>
    </row>
    <row r="381" ht="12.75" customHeight="1">
      <c r="A381" s="1" t="s">
        <v>9</v>
      </c>
      <c r="B381" s="3">
        <v>19.87</v>
      </c>
      <c r="C381" s="3">
        <v>230.0</v>
      </c>
      <c r="D381" s="3">
        <v>232.0</v>
      </c>
      <c r="E381" s="3" t="str">
        <f t="shared" ref="E381:E382" si="52">F381*B381</f>
        <v>39.74</v>
      </c>
      <c r="F381" s="3" t="str">
        <f>D381-C381</f>
        <v>2.00</v>
      </c>
      <c r="G381" s="1"/>
      <c r="H381" s="3"/>
      <c r="I381" s="3"/>
      <c r="J381" s="1"/>
      <c r="K381" s="1"/>
    </row>
    <row r="382" ht="12.75" customHeight="1">
      <c r="A382" s="1" t="s">
        <v>10</v>
      </c>
      <c r="B382" s="3">
        <v>23.18</v>
      </c>
      <c r="C382" s="3"/>
      <c r="D382" s="3"/>
      <c r="E382" s="3" t="str">
        <f t="shared" si="52"/>
        <v>46.36</v>
      </c>
      <c r="F382" s="3" t="str">
        <f>F381+F384</f>
        <v>2.00</v>
      </c>
      <c r="G382" s="1"/>
      <c r="H382" s="3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1828.13</v>
      </c>
      <c r="F383" s="1"/>
      <c r="G383" s="1"/>
      <c r="H383" s="3"/>
      <c r="I383" s="3"/>
      <c r="J383" s="1"/>
      <c r="K383" s="1"/>
    </row>
    <row r="384" ht="12.75" customHeight="1">
      <c r="A384" s="1" t="s">
        <v>12</v>
      </c>
      <c r="B384" s="3">
        <v>94.72</v>
      </c>
      <c r="C384" s="3">
        <v>130.0</v>
      </c>
      <c r="D384" s="3">
        <v>130.0</v>
      </c>
      <c r="E384" s="3" t="str">
        <f>F384*B384</f>
        <v>0.00</v>
      </c>
      <c r="F384" s="3" t="str">
        <f>D384-C384</f>
        <v>0.00</v>
      </c>
      <c r="G384" s="1"/>
      <c r="H384" s="1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1181.88</v>
      </c>
      <c r="F385" s="1"/>
      <c r="G385" s="1">
        <v>1296.05</v>
      </c>
      <c r="H385" s="1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560.07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78.0</v>
      </c>
      <c r="F387" s="1"/>
      <c r="G387" s="1"/>
      <c r="H387" s="1"/>
      <c r="I387" s="1"/>
      <c r="J387" s="1"/>
      <c r="K387" s="1"/>
    </row>
    <row r="388" ht="12.75" customHeight="1">
      <c r="A388" s="1" t="s">
        <v>54</v>
      </c>
      <c r="B388" s="3"/>
      <c r="C388" s="3"/>
      <c r="D388" s="3"/>
      <c r="E388" s="3">
        <v>0.0</v>
      </c>
      <c r="F388" s="1"/>
      <c r="G388" s="8"/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4572.09</v>
      </c>
      <c r="F389" s="5"/>
      <c r="G389" s="3" t="str">
        <f>E389+9000</f>
        <v>13572.09</v>
      </c>
      <c r="H389" s="3"/>
      <c r="I389" s="1"/>
      <c r="J389" s="1"/>
      <c r="K389" s="1"/>
    </row>
    <row r="390" ht="12.75" customHeight="1">
      <c r="A390" s="7" t="s">
        <v>67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112.25</v>
      </c>
      <c r="C393" s="3">
        <v>60.0</v>
      </c>
      <c r="D393" s="3">
        <v>60.0</v>
      </c>
      <c r="E393" s="3" t="str">
        <f>B393*F393</f>
        <v>0.00</v>
      </c>
      <c r="F393" s="3" t="str">
        <f t="shared" ref="F393:F394" si="53">D393-C393</f>
        <v>0.00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4.72</v>
      </c>
      <c r="C394" s="3">
        <v>5799.0</v>
      </c>
      <c r="D394" s="3">
        <v>5945.0</v>
      </c>
      <c r="E394" s="3" t="str">
        <f>F394*B394</f>
        <v>689.12</v>
      </c>
      <c r="F394" s="3" t="str">
        <f t="shared" si="53"/>
        <v>146.00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3"/>
      <c r="I395" s="1"/>
      <c r="J395" s="1"/>
      <c r="K395" s="1"/>
    </row>
    <row r="396" ht="12.75" customHeight="1">
      <c r="A396" s="1" t="s">
        <v>9</v>
      </c>
      <c r="B396" s="3">
        <v>19.87</v>
      </c>
      <c r="C396" s="3">
        <v>227.0</v>
      </c>
      <c r="D396" s="3">
        <v>230.0</v>
      </c>
      <c r="E396" s="3" t="str">
        <f t="shared" ref="E396:E397" si="54">F396*B396</f>
        <v>59.61</v>
      </c>
      <c r="F396" s="3" t="str">
        <f>D396-C396</f>
        <v>3.00</v>
      </c>
      <c r="G396" s="1"/>
      <c r="H396" s="3"/>
      <c r="I396" s="3"/>
      <c r="J396" s="1"/>
      <c r="K396" s="1"/>
    </row>
    <row r="397" ht="12.75" customHeight="1">
      <c r="A397" s="1" t="s">
        <v>10</v>
      </c>
      <c r="B397" s="3">
        <v>23.18</v>
      </c>
      <c r="C397" s="3"/>
      <c r="D397" s="3"/>
      <c r="E397" s="3" t="str">
        <f t="shared" si="54"/>
        <v>92.72</v>
      </c>
      <c r="F397" s="3" t="str">
        <f>F396+F399</f>
        <v>4.00</v>
      </c>
      <c r="G397" s="1"/>
      <c r="H397" s="3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1828.13</v>
      </c>
      <c r="F398" s="1"/>
      <c r="G398" s="1"/>
      <c r="H398" s="3"/>
      <c r="I398" s="3"/>
      <c r="J398" s="1"/>
      <c r="K398" s="1"/>
    </row>
    <row r="399" ht="12.75" customHeight="1">
      <c r="A399" s="1" t="s">
        <v>12</v>
      </c>
      <c r="B399" s="3">
        <v>94.72</v>
      </c>
      <c r="C399" s="3">
        <v>129.0</v>
      </c>
      <c r="D399" s="3">
        <v>130.0</v>
      </c>
      <c r="E399" s="3" t="str">
        <f>F399*B399</f>
        <v>94.72</v>
      </c>
      <c r="F399" s="3" t="str">
        <f>D399-C399</f>
        <v>1.00</v>
      </c>
      <c r="G399" s="1"/>
      <c r="H399" s="1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1181.88</v>
      </c>
      <c r="F400" s="1"/>
      <c r="G400" s="1">
        <v>1296.05</v>
      </c>
      <c r="H400" s="1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560.07</v>
      </c>
      <c r="F401" s="1"/>
      <c r="G401" s="1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78.0</v>
      </c>
      <c r="F402" s="1"/>
      <c r="G402" s="1"/>
      <c r="H402" s="1"/>
      <c r="I402" s="1"/>
      <c r="J402" s="1"/>
      <c r="K402" s="1"/>
    </row>
    <row r="403" ht="12.75" customHeight="1">
      <c r="A403" s="1" t="s">
        <v>54</v>
      </c>
      <c r="B403" s="3"/>
      <c r="C403" s="3"/>
      <c r="D403" s="3"/>
      <c r="E403" s="3">
        <v>0.0</v>
      </c>
      <c r="F403" s="1"/>
      <c r="G403" s="8"/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4686.87</v>
      </c>
      <c r="F404" s="5"/>
      <c r="G404" s="3" t="str">
        <f>E404+9000</f>
        <v>13686.87</v>
      </c>
      <c r="H404" s="3"/>
      <c r="I404" s="1"/>
      <c r="J404" s="1"/>
      <c r="K404" s="1"/>
    </row>
    <row r="405" ht="12.75" customHeight="1">
      <c r="A405" s="7" t="s">
        <v>67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112.25</v>
      </c>
      <c r="C408" s="3">
        <v>60.0</v>
      </c>
      <c r="D408" s="3">
        <v>60.0</v>
      </c>
      <c r="E408" s="3" t="str">
        <f>B408*F408</f>
        <v>0.00</v>
      </c>
      <c r="F408" s="3" t="str">
        <f t="shared" ref="F408:F409" si="55">D408-C408</f>
        <v>0.00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4.72</v>
      </c>
      <c r="C409" s="3">
        <v>5643.0</v>
      </c>
      <c r="D409" s="3">
        <v>5799.0</v>
      </c>
      <c r="E409" s="3" t="str">
        <f>F409*B409</f>
        <v>736.32</v>
      </c>
      <c r="F409" s="3" t="str">
        <f t="shared" si="55"/>
        <v>156.00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3"/>
      <c r="I410" s="1"/>
      <c r="J410" s="1"/>
      <c r="K410" s="1"/>
    </row>
    <row r="411" ht="12.75" customHeight="1">
      <c r="A411" s="1" t="s">
        <v>9</v>
      </c>
      <c r="B411" s="3">
        <v>19.87</v>
      </c>
      <c r="C411" s="3">
        <v>224.0</v>
      </c>
      <c r="D411" s="3">
        <v>227.0</v>
      </c>
      <c r="E411" s="3" t="str">
        <f t="shared" ref="E411:E412" si="56">F411*B411</f>
        <v>59.61</v>
      </c>
      <c r="F411" s="3" t="str">
        <f>D411-C411</f>
        <v>3.00</v>
      </c>
      <c r="G411" s="1"/>
      <c r="H411" s="3"/>
      <c r="I411" s="3"/>
      <c r="J411" s="1"/>
      <c r="K411" s="1"/>
    </row>
    <row r="412" ht="12.75" customHeight="1">
      <c r="A412" s="1" t="s">
        <v>10</v>
      </c>
      <c r="B412" s="3">
        <v>23.18</v>
      </c>
      <c r="C412" s="3"/>
      <c r="D412" s="3"/>
      <c r="E412" s="3" t="str">
        <f t="shared" si="56"/>
        <v>69.54</v>
      </c>
      <c r="F412" s="3" t="str">
        <f>F411+F414</f>
        <v>3.00</v>
      </c>
      <c r="G412" s="1"/>
      <c r="H412" s="3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1828.13</v>
      </c>
      <c r="F413" s="1"/>
      <c r="G413" s="1"/>
      <c r="H413" s="3"/>
      <c r="I413" s="3"/>
      <c r="J413" s="1"/>
      <c r="K413" s="1"/>
    </row>
    <row r="414" ht="12.75" customHeight="1">
      <c r="A414" s="1" t="s">
        <v>12</v>
      </c>
      <c r="B414" s="3">
        <v>94.72</v>
      </c>
      <c r="C414" s="3">
        <v>105.0</v>
      </c>
      <c r="D414" s="3">
        <v>105.0</v>
      </c>
      <c r="E414" s="3" t="str">
        <f>F414*B414</f>
        <v>0.00</v>
      </c>
      <c r="F414" s="3" t="str">
        <f>D414-C414</f>
        <v>0.00</v>
      </c>
      <c r="G414" s="1"/>
      <c r="H414" s="1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1181.88</v>
      </c>
      <c r="F415" s="1"/>
      <c r="G415" s="1">
        <v>1296.05</v>
      </c>
      <c r="H415" s="1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560.07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78.0</v>
      </c>
      <c r="F417" s="1"/>
      <c r="G417" s="1"/>
      <c r="H417" s="1"/>
      <c r="I417" s="1"/>
      <c r="J417" s="1"/>
      <c r="K417" s="1"/>
    </row>
    <row r="418" ht="12.75" customHeight="1">
      <c r="A418" s="1" t="s">
        <v>54</v>
      </c>
      <c r="B418" s="3"/>
      <c r="C418" s="3"/>
      <c r="D418" s="3"/>
      <c r="E418" s="3">
        <v>0.0</v>
      </c>
      <c r="F418" s="1"/>
      <c r="G418" s="8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4616.17</v>
      </c>
      <c r="F419" s="5"/>
      <c r="G419" s="3" t="str">
        <f>E419+9000</f>
        <v>13616.17</v>
      </c>
      <c r="H419" s="3"/>
      <c r="I419" s="1"/>
      <c r="J419" s="1"/>
      <c r="K419" s="1"/>
    </row>
    <row r="420" ht="12.75" customHeight="1">
      <c r="A420" s="7" t="s">
        <v>67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112.25</v>
      </c>
      <c r="C423" s="3">
        <v>60.0</v>
      </c>
      <c r="D423" s="3">
        <v>60.0</v>
      </c>
      <c r="E423" s="3" t="str">
        <f>B423*F423</f>
        <v>0.00</v>
      </c>
      <c r="F423" s="3" t="str">
        <f t="shared" ref="F423:F424" si="57">D423-C423</f>
        <v>0.00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4.48</v>
      </c>
      <c r="C424" s="3">
        <v>5570.0</v>
      </c>
      <c r="D424" s="3">
        <v>5643.0</v>
      </c>
      <c r="E424" s="3" t="str">
        <f>F424*B424</f>
        <v>327.04</v>
      </c>
      <c r="F424" s="3" t="str">
        <f t="shared" si="57"/>
        <v>73.00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3"/>
      <c r="I425" s="1"/>
      <c r="J425" s="1"/>
      <c r="K425" s="1"/>
    </row>
    <row r="426" ht="12.75" customHeight="1">
      <c r="A426" s="1" t="s">
        <v>9</v>
      </c>
      <c r="B426" s="3">
        <v>18.88</v>
      </c>
      <c r="C426" s="3">
        <v>223.0</v>
      </c>
      <c r="D426" s="3">
        <v>224.0</v>
      </c>
      <c r="E426" s="3" t="str">
        <f t="shared" ref="E426:E427" si="58">F426*B426</f>
        <v>18.88</v>
      </c>
      <c r="F426" s="3" t="str">
        <f>D426-C426</f>
        <v>1.00</v>
      </c>
      <c r="G426" s="1"/>
      <c r="H426" s="3"/>
      <c r="I426" s="3"/>
      <c r="J426" s="1"/>
      <c r="K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58"/>
        <v>22.03</v>
      </c>
      <c r="F427" s="3" t="str">
        <f>F426+F429</f>
        <v>1.00</v>
      </c>
      <c r="G427" s="1"/>
      <c r="H427" s="3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1828.13</v>
      </c>
      <c r="F428" s="1"/>
      <c r="G428" s="1"/>
      <c r="H428" s="3"/>
      <c r="I428" s="3"/>
      <c r="J428" s="1"/>
      <c r="K428" s="1"/>
    </row>
    <row r="429" ht="12.75" customHeight="1">
      <c r="A429" s="1" t="s">
        <v>12</v>
      </c>
      <c r="B429" s="3">
        <v>89.36</v>
      </c>
      <c r="C429" s="3">
        <v>105.0</v>
      </c>
      <c r="D429" s="3">
        <v>105.0</v>
      </c>
      <c r="E429" s="3" t="str">
        <f>F429*B429</f>
        <v>0.00</v>
      </c>
      <c r="F429" s="3" t="str">
        <f>D429-C429</f>
        <v>0.00</v>
      </c>
      <c r="G429" s="1"/>
      <c r="H429" s="1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1181.88</v>
      </c>
      <c r="F430" s="1"/>
      <c r="G430" s="1"/>
      <c r="H430" s="1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560.07</v>
      </c>
      <c r="F431" s="1"/>
      <c r="G431" s="1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70.0</v>
      </c>
      <c r="F432" s="1"/>
      <c r="G432" s="1">
        <v>78.0</v>
      </c>
      <c r="H432" s="1"/>
      <c r="I432" s="1"/>
      <c r="J432" s="1"/>
      <c r="K432" s="1"/>
    </row>
    <row r="433" ht="12.75" customHeight="1">
      <c r="A433" s="1" t="s">
        <v>54</v>
      </c>
      <c r="B433" s="3"/>
      <c r="C433" s="3"/>
      <c r="D433" s="3"/>
      <c r="E433" s="3">
        <v>0.0</v>
      </c>
      <c r="F433" s="1"/>
      <c r="G433" s="8"/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4110.65</v>
      </c>
      <c r="F434" s="5"/>
      <c r="G434" s="3" t="str">
        <f>E434+9000</f>
        <v>13110.65</v>
      </c>
      <c r="H434" s="3"/>
      <c r="I434" s="1"/>
      <c r="J434" s="1"/>
      <c r="K434" s="1"/>
    </row>
    <row r="435" ht="12.75" customHeight="1">
      <c r="A435" s="7" t="s">
        <v>67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106.6</v>
      </c>
      <c r="C438" s="3">
        <v>59.0</v>
      </c>
      <c r="D438" s="3">
        <v>60.0</v>
      </c>
      <c r="E438" s="3" t="str">
        <f>B438*F438</f>
        <v>106.60</v>
      </c>
      <c r="F438" s="3" t="str">
        <f t="shared" ref="F438:F439" si="59">D438-C438</f>
        <v>1.00</v>
      </c>
      <c r="G438" s="1"/>
      <c r="H438" s="1"/>
      <c r="I438" s="1"/>
      <c r="J438" s="1"/>
      <c r="K438" s="1"/>
    </row>
    <row r="439" ht="12.75" customHeight="1">
      <c r="A439" s="1" t="s">
        <v>7</v>
      </c>
      <c r="B439" s="3">
        <v>4.48</v>
      </c>
      <c r="C439" s="3">
        <v>5566.0</v>
      </c>
      <c r="D439" s="3">
        <v>5569.0</v>
      </c>
      <c r="E439" s="3" t="str">
        <f>F439*B439</f>
        <v>13.44</v>
      </c>
      <c r="F439" s="3" t="str">
        <f t="shared" si="59"/>
        <v>3.00</v>
      </c>
      <c r="G439" s="1"/>
      <c r="H439" s="1"/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3"/>
      <c r="I440" s="1"/>
      <c r="J440" s="1"/>
      <c r="K440" s="1"/>
    </row>
    <row r="441" ht="12.75" customHeight="1">
      <c r="A441" s="1" t="s">
        <v>9</v>
      </c>
      <c r="B441" s="3">
        <v>18.88</v>
      </c>
      <c r="C441" s="3">
        <v>220.0</v>
      </c>
      <c r="D441" s="3">
        <v>223.0</v>
      </c>
      <c r="E441" s="3" t="str">
        <f t="shared" ref="E441:E442" si="60">F441*B441</f>
        <v>56.64</v>
      </c>
      <c r="F441" s="3" t="str">
        <f>D441-C441</f>
        <v>3.00</v>
      </c>
      <c r="G441" s="1"/>
      <c r="H441" s="3"/>
      <c r="I441" s="3"/>
      <c r="J441" s="1"/>
      <c r="K441" s="1"/>
    </row>
    <row r="442" ht="12.75" customHeight="1">
      <c r="A442" s="1" t="s">
        <v>10</v>
      </c>
      <c r="B442" s="3">
        <v>22.03</v>
      </c>
      <c r="C442" s="3"/>
      <c r="D442" s="3"/>
      <c r="E442" s="3" t="str">
        <f t="shared" si="60"/>
        <v>88.12</v>
      </c>
      <c r="F442" s="3" t="str">
        <f>F441+F444</f>
        <v>4.00</v>
      </c>
      <c r="G442" s="1"/>
      <c r="H442" s="3"/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1828.13</v>
      </c>
      <c r="F443" s="1"/>
      <c r="G443" s="1"/>
      <c r="H443" s="3"/>
      <c r="I443" s="3"/>
      <c r="J443" s="1"/>
      <c r="K443" s="1"/>
    </row>
    <row r="444" ht="12.75" customHeight="1">
      <c r="A444" s="1" t="s">
        <v>12</v>
      </c>
      <c r="B444" s="3">
        <v>89.36</v>
      </c>
      <c r="C444" s="3">
        <v>104.0</v>
      </c>
      <c r="D444" s="3">
        <v>105.0</v>
      </c>
      <c r="E444" s="3" t="str">
        <f>F444*B444</f>
        <v>89.36</v>
      </c>
      <c r="F444" s="3" t="str">
        <f>D444-C444</f>
        <v>1.00</v>
      </c>
      <c r="G444" s="1"/>
      <c r="H444" s="1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1181.88</v>
      </c>
      <c r="F445" s="1"/>
      <c r="G445" s="1"/>
      <c r="H445" s="1"/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560.07</v>
      </c>
      <c r="F446" s="1"/>
      <c r="G446" s="1"/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70.0</v>
      </c>
      <c r="F447" s="1"/>
      <c r="G447" s="1"/>
      <c r="H447" s="1"/>
      <c r="I447" s="1"/>
      <c r="J447" s="1"/>
      <c r="K447" s="1"/>
    </row>
    <row r="448" ht="12.75" customHeight="1">
      <c r="A448" s="1" t="s">
        <v>54</v>
      </c>
      <c r="B448" s="3"/>
      <c r="C448" s="3"/>
      <c r="D448" s="3"/>
      <c r="E448" s="3">
        <v>0.0</v>
      </c>
      <c r="F448" s="1"/>
      <c r="G448" s="8">
        <v>44185.0</v>
      </c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4096.86</v>
      </c>
      <c r="F449" s="5"/>
      <c r="G449" s="3" t="str">
        <f>E449+9000</f>
        <v>13096.86</v>
      </c>
      <c r="H449" s="3"/>
      <c r="I449" s="1"/>
      <c r="J449" s="1"/>
      <c r="K449" s="1"/>
    </row>
    <row r="450" ht="12.75" customHeight="1">
      <c r="A450" s="7" t="s">
        <v>67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ht="12.75" customHeight="1">
      <c r="A453" s="1" t="s">
        <v>6</v>
      </c>
      <c r="B453" s="3">
        <v>106.6</v>
      </c>
      <c r="C453" s="3">
        <v>58.0</v>
      </c>
      <c r="D453" s="3">
        <v>59.0</v>
      </c>
      <c r="E453" s="3" t="str">
        <f>B453*F453</f>
        <v>106.60</v>
      </c>
      <c r="F453" s="3" t="str">
        <f t="shared" ref="F453:F454" si="61">D453-C453</f>
        <v>1.00</v>
      </c>
      <c r="G453" s="1"/>
      <c r="H453" s="1">
        <v>3742.0</v>
      </c>
      <c r="I453" s="1"/>
      <c r="J453" s="1"/>
      <c r="K453" s="1"/>
    </row>
    <row r="454" ht="12.75" customHeight="1">
      <c r="A454" s="1" t="s">
        <v>7</v>
      </c>
      <c r="B454" s="3">
        <v>4.48</v>
      </c>
      <c r="C454" s="3">
        <v>5507.0</v>
      </c>
      <c r="D454" s="3">
        <v>5566.0</v>
      </c>
      <c r="E454" s="3" t="str">
        <f>F454*B454</f>
        <v>264.32</v>
      </c>
      <c r="F454" s="3" t="str">
        <f t="shared" si="61"/>
        <v>59.00</v>
      </c>
      <c r="G454" s="1"/>
      <c r="H454" s="1" t="str">
        <f>H453*2/3</f>
        <v>2494.666667</v>
      </c>
      <c r="I454" s="3"/>
      <c r="J454" s="1"/>
      <c r="K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3" t="str">
        <f>E453+E454+E456+E457+E459</f>
        <v>523.22</v>
      </c>
      <c r="I455" s="1"/>
      <c r="J455" s="1"/>
      <c r="K455" s="1"/>
    </row>
    <row r="456" ht="12.75" customHeight="1">
      <c r="A456" s="1" t="s">
        <v>9</v>
      </c>
      <c r="B456" s="3">
        <v>18.88</v>
      </c>
      <c r="C456" s="3">
        <v>219.0</v>
      </c>
      <c r="D456" s="3">
        <v>220.0</v>
      </c>
      <c r="E456" s="3" t="str">
        <f t="shared" ref="E456:E457" si="62">F456*B456</f>
        <v>18.88</v>
      </c>
      <c r="F456" s="3" t="str">
        <f>D456-C456</f>
        <v>1.00</v>
      </c>
      <c r="G456" s="1"/>
      <c r="H456" s="3" t="str">
        <f>E479</f>
        <v>4552.31</v>
      </c>
      <c r="I456" s="3"/>
      <c r="J456" s="1"/>
      <c r="K456" s="1"/>
    </row>
    <row r="457" ht="12.75" customHeight="1">
      <c r="A457" s="1" t="s">
        <v>10</v>
      </c>
      <c r="B457" s="3">
        <v>22.03</v>
      </c>
      <c r="C457" s="3"/>
      <c r="D457" s="3"/>
      <c r="E457" s="3" t="str">
        <f t="shared" si="62"/>
        <v>44.06</v>
      </c>
      <c r="F457" s="3" t="str">
        <f>F456+F459</f>
        <v>2.00</v>
      </c>
      <c r="G457" s="1"/>
      <c r="H457" s="3" t="str">
        <f>H454+H455+H456</f>
        <v>7570.20</v>
      </c>
      <c r="I457" s="1"/>
      <c r="J457" s="1"/>
      <c r="K457" s="1"/>
    </row>
    <row r="458" ht="12.75" customHeight="1">
      <c r="A458" s="1" t="s">
        <v>11</v>
      </c>
      <c r="B458" s="3"/>
      <c r="C458" s="3"/>
      <c r="D458" s="3"/>
      <c r="E458" s="3">
        <v>1828.13</v>
      </c>
      <c r="F458" s="1"/>
      <c r="G458" s="1"/>
      <c r="H458" s="3" t="str">
        <f>12000-H457</f>
        <v>4429.80</v>
      </c>
      <c r="I458" s="3"/>
      <c r="J458" s="1"/>
      <c r="K458" s="1"/>
    </row>
    <row r="459" ht="12.75" customHeight="1">
      <c r="A459" s="1" t="s">
        <v>12</v>
      </c>
      <c r="B459" s="3">
        <v>89.36</v>
      </c>
      <c r="C459" s="3">
        <v>103.0</v>
      </c>
      <c r="D459" s="3">
        <v>104.0</v>
      </c>
      <c r="E459" s="3" t="str">
        <f>F459*B459</f>
        <v>89.36</v>
      </c>
      <c r="F459" s="3" t="str">
        <f>D459-C459</f>
        <v>1.00</v>
      </c>
      <c r="G459" s="1"/>
      <c r="H459" s="1"/>
      <c r="I459" s="1"/>
      <c r="J459" s="1"/>
      <c r="K459" s="1"/>
    </row>
    <row r="460" ht="12.75" customHeight="1">
      <c r="A460" s="1" t="s">
        <v>13</v>
      </c>
      <c r="B460" s="3"/>
      <c r="C460" s="3"/>
      <c r="D460" s="3"/>
      <c r="E460" s="3">
        <v>1181.88</v>
      </c>
      <c r="F460" s="1"/>
      <c r="G460" s="1"/>
      <c r="H460" s="1">
        <v>3742.0</v>
      </c>
      <c r="I460" s="1"/>
      <c r="J460" s="1"/>
      <c r="K460" s="1"/>
    </row>
    <row r="461" ht="12.75" customHeight="1">
      <c r="A461" s="1" t="s">
        <v>14</v>
      </c>
      <c r="B461" s="3"/>
      <c r="C461" s="3"/>
      <c r="D461" s="3"/>
      <c r="E461" s="3">
        <v>560.07</v>
      </c>
      <c r="F461" s="1"/>
      <c r="G461" s="1"/>
      <c r="H461" s="1"/>
      <c r="I461" s="3"/>
      <c r="J461" s="1"/>
      <c r="K461" s="1"/>
    </row>
    <row r="462" ht="12.75" customHeight="1">
      <c r="A462" s="1" t="s">
        <v>15</v>
      </c>
      <c r="B462" s="3"/>
      <c r="C462" s="3"/>
      <c r="D462" s="3"/>
      <c r="E462" s="3">
        <v>70.0</v>
      </c>
      <c r="F462" s="1"/>
      <c r="G462" s="1"/>
      <c r="H462" s="1"/>
      <c r="I462" s="1"/>
      <c r="J462" s="1"/>
      <c r="K462" s="1"/>
    </row>
    <row r="463" ht="12.75" customHeight="1">
      <c r="A463" s="1" t="s">
        <v>54</v>
      </c>
      <c r="B463" s="3"/>
      <c r="C463" s="3"/>
      <c r="D463" s="3"/>
      <c r="E463" s="3">
        <v>0.0</v>
      </c>
      <c r="F463" s="1"/>
      <c r="G463" s="8">
        <v>44185.0</v>
      </c>
      <c r="H463" s="1"/>
      <c r="I463" s="1"/>
      <c r="J463" s="1"/>
      <c r="K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4265.92</v>
      </c>
      <c r="F464" s="5"/>
      <c r="G464" s="3" t="str">
        <f>E464+9000</f>
        <v>13265.92</v>
      </c>
      <c r="H464" s="3"/>
      <c r="I464" s="1"/>
      <c r="J464" s="1"/>
      <c r="K464" s="1"/>
    </row>
    <row r="465" ht="12.75" customHeight="1">
      <c r="A465" s="7" t="s">
        <v>67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</row>
    <row r="468" ht="12.75" customHeight="1">
      <c r="A468" s="1" t="s">
        <v>6</v>
      </c>
      <c r="B468" s="3">
        <v>106.6</v>
      </c>
      <c r="C468" s="3">
        <v>56.0</v>
      </c>
      <c r="D468" s="3">
        <v>58.0</v>
      </c>
      <c r="E468" s="3" t="str">
        <f t="shared" ref="E468:E469" si="63">F468*B468</f>
        <v>213.20</v>
      </c>
      <c r="F468" s="3" t="str">
        <f t="shared" ref="F468:F469" si="64">D468-C468</f>
        <v>2.00</v>
      </c>
      <c r="G468" s="1"/>
      <c r="H468" s="1"/>
      <c r="I468" s="1"/>
      <c r="J468" s="1"/>
      <c r="K468" s="1"/>
    </row>
    <row r="469" ht="12.75" customHeight="1">
      <c r="A469" s="1" t="s">
        <v>7</v>
      </c>
      <c r="B469" s="3">
        <v>4.48</v>
      </c>
      <c r="C469" s="3">
        <v>5417.0</v>
      </c>
      <c r="D469" s="3">
        <v>5507.0</v>
      </c>
      <c r="E469" s="3" t="str">
        <f t="shared" si="63"/>
        <v>403.20</v>
      </c>
      <c r="F469" s="3" t="str">
        <f t="shared" si="64"/>
        <v>90.00</v>
      </c>
      <c r="G469" s="1"/>
      <c r="H469" s="1"/>
      <c r="I469" s="3"/>
      <c r="J469" s="1"/>
      <c r="K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1"/>
      <c r="I470" s="1"/>
      <c r="J470" s="1"/>
      <c r="K470" s="1"/>
    </row>
    <row r="471" ht="12.75" customHeight="1">
      <c r="A471" s="1" t="s">
        <v>9</v>
      </c>
      <c r="B471" s="3">
        <v>18.88</v>
      </c>
      <c r="C471" s="3">
        <v>217.0</v>
      </c>
      <c r="D471" s="3">
        <v>219.0</v>
      </c>
      <c r="E471" s="3" t="str">
        <f t="shared" ref="E471:E472" si="65">F471*B471</f>
        <v>37.76</v>
      </c>
      <c r="F471" s="3" t="str">
        <f>D471-C471</f>
        <v>2.00</v>
      </c>
      <c r="G471" s="1"/>
      <c r="H471" s="1"/>
      <c r="I471" s="3"/>
      <c r="J471" s="1"/>
      <c r="K471" s="1"/>
    </row>
    <row r="472" ht="12.75" customHeight="1">
      <c r="A472" s="1" t="s">
        <v>10</v>
      </c>
      <c r="B472" s="3">
        <v>22.03</v>
      </c>
      <c r="C472" s="3"/>
      <c r="D472" s="3"/>
      <c r="E472" s="3" t="str">
        <f t="shared" si="65"/>
        <v>66.09</v>
      </c>
      <c r="F472" s="3" t="str">
        <f>F471+F474</f>
        <v>3.00</v>
      </c>
      <c r="G472" s="1"/>
      <c r="H472" s="1"/>
      <c r="I472" s="1"/>
      <c r="J472" s="1"/>
      <c r="K472" s="1"/>
    </row>
    <row r="473" ht="12.75" customHeight="1">
      <c r="A473" s="1" t="s">
        <v>11</v>
      </c>
      <c r="B473" s="3"/>
      <c r="C473" s="3"/>
      <c r="D473" s="3"/>
      <c r="E473" s="3">
        <v>1828.13</v>
      </c>
      <c r="F473" s="1"/>
      <c r="G473" s="1"/>
      <c r="H473" s="1"/>
      <c r="I473" s="3"/>
      <c r="J473" s="1"/>
      <c r="K473" s="1"/>
    </row>
    <row r="474" ht="12.75" customHeight="1">
      <c r="A474" s="1" t="s">
        <v>12</v>
      </c>
      <c r="B474" s="3">
        <v>89.36</v>
      </c>
      <c r="C474" s="3">
        <v>102.0</v>
      </c>
      <c r="D474" s="3">
        <v>103.0</v>
      </c>
      <c r="E474" s="3" t="str">
        <f>F474*B474</f>
        <v>89.36</v>
      </c>
      <c r="F474" s="3" t="str">
        <f>D474-C474</f>
        <v>1.00</v>
      </c>
      <c r="G474" s="1"/>
      <c r="H474" s="1"/>
      <c r="I474" s="1"/>
      <c r="J474" s="1"/>
      <c r="K474" s="1"/>
    </row>
    <row r="475" ht="12.75" customHeight="1">
      <c r="A475" s="1" t="s">
        <v>13</v>
      </c>
      <c r="B475" s="3"/>
      <c r="C475" s="3"/>
      <c r="D475" s="3"/>
      <c r="E475" s="3">
        <v>1181.88</v>
      </c>
      <c r="F475" s="1"/>
      <c r="G475" s="1"/>
      <c r="H475" s="1"/>
      <c r="I475" s="1"/>
      <c r="J475" s="1"/>
      <c r="K475" s="1"/>
    </row>
    <row r="476" ht="12.75" customHeight="1">
      <c r="A476" s="1" t="s">
        <v>14</v>
      </c>
      <c r="B476" s="3"/>
      <c r="C476" s="3"/>
      <c r="D476" s="3"/>
      <c r="E476" s="3">
        <v>560.07</v>
      </c>
      <c r="F476" s="1"/>
      <c r="G476" s="1"/>
      <c r="H476" s="1"/>
      <c r="I476" s="3"/>
      <c r="J476" s="1"/>
      <c r="K476" s="1"/>
    </row>
    <row r="477" ht="12.75" customHeight="1">
      <c r="A477" s="1" t="s">
        <v>15</v>
      </c>
      <c r="B477" s="3"/>
      <c r="C477" s="3"/>
      <c r="D477" s="3"/>
      <c r="E477" s="3">
        <v>70.0</v>
      </c>
      <c r="F477" s="1"/>
      <c r="G477" s="1"/>
      <c r="H477" s="1"/>
      <c r="I477" s="1"/>
      <c r="J477" s="1"/>
      <c r="K477" s="1"/>
    </row>
    <row r="478" ht="12.75" customHeight="1">
      <c r="A478" s="1" t="s">
        <v>54</v>
      </c>
      <c r="B478" s="3"/>
      <c r="C478" s="3"/>
      <c r="D478" s="3"/>
      <c r="E478" s="3">
        <v>0.0</v>
      </c>
      <c r="F478" s="1"/>
      <c r="G478" s="8">
        <v>44185.0</v>
      </c>
      <c r="H478" s="1"/>
      <c r="I478" s="1"/>
      <c r="J478" s="1"/>
      <c r="K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4552.31</v>
      </c>
      <c r="F479" s="5"/>
      <c r="G479" s="3" t="str">
        <f>E479+9000</f>
        <v>13552.31</v>
      </c>
      <c r="H479" s="3"/>
      <c r="I479" s="1"/>
      <c r="J479" s="1"/>
      <c r="K479" s="1"/>
    </row>
    <row r="480" ht="12.75" customHeight="1">
      <c r="A480" s="7" t="s">
        <v>67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</row>
    <row r="483" ht="12.75" customHeight="1">
      <c r="A483" s="1" t="s">
        <v>6</v>
      </c>
      <c r="B483" s="3">
        <v>106.6</v>
      </c>
      <c r="C483" s="3">
        <v>56.0</v>
      </c>
      <c r="D483" s="3">
        <v>56.0</v>
      </c>
      <c r="E483" s="3" t="str">
        <f t="shared" ref="E483:E484" si="66">F483*B483</f>
        <v>0.00</v>
      </c>
      <c r="F483" s="3" t="str">
        <f t="shared" ref="F483:F484" si="67">D483-C483</f>
        <v>0.00</v>
      </c>
      <c r="G483" s="1"/>
      <c r="H483" s="1"/>
      <c r="I483" s="1"/>
      <c r="J483" s="1"/>
      <c r="K483" s="1"/>
    </row>
    <row r="484" ht="12.75" customHeight="1">
      <c r="A484" s="1" t="s">
        <v>7</v>
      </c>
      <c r="B484" s="3">
        <v>4.48</v>
      </c>
      <c r="C484" s="3">
        <v>5329.0</v>
      </c>
      <c r="D484" s="3">
        <v>5417.0</v>
      </c>
      <c r="E484" s="3" t="str">
        <f t="shared" si="66"/>
        <v>394.24</v>
      </c>
      <c r="F484" s="3" t="str">
        <f t="shared" si="67"/>
        <v>88.00</v>
      </c>
      <c r="G484" s="1"/>
      <c r="H484" s="1"/>
      <c r="I484" s="3"/>
      <c r="J484" s="1"/>
      <c r="K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1"/>
      <c r="I485" s="1"/>
      <c r="J485" s="1"/>
      <c r="K485" s="1"/>
    </row>
    <row r="486" ht="12.75" customHeight="1">
      <c r="A486" s="1" t="s">
        <v>9</v>
      </c>
      <c r="B486" s="3">
        <v>18.88</v>
      </c>
      <c r="C486" s="3">
        <v>213.0</v>
      </c>
      <c r="D486" s="3">
        <v>217.0</v>
      </c>
      <c r="E486" s="3" t="str">
        <f t="shared" ref="E486:E487" si="68">F486*B486</f>
        <v>75.52</v>
      </c>
      <c r="F486" s="3" t="str">
        <f>D486-C486</f>
        <v>4.00</v>
      </c>
      <c r="G486" s="1"/>
      <c r="H486" s="1"/>
      <c r="I486" s="3"/>
      <c r="J486" s="1"/>
      <c r="K486" s="1"/>
    </row>
    <row r="487" ht="12.75" customHeight="1">
      <c r="A487" s="1" t="s">
        <v>10</v>
      </c>
      <c r="B487" s="3">
        <v>22.03</v>
      </c>
      <c r="C487" s="3"/>
      <c r="D487" s="3"/>
      <c r="E487" s="3" t="str">
        <f t="shared" si="68"/>
        <v>110.15</v>
      </c>
      <c r="F487" s="3" t="str">
        <f>F486+F489</f>
        <v>5.00</v>
      </c>
      <c r="G487" s="1"/>
      <c r="H487" s="1"/>
      <c r="I487" s="1"/>
      <c r="J487" s="1"/>
      <c r="K487" s="1"/>
    </row>
    <row r="488" ht="12.75" customHeight="1">
      <c r="A488" s="1" t="s">
        <v>11</v>
      </c>
      <c r="B488" s="3"/>
      <c r="C488" s="3"/>
      <c r="D488" s="3"/>
      <c r="E488" s="3">
        <v>1828.13</v>
      </c>
      <c r="F488" s="1"/>
      <c r="G488" s="1"/>
      <c r="H488" s="1"/>
      <c r="I488" s="3"/>
      <c r="J488" s="1"/>
      <c r="K488" s="1"/>
    </row>
    <row r="489" ht="12.75" customHeight="1">
      <c r="A489" s="1" t="s">
        <v>12</v>
      </c>
      <c r="B489" s="3">
        <v>89.36</v>
      </c>
      <c r="C489" s="3">
        <v>101.0</v>
      </c>
      <c r="D489" s="3">
        <v>102.0</v>
      </c>
      <c r="E489" s="3" t="str">
        <f>F489*B489</f>
        <v>89.36</v>
      </c>
      <c r="F489" s="3" t="str">
        <f>D489-C489</f>
        <v>1.00</v>
      </c>
      <c r="G489" s="1"/>
      <c r="H489" s="1"/>
      <c r="I489" s="1"/>
      <c r="J489" s="1"/>
      <c r="K489" s="1"/>
    </row>
    <row r="490" ht="12.75" customHeight="1">
      <c r="A490" s="1" t="s">
        <v>13</v>
      </c>
      <c r="B490" s="3"/>
      <c r="C490" s="3"/>
      <c r="D490" s="3"/>
      <c r="E490" s="3">
        <v>1181.88</v>
      </c>
      <c r="F490" s="1"/>
      <c r="G490" s="1"/>
      <c r="H490" s="1"/>
      <c r="I490" s="1"/>
      <c r="J490" s="1"/>
      <c r="K490" s="1"/>
    </row>
    <row r="491" ht="12.75" customHeight="1">
      <c r="A491" s="1" t="s">
        <v>14</v>
      </c>
      <c r="B491" s="3"/>
      <c r="C491" s="3"/>
      <c r="D491" s="3"/>
      <c r="E491" s="3">
        <v>560.07</v>
      </c>
      <c r="F491" s="1"/>
      <c r="G491" s="1"/>
      <c r="H491" s="1"/>
      <c r="I491" s="3"/>
      <c r="J491" s="1"/>
      <c r="K491" s="1"/>
    </row>
    <row r="492" ht="12.75" customHeight="1">
      <c r="A492" s="1" t="s">
        <v>15</v>
      </c>
      <c r="B492" s="3"/>
      <c r="C492" s="3"/>
      <c r="D492" s="3"/>
      <c r="E492" s="3">
        <v>70.0</v>
      </c>
      <c r="F492" s="1"/>
      <c r="G492" s="1"/>
      <c r="H492" s="1"/>
      <c r="I492" s="1"/>
      <c r="J492" s="1"/>
      <c r="K492" s="1"/>
    </row>
    <row r="493" ht="12.75" customHeight="1">
      <c r="A493" s="1" t="s">
        <v>54</v>
      </c>
      <c r="B493" s="3"/>
      <c r="C493" s="3"/>
      <c r="D493" s="3"/>
      <c r="E493" s="3">
        <v>0.0</v>
      </c>
      <c r="F493" s="1"/>
      <c r="G493" s="8">
        <v>44185.0</v>
      </c>
      <c r="H493" s="1"/>
      <c r="I493" s="1"/>
      <c r="J493" s="1"/>
      <c r="K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4411.97</v>
      </c>
      <c r="F494" s="5"/>
      <c r="G494" s="3" t="str">
        <f>E494+9000</f>
        <v>13411.97</v>
      </c>
      <c r="H494" s="3" t="str">
        <f>E494+39</f>
        <v>4450.97</v>
      </c>
      <c r="I494" s="1"/>
      <c r="J494" s="1"/>
      <c r="K494" s="1"/>
    </row>
    <row r="495" ht="12.75" customHeight="1">
      <c r="A495" s="7" t="s">
        <v>67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</row>
    <row r="498" ht="12.75" customHeight="1">
      <c r="A498" s="1" t="s">
        <v>6</v>
      </c>
      <c r="B498" s="3">
        <v>106.6</v>
      </c>
      <c r="C498" s="3">
        <v>55.0</v>
      </c>
      <c r="D498" s="3">
        <v>56.0</v>
      </c>
      <c r="E498" s="3" t="str">
        <f t="shared" ref="E498:E499" si="69">F498*B498</f>
        <v>106.60</v>
      </c>
      <c r="F498" s="3" t="str">
        <f t="shared" ref="F498:F499" si="70">D498-C498</f>
        <v>1.00</v>
      </c>
      <c r="G498" s="1"/>
      <c r="H498" s="1"/>
      <c r="I498" s="1"/>
      <c r="J498" s="1"/>
      <c r="K498" s="1"/>
    </row>
    <row r="499" ht="12.75" customHeight="1">
      <c r="A499" s="1" t="s">
        <v>7</v>
      </c>
      <c r="B499" s="3">
        <v>4.48</v>
      </c>
      <c r="C499" s="3">
        <v>5248.0</v>
      </c>
      <c r="D499" s="3">
        <v>5329.0</v>
      </c>
      <c r="E499" s="3" t="str">
        <f t="shared" si="69"/>
        <v>362.88</v>
      </c>
      <c r="F499" s="3" t="str">
        <f t="shared" si="70"/>
        <v>81.00</v>
      </c>
      <c r="G499" s="1"/>
      <c r="H499" s="1"/>
      <c r="I499" s="3"/>
      <c r="J499" s="1"/>
      <c r="K499" s="1"/>
    </row>
    <row r="500" ht="12.75" customHeight="1">
      <c r="A500" s="1" t="s">
        <v>8</v>
      </c>
      <c r="B500" s="3"/>
      <c r="C500" s="3"/>
      <c r="D500" s="3"/>
      <c r="E500" s="3">
        <v>102.62</v>
      </c>
      <c r="F500" s="1"/>
      <c r="G500" s="1"/>
      <c r="H500" s="1"/>
      <c r="I500" s="1"/>
      <c r="J500" s="1"/>
      <c r="K500" s="1"/>
    </row>
    <row r="501" ht="12.75" customHeight="1">
      <c r="A501" s="1" t="s">
        <v>9</v>
      </c>
      <c r="B501" s="3">
        <v>18.88</v>
      </c>
      <c r="C501" s="3">
        <v>210.0</v>
      </c>
      <c r="D501" s="3">
        <v>213.0</v>
      </c>
      <c r="E501" s="3" t="str">
        <f t="shared" ref="E501:E502" si="71">F501*B501</f>
        <v>56.64</v>
      </c>
      <c r="F501" s="3" t="str">
        <f>D501-C501</f>
        <v>3.00</v>
      </c>
      <c r="G501" s="1"/>
      <c r="H501" s="1"/>
      <c r="I501" s="3"/>
      <c r="J501" s="1"/>
      <c r="K501" s="1"/>
    </row>
    <row r="502" ht="12.75" customHeight="1">
      <c r="A502" s="1" t="s">
        <v>10</v>
      </c>
      <c r="B502" s="3">
        <v>22.03</v>
      </c>
      <c r="C502" s="3"/>
      <c r="D502" s="3"/>
      <c r="E502" s="3" t="str">
        <f t="shared" si="71"/>
        <v>110.15</v>
      </c>
      <c r="F502" s="3" t="str">
        <f>F501+F504</f>
        <v>5.00</v>
      </c>
      <c r="G502" s="1"/>
      <c r="H502" s="1"/>
      <c r="I502" s="1"/>
      <c r="J502" s="1"/>
      <c r="K502" s="1"/>
    </row>
    <row r="503" ht="12.75" customHeight="1">
      <c r="A503" s="1" t="s">
        <v>11</v>
      </c>
      <c r="B503" s="3"/>
      <c r="C503" s="3"/>
      <c r="D503" s="3"/>
      <c r="E503" s="3">
        <v>1828.13</v>
      </c>
      <c r="F503" s="1"/>
      <c r="G503" s="1"/>
      <c r="H503" s="1"/>
      <c r="I503" s="3"/>
      <c r="J503" s="1"/>
      <c r="K503" s="1"/>
    </row>
    <row r="504" ht="12.75" customHeight="1">
      <c r="A504" s="1" t="s">
        <v>12</v>
      </c>
      <c r="B504" s="3">
        <v>89.36</v>
      </c>
      <c r="C504" s="3">
        <v>99.0</v>
      </c>
      <c r="D504" s="3">
        <v>101.0</v>
      </c>
      <c r="E504" s="3" t="str">
        <f>F504*B504</f>
        <v>178.72</v>
      </c>
      <c r="F504" s="3" t="str">
        <f>D504-C504</f>
        <v>2.00</v>
      </c>
      <c r="G504" s="1"/>
      <c r="H504" s="1"/>
      <c r="I504" s="1"/>
      <c r="J504" s="1"/>
      <c r="K504" s="1"/>
    </row>
    <row r="505" ht="12.75" customHeight="1">
      <c r="A505" s="1" t="s">
        <v>13</v>
      </c>
      <c r="B505" s="3"/>
      <c r="C505" s="3"/>
      <c r="D505" s="3"/>
      <c r="E505" s="3">
        <v>1181.88</v>
      </c>
      <c r="F505" s="1"/>
      <c r="G505" s="1"/>
      <c r="H505" s="1"/>
      <c r="I505" s="1"/>
      <c r="J505" s="1"/>
      <c r="K505" s="1"/>
    </row>
    <row r="506" ht="12.75" customHeight="1">
      <c r="A506" s="1" t="s">
        <v>14</v>
      </c>
      <c r="B506" s="3"/>
      <c r="C506" s="3"/>
      <c r="D506" s="3"/>
      <c r="E506" s="3">
        <v>560.07</v>
      </c>
      <c r="F506" s="1"/>
      <c r="G506" s="1"/>
      <c r="H506" s="1"/>
      <c r="I506" s="3"/>
      <c r="J506" s="1"/>
      <c r="K506" s="1"/>
    </row>
    <row r="507" ht="12.75" customHeight="1">
      <c r="A507" s="1" t="s">
        <v>15</v>
      </c>
      <c r="B507" s="3"/>
      <c r="C507" s="3"/>
      <c r="D507" s="3"/>
      <c r="E507" s="3">
        <v>70.0</v>
      </c>
      <c r="F507" s="1"/>
      <c r="G507" s="1"/>
      <c r="H507" s="1"/>
      <c r="I507" s="1"/>
      <c r="J507" s="1"/>
      <c r="K507" s="1"/>
    </row>
    <row r="508" ht="12.75" customHeight="1">
      <c r="A508" s="1" t="s">
        <v>54</v>
      </c>
      <c r="B508" s="3"/>
      <c r="C508" s="3"/>
      <c r="D508" s="3"/>
      <c r="E508" s="3">
        <v>0.0</v>
      </c>
      <c r="F508" s="1"/>
      <c r="G508" s="8">
        <v>44185.0</v>
      </c>
      <c r="H508" s="1"/>
      <c r="I508" s="1"/>
      <c r="J508" s="1"/>
      <c r="K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4557.69</v>
      </c>
      <c r="F509" s="5"/>
      <c r="G509" s="3" t="str">
        <f>E509+9000</f>
        <v>13557.69</v>
      </c>
      <c r="H509" s="3" t="str">
        <f>E509-18</f>
        <v>4539.69</v>
      </c>
      <c r="I509" s="1"/>
      <c r="J509" s="1"/>
      <c r="K509" s="1"/>
    </row>
    <row r="510" ht="12.75" customHeight="1">
      <c r="A510" s="7" t="s">
        <v>67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 t="s">
        <v>53</v>
      </c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</row>
    <row r="513" ht="12.75" customHeight="1">
      <c r="A513" s="1" t="s">
        <v>6</v>
      </c>
      <c r="B513" s="3">
        <v>106.6</v>
      </c>
      <c r="C513" s="3">
        <v>54.0</v>
      </c>
      <c r="D513" s="3">
        <v>55.0</v>
      </c>
      <c r="E513" s="3" t="str">
        <f t="shared" ref="E513:E514" si="72">F513*B513</f>
        <v>106.60</v>
      </c>
      <c r="F513" s="3" t="str">
        <f t="shared" ref="F513:F514" si="73">D513-C513</f>
        <v>1.00</v>
      </c>
      <c r="G513" s="1"/>
      <c r="H513" s="1"/>
      <c r="I513" s="1"/>
      <c r="J513" s="1"/>
      <c r="K513" s="1"/>
    </row>
    <row r="514" ht="12.75" customHeight="1">
      <c r="A514" s="1" t="s">
        <v>7</v>
      </c>
      <c r="B514" s="3">
        <v>4.48</v>
      </c>
      <c r="C514" s="3">
        <v>5155.0</v>
      </c>
      <c r="D514" s="3">
        <v>5248.0</v>
      </c>
      <c r="E514" s="3" t="str">
        <f t="shared" si="72"/>
        <v>416.64</v>
      </c>
      <c r="F514" s="3" t="str">
        <f t="shared" si="73"/>
        <v>93.00</v>
      </c>
      <c r="G514" s="1"/>
      <c r="H514" s="1"/>
      <c r="I514" s="3"/>
      <c r="J514" s="1"/>
      <c r="K514" s="1"/>
    </row>
    <row r="515" ht="12.75" customHeight="1">
      <c r="A515" s="1" t="s">
        <v>8</v>
      </c>
      <c r="B515" s="3"/>
      <c r="C515" s="3"/>
      <c r="D515" s="3"/>
      <c r="E515" s="3">
        <v>102.62</v>
      </c>
      <c r="F515" s="1"/>
      <c r="G515" s="1"/>
      <c r="H515" s="1"/>
      <c r="I515" s="1"/>
      <c r="J515" s="1"/>
      <c r="K515" s="1"/>
    </row>
    <row r="516" ht="12.75" customHeight="1">
      <c r="A516" s="1" t="s">
        <v>9</v>
      </c>
      <c r="B516" s="3">
        <v>18.88</v>
      </c>
      <c r="C516" s="3">
        <v>208.0</v>
      </c>
      <c r="D516" s="3">
        <v>210.0</v>
      </c>
      <c r="E516" s="3" t="str">
        <f t="shared" ref="E516:E517" si="74">F516*B516</f>
        <v>37.76</v>
      </c>
      <c r="F516" s="3" t="str">
        <f>D516-C516</f>
        <v>2.00</v>
      </c>
      <c r="G516" s="1"/>
      <c r="H516" s="1"/>
      <c r="I516" s="3"/>
      <c r="J516" s="1"/>
      <c r="K516" s="1"/>
    </row>
    <row r="517" ht="12.75" customHeight="1">
      <c r="A517" s="1" t="s">
        <v>10</v>
      </c>
      <c r="B517" s="3">
        <v>22.03</v>
      </c>
      <c r="C517" s="3"/>
      <c r="D517" s="3"/>
      <c r="E517" s="3" t="str">
        <f t="shared" si="74"/>
        <v>66.09</v>
      </c>
      <c r="F517" s="3" t="str">
        <f>F516+F519</f>
        <v>3.00</v>
      </c>
      <c r="G517" s="1"/>
      <c r="H517" s="1"/>
      <c r="I517" s="1"/>
      <c r="J517" s="1"/>
      <c r="K517" s="1"/>
    </row>
    <row r="518" ht="12.75" customHeight="1">
      <c r="A518" s="1" t="s">
        <v>11</v>
      </c>
      <c r="B518" s="3"/>
      <c r="C518" s="3"/>
      <c r="D518" s="3"/>
      <c r="E518" s="3">
        <v>1828.13</v>
      </c>
      <c r="F518" s="1"/>
      <c r="G518" s="1"/>
      <c r="H518" s="1"/>
      <c r="I518" s="3"/>
      <c r="J518" s="1"/>
      <c r="K518" s="1"/>
    </row>
    <row r="519" ht="12.75" customHeight="1">
      <c r="A519" s="1" t="s">
        <v>12</v>
      </c>
      <c r="B519" s="3">
        <v>89.36</v>
      </c>
      <c r="C519" s="3">
        <v>98.0</v>
      </c>
      <c r="D519" s="3">
        <v>99.0</v>
      </c>
      <c r="E519" s="3" t="str">
        <f>F519*B519</f>
        <v>89.36</v>
      </c>
      <c r="F519" s="3" t="str">
        <f>D519-C519</f>
        <v>1.00</v>
      </c>
      <c r="G519" s="1"/>
      <c r="H519" s="1"/>
      <c r="I519" s="1"/>
      <c r="J519" s="1"/>
      <c r="K519" s="1"/>
    </row>
    <row r="520" ht="12.75" customHeight="1">
      <c r="A520" s="1" t="s">
        <v>13</v>
      </c>
      <c r="B520" s="3"/>
      <c r="C520" s="3"/>
      <c r="D520" s="3"/>
      <c r="E520" s="3">
        <v>1036.84</v>
      </c>
      <c r="F520" s="1"/>
      <c r="G520" s="1"/>
      <c r="H520" s="1"/>
      <c r="I520" s="1"/>
      <c r="J520" s="1"/>
      <c r="K520" s="1"/>
    </row>
    <row r="521" ht="12.75" customHeight="1">
      <c r="A521" s="1" t="s">
        <v>14</v>
      </c>
      <c r="B521" s="3"/>
      <c r="C521" s="3"/>
      <c r="D521" s="3"/>
      <c r="E521" s="3">
        <v>328.3</v>
      </c>
      <c r="F521" s="1"/>
      <c r="G521" s="1"/>
      <c r="H521" s="1"/>
      <c r="I521" s="3"/>
      <c r="J521" s="1"/>
      <c r="K521" s="1"/>
    </row>
    <row r="522" ht="12.75" customHeight="1">
      <c r="A522" s="1" t="s">
        <v>15</v>
      </c>
      <c r="B522" s="3"/>
      <c r="C522" s="3"/>
      <c r="D522" s="3"/>
      <c r="E522" s="3">
        <v>70.0</v>
      </c>
      <c r="F522" s="1"/>
      <c r="G522" s="1"/>
      <c r="H522" s="1"/>
      <c r="I522" s="1"/>
      <c r="J522" s="1"/>
      <c r="K522" s="1"/>
    </row>
    <row r="523" ht="12.75" customHeight="1">
      <c r="A523" s="1" t="s">
        <v>54</v>
      </c>
      <c r="B523" s="3"/>
      <c r="C523" s="3"/>
      <c r="D523" s="3"/>
      <c r="E523" s="3">
        <v>0.0</v>
      </c>
      <c r="F523" s="1"/>
      <c r="G523" s="8">
        <v>44185.0</v>
      </c>
      <c r="H523" s="1"/>
      <c r="I523" s="1"/>
      <c r="J523" s="1"/>
      <c r="K523" s="1"/>
    </row>
    <row r="524" ht="15.75" customHeight="1">
      <c r="A524" s="5" t="s">
        <v>16</v>
      </c>
      <c r="B524" s="5"/>
      <c r="C524" s="5"/>
      <c r="D524" s="5"/>
      <c r="E524" s="6" t="str">
        <f>SUM(E513:E523)</f>
        <v>4082.34</v>
      </c>
      <c r="F524" s="5"/>
      <c r="G524" s="3" t="str">
        <f>E524+9000</f>
        <v>13082.34</v>
      </c>
      <c r="H524" s="1"/>
      <c r="I524" s="1"/>
      <c r="J524" s="1"/>
      <c r="K524" s="1"/>
    </row>
    <row r="525" ht="12.75" customHeight="1">
      <c r="A525" s="7" t="s">
        <v>67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3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3"/>
      <c r="J530" s="1"/>
      <c r="K530" s="1"/>
    </row>
    <row r="531" ht="12.75" customHeight="1">
      <c r="A531" s="1"/>
      <c r="B531" s="3"/>
      <c r="C531" s="3"/>
      <c r="D531" s="3"/>
      <c r="E531" s="3"/>
      <c r="F531" s="3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1"/>
      <c r="G532" s="1"/>
      <c r="H532" s="1"/>
      <c r="I532" s="3"/>
      <c r="J532" s="1"/>
      <c r="K532" s="1"/>
    </row>
    <row r="533" ht="12.75" customHeight="1">
      <c r="A533" s="1"/>
      <c r="B533" s="3"/>
      <c r="C533" s="3"/>
      <c r="D533" s="3"/>
      <c r="E533" s="3"/>
      <c r="F533" s="3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3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5.75" customHeight="1">
      <c r="A537" s="5"/>
      <c r="B537" s="5"/>
      <c r="C537" s="5"/>
      <c r="D537" s="5"/>
      <c r="E537" s="6"/>
      <c r="F537" s="5"/>
      <c r="G537" s="1"/>
      <c r="H537" s="1"/>
      <c r="I537" s="1"/>
      <c r="J537" s="1"/>
      <c r="K537" s="1"/>
    </row>
    <row r="538" ht="12.75" customHeight="1">
      <c r="A538" s="7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2"/>
      <c r="E539" s="1"/>
      <c r="F539" s="1"/>
      <c r="G539" s="1"/>
      <c r="H539" s="1"/>
      <c r="I539" s="1"/>
      <c r="J539" s="1"/>
      <c r="K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3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3"/>
      <c r="G544" s="1"/>
      <c r="H544" s="1"/>
      <c r="I544" s="3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1"/>
      <c r="J545" s="1"/>
      <c r="K545" s="1"/>
    </row>
    <row r="546" ht="12.75" customHeight="1">
      <c r="A546" s="1"/>
      <c r="B546" s="3"/>
      <c r="C546" s="3"/>
      <c r="D546" s="3"/>
      <c r="E546" s="3"/>
      <c r="F546" s="1"/>
      <c r="G546" s="1"/>
      <c r="H546" s="1"/>
      <c r="I546" s="3"/>
      <c r="J546" s="1"/>
      <c r="K546" s="1"/>
    </row>
    <row r="547" ht="12.75" customHeight="1">
      <c r="A547" s="1"/>
      <c r="B547" s="3"/>
      <c r="C547" s="3"/>
      <c r="D547" s="3"/>
      <c r="E547" s="3"/>
      <c r="F547" s="3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3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1"/>
      <c r="J550" s="1"/>
      <c r="K550" s="1"/>
    </row>
    <row r="551" ht="15.75" customHeight="1">
      <c r="A551" s="5"/>
      <c r="B551" s="5"/>
      <c r="C551" s="5"/>
      <c r="D551" s="5"/>
      <c r="E551" s="6"/>
      <c r="F551" s="5"/>
      <c r="G551" s="1"/>
      <c r="H551" s="1"/>
      <c r="I551" s="1"/>
      <c r="J551" s="1"/>
      <c r="K551" s="1"/>
    </row>
    <row r="552" ht="12.75" customHeight="1">
      <c r="A552" s="7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5.75" customHeight="1">
      <c r="A553" s="1"/>
      <c r="B553" s="2"/>
      <c r="E553" s="1"/>
      <c r="F553" s="1"/>
      <c r="G553" s="1"/>
      <c r="H553" s="1"/>
      <c r="I553" s="1"/>
      <c r="J553" s="1"/>
      <c r="K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3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3"/>
      <c r="G556" s="1"/>
      <c r="H556" s="1"/>
      <c r="I556" s="3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3"/>
      <c r="G558" s="1"/>
      <c r="H558" s="1"/>
      <c r="I558" s="3"/>
      <c r="J558" s="1"/>
      <c r="K558" s="1"/>
    </row>
    <row r="559" ht="12.75" customHeight="1">
      <c r="A559" s="1"/>
      <c r="B559" s="3"/>
      <c r="C559" s="3"/>
      <c r="D559" s="3"/>
      <c r="E559" s="3"/>
      <c r="F559" s="3"/>
      <c r="G559" s="1"/>
      <c r="H559" s="1"/>
      <c r="I559" s="1"/>
      <c r="J559" s="1"/>
      <c r="K559" s="1"/>
    </row>
    <row r="560" ht="12.75" customHeight="1">
      <c r="A560" s="1"/>
      <c r="B560" s="3"/>
      <c r="C560" s="3"/>
      <c r="D560" s="3"/>
      <c r="E560" s="3"/>
      <c r="F560" s="1"/>
      <c r="G560" s="1"/>
      <c r="H560" s="1"/>
      <c r="I560" s="3"/>
      <c r="J560" s="1"/>
      <c r="K560" s="1"/>
    </row>
    <row r="561" ht="12.75" customHeight="1">
      <c r="A561" s="1"/>
      <c r="B561" s="3"/>
      <c r="C561" s="3"/>
      <c r="D561" s="3"/>
      <c r="E561" s="3"/>
      <c r="F561" s="3"/>
      <c r="G561" s="1"/>
      <c r="H561" s="1"/>
      <c r="I561" s="1"/>
      <c r="J561" s="1"/>
      <c r="K561" s="1"/>
    </row>
    <row r="562" ht="12.75" customHeight="1">
      <c r="A562" s="1"/>
      <c r="B562" s="3"/>
      <c r="C562" s="3"/>
      <c r="D562" s="3"/>
      <c r="E562" s="3"/>
      <c r="F562" s="1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1"/>
      <c r="G563" s="1"/>
      <c r="H563" s="1"/>
      <c r="I563" s="3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1"/>
      <c r="J564" s="1"/>
      <c r="K564" s="1"/>
    </row>
    <row r="565" ht="15.75" customHeight="1">
      <c r="A565" s="5"/>
      <c r="B565" s="5"/>
      <c r="C565" s="5"/>
      <c r="D565" s="5"/>
      <c r="E565" s="6"/>
      <c r="F565" s="5"/>
      <c r="G565" s="1"/>
      <c r="H565" s="1"/>
      <c r="I565" s="1"/>
      <c r="J565" s="1"/>
      <c r="K565" s="1"/>
    </row>
    <row r="566" ht="12.75" customHeight="1">
      <c r="A566" s="7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5.75" customHeight="1">
      <c r="A567" s="1"/>
      <c r="B567" s="2"/>
      <c r="E567" s="1"/>
      <c r="F567" s="1"/>
      <c r="G567" s="1"/>
      <c r="H567" s="1"/>
      <c r="I567" s="1"/>
      <c r="J567" s="1"/>
      <c r="K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3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3"/>
      <c r="G570" s="1"/>
      <c r="H570" s="1"/>
      <c r="I570" s="3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3"/>
      <c r="J572" s="1"/>
      <c r="K572" s="1"/>
    </row>
    <row r="573" ht="12.75" customHeight="1">
      <c r="A573" s="1"/>
      <c r="B573" s="3"/>
      <c r="C573" s="3"/>
      <c r="D573" s="3"/>
      <c r="E573" s="3"/>
      <c r="F573" s="3"/>
      <c r="G573" s="1"/>
      <c r="H573" s="1"/>
      <c r="I573" s="1"/>
      <c r="J573" s="1"/>
      <c r="K573" s="1"/>
    </row>
    <row r="574" ht="12.75" customHeight="1">
      <c r="A574" s="1"/>
      <c r="B574" s="3"/>
      <c r="C574" s="3"/>
      <c r="D574" s="3"/>
      <c r="E574" s="3"/>
      <c r="F574" s="1"/>
      <c r="G574" s="1"/>
      <c r="H574" s="1"/>
      <c r="I574" s="3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1"/>
      <c r="J575" s="1"/>
      <c r="K575" s="1"/>
    </row>
    <row r="576" ht="12.75" customHeight="1">
      <c r="A576" s="1"/>
      <c r="B576" s="3"/>
      <c r="C576" s="3"/>
      <c r="D576" s="3"/>
      <c r="E576" s="3"/>
      <c r="F576" s="1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1"/>
      <c r="G577" s="1"/>
      <c r="H577" s="1"/>
      <c r="I577" s="3"/>
      <c r="J577" s="1"/>
      <c r="K577" s="1"/>
    </row>
    <row r="578" ht="12.75" customHeight="1">
      <c r="A578" s="1"/>
      <c r="B578" s="3"/>
      <c r="C578" s="3"/>
      <c r="D578" s="3"/>
      <c r="E578" s="3"/>
      <c r="F578" s="1"/>
      <c r="G578" s="1"/>
      <c r="H578" s="1"/>
      <c r="I578" s="1"/>
      <c r="J578" s="1"/>
      <c r="K578" s="1"/>
    </row>
    <row r="579" ht="15.75" customHeight="1">
      <c r="A579" s="5"/>
      <c r="B579" s="5"/>
      <c r="C579" s="5"/>
      <c r="D579" s="5"/>
      <c r="E579" s="6"/>
      <c r="F579" s="5"/>
      <c r="G579" s="1"/>
      <c r="H579" s="1"/>
      <c r="I579" s="1"/>
      <c r="J579" s="1"/>
      <c r="K579" s="1"/>
    </row>
    <row r="580" ht="12.75" customHeight="1">
      <c r="A580" s="7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5.75" customHeight="1">
      <c r="A581" s="1"/>
      <c r="B581" s="2"/>
      <c r="E581" s="1"/>
      <c r="F581" s="1"/>
      <c r="G581" s="1"/>
      <c r="H581" s="1"/>
      <c r="I581" s="1"/>
      <c r="J581" s="1"/>
      <c r="K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3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3"/>
      <c r="G584" s="1"/>
      <c r="H584" s="1"/>
      <c r="I584" s="3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3"/>
      <c r="G586" s="1"/>
      <c r="H586" s="1"/>
      <c r="I586" s="3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1"/>
      <c r="G588" s="1"/>
      <c r="H588" s="1"/>
      <c r="I588" s="3"/>
      <c r="J588" s="1"/>
      <c r="K588" s="1"/>
    </row>
    <row r="589" ht="12.75" customHeight="1">
      <c r="A589" s="1"/>
      <c r="B589" s="3"/>
      <c r="C589" s="3"/>
      <c r="D589" s="3"/>
      <c r="E589" s="3"/>
      <c r="F589" s="3"/>
      <c r="G589" s="1"/>
      <c r="H589" s="1"/>
      <c r="I589" s="1"/>
      <c r="J589" s="1"/>
      <c r="K589" s="1"/>
    </row>
    <row r="590" ht="12.75" customHeight="1">
      <c r="A590" s="1"/>
      <c r="B590" s="3"/>
      <c r="C590" s="3"/>
      <c r="D590" s="3"/>
      <c r="E590" s="3"/>
      <c r="F590" s="1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1"/>
      <c r="G591" s="1"/>
      <c r="H591" s="1"/>
      <c r="I591" s="3"/>
      <c r="J591" s="1"/>
      <c r="K591" s="1"/>
    </row>
    <row r="592" ht="12.75" customHeight="1">
      <c r="A592" s="1"/>
      <c r="B592" s="3"/>
      <c r="C592" s="3"/>
      <c r="D592" s="3"/>
      <c r="E592" s="3"/>
      <c r="F592" s="1"/>
      <c r="G592" s="1"/>
      <c r="H592" s="1"/>
      <c r="I592" s="1"/>
      <c r="J592" s="1"/>
      <c r="K592" s="1"/>
    </row>
    <row r="593" ht="15.75" customHeight="1">
      <c r="A593" s="5"/>
      <c r="B593" s="5"/>
      <c r="C593" s="5"/>
      <c r="D593" s="5"/>
      <c r="E593" s="6"/>
      <c r="F593" s="5"/>
      <c r="G593" s="1"/>
      <c r="H593" s="1"/>
      <c r="I593" s="1"/>
      <c r="J593" s="1"/>
      <c r="K593" s="1"/>
    </row>
    <row r="594" ht="12.75" customHeight="1">
      <c r="A594" s="7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5.75" customHeight="1">
      <c r="A595" s="1"/>
      <c r="B595" s="2"/>
      <c r="E595" s="1"/>
      <c r="F595" s="1"/>
      <c r="G595" s="1"/>
      <c r="H595" s="1"/>
      <c r="I595" s="1"/>
      <c r="J595" s="1"/>
      <c r="K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3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3"/>
      <c r="G598" s="1"/>
      <c r="H598" s="1"/>
      <c r="I598" s="3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3"/>
      <c r="G600" s="1"/>
      <c r="H600" s="1"/>
      <c r="I600" s="3"/>
      <c r="J600" s="1"/>
      <c r="K600" s="1"/>
    </row>
    <row r="601" ht="12.75" customHeight="1">
      <c r="A601" s="1"/>
      <c r="B601" s="3"/>
      <c r="C601" s="3"/>
      <c r="D601" s="3"/>
      <c r="E601" s="3"/>
      <c r="F601" s="3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1"/>
      <c r="G602" s="1"/>
      <c r="H602" s="1"/>
      <c r="I602" s="3"/>
      <c r="J602" s="1"/>
      <c r="K602" s="1"/>
    </row>
    <row r="603" ht="12.75" customHeight="1">
      <c r="A603" s="1"/>
      <c r="B603" s="3"/>
      <c r="C603" s="3"/>
      <c r="D603" s="3"/>
      <c r="E603" s="3"/>
      <c r="F603" s="3"/>
      <c r="G603" s="1"/>
      <c r="H603" s="1"/>
      <c r="I603" s="1"/>
      <c r="J603" s="1"/>
      <c r="K603" s="1"/>
    </row>
    <row r="604" ht="12.75" customHeight="1">
      <c r="A604" s="1"/>
      <c r="B604" s="3"/>
      <c r="C604" s="3"/>
      <c r="D604" s="3"/>
      <c r="E604" s="3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1"/>
      <c r="G605" s="1"/>
      <c r="H605" s="1"/>
      <c r="I605" s="3"/>
      <c r="J605" s="1"/>
      <c r="K605" s="1"/>
    </row>
    <row r="606" ht="12.75" customHeight="1">
      <c r="A606" s="1"/>
      <c r="B606" s="3"/>
      <c r="C606" s="3"/>
      <c r="D606" s="3"/>
      <c r="E606" s="3"/>
      <c r="F606" s="1"/>
      <c r="G606" s="1"/>
      <c r="H606" s="1"/>
      <c r="I606" s="1"/>
      <c r="J606" s="1"/>
      <c r="K606" s="1"/>
    </row>
    <row r="607" ht="15.75" customHeight="1">
      <c r="A607" s="5"/>
      <c r="B607" s="5"/>
      <c r="C607" s="5"/>
      <c r="D607" s="5"/>
      <c r="E607" s="6"/>
      <c r="F607" s="5"/>
      <c r="G607" s="1"/>
      <c r="H607" s="1"/>
      <c r="I607" s="1"/>
      <c r="J607" s="1"/>
      <c r="K607" s="1"/>
    </row>
    <row r="608" ht="12.75" customHeight="1">
      <c r="A608" s="7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5.75" customHeight="1">
      <c r="A609" s="1"/>
      <c r="B609" s="2"/>
      <c r="E609" s="1"/>
      <c r="F609" s="1"/>
      <c r="G609" s="1"/>
      <c r="H609" s="1"/>
      <c r="I609" s="1"/>
      <c r="J609" s="1"/>
      <c r="K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3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3"/>
      <c r="G612" s="1"/>
      <c r="H612" s="1"/>
      <c r="I612" s="3"/>
      <c r="J612" s="1"/>
      <c r="K612" s="1"/>
    </row>
    <row r="613" ht="12.75" customHeight="1">
      <c r="A613" s="1"/>
      <c r="B613" s="3"/>
      <c r="C613" s="3"/>
      <c r="D613" s="3"/>
      <c r="E613" s="3"/>
      <c r="F613" s="1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3"/>
      <c r="G614" s="1"/>
      <c r="H614" s="1"/>
      <c r="I614" s="3"/>
      <c r="J614" s="1"/>
      <c r="K614" s="1"/>
    </row>
    <row r="615" ht="12.75" customHeight="1">
      <c r="A615" s="1"/>
      <c r="B615" s="3"/>
      <c r="C615" s="3"/>
      <c r="D615" s="3"/>
      <c r="E615" s="3"/>
      <c r="F615" s="3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1"/>
      <c r="G616" s="1"/>
      <c r="H616" s="1"/>
      <c r="I616" s="3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1"/>
      <c r="J617" s="1"/>
      <c r="K617" s="1"/>
    </row>
    <row r="618" ht="12.75" customHeight="1">
      <c r="A618" s="1"/>
      <c r="B618" s="3"/>
      <c r="C618" s="3"/>
      <c r="D618" s="3"/>
      <c r="E618" s="3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3"/>
      <c r="J619" s="1"/>
      <c r="K619" s="1"/>
    </row>
    <row r="620" ht="12.75" customHeight="1">
      <c r="A620" s="1"/>
      <c r="B620" s="3"/>
      <c r="C620" s="3"/>
      <c r="D620" s="3"/>
      <c r="E620" s="3"/>
      <c r="F620" s="1"/>
      <c r="G620" s="1"/>
      <c r="H620" s="1"/>
      <c r="I620" s="1"/>
      <c r="J620" s="1"/>
      <c r="K620" s="1"/>
    </row>
    <row r="621" ht="15.75" customHeight="1">
      <c r="A621" s="5"/>
      <c r="B621" s="5"/>
      <c r="C621" s="5"/>
      <c r="D621" s="5"/>
      <c r="E621" s="6"/>
      <c r="F621" s="5"/>
      <c r="G621" s="1"/>
      <c r="H621" s="1"/>
      <c r="I621" s="1"/>
      <c r="J621" s="1"/>
      <c r="K621" s="1"/>
    </row>
    <row r="622" ht="12.75" customHeight="1">
      <c r="A622" s="7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5.75" customHeight="1">
      <c r="A623" s="1"/>
      <c r="B623" s="2"/>
      <c r="E623" s="1"/>
      <c r="F623" s="1"/>
      <c r="G623" s="1"/>
      <c r="H623" s="1"/>
      <c r="I623" s="1"/>
      <c r="J623" s="1"/>
      <c r="K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3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3"/>
      <c r="G626" s="1"/>
      <c r="H626" s="1"/>
      <c r="I626" s="3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2.75" customHeight="1">
      <c r="A628" s="1"/>
      <c r="B628" s="3"/>
      <c r="C628" s="3"/>
      <c r="D628" s="3"/>
      <c r="E628" s="3"/>
      <c r="F628" s="3"/>
      <c r="G628" s="1"/>
      <c r="H628" s="1"/>
      <c r="I628" s="3"/>
      <c r="J628" s="1"/>
      <c r="K628" s="1"/>
    </row>
    <row r="629" ht="12.75" customHeight="1">
      <c r="A629" s="1"/>
      <c r="B629" s="3"/>
      <c r="C629" s="3"/>
      <c r="D629" s="3"/>
      <c r="E629" s="3"/>
      <c r="F629" s="3"/>
      <c r="G629" s="1"/>
      <c r="H629" s="1"/>
      <c r="I629" s="1"/>
      <c r="J629" s="1"/>
      <c r="K629" s="1"/>
    </row>
    <row r="630" ht="12.75" customHeight="1">
      <c r="A630" s="1"/>
      <c r="B630" s="3"/>
      <c r="C630" s="3"/>
      <c r="D630" s="3"/>
      <c r="E630" s="3"/>
      <c r="F630" s="1"/>
      <c r="G630" s="1"/>
      <c r="H630" s="1"/>
      <c r="I630" s="3"/>
      <c r="J630" s="1"/>
      <c r="K630" s="1"/>
    </row>
    <row r="631" ht="12.75" customHeight="1">
      <c r="A631" s="1"/>
      <c r="B631" s="3"/>
      <c r="C631" s="3"/>
      <c r="D631" s="3"/>
      <c r="E631" s="3"/>
      <c r="F631" s="3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1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3"/>
      <c r="J633" s="1"/>
      <c r="K633" s="1"/>
    </row>
    <row r="634" ht="12.75" customHeight="1">
      <c r="A634" s="1"/>
      <c r="B634" s="3"/>
      <c r="C634" s="3"/>
      <c r="D634" s="3"/>
      <c r="E634" s="3"/>
      <c r="F634" s="1"/>
      <c r="G634" s="1"/>
      <c r="H634" s="1"/>
      <c r="I634" s="1"/>
      <c r="J634" s="1"/>
      <c r="K634" s="1"/>
    </row>
    <row r="635" ht="15.75" customHeight="1">
      <c r="A635" s="5"/>
      <c r="B635" s="5"/>
      <c r="C635" s="5"/>
      <c r="D635" s="5"/>
      <c r="E635" s="6"/>
      <c r="F635" s="5"/>
      <c r="G635" s="1"/>
      <c r="H635" s="1"/>
      <c r="I635" s="1"/>
      <c r="J635" s="1"/>
      <c r="K635" s="1"/>
    </row>
    <row r="636" ht="12.75" customHeight="1">
      <c r="A636" s="7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5.75" customHeight="1">
      <c r="A637" s="1"/>
      <c r="B637" s="2"/>
      <c r="E637" s="1"/>
      <c r="F637" s="1"/>
      <c r="G637" s="1"/>
      <c r="H637" s="1"/>
      <c r="I637" s="1"/>
      <c r="J637" s="1"/>
      <c r="K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3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3"/>
      <c r="G640" s="1"/>
      <c r="H640" s="1"/>
      <c r="I640" s="3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3"/>
      <c r="G642" s="1"/>
      <c r="H642" s="1"/>
      <c r="I642" s="3"/>
      <c r="J642" s="1"/>
      <c r="K642" s="1"/>
    </row>
    <row r="643" ht="12.75" customHeight="1">
      <c r="A643" s="1"/>
      <c r="B643" s="3"/>
      <c r="C643" s="3"/>
      <c r="D643" s="3"/>
      <c r="E643" s="3"/>
      <c r="F643" s="3"/>
      <c r="G643" s="1"/>
      <c r="H643" s="1"/>
      <c r="I643" s="1"/>
      <c r="J643" s="1"/>
      <c r="K643" s="1"/>
    </row>
    <row r="644" ht="12.75" customHeight="1">
      <c r="A644" s="1"/>
      <c r="B644" s="3"/>
      <c r="C644" s="3"/>
      <c r="D644" s="3"/>
      <c r="E644" s="3"/>
      <c r="F644" s="1"/>
      <c r="G644" s="1"/>
      <c r="H644" s="1"/>
      <c r="I644" s="3"/>
      <c r="J644" s="1"/>
      <c r="K644" s="1"/>
    </row>
    <row r="645" ht="12.75" customHeight="1">
      <c r="A645" s="1"/>
      <c r="B645" s="3"/>
      <c r="C645" s="3"/>
      <c r="D645" s="3"/>
      <c r="E645" s="3"/>
      <c r="F645" s="3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1"/>
      <c r="G647" s="1"/>
      <c r="H647" s="1"/>
      <c r="I647" s="3"/>
      <c r="J647" s="1"/>
      <c r="K647" s="1"/>
    </row>
    <row r="648" ht="12.75" customHeight="1">
      <c r="A648" s="1"/>
      <c r="B648" s="3"/>
      <c r="C648" s="3"/>
      <c r="D648" s="3"/>
      <c r="E648" s="3"/>
      <c r="F648" s="1"/>
      <c r="G648" s="1"/>
      <c r="H648" s="1"/>
      <c r="I648" s="1"/>
      <c r="J648" s="1"/>
      <c r="K648" s="1"/>
    </row>
    <row r="649" ht="15.75" customHeight="1">
      <c r="A649" s="5"/>
      <c r="B649" s="5"/>
      <c r="C649" s="5"/>
      <c r="D649" s="5"/>
      <c r="E649" s="6"/>
      <c r="F649" s="5"/>
      <c r="G649" s="1"/>
      <c r="H649" s="1"/>
      <c r="I649" s="1"/>
      <c r="J649" s="1"/>
      <c r="K649" s="1"/>
    </row>
    <row r="650" ht="12.75" customHeight="1">
      <c r="A650" s="7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5.75" customHeight="1">
      <c r="A651" s="1"/>
      <c r="B651" s="2"/>
      <c r="E651" s="1"/>
      <c r="F651" s="1"/>
      <c r="G651" s="1"/>
      <c r="H651" s="1"/>
      <c r="I651" s="1"/>
      <c r="J651" s="1"/>
      <c r="K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3"/>
      <c r="G654" s="1"/>
      <c r="H654" s="1"/>
      <c r="I654" s="3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3"/>
      <c r="G656" s="1"/>
      <c r="H656" s="1"/>
      <c r="I656" s="3"/>
      <c r="J656" s="1"/>
      <c r="K656" s="1"/>
    </row>
    <row r="657" ht="12.75" customHeight="1">
      <c r="A657" s="1"/>
      <c r="B657" s="3"/>
      <c r="C657" s="3"/>
      <c r="D657" s="3"/>
      <c r="E657" s="3"/>
      <c r="F657" s="3"/>
      <c r="G657" s="1"/>
      <c r="H657" s="1"/>
      <c r="I657" s="1"/>
      <c r="J657" s="1"/>
      <c r="K657" s="1"/>
    </row>
    <row r="658" ht="12.75" customHeight="1">
      <c r="A658" s="1"/>
      <c r="B658" s="3"/>
      <c r="C658" s="3"/>
      <c r="D658" s="3"/>
      <c r="E658" s="3"/>
      <c r="F658" s="1"/>
      <c r="G658" s="1"/>
      <c r="H658" s="1"/>
      <c r="I658" s="3"/>
      <c r="J658" s="1"/>
      <c r="K658" s="1"/>
    </row>
    <row r="659" ht="12.75" customHeight="1">
      <c r="A659" s="1"/>
      <c r="B659" s="3"/>
      <c r="C659" s="3"/>
      <c r="D659" s="3"/>
      <c r="E659" s="3"/>
      <c r="F659" s="3"/>
      <c r="G659" s="1"/>
      <c r="H659" s="1"/>
      <c r="I659" s="1"/>
      <c r="J659" s="1"/>
      <c r="K659" s="1"/>
    </row>
    <row r="660" ht="12.75" customHeight="1">
      <c r="A660" s="1"/>
      <c r="B660" s="3"/>
      <c r="C660" s="3"/>
      <c r="D660" s="3"/>
      <c r="E660" s="3"/>
      <c r="F660" s="1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1"/>
      <c r="G661" s="1"/>
      <c r="H661" s="1"/>
      <c r="I661" s="3"/>
      <c r="J661" s="1"/>
      <c r="K661" s="1"/>
    </row>
    <row r="662" ht="12.75" customHeight="1">
      <c r="A662" s="1"/>
      <c r="B662" s="3"/>
      <c r="C662" s="3"/>
      <c r="D662" s="3"/>
      <c r="E662" s="3"/>
      <c r="F662" s="1"/>
      <c r="G662" s="1"/>
      <c r="H662" s="1"/>
      <c r="I662" s="1"/>
      <c r="J662" s="1"/>
      <c r="K662" s="1"/>
    </row>
    <row r="663" ht="15.75" customHeight="1">
      <c r="A663" s="5"/>
      <c r="B663" s="5"/>
      <c r="C663" s="5"/>
      <c r="D663" s="5"/>
      <c r="E663" s="6"/>
      <c r="F663" s="5"/>
      <c r="G663" s="1"/>
      <c r="H663" s="1"/>
      <c r="I663" s="1"/>
      <c r="J663" s="1"/>
      <c r="K663" s="1"/>
    </row>
    <row r="664" ht="12.75" customHeight="1">
      <c r="A664" s="7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5.75" customHeight="1">
      <c r="A665" s="1"/>
      <c r="B665" s="2"/>
      <c r="E665" s="1"/>
      <c r="F665" s="1"/>
      <c r="G665" s="1"/>
      <c r="H665" s="1"/>
      <c r="I665" s="1"/>
      <c r="J665" s="1"/>
      <c r="K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3"/>
      <c r="G668" s="1"/>
      <c r="H668" s="1"/>
      <c r="I668" s="3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3"/>
      <c r="G670" s="1"/>
      <c r="H670" s="1"/>
      <c r="I670" s="3"/>
      <c r="J670" s="1"/>
      <c r="K670" s="1"/>
    </row>
    <row r="671" ht="12.75" customHeight="1">
      <c r="A671" s="1"/>
      <c r="B671" s="3"/>
      <c r="C671" s="3"/>
      <c r="D671" s="3"/>
      <c r="E671" s="3"/>
      <c r="F671" s="3"/>
      <c r="G671" s="1"/>
      <c r="H671" s="1"/>
      <c r="I671" s="1"/>
      <c r="J671" s="1"/>
      <c r="K671" s="1"/>
    </row>
    <row r="672" ht="12.75" customHeight="1">
      <c r="A672" s="1"/>
      <c r="B672" s="3"/>
      <c r="C672" s="3"/>
      <c r="D672" s="3"/>
      <c r="E672" s="3"/>
      <c r="F672" s="1"/>
      <c r="G672" s="1"/>
      <c r="H672" s="1"/>
      <c r="I672" s="3"/>
      <c r="J672" s="1"/>
      <c r="K672" s="1"/>
    </row>
    <row r="673" ht="12.75" customHeight="1">
      <c r="A673" s="1"/>
      <c r="B673" s="3"/>
      <c r="C673" s="3"/>
      <c r="D673" s="3"/>
      <c r="E673" s="3"/>
      <c r="F673" s="3"/>
      <c r="G673" s="1"/>
      <c r="H673" s="1"/>
      <c r="I673" s="1"/>
      <c r="J673" s="1"/>
      <c r="K673" s="1"/>
    </row>
    <row r="674" ht="12.75" customHeight="1">
      <c r="A674" s="1"/>
      <c r="B674" s="3"/>
      <c r="C674" s="3"/>
      <c r="D674" s="3"/>
      <c r="E674" s="3"/>
      <c r="F674" s="1"/>
      <c r="G674" s="1"/>
      <c r="H674" s="1"/>
      <c r="I674" s="1"/>
      <c r="J674" s="1"/>
      <c r="K674" s="1"/>
    </row>
    <row r="675" ht="12.75" customHeight="1">
      <c r="A675" s="1"/>
      <c r="B675" s="3"/>
      <c r="C675" s="3"/>
      <c r="D675" s="3"/>
      <c r="E675" s="3"/>
      <c r="F675" s="1"/>
      <c r="G675" s="1"/>
      <c r="H675" s="1"/>
      <c r="I675" s="3"/>
      <c r="J675" s="1"/>
      <c r="K675" s="1"/>
    </row>
    <row r="676" ht="12.75" customHeight="1">
      <c r="A676" s="1"/>
      <c r="B676" s="3"/>
      <c r="C676" s="3"/>
      <c r="D676" s="3"/>
      <c r="E676" s="3"/>
      <c r="F676" s="1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1"/>
      <c r="G677" s="1"/>
      <c r="H677" s="1"/>
      <c r="I677" s="1"/>
      <c r="J677" s="1"/>
      <c r="K677" s="1"/>
    </row>
    <row r="678" ht="15.75" customHeight="1">
      <c r="A678" s="5"/>
      <c r="B678" s="5"/>
      <c r="C678" s="5"/>
      <c r="D678" s="5"/>
      <c r="E678" s="6"/>
      <c r="F678" s="5"/>
      <c r="G678" s="1"/>
      <c r="H678" s="1"/>
      <c r="I678" s="1"/>
      <c r="J678" s="1"/>
      <c r="K678" s="1"/>
    </row>
    <row r="679" ht="12.75" customHeight="1">
      <c r="A679" s="7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5.75" customHeight="1">
      <c r="A680" s="1"/>
      <c r="B680" s="2"/>
      <c r="E680" s="1"/>
      <c r="F680" s="1"/>
      <c r="G680" s="1"/>
      <c r="H680" s="1"/>
      <c r="I680" s="1"/>
      <c r="J680" s="1"/>
      <c r="K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3"/>
      <c r="G682" s="1"/>
      <c r="H682" s="1"/>
      <c r="I682" s="1"/>
      <c r="J682" s="1"/>
      <c r="K682" s="1"/>
    </row>
    <row r="683" ht="12.75" customHeight="1">
      <c r="A683" s="1"/>
      <c r="B683" s="3"/>
      <c r="C683" s="3"/>
      <c r="D683" s="3"/>
      <c r="E683" s="3"/>
      <c r="F683" s="3"/>
      <c r="G683" s="1"/>
      <c r="H683" s="1"/>
      <c r="I683" s="3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ht="12.75" customHeight="1">
      <c r="A685" s="1"/>
      <c r="B685" s="3"/>
      <c r="C685" s="3"/>
      <c r="D685" s="3"/>
      <c r="E685" s="3"/>
      <c r="F685" s="3"/>
      <c r="G685" s="1"/>
      <c r="H685" s="1"/>
      <c r="I685" s="3"/>
      <c r="J685" s="1"/>
      <c r="K685" s="1"/>
    </row>
    <row r="686" ht="12.75" customHeight="1">
      <c r="A686" s="1"/>
      <c r="B686" s="3"/>
      <c r="C686" s="3"/>
      <c r="D686" s="3"/>
      <c r="E686" s="3"/>
      <c r="F686" s="3"/>
      <c r="G686" s="1"/>
      <c r="H686" s="1"/>
      <c r="I686" s="1"/>
      <c r="J686" s="1"/>
      <c r="K686" s="1"/>
    </row>
    <row r="687" ht="12.75" customHeight="1">
      <c r="A687" s="1"/>
      <c r="B687" s="3"/>
      <c r="C687" s="3"/>
      <c r="D687" s="3"/>
      <c r="E687" s="3"/>
      <c r="F687" s="1"/>
      <c r="G687" s="1"/>
      <c r="H687" s="1"/>
      <c r="I687" s="3"/>
      <c r="J687" s="1"/>
      <c r="K687" s="1"/>
    </row>
    <row r="688" ht="12.75" customHeight="1">
      <c r="A688" s="1"/>
      <c r="B688" s="3"/>
      <c r="C688" s="3"/>
      <c r="D688" s="3"/>
      <c r="E688" s="3"/>
      <c r="F688" s="3"/>
      <c r="G688" s="1"/>
      <c r="H688" s="1"/>
      <c r="I688" s="1"/>
      <c r="J688" s="1"/>
      <c r="K688" s="1"/>
    </row>
    <row r="689" ht="12.75" customHeight="1">
      <c r="A689" s="1"/>
      <c r="B689" s="3"/>
      <c r="C689" s="3"/>
      <c r="D689" s="3"/>
      <c r="E689" s="3"/>
      <c r="F689" s="1"/>
      <c r="G689" s="1"/>
      <c r="H689" s="1"/>
      <c r="I689" s="1"/>
      <c r="J689" s="1"/>
      <c r="K689" s="1"/>
    </row>
    <row r="690" ht="12.75" customHeight="1">
      <c r="A690" s="1"/>
      <c r="B690" s="3"/>
      <c r="C690" s="3"/>
      <c r="D690" s="3"/>
      <c r="E690" s="3"/>
      <c r="F690" s="1"/>
      <c r="G690" s="1"/>
      <c r="H690" s="1"/>
      <c r="I690" s="3"/>
      <c r="J690" s="1"/>
      <c r="K690" s="1"/>
    </row>
    <row r="691" ht="12.75" customHeight="1">
      <c r="A691" s="1"/>
      <c r="B691" s="3"/>
      <c r="C691" s="3"/>
      <c r="D691" s="3"/>
      <c r="E691" s="3"/>
      <c r="F691" s="1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1"/>
      <c r="G692" s="1"/>
      <c r="H692" s="1"/>
      <c r="I692" s="1"/>
      <c r="J692" s="1"/>
      <c r="K692" s="1"/>
    </row>
    <row r="693" ht="15.75" customHeight="1">
      <c r="A693" s="5"/>
      <c r="B693" s="5"/>
      <c r="C693" s="5"/>
      <c r="D693" s="5"/>
      <c r="E693" s="6"/>
      <c r="F693" s="5"/>
      <c r="G693" s="1"/>
      <c r="H693" s="1"/>
      <c r="I693" s="1"/>
      <c r="J693" s="1"/>
      <c r="K693" s="1"/>
    </row>
    <row r="694" ht="12.75" customHeight="1">
      <c r="A694" s="7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5.75" customHeight="1">
      <c r="A695" s="1"/>
      <c r="B695" s="2"/>
      <c r="E695" s="1"/>
      <c r="F695" s="1"/>
      <c r="G695" s="1"/>
      <c r="H695" s="1"/>
      <c r="I695" s="1"/>
      <c r="J695" s="1"/>
      <c r="K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2.75" customHeight="1">
      <c r="A697" s="1"/>
      <c r="B697" s="3"/>
      <c r="C697" s="3"/>
      <c r="D697" s="3"/>
      <c r="E697" s="3"/>
      <c r="F697" s="3"/>
      <c r="G697" s="1"/>
      <c r="H697" s="1"/>
      <c r="I697" s="1"/>
      <c r="J697" s="1"/>
      <c r="K697" s="1"/>
    </row>
    <row r="698" ht="12.75" customHeight="1">
      <c r="A698" s="1"/>
      <c r="B698" s="3"/>
      <c r="C698" s="3"/>
      <c r="D698" s="3"/>
      <c r="E698" s="3"/>
      <c r="F698" s="3"/>
      <c r="G698" s="1"/>
      <c r="H698" s="1"/>
      <c r="I698" s="3"/>
      <c r="J698" s="1"/>
      <c r="K698" s="1"/>
    </row>
    <row r="699" ht="12.75" customHeight="1">
      <c r="A699" s="1"/>
      <c r="B699" s="3"/>
      <c r="C699" s="3"/>
      <c r="D699" s="3"/>
      <c r="E699" s="3"/>
      <c r="F699" s="1"/>
      <c r="G699" s="1"/>
      <c r="H699" s="1"/>
      <c r="I699" s="1"/>
      <c r="J699" s="1"/>
      <c r="K699" s="1"/>
    </row>
    <row r="700" ht="12.75" customHeight="1">
      <c r="A700" s="1"/>
      <c r="B700" s="3"/>
      <c r="C700" s="3"/>
      <c r="D700" s="3"/>
      <c r="E700" s="3"/>
      <c r="F700" s="3"/>
      <c r="G700" s="1"/>
      <c r="H700" s="1"/>
      <c r="I700" s="3"/>
      <c r="J700" s="1"/>
      <c r="K700" s="1"/>
    </row>
    <row r="701" ht="12.75" customHeight="1">
      <c r="A701" s="1"/>
      <c r="B701" s="3"/>
      <c r="C701" s="3"/>
      <c r="D701" s="3"/>
      <c r="E701" s="3"/>
      <c r="F701" s="3"/>
      <c r="G701" s="1"/>
      <c r="H701" s="1"/>
      <c r="I701" s="1"/>
      <c r="J701" s="1"/>
      <c r="K701" s="1"/>
    </row>
    <row r="702" ht="12.75" customHeight="1">
      <c r="A702" s="1"/>
      <c r="B702" s="3"/>
      <c r="C702" s="3"/>
      <c r="D702" s="3"/>
      <c r="E702" s="3"/>
      <c r="F702" s="1"/>
      <c r="G702" s="1"/>
      <c r="H702" s="1"/>
      <c r="I702" s="3"/>
      <c r="J702" s="1"/>
      <c r="K702" s="1"/>
    </row>
    <row r="703" ht="12.75" customHeight="1">
      <c r="A703" s="1"/>
      <c r="B703" s="3"/>
      <c r="C703" s="3"/>
      <c r="D703" s="3"/>
      <c r="E703" s="3"/>
      <c r="F703" s="3"/>
      <c r="G703" s="1"/>
      <c r="H703" s="1"/>
      <c r="I703" s="1"/>
      <c r="J703" s="1"/>
      <c r="K703" s="1"/>
    </row>
    <row r="704" ht="12.75" customHeight="1">
      <c r="A704" s="1"/>
      <c r="B704" s="3"/>
      <c r="C704" s="3"/>
      <c r="D704" s="3"/>
      <c r="E704" s="3"/>
      <c r="F704" s="1"/>
      <c r="G704" s="1"/>
      <c r="H704" s="1"/>
      <c r="I704" s="1"/>
      <c r="J704" s="1"/>
      <c r="K704" s="1"/>
    </row>
    <row r="705" ht="12.75" customHeight="1">
      <c r="A705" s="1"/>
      <c r="B705" s="3"/>
      <c r="C705" s="3"/>
      <c r="D705" s="3"/>
      <c r="E705" s="3"/>
      <c r="F705" s="1"/>
      <c r="G705" s="1"/>
      <c r="H705" s="1"/>
      <c r="I705" s="3"/>
      <c r="J705" s="1"/>
      <c r="K705" s="1"/>
    </row>
    <row r="706" ht="12.75" customHeight="1">
      <c r="A706" s="1"/>
      <c r="B706" s="3"/>
      <c r="C706" s="3"/>
      <c r="D706" s="3"/>
      <c r="E706" s="3"/>
      <c r="F706" s="1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1"/>
      <c r="G707" s="1"/>
      <c r="H707" s="1"/>
      <c r="I707" s="1"/>
      <c r="J707" s="1"/>
      <c r="K707" s="1"/>
    </row>
    <row r="708" ht="15.75" customHeight="1">
      <c r="A708" s="5"/>
      <c r="B708" s="5"/>
      <c r="C708" s="5"/>
      <c r="D708" s="5"/>
      <c r="E708" s="6"/>
      <c r="F708" s="5"/>
      <c r="G708" s="1"/>
      <c r="H708" s="1"/>
      <c r="I708" s="1"/>
      <c r="J708" s="1"/>
      <c r="K708" s="1"/>
    </row>
    <row r="709" ht="12.75" customHeight="1">
      <c r="A709" s="7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5.75" customHeight="1">
      <c r="A710" s="1"/>
      <c r="B710" s="2"/>
      <c r="E710" s="1"/>
      <c r="F710" s="1"/>
      <c r="G710" s="1"/>
      <c r="H710" s="1"/>
      <c r="I710" s="1"/>
      <c r="J710" s="1"/>
      <c r="K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2.75" customHeight="1">
      <c r="A712" s="1"/>
      <c r="B712" s="3"/>
      <c r="C712" s="3"/>
      <c r="D712" s="3"/>
      <c r="E712" s="3"/>
      <c r="F712" s="3"/>
      <c r="G712" s="1"/>
      <c r="H712" s="1"/>
      <c r="I712" s="1"/>
      <c r="J712" s="1"/>
      <c r="K712" s="1"/>
    </row>
    <row r="713" ht="12.75" customHeight="1">
      <c r="A713" s="1"/>
      <c r="B713" s="3"/>
      <c r="C713" s="3"/>
      <c r="D713" s="3"/>
      <c r="E713" s="3"/>
      <c r="F713" s="3"/>
      <c r="G713" s="1"/>
      <c r="H713" s="1"/>
      <c r="I713" s="3"/>
      <c r="J713" s="1"/>
      <c r="K713" s="1"/>
    </row>
    <row r="714" ht="12.75" customHeight="1">
      <c r="A714" s="1"/>
      <c r="B714" s="3"/>
      <c r="C714" s="3"/>
      <c r="D714" s="3"/>
      <c r="E714" s="3"/>
      <c r="F714" s="1"/>
      <c r="G714" s="1"/>
      <c r="H714" s="1"/>
      <c r="I714" s="1"/>
      <c r="J714" s="1"/>
      <c r="K714" s="1"/>
    </row>
    <row r="715" ht="12.75" customHeight="1">
      <c r="A715" s="1"/>
      <c r="B715" s="3"/>
      <c r="C715" s="3"/>
      <c r="D715" s="3"/>
      <c r="E715" s="3"/>
      <c r="F715" s="3"/>
      <c r="G715" s="1"/>
      <c r="H715" s="1"/>
      <c r="I715" s="3"/>
      <c r="J715" s="1"/>
      <c r="K715" s="1"/>
    </row>
    <row r="716" ht="12.75" customHeight="1">
      <c r="A716" s="1"/>
      <c r="B716" s="3"/>
      <c r="C716" s="3"/>
      <c r="D716" s="3"/>
      <c r="E716" s="3"/>
      <c r="F716" s="3"/>
      <c r="G716" s="1"/>
      <c r="H716" s="1"/>
      <c r="I716" s="1"/>
      <c r="J716" s="1"/>
      <c r="K716" s="1"/>
    </row>
    <row r="717" ht="12.75" customHeight="1">
      <c r="A717" s="1"/>
      <c r="B717" s="3"/>
      <c r="C717" s="3"/>
      <c r="D717" s="3"/>
      <c r="E717" s="3"/>
      <c r="F717" s="1"/>
      <c r="G717" s="1"/>
      <c r="H717" s="1"/>
      <c r="I717" s="3"/>
      <c r="J717" s="1"/>
      <c r="K717" s="1"/>
    </row>
    <row r="718" ht="12.75" customHeight="1">
      <c r="A718" s="1"/>
      <c r="B718" s="3"/>
      <c r="C718" s="3"/>
      <c r="D718" s="3"/>
      <c r="E718" s="3"/>
      <c r="F718" s="3"/>
      <c r="G718" s="1"/>
      <c r="H718" s="1"/>
      <c r="I718" s="1"/>
      <c r="J718" s="1"/>
      <c r="K718" s="1"/>
    </row>
    <row r="719" ht="12.75" customHeight="1">
      <c r="A719" s="1"/>
      <c r="B719" s="3"/>
      <c r="C719" s="3"/>
      <c r="D719" s="3"/>
      <c r="E719" s="3"/>
      <c r="F719" s="1"/>
      <c r="G719" s="1"/>
      <c r="H719" s="1"/>
      <c r="I719" s="1"/>
      <c r="J719" s="1"/>
      <c r="K719" s="1"/>
    </row>
    <row r="720" ht="12.75" customHeight="1">
      <c r="A720" s="1"/>
      <c r="B720" s="3"/>
      <c r="C720" s="3"/>
      <c r="D720" s="3"/>
      <c r="E720" s="3"/>
      <c r="F720" s="1"/>
      <c r="G720" s="1"/>
      <c r="H720" s="1"/>
      <c r="I720" s="3"/>
      <c r="J720" s="1"/>
      <c r="K720" s="1"/>
    </row>
    <row r="721" ht="12.75" customHeight="1">
      <c r="A721" s="1"/>
      <c r="B721" s="3"/>
      <c r="C721" s="3"/>
      <c r="D721" s="3"/>
      <c r="E721" s="3"/>
      <c r="F721" s="1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1"/>
      <c r="G722" s="1"/>
      <c r="H722" s="1"/>
      <c r="I722" s="1"/>
      <c r="J722" s="1"/>
      <c r="K722" s="1"/>
    </row>
    <row r="723" ht="15.75" customHeight="1">
      <c r="A723" s="5"/>
      <c r="B723" s="5"/>
      <c r="C723" s="5"/>
      <c r="D723" s="5"/>
      <c r="E723" s="6"/>
      <c r="F723" s="5"/>
      <c r="G723" s="1"/>
      <c r="H723" s="1"/>
      <c r="I723" s="1"/>
      <c r="J723" s="1"/>
      <c r="K723" s="1"/>
    </row>
    <row r="724" ht="12.75" customHeight="1">
      <c r="A724" s="7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5.75" customHeight="1"/>
  </sheetData>
  <mergeCells count="48">
    <mergeCell ref="B271:D271"/>
    <mergeCell ref="B286:D286"/>
    <mergeCell ref="B421:D421"/>
    <mergeCell ref="B391:D391"/>
    <mergeCell ref="B406:D406"/>
    <mergeCell ref="B241:D241"/>
    <mergeCell ref="B256:D256"/>
    <mergeCell ref="B301:D301"/>
    <mergeCell ref="B316:D316"/>
    <mergeCell ref="B106:D106"/>
    <mergeCell ref="B121:D121"/>
    <mergeCell ref="B91:D91"/>
    <mergeCell ref="B61:D61"/>
    <mergeCell ref="B46:D46"/>
    <mergeCell ref="B31:D31"/>
    <mergeCell ref="B16:D16"/>
    <mergeCell ref="B1:D1"/>
    <mergeCell ref="B76:D76"/>
    <mergeCell ref="B581:D581"/>
    <mergeCell ref="B567:D567"/>
    <mergeCell ref="B466:D466"/>
    <mergeCell ref="B481:D481"/>
    <mergeCell ref="B496:D496"/>
    <mergeCell ref="B609:D609"/>
    <mergeCell ref="B623:D623"/>
    <mergeCell ref="B595:D595"/>
    <mergeCell ref="B511:D511"/>
    <mergeCell ref="B451:D451"/>
    <mergeCell ref="B436:D436"/>
    <mergeCell ref="B539:D539"/>
    <mergeCell ref="B553:D553"/>
    <mergeCell ref="B376:D376"/>
    <mergeCell ref="B361:D361"/>
    <mergeCell ref="B346:D346"/>
    <mergeCell ref="B331:D331"/>
    <mergeCell ref="B151:D151"/>
    <mergeCell ref="B166:D166"/>
    <mergeCell ref="B196:D196"/>
    <mergeCell ref="B181:D181"/>
    <mergeCell ref="B211:D211"/>
    <mergeCell ref="B226:D226"/>
    <mergeCell ref="B136:D136"/>
    <mergeCell ref="B665:D665"/>
    <mergeCell ref="B680:D680"/>
    <mergeCell ref="B695:D695"/>
    <mergeCell ref="B710:D710"/>
    <mergeCell ref="B637:D637"/>
    <mergeCell ref="B651:D65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0"/>
    <col customWidth="1" min="3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101.49</v>
      </c>
      <c r="C3" s="3">
        <v>28.0</v>
      </c>
      <c r="D3" s="3">
        <v>28.0</v>
      </c>
      <c r="E3" s="3" t="str">
        <f>F3*B3+40.42</f>
        <v>40.42</v>
      </c>
      <c r="F3" s="3" t="str">
        <f t="shared" ref="F3:F4" si="1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5.58</v>
      </c>
      <c r="C4" s="3">
        <v>20588.0</v>
      </c>
      <c r="D4" s="3">
        <v>20783.0</v>
      </c>
      <c r="E4" s="3" t="str">
        <f>F4*B4</f>
        <v>1088.10</v>
      </c>
      <c r="F4" s="3" t="str">
        <f t="shared" si="1"/>
        <v>195.00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135.51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24.37</v>
      </c>
      <c r="C6" s="3">
        <v>41.0</v>
      </c>
      <c r="D6" s="3">
        <v>43.0</v>
      </c>
      <c r="E6" s="3" t="str">
        <f t="shared" ref="E6:E7" si="2">F6*B6</f>
        <v>48.74</v>
      </c>
      <c r="F6" s="3" t="str">
        <f>D6-C6</f>
        <v>2.00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84.09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1109.23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147.68</v>
      </c>
      <c r="C9" s="3">
        <v>18.0</v>
      </c>
      <c r="D9" s="3">
        <v>19.0</v>
      </c>
      <c r="E9" s="3" t="str">
        <f>F9*B9</f>
        <v>147.68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818.07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373.01</v>
      </c>
      <c r="F11" s="1"/>
      <c r="G11" s="1"/>
      <c r="H11" s="1"/>
      <c r="I11" s="1"/>
      <c r="J11" s="1"/>
      <c r="K11" s="1"/>
    </row>
    <row r="12">
      <c r="A12" s="9" t="s">
        <v>15</v>
      </c>
      <c r="B12" s="9"/>
      <c r="C12" s="9"/>
      <c r="D12" s="9"/>
      <c r="E12" s="10">
        <v>55.0</v>
      </c>
      <c r="F12" s="1"/>
      <c r="G12" s="3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3899.85</v>
      </c>
      <c r="F13" s="1"/>
      <c r="G13" s="3" t="str">
        <f>E13+12000</f>
        <v>15899.85</v>
      </c>
      <c r="H13" s="1"/>
      <c r="I13" s="1"/>
      <c r="J13" s="1"/>
      <c r="K13" s="1"/>
    </row>
    <row r="14" ht="12.75" customHeight="1">
      <c r="A14" s="7" t="s">
        <v>67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101.49</v>
      </c>
      <c r="C17" s="3">
        <v>27.0</v>
      </c>
      <c r="D17" s="3">
        <v>28.0</v>
      </c>
      <c r="E17" s="3" t="str">
        <f>F17*B17+40.42</f>
        <v>141.91</v>
      </c>
      <c r="F17" s="3" t="str">
        <f t="shared" ref="F17:F18" si="3">D17-C17</f>
        <v>1.00</v>
      </c>
      <c r="G17" s="1"/>
      <c r="H17" s="1">
        <v>101.49</v>
      </c>
      <c r="I17" s="1"/>
      <c r="J17" s="1"/>
      <c r="K17" s="1"/>
    </row>
    <row r="18" ht="12.75" customHeight="1">
      <c r="A18" s="1" t="s">
        <v>7</v>
      </c>
      <c r="B18" s="3">
        <v>5.58</v>
      </c>
      <c r="C18" s="3">
        <v>20424.0</v>
      </c>
      <c r="D18" s="3">
        <v>20588.0</v>
      </c>
      <c r="E18" s="3" t="str">
        <f>F18*B18</f>
        <v>915.12</v>
      </c>
      <c r="F18" s="3" t="str">
        <f t="shared" si="3"/>
        <v>164.00</v>
      </c>
      <c r="G18" s="1"/>
      <c r="H18" s="1">
        <v>5.58</v>
      </c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135.51</v>
      </c>
      <c r="F19" s="1"/>
      <c r="G19" s="1"/>
      <c r="H19" s="1">
        <v>135.51</v>
      </c>
      <c r="I19" s="1"/>
      <c r="J19" s="1"/>
      <c r="K19" s="1"/>
    </row>
    <row r="20" ht="12.75" customHeight="1">
      <c r="A20" s="1" t="s">
        <v>9</v>
      </c>
      <c r="B20" s="3">
        <v>24.37</v>
      </c>
      <c r="C20" s="3">
        <v>40.0</v>
      </c>
      <c r="D20" s="3">
        <v>41.0</v>
      </c>
      <c r="E20" s="3" t="str">
        <f t="shared" ref="E20:E21" si="4">F20*B20</f>
        <v>24.37</v>
      </c>
      <c r="F20" s="3" t="str">
        <f>D20-C20</f>
        <v>1.00</v>
      </c>
      <c r="G20" s="1"/>
      <c r="H20" s="1">
        <v>24.37</v>
      </c>
      <c r="I20" s="1"/>
      <c r="J20" s="1"/>
      <c r="K20" s="1"/>
    </row>
    <row r="21" ht="12.75" customHeight="1">
      <c r="A21" s="1" t="s">
        <v>10</v>
      </c>
      <c r="B21" s="3">
        <v>28.03</v>
      </c>
      <c r="C21" s="3"/>
      <c r="D21" s="3"/>
      <c r="E21" s="3" t="str">
        <f t="shared" si="4"/>
        <v>84.09</v>
      </c>
      <c r="F21" s="3" t="str">
        <f>F20+F23</f>
        <v>3.00</v>
      </c>
      <c r="G21" s="1"/>
      <c r="H21" s="1">
        <v>28.03</v>
      </c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1109.23</v>
      </c>
      <c r="F22" s="1"/>
      <c r="G22" s="1"/>
      <c r="H22" s="1">
        <v>1109.23</v>
      </c>
      <c r="I22" s="1"/>
      <c r="J22" s="1"/>
      <c r="K22" s="1"/>
    </row>
    <row r="23" ht="12.75" customHeight="1">
      <c r="A23" s="1" t="s">
        <v>12</v>
      </c>
      <c r="B23" s="3">
        <v>147.68</v>
      </c>
      <c r="C23" s="3">
        <v>16.0</v>
      </c>
      <c r="D23" s="3">
        <v>18.0</v>
      </c>
      <c r="E23" s="3" t="str">
        <f>F23*B23</f>
        <v>295.36</v>
      </c>
      <c r="F23" s="3" t="str">
        <f>D23-C23</f>
        <v>2.00</v>
      </c>
      <c r="G23" s="1"/>
      <c r="H23" s="1">
        <v>147.68</v>
      </c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818.07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373.01</v>
      </c>
      <c r="F25" s="1"/>
      <c r="G25" s="1"/>
      <c r="H25" s="1"/>
      <c r="I25" s="1"/>
      <c r="J25" s="1"/>
      <c r="K25" s="1"/>
    </row>
    <row r="26" ht="15.75" customHeight="1">
      <c r="A26" s="9" t="s">
        <v>15</v>
      </c>
      <c r="B26" s="9"/>
      <c r="C26" s="9"/>
      <c r="D26" s="9"/>
      <c r="E26" s="10">
        <v>55.0</v>
      </c>
      <c r="F26" s="1"/>
      <c r="G26" s="3"/>
      <c r="H26" s="1">
        <v>55.0</v>
      </c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3951.67</v>
      </c>
      <c r="F27" s="1"/>
      <c r="G27" s="3" t="str">
        <f>E27+12000</f>
        <v>15951.67</v>
      </c>
      <c r="H27" s="1"/>
      <c r="I27" s="1"/>
      <c r="J27" s="1"/>
      <c r="K27" s="1"/>
    </row>
    <row r="28" ht="12.75" customHeight="1">
      <c r="A28" s="7" t="s">
        <v>67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101.49</v>
      </c>
      <c r="C31" s="3">
        <v>27.0</v>
      </c>
      <c r="D31" s="3">
        <v>27.0</v>
      </c>
      <c r="E31" s="3" t="str">
        <f>F31*B31+40.42</f>
        <v>40.42</v>
      </c>
      <c r="F31" s="3" t="str">
        <f t="shared" ref="F31:F32" si="5">D31-C31</f>
        <v>0.00</v>
      </c>
      <c r="G31" s="1"/>
      <c r="H31" s="1">
        <v>101.49</v>
      </c>
      <c r="I31" s="1"/>
      <c r="J31" s="1"/>
      <c r="K31" s="1"/>
    </row>
    <row r="32" ht="12.75" customHeight="1">
      <c r="A32" s="1" t="s">
        <v>7</v>
      </c>
      <c r="B32" s="3">
        <v>5.58</v>
      </c>
      <c r="C32" s="3">
        <v>20245.0</v>
      </c>
      <c r="D32" s="3">
        <v>20424.0</v>
      </c>
      <c r="E32" s="3" t="str">
        <f>F32*B32</f>
        <v>998.82</v>
      </c>
      <c r="F32" s="3" t="str">
        <f t="shared" si="5"/>
        <v>179.00</v>
      </c>
      <c r="G32" s="1"/>
      <c r="H32" s="1">
        <v>5.58</v>
      </c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135.51</v>
      </c>
      <c r="F33" s="1"/>
      <c r="G33" s="1"/>
      <c r="H33" s="1">
        <v>135.51</v>
      </c>
      <c r="I33" s="1"/>
      <c r="J33" s="1"/>
      <c r="K33" s="1"/>
    </row>
    <row r="34" ht="12.75" customHeight="1">
      <c r="A34" s="1" t="s">
        <v>9</v>
      </c>
      <c r="B34" s="3">
        <v>24.37</v>
      </c>
      <c r="C34" s="3">
        <v>39.0</v>
      </c>
      <c r="D34" s="3">
        <v>40.0</v>
      </c>
      <c r="E34" s="3" t="str">
        <f t="shared" ref="E34:E35" si="6">F34*B34</f>
        <v>24.37</v>
      </c>
      <c r="F34" s="3" t="str">
        <f>D34-C34</f>
        <v>1.00</v>
      </c>
      <c r="G34" s="1"/>
      <c r="H34" s="1">
        <v>24.37</v>
      </c>
      <c r="I34" s="1"/>
      <c r="J34" s="1"/>
      <c r="K34" s="1"/>
    </row>
    <row r="35" ht="12.75" customHeight="1">
      <c r="A35" s="1" t="s">
        <v>10</v>
      </c>
      <c r="B35" s="3">
        <v>28.03</v>
      </c>
      <c r="C35" s="3"/>
      <c r="D35" s="3"/>
      <c r="E35" s="3" t="str">
        <f t="shared" si="6"/>
        <v>28.03</v>
      </c>
      <c r="F35" s="3" t="str">
        <f>F34+F37</f>
        <v>1.00</v>
      </c>
      <c r="G35" s="1"/>
      <c r="H35" s="1">
        <v>28.03</v>
      </c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1109.23</v>
      </c>
      <c r="F36" s="1"/>
      <c r="G36" s="1"/>
      <c r="H36" s="1">
        <v>1109.23</v>
      </c>
      <c r="I36" s="1"/>
      <c r="J36" s="1"/>
      <c r="K36" s="1"/>
    </row>
    <row r="37" ht="12.75" customHeight="1">
      <c r="A37" s="1" t="s">
        <v>12</v>
      </c>
      <c r="B37" s="3">
        <v>147.68</v>
      </c>
      <c r="C37" s="3">
        <v>16.0</v>
      </c>
      <c r="D37" s="3">
        <v>16.0</v>
      </c>
      <c r="E37" s="3" t="str">
        <f>F37*B37</f>
        <v>0.00</v>
      </c>
      <c r="F37" s="3" t="str">
        <f>D37-C37</f>
        <v>0.00</v>
      </c>
      <c r="G37" s="1"/>
      <c r="H37" s="1">
        <v>147.68</v>
      </c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818.07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373.01</v>
      </c>
      <c r="F39" s="1"/>
      <c r="G39" s="1"/>
      <c r="H39" s="1"/>
      <c r="I39" s="1"/>
      <c r="J39" s="1"/>
      <c r="K39" s="1"/>
    </row>
    <row r="40" ht="15.75" customHeight="1">
      <c r="A40" s="9" t="s">
        <v>15</v>
      </c>
      <c r="B40" s="9"/>
      <c r="C40" s="9"/>
      <c r="D40" s="9"/>
      <c r="E40" s="10">
        <v>55.0</v>
      </c>
      <c r="F40" s="1"/>
      <c r="G40" s="3"/>
      <c r="H40" s="1">
        <v>55.0</v>
      </c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3582.46</v>
      </c>
      <c r="F41" s="1"/>
      <c r="G41" s="3" t="str">
        <f>E41+12000</f>
        <v>15582.46</v>
      </c>
      <c r="H41" s="1"/>
      <c r="I41" s="1"/>
      <c r="J41" s="1"/>
      <c r="K41" s="1"/>
    </row>
    <row r="42" ht="12.75" customHeight="1">
      <c r="A42" s="7" t="s">
        <v>67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115.86</v>
      </c>
      <c r="C45" s="3">
        <v>27.0</v>
      </c>
      <c r="D45" s="3">
        <v>27.0</v>
      </c>
      <c r="E45" s="3" t="str">
        <f t="shared" ref="E45:E46" si="7">F45*B45</f>
        <v>0.00</v>
      </c>
      <c r="F45" s="3" t="str">
        <f t="shared" ref="F45:F46" si="8">D45-C45</f>
        <v>0.00</v>
      </c>
      <c r="G45" s="1"/>
      <c r="H45" s="1">
        <v>101.49</v>
      </c>
      <c r="I45" s="1"/>
      <c r="J45" s="1"/>
      <c r="K45" s="1"/>
    </row>
    <row r="46" ht="12.75" customHeight="1">
      <c r="A46" s="1" t="s">
        <v>7</v>
      </c>
      <c r="B46" s="3">
        <v>5.14</v>
      </c>
      <c r="C46" s="3">
        <v>20063.0</v>
      </c>
      <c r="D46" s="3">
        <v>20245.0</v>
      </c>
      <c r="E46" s="3" t="str">
        <f t="shared" si="7"/>
        <v>935.48</v>
      </c>
      <c r="F46" s="3" t="str">
        <f t="shared" si="8"/>
        <v>182.00</v>
      </c>
      <c r="G46" s="1"/>
      <c r="H46" s="1">
        <v>5.58</v>
      </c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>
        <v>135.51</v>
      </c>
      <c r="I47" s="1"/>
      <c r="J47" s="1"/>
      <c r="K47" s="1"/>
    </row>
    <row r="48" ht="12.75" customHeight="1">
      <c r="A48" s="1" t="s">
        <v>9</v>
      </c>
      <c r="B48" s="3">
        <v>21.65</v>
      </c>
      <c r="C48" s="3">
        <v>38.0</v>
      </c>
      <c r="D48" s="3">
        <v>39.0</v>
      </c>
      <c r="E48" s="3" t="str">
        <f t="shared" ref="E48:E49" si="9">F48*B48</f>
        <v>21.65</v>
      </c>
      <c r="F48" s="3" t="str">
        <f>D48-C48</f>
        <v>1.00</v>
      </c>
      <c r="G48" s="1"/>
      <c r="H48" s="1">
        <v>24.37</v>
      </c>
      <c r="I48" s="1"/>
      <c r="J48" s="1"/>
      <c r="K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9"/>
        <v>25.26</v>
      </c>
      <c r="F49" s="3" t="str">
        <f>F48+F51</f>
        <v>1.00</v>
      </c>
      <c r="G49" s="1"/>
      <c r="H49" s="1">
        <v>28.03</v>
      </c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1049.13</v>
      </c>
      <c r="F50" s="1"/>
      <c r="G50" s="1"/>
      <c r="H50" s="1">
        <v>1109.23</v>
      </c>
      <c r="I50" s="1"/>
      <c r="J50" s="1"/>
      <c r="K50" s="1"/>
    </row>
    <row r="51" ht="12.75" customHeight="1">
      <c r="A51" s="1" t="s">
        <v>12</v>
      </c>
      <c r="B51" s="3">
        <v>131.15</v>
      </c>
      <c r="C51" s="3">
        <v>16.0</v>
      </c>
      <c r="D51" s="3">
        <v>16.0</v>
      </c>
      <c r="E51" s="3" t="str">
        <f>F51*B51</f>
        <v>0.00</v>
      </c>
      <c r="F51" s="3" t="str">
        <f>D51-C51</f>
        <v>0.00</v>
      </c>
      <c r="G51" s="1"/>
      <c r="H51" s="1">
        <v>147.68</v>
      </c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818.07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373.01</v>
      </c>
      <c r="F53" s="1"/>
      <c r="G53" s="1"/>
      <c r="H53" s="1"/>
      <c r="I53" s="1"/>
      <c r="J53" s="1"/>
      <c r="K53" s="1"/>
    </row>
    <row r="54" ht="15.75" customHeight="1">
      <c r="A54" s="9" t="s">
        <v>15</v>
      </c>
      <c r="B54" s="9"/>
      <c r="C54" s="9"/>
      <c r="D54" s="9"/>
      <c r="E54" s="10">
        <v>50.0</v>
      </c>
      <c r="F54" s="1"/>
      <c r="G54" s="3"/>
      <c r="H54" s="1">
        <v>55.0</v>
      </c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3392.95</v>
      </c>
      <c r="F55" s="1"/>
      <c r="G55" s="3" t="str">
        <f>E55+12000</f>
        <v>15392.95</v>
      </c>
      <c r="H55" s="1"/>
      <c r="I55" s="1"/>
      <c r="J55" s="1"/>
      <c r="K55" s="1"/>
    </row>
    <row r="56" ht="12.75" customHeight="1">
      <c r="A56" s="7" t="s">
        <v>67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115.86</v>
      </c>
      <c r="C59" s="3">
        <v>27.0</v>
      </c>
      <c r="D59" s="3">
        <v>27.0</v>
      </c>
      <c r="E59" s="3" t="str">
        <f t="shared" ref="E59:E60" si="10">F59*B59</f>
        <v>0.00</v>
      </c>
      <c r="F59" s="3" t="str">
        <f t="shared" ref="F59:F60" si="11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5.14</v>
      </c>
      <c r="C60" s="3">
        <v>19907.0</v>
      </c>
      <c r="D60" s="3">
        <v>20063.0</v>
      </c>
      <c r="E60" s="3" t="str">
        <f t="shared" si="10"/>
        <v>801.84</v>
      </c>
      <c r="F60" s="3" t="str">
        <f t="shared" si="11"/>
        <v>156.00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21.65</v>
      </c>
      <c r="C62" s="3">
        <v>37.0</v>
      </c>
      <c r="D62" s="3">
        <v>38.0</v>
      </c>
      <c r="E62" s="3" t="str">
        <f t="shared" ref="E62:E63" si="12">F62*B62</f>
        <v>21.65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2"/>
        <v>25.26</v>
      </c>
      <c r="F63" s="3" t="str">
        <f>F62+F65</f>
        <v>1.00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1049.13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131.15</v>
      </c>
      <c r="C65" s="3">
        <v>16.0</v>
      </c>
      <c r="D65" s="3">
        <v>16.0</v>
      </c>
      <c r="E65" s="3" t="str">
        <f>F65*B65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818.07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360.0</v>
      </c>
      <c r="F67" s="1"/>
      <c r="G67" s="1"/>
      <c r="H67" s="1"/>
      <c r="I67" s="1"/>
      <c r="J67" s="1"/>
      <c r="K67" s="1"/>
    </row>
    <row r="68" ht="15.75" customHeight="1">
      <c r="A68" s="9" t="s">
        <v>15</v>
      </c>
      <c r="B68" s="9"/>
      <c r="C68" s="9"/>
      <c r="D68" s="9"/>
      <c r="E68" s="10">
        <v>50.0</v>
      </c>
      <c r="F68" s="1"/>
      <c r="G68" s="3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3246.30</v>
      </c>
      <c r="F69" s="1"/>
      <c r="G69" s="3" t="str">
        <f>E69+12000</f>
        <v>15246.30</v>
      </c>
      <c r="H69" s="1"/>
      <c r="I69" s="1"/>
      <c r="J69" s="1"/>
      <c r="K69" s="1"/>
    </row>
    <row r="70" ht="12.75" customHeight="1">
      <c r="A70" s="7" t="s">
        <v>67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115.86</v>
      </c>
      <c r="C73" s="3">
        <v>26.0</v>
      </c>
      <c r="D73" s="3">
        <v>27.0</v>
      </c>
      <c r="E73" s="3" t="str">
        <f t="shared" ref="E73:E74" si="13">F73*B73</f>
        <v>115.86</v>
      </c>
      <c r="F73" s="3" t="str">
        <f t="shared" ref="F73:F74" si="14">D73-C73</f>
        <v>1.00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5.14</v>
      </c>
      <c r="C74" s="3">
        <v>19733.0</v>
      </c>
      <c r="D74" s="3">
        <v>19907.0</v>
      </c>
      <c r="E74" s="3" t="str">
        <f t="shared" si="13"/>
        <v>894.36</v>
      </c>
      <c r="F74" s="3" t="str">
        <f t="shared" si="14"/>
        <v>174.00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21.65</v>
      </c>
      <c r="C76" s="3">
        <v>36.0</v>
      </c>
      <c r="D76" s="3">
        <v>37.0</v>
      </c>
      <c r="E76" s="3" t="str">
        <f t="shared" ref="E76:E77" si="15">F76*B76</f>
        <v>21.65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5"/>
        <v>25.26</v>
      </c>
      <c r="F77" s="3" t="str">
        <f>F76+F79</f>
        <v>1.00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1">
        <v>1049.13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131.15</v>
      </c>
      <c r="C79" s="3">
        <v>16.0</v>
      </c>
      <c r="D79" s="3">
        <v>16.0</v>
      </c>
      <c r="E79" s="3" t="str">
        <f>F79*B79</f>
        <v>0.00</v>
      </c>
      <c r="F79" s="3" t="str">
        <f>D79-C79</f>
        <v>0.00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1">
        <v>818.07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360.0</v>
      </c>
      <c r="F81" s="1"/>
      <c r="G81" s="1"/>
      <c r="H81" s="1"/>
      <c r="I81" s="1"/>
      <c r="J81" s="1"/>
      <c r="K81" s="1"/>
    </row>
    <row r="82" ht="15.75" customHeight="1">
      <c r="A82" s="9" t="s">
        <v>15</v>
      </c>
      <c r="B82" s="9"/>
      <c r="C82" s="9"/>
      <c r="D82" s="9"/>
      <c r="E82" s="10">
        <v>50.0</v>
      </c>
      <c r="F82" s="1"/>
      <c r="G82" s="3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3454.68</v>
      </c>
      <c r="F83" s="1"/>
      <c r="G83" s="3" t="str">
        <f>E83+12000</f>
        <v>15454.68</v>
      </c>
      <c r="H83" s="1"/>
      <c r="I83" s="1"/>
      <c r="J83" s="1"/>
      <c r="K83" s="1"/>
    </row>
    <row r="84" ht="12.75" customHeight="1">
      <c r="A84" s="7" t="s">
        <v>67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115.86</v>
      </c>
      <c r="C87" s="3">
        <v>26.0</v>
      </c>
      <c r="D87" s="3">
        <v>26.0</v>
      </c>
      <c r="E87" s="3" t="str">
        <f t="shared" ref="E87:E88" si="16">F87*B87</f>
        <v>0.00</v>
      </c>
      <c r="F87" s="3" t="str">
        <f t="shared" ref="F87:F88" si="17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5.14</v>
      </c>
      <c r="C88" s="3">
        <v>19590.0</v>
      </c>
      <c r="D88" s="3">
        <v>19733.0</v>
      </c>
      <c r="E88" s="3" t="str">
        <f t="shared" si="16"/>
        <v>735.02</v>
      </c>
      <c r="F88" s="3" t="str">
        <f t="shared" si="17"/>
        <v>143.00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21.65</v>
      </c>
      <c r="C90" s="3">
        <v>35.0</v>
      </c>
      <c r="D90" s="3">
        <v>36.0</v>
      </c>
      <c r="E90" s="3" t="str">
        <f t="shared" ref="E90:E91" si="18">F90*B90</f>
        <v>21.65</v>
      </c>
      <c r="F90" s="3" t="str">
        <f>D90-C90</f>
        <v>1.00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18"/>
        <v>75.78</v>
      </c>
      <c r="F91" s="3" t="str">
        <f>F90+F93</f>
        <v>3.00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1">
        <v>1049.13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131.15</v>
      </c>
      <c r="C93" s="3">
        <v>14.0</v>
      </c>
      <c r="D93" s="3">
        <v>16.0</v>
      </c>
      <c r="E93" s="3" t="str">
        <f>F93*B93</f>
        <v>262.30</v>
      </c>
      <c r="F93" s="3" t="str">
        <f>D93-C93</f>
        <v>2.00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1">
        <v>818.07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360.0</v>
      </c>
      <c r="F95" s="1"/>
      <c r="G95" s="1"/>
      <c r="H95" s="1"/>
      <c r="I95" s="1"/>
      <c r="J95" s="1"/>
      <c r="K95" s="1"/>
    </row>
    <row r="96" ht="15.75" customHeight="1">
      <c r="A96" s="9" t="s">
        <v>15</v>
      </c>
      <c r="B96" s="9"/>
      <c r="C96" s="9"/>
      <c r="D96" s="9"/>
      <c r="E96" s="10">
        <v>50.0</v>
      </c>
      <c r="F96" s="1"/>
      <c r="G96" s="3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3492.30</v>
      </c>
      <c r="F97" s="1"/>
      <c r="G97" s="3" t="str">
        <f>E97+12000</f>
        <v>15492.30</v>
      </c>
      <c r="H97" s="1"/>
      <c r="I97" s="1"/>
      <c r="J97" s="1"/>
      <c r="K97" s="1"/>
    </row>
    <row r="98" ht="12.75" customHeight="1">
      <c r="A98" s="7" t="s">
        <v>67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115.86</v>
      </c>
      <c r="C101" s="3">
        <v>26.0</v>
      </c>
      <c r="D101" s="3">
        <v>26.0</v>
      </c>
      <c r="E101" s="3" t="str">
        <f t="shared" ref="E101:E102" si="19">F101*B101</f>
        <v>0.00</v>
      </c>
      <c r="F101" s="3" t="str">
        <f t="shared" ref="F101:F102" si="20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5.14</v>
      </c>
      <c r="C102" s="3">
        <v>19478.0</v>
      </c>
      <c r="D102" s="3">
        <v>19590.0</v>
      </c>
      <c r="E102" s="3" t="str">
        <f t="shared" si="19"/>
        <v>575.68</v>
      </c>
      <c r="F102" s="3" t="str">
        <f t="shared" si="20"/>
        <v>112.00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21.65</v>
      </c>
      <c r="C104" s="3">
        <v>34.0</v>
      </c>
      <c r="D104" s="3">
        <v>35.0</v>
      </c>
      <c r="E104" s="3" t="str">
        <f t="shared" ref="E104:E105" si="21">F104*B104</f>
        <v>21.65</v>
      </c>
      <c r="F104" s="3" t="str">
        <f>D104-C104</f>
        <v>1.00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1"/>
        <v>25.26</v>
      </c>
      <c r="F105" s="3" t="str">
        <f>F104+F107</f>
        <v>1.00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1">
        <v>1049.13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131.15</v>
      </c>
      <c r="C107" s="3">
        <v>14.0</v>
      </c>
      <c r="D107" s="3">
        <v>14.0</v>
      </c>
      <c r="E107" s="3" t="str">
        <f>F107*B107</f>
        <v>0.00</v>
      </c>
      <c r="F107" s="3" t="str">
        <f>D107-C107</f>
        <v>0.00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1">
        <v>818.07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360.0</v>
      </c>
      <c r="F109" s="1"/>
      <c r="G109" s="1"/>
      <c r="H109" s="1"/>
      <c r="I109" s="1"/>
      <c r="J109" s="1"/>
      <c r="K109" s="1"/>
    </row>
    <row r="110" ht="15.75" customHeight="1">
      <c r="A110" s="9" t="s">
        <v>15</v>
      </c>
      <c r="B110" s="9"/>
      <c r="C110" s="9"/>
      <c r="D110" s="9"/>
      <c r="E110" s="10">
        <v>50.0</v>
      </c>
      <c r="F110" s="1"/>
      <c r="G110" s="3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3020.14</v>
      </c>
      <c r="F111" s="1"/>
      <c r="G111" s="3" t="str">
        <f>E111+12000</f>
        <v>15020.14</v>
      </c>
      <c r="H111" s="1"/>
      <c r="I111" s="1"/>
      <c r="J111" s="1"/>
      <c r="K111" s="1"/>
    </row>
    <row r="112" ht="12.75" customHeight="1">
      <c r="A112" s="7" t="s">
        <v>67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115.86</v>
      </c>
      <c r="C115" s="3">
        <v>26.0</v>
      </c>
      <c r="D115" s="3">
        <v>26.0</v>
      </c>
      <c r="E115" s="3" t="str">
        <f t="shared" ref="E115:E116" si="22">F115*B115</f>
        <v>0.00</v>
      </c>
      <c r="F115" s="3" t="str">
        <f t="shared" ref="F115:F116" si="23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5.14</v>
      </c>
      <c r="C116" s="3">
        <v>19364.0</v>
      </c>
      <c r="D116" s="3">
        <v>19478.0</v>
      </c>
      <c r="E116" s="3" t="str">
        <f t="shared" si="22"/>
        <v>585.96</v>
      </c>
      <c r="F116" s="3" t="str">
        <f t="shared" si="23"/>
        <v>114.00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21.65</v>
      </c>
      <c r="C118" s="3">
        <v>33.0</v>
      </c>
      <c r="D118" s="3">
        <v>34.0</v>
      </c>
      <c r="E118" s="3" t="str">
        <f t="shared" ref="E118:E119" si="24">F118*B118</f>
        <v>21.65</v>
      </c>
      <c r="F118" s="3" t="str">
        <f>D118-C118</f>
        <v>1.00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4"/>
        <v>50.52</v>
      </c>
      <c r="F119" s="3" t="str">
        <f>F118+F121</f>
        <v>2.00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1">
        <v>1049.13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131.15</v>
      </c>
      <c r="C121" s="3">
        <v>13.0</v>
      </c>
      <c r="D121" s="3">
        <v>14.0</v>
      </c>
      <c r="E121" s="3" t="str">
        <f>F121*B121</f>
        <v>131.15</v>
      </c>
      <c r="F121" s="3" t="str">
        <f>D121-C121</f>
        <v>1.00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1">
        <v>818.07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360.0</v>
      </c>
      <c r="F123" s="1"/>
      <c r="G123" s="1"/>
      <c r="H123" s="1"/>
      <c r="I123" s="1"/>
      <c r="J123" s="1"/>
      <c r="K123" s="1"/>
    </row>
    <row r="124" ht="15.75" customHeight="1">
      <c r="A124" s="9" t="s">
        <v>15</v>
      </c>
      <c r="B124" s="9"/>
      <c r="C124" s="9"/>
      <c r="D124" s="9"/>
      <c r="E124" s="10">
        <v>50.0</v>
      </c>
      <c r="F124" s="1"/>
      <c r="G124" s="3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3186.83</v>
      </c>
      <c r="F125" s="1"/>
      <c r="G125" s="3" t="str">
        <f>E125+12000</f>
        <v>15186.83</v>
      </c>
      <c r="H125" s="1"/>
      <c r="I125" s="1"/>
      <c r="J125" s="1"/>
      <c r="K125" s="1"/>
    </row>
    <row r="126" ht="12.75" customHeight="1">
      <c r="A126" s="7" t="s">
        <v>67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115.86</v>
      </c>
      <c r="C129" s="3">
        <v>25.0</v>
      </c>
      <c r="D129" s="3">
        <v>26.0</v>
      </c>
      <c r="E129" s="3" t="str">
        <f t="shared" ref="E129:E130" si="25">F129*B129</f>
        <v>115.86</v>
      </c>
      <c r="F129" s="3" t="str">
        <f t="shared" ref="F129:F130" si="26">D129-C129</f>
        <v>1.00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5.14</v>
      </c>
      <c r="C130" s="3">
        <v>19218.0</v>
      </c>
      <c r="D130" s="3">
        <v>19364.0</v>
      </c>
      <c r="E130" s="3" t="str">
        <f t="shared" si="25"/>
        <v>750.44</v>
      </c>
      <c r="F130" s="3" t="str">
        <f t="shared" si="26"/>
        <v>146.00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21.65</v>
      </c>
      <c r="C132" s="3">
        <v>32.0</v>
      </c>
      <c r="D132" s="3">
        <v>33.0</v>
      </c>
      <c r="E132" s="3" t="str">
        <f t="shared" ref="E132:E133" si="27">F132*B132</f>
        <v>21.65</v>
      </c>
      <c r="F132" s="3" t="str">
        <f>D132-C132</f>
        <v>1.00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27"/>
        <v>25.26</v>
      </c>
      <c r="F133" s="3" t="str">
        <f>F132+F135</f>
        <v>1.00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1">
        <v>1049.13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131.15</v>
      </c>
      <c r="C135" s="3">
        <v>13.0</v>
      </c>
      <c r="D135" s="3">
        <v>13.0</v>
      </c>
      <c r="E135" s="3" t="str">
        <f>F135*B135</f>
        <v>0.00</v>
      </c>
      <c r="F135" s="3" t="str">
        <f>D135-C135</f>
        <v>0.00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1">
        <v>777.64</v>
      </c>
      <c r="F136" s="1"/>
      <c r="G136" s="1">
        <v>818.07</v>
      </c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360.0</v>
      </c>
      <c r="F137" s="1"/>
      <c r="G137" s="1"/>
      <c r="H137" s="1"/>
      <c r="I137" s="1"/>
      <c r="J137" s="1"/>
      <c r="K137" s="1"/>
    </row>
    <row r="138" ht="15.75" customHeight="1">
      <c r="A138" s="9" t="s">
        <v>15</v>
      </c>
      <c r="B138" s="9"/>
      <c r="C138" s="9"/>
      <c r="D138" s="9"/>
      <c r="E138" s="10">
        <v>50.0</v>
      </c>
      <c r="F138" s="1"/>
      <c r="G138" s="3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3270.33</v>
      </c>
      <c r="F139" s="1"/>
      <c r="G139" s="3" t="str">
        <f>E139+12000</f>
        <v>15270.33</v>
      </c>
      <c r="H139" s="1"/>
      <c r="I139" s="1"/>
      <c r="J139" s="1"/>
      <c r="K139" s="1"/>
    </row>
    <row r="140" ht="12.75" customHeight="1">
      <c r="A140" s="7" t="s">
        <v>67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115.86</v>
      </c>
      <c r="C143" s="3">
        <v>25.0</v>
      </c>
      <c r="D143" s="3">
        <v>25.0</v>
      </c>
      <c r="E143" s="3" t="str">
        <f t="shared" ref="E143:E144" si="28">F143*B143</f>
        <v>0.00</v>
      </c>
      <c r="F143" s="3" t="str">
        <f t="shared" ref="F143:F144" si="29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5.14</v>
      </c>
      <c r="C144" s="3">
        <v>19061.0</v>
      </c>
      <c r="D144" s="3">
        <v>19218.0</v>
      </c>
      <c r="E144" s="3" t="str">
        <f t="shared" si="28"/>
        <v>806.98</v>
      </c>
      <c r="F144" s="3" t="str">
        <f t="shared" si="29"/>
        <v>157.00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21.65</v>
      </c>
      <c r="C146" s="3">
        <v>31.0</v>
      </c>
      <c r="D146" s="3">
        <v>32.0</v>
      </c>
      <c r="E146" s="3" t="str">
        <f t="shared" ref="E146:E147" si="30">F146*B146</f>
        <v>21.65</v>
      </c>
      <c r="F146" s="3" t="str">
        <f>D146-C146</f>
        <v>1.00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30"/>
        <v>50.52</v>
      </c>
      <c r="F147" s="3" t="str">
        <f>F146+F149</f>
        <v>2.00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1">
        <v>1049.13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131.15</v>
      </c>
      <c r="C149" s="3">
        <v>12.0</v>
      </c>
      <c r="D149" s="3">
        <v>13.0</v>
      </c>
      <c r="E149" s="3" t="str">
        <f>F149*B149</f>
        <v>131.15</v>
      </c>
      <c r="F149" s="3" t="str">
        <f>D149-C149</f>
        <v>1.00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1">
        <v>777.64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360.0</v>
      </c>
      <c r="F151" s="1"/>
      <c r="G151" s="1"/>
      <c r="H151" s="1"/>
      <c r="I151" s="1"/>
      <c r="J151" s="1"/>
      <c r="K151" s="1"/>
    </row>
    <row r="152" ht="15.75" customHeight="1">
      <c r="A152" s="9" t="s">
        <v>15</v>
      </c>
      <c r="B152" s="9"/>
      <c r="C152" s="9"/>
      <c r="D152" s="9"/>
      <c r="E152" s="10">
        <v>50.0</v>
      </c>
      <c r="F152" s="1"/>
      <c r="G152" s="3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3367.42</v>
      </c>
      <c r="F153" s="1"/>
      <c r="G153" s="3" t="str">
        <f>E153+12000</f>
        <v>15367.42</v>
      </c>
      <c r="H153" s="1"/>
      <c r="I153" s="1"/>
      <c r="J153" s="1"/>
      <c r="K153" s="1"/>
    </row>
    <row r="154" ht="12.75" customHeight="1">
      <c r="A154" s="7" t="s">
        <v>67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115.86</v>
      </c>
      <c r="C157" s="3">
        <v>25.0</v>
      </c>
      <c r="D157" s="3">
        <v>25.0</v>
      </c>
      <c r="E157" s="3" t="str">
        <f t="shared" ref="E157:E158" si="31">F157*B157</f>
        <v>0.00</v>
      </c>
      <c r="F157" s="3" t="str">
        <f t="shared" ref="F157:F158" si="32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5.14</v>
      </c>
      <c r="C158" s="3">
        <v>18890.0</v>
      </c>
      <c r="D158" s="3">
        <v>19061.0</v>
      </c>
      <c r="E158" s="3" t="str">
        <f t="shared" si="31"/>
        <v>878.94</v>
      </c>
      <c r="F158" s="3" t="str">
        <f t="shared" si="32"/>
        <v>171.00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21.65</v>
      </c>
      <c r="C160" s="3">
        <v>30.0</v>
      </c>
      <c r="D160" s="3">
        <v>31.0</v>
      </c>
      <c r="E160" s="3" t="str">
        <f t="shared" ref="E160:E161" si="33">F160*B160</f>
        <v>21.65</v>
      </c>
      <c r="F160" s="3" t="str">
        <f>D160-C160</f>
        <v>1.00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33"/>
        <v>25.26</v>
      </c>
      <c r="F161" s="3" t="str">
        <f>F160+F163</f>
        <v>1.00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1">
        <v>1049.13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131.15</v>
      </c>
      <c r="C163" s="3">
        <v>12.0</v>
      </c>
      <c r="D163" s="3">
        <v>12.0</v>
      </c>
      <c r="E163" s="3" t="str">
        <f>F163*B163</f>
        <v>0.00</v>
      </c>
      <c r="F163" s="3" t="str">
        <f>D163-C163</f>
        <v>0.00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1">
        <v>777.64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360.0</v>
      </c>
      <c r="F165" s="1"/>
      <c r="G165" s="1"/>
      <c r="H165" s="1"/>
      <c r="I165" s="1"/>
      <c r="J165" s="1"/>
      <c r="K165" s="1"/>
    </row>
    <row r="166" ht="15.75" customHeight="1">
      <c r="A166" s="9" t="s">
        <v>15</v>
      </c>
      <c r="B166" s="9"/>
      <c r="C166" s="9"/>
      <c r="D166" s="9"/>
      <c r="E166" s="10">
        <v>50.0</v>
      </c>
      <c r="F166" s="1"/>
      <c r="G166" s="3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3282.97</v>
      </c>
      <c r="F167" s="1"/>
      <c r="G167" s="3" t="str">
        <f>E167+12000</f>
        <v>15282.97</v>
      </c>
      <c r="H167" s="1"/>
      <c r="I167" s="1"/>
      <c r="J167" s="1"/>
      <c r="K167" s="1"/>
    </row>
    <row r="168" ht="12.75" customHeight="1">
      <c r="A168" s="7" t="s">
        <v>67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115.86</v>
      </c>
      <c r="C171" s="3">
        <v>25.0</v>
      </c>
      <c r="D171" s="3">
        <v>25.0</v>
      </c>
      <c r="E171" s="3" t="str">
        <f t="shared" ref="E171:E172" si="34">F171*B171</f>
        <v>0.00</v>
      </c>
      <c r="F171" s="3" t="str">
        <f t="shared" ref="F171:F172" si="35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5.14</v>
      </c>
      <c r="C172" s="3">
        <v>18763.0</v>
      </c>
      <c r="D172" s="3">
        <v>18890.0</v>
      </c>
      <c r="E172" s="3" t="str">
        <f t="shared" si="34"/>
        <v>652.78</v>
      </c>
      <c r="F172" s="3" t="str">
        <f t="shared" si="35"/>
        <v>127.00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21.65</v>
      </c>
      <c r="C174" s="3">
        <v>29.0</v>
      </c>
      <c r="D174" s="3">
        <v>30.0</v>
      </c>
      <c r="E174" s="3" t="str">
        <f t="shared" ref="E174:E175" si="36">F174*B174</f>
        <v>21.65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6"/>
        <v>50.52</v>
      </c>
      <c r="F175" s="3" t="str">
        <f>F174+F177</f>
        <v>2.00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1">
        <v>1049.13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131.15</v>
      </c>
      <c r="C177" s="3">
        <v>11.0</v>
      </c>
      <c r="D177" s="3">
        <v>12.0</v>
      </c>
      <c r="E177" s="3" t="str">
        <f>F177*B177</f>
        <v>131.15</v>
      </c>
      <c r="F177" s="3" t="str">
        <f>D177-C177</f>
        <v>1.00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1">
        <v>777.64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360.0</v>
      </c>
      <c r="F179" s="1"/>
      <c r="G179" s="1"/>
      <c r="H179" s="1"/>
      <c r="I179" s="1"/>
      <c r="J179" s="1"/>
      <c r="K179" s="1"/>
    </row>
    <row r="180" ht="15.75" customHeight="1">
      <c r="A180" s="9" t="s">
        <v>15</v>
      </c>
      <c r="B180" s="9"/>
      <c r="C180" s="9"/>
      <c r="D180" s="9"/>
      <c r="E180" s="10">
        <v>50.0</v>
      </c>
      <c r="F180" s="1"/>
      <c r="G180" s="3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3213.22</v>
      </c>
      <c r="F181" s="1"/>
      <c r="G181" s="3" t="str">
        <f>E181+12000</f>
        <v>15213.22</v>
      </c>
      <c r="H181" s="1"/>
      <c r="I181" s="1"/>
      <c r="J181" s="1"/>
      <c r="K181" s="1"/>
    </row>
    <row r="182" ht="12.75" customHeight="1">
      <c r="A182" s="7" t="s">
        <v>67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115.86</v>
      </c>
      <c r="C185" s="3">
        <v>24.0</v>
      </c>
      <c r="D185" s="3">
        <v>25.0</v>
      </c>
      <c r="E185" s="3" t="str">
        <f t="shared" ref="E185:E186" si="37">F185*B185</f>
        <v>115.86</v>
      </c>
      <c r="F185" s="3" t="str">
        <f t="shared" ref="F185:F186" si="38">D185-C185</f>
        <v>1.00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5.14</v>
      </c>
      <c r="C186" s="3">
        <v>18640.0</v>
      </c>
      <c r="D186" s="3">
        <v>18763.0</v>
      </c>
      <c r="E186" s="3" t="str">
        <f t="shared" si="37"/>
        <v>632.22</v>
      </c>
      <c r="F186" s="3" t="str">
        <f t="shared" si="38"/>
        <v>123.00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21.65</v>
      </c>
      <c r="C188" s="3">
        <v>28.0</v>
      </c>
      <c r="D188" s="3">
        <v>29.0</v>
      </c>
      <c r="E188" s="3" t="str">
        <f t="shared" ref="E188:E189" si="39">F188*B188</f>
        <v>21.65</v>
      </c>
      <c r="F188" s="3" t="str">
        <f>D188-C188</f>
        <v>1.00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39"/>
        <v>25.26</v>
      </c>
      <c r="F189" s="3" t="str">
        <f>F188+F191</f>
        <v>1.00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1">
        <v>1049.13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131.15</v>
      </c>
      <c r="C191" s="3">
        <v>11.0</v>
      </c>
      <c r="D191" s="3">
        <v>11.0</v>
      </c>
      <c r="E191" s="3" t="str">
        <f>F191*B191</f>
        <v>0.00</v>
      </c>
      <c r="F191" s="3" t="str">
        <f>D191-C191</f>
        <v>0.00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1">
        <v>777.64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360.0</v>
      </c>
      <c r="F193" s="1"/>
      <c r="G193" s="1"/>
      <c r="H193" s="1"/>
      <c r="I193" s="1"/>
      <c r="J193" s="1"/>
      <c r="K193" s="1"/>
    </row>
    <row r="194" ht="15.75" customHeight="1">
      <c r="A194" s="9" t="s">
        <v>15</v>
      </c>
      <c r="B194" s="9"/>
      <c r="C194" s="9"/>
      <c r="D194" s="9"/>
      <c r="E194" s="10">
        <v>50.0</v>
      </c>
      <c r="F194" s="1"/>
      <c r="G194" s="3"/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3152.11</v>
      </c>
      <c r="F195" s="1"/>
      <c r="G195" s="3" t="str">
        <f>E195+11000</f>
        <v>14152.11</v>
      </c>
      <c r="H195" s="1"/>
      <c r="I195" s="1"/>
      <c r="J195" s="1"/>
      <c r="K195" s="1"/>
    </row>
    <row r="196" ht="12.75" customHeight="1">
      <c r="A196" s="7" t="s">
        <v>67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115.86</v>
      </c>
      <c r="C199" s="3">
        <v>24.0</v>
      </c>
      <c r="D199" s="3">
        <v>24.0</v>
      </c>
      <c r="E199" s="3" t="str">
        <f t="shared" ref="E199:E200" si="40">F199*B199</f>
        <v>0.00</v>
      </c>
      <c r="F199" s="3" t="str">
        <f t="shared" ref="F199:F200" si="41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5.14</v>
      </c>
      <c r="C200" s="3">
        <v>18574.0</v>
      </c>
      <c r="D200" s="3">
        <v>18640.0</v>
      </c>
      <c r="E200" s="3" t="str">
        <f t="shared" si="40"/>
        <v>339.24</v>
      </c>
      <c r="F200" s="3" t="str">
        <f t="shared" si="41"/>
        <v>66.00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21.65</v>
      </c>
      <c r="C202" s="3">
        <v>27.0</v>
      </c>
      <c r="D202" s="3">
        <v>28.0</v>
      </c>
      <c r="E202" s="3" t="str">
        <f t="shared" ref="E202:E203" si="42">F202*B202</f>
        <v>21.65</v>
      </c>
      <c r="F202" s="3" t="str">
        <f>D202-C202</f>
        <v>1.00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42"/>
        <v>50.52</v>
      </c>
      <c r="F203" s="3" t="str">
        <f>F202+F205</f>
        <v>2.00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1">
        <v>1049.13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131.15</v>
      </c>
      <c r="C205" s="3">
        <v>10.0</v>
      </c>
      <c r="D205" s="3">
        <v>11.0</v>
      </c>
      <c r="E205" s="3" t="str">
        <f>F205*B205</f>
        <v>131.15</v>
      </c>
      <c r="F205" s="3" t="str">
        <f>D205-C205</f>
        <v>1.00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1">
        <v>777.64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360.0</v>
      </c>
      <c r="F207" s="1"/>
      <c r="G207" s="1"/>
      <c r="H207" s="1"/>
      <c r="I207" s="1"/>
      <c r="J207" s="1"/>
      <c r="K207" s="1"/>
    </row>
    <row r="208" ht="15.75" customHeight="1">
      <c r="A208" s="9" t="s">
        <v>15</v>
      </c>
      <c r="B208" s="9"/>
      <c r="C208" s="9"/>
      <c r="D208" s="9"/>
      <c r="E208" s="10">
        <v>50.0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2899.68</v>
      </c>
      <c r="F209" s="1"/>
      <c r="G209" s="3" t="str">
        <f>E209+11000</f>
        <v>13899.68</v>
      </c>
      <c r="H209" s="1"/>
      <c r="I209" s="1"/>
      <c r="J209" s="1"/>
      <c r="K209" s="1"/>
    </row>
    <row r="210" ht="12.75" customHeight="1">
      <c r="A210" s="7" t="s">
        <v>67</v>
      </c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24.0</v>
      </c>
      <c r="D213" s="3">
        <v>24.0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18459.0</v>
      </c>
      <c r="D214" s="3">
        <v>18574.0</v>
      </c>
      <c r="E214" s="3" t="str">
        <f t="shared" si="43"/>
        <v>591.10</v>
      </c>
      <c r="F214" s="3" t="str">
        <f t="shared" si="44"/>
        <v>115.00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25.0</v>
      </c>
      <c r="D216" s="3">
        <v>27.0</v>
      </c>
      <c r="E216" s="3" t="str">
        <f t="shared" ref="E216:E217" si="45">F216*B216</f>
        <v>43.30</v>
      </c>
      <c r="F216" s="3" t="str">
        <f>D216-C216</f>
        <v>2.00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5"/>
        <v>50.52</v>
      </c>
      <c r="F217" s="3" t="str">
        <f>F216+F219</f>
        <v>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1">
        <v>1049.13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131.15</v>
      </c>
      <c r="C219" s="3">
        <v>10.0</v>
      </c>
      <c r="D219" s="3">
        <v>10.0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1">
        <v>777.64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360.0</v>
      </c>
      <c r="F221" s="1"/>
      <c r="G221" s="1"/>
      <c r="H221" s="1"/>
      <c r="I221" s="1"/>
      <c r="J221" s="1"/>
      <c r="K221" s="1"/>
    </row>
    <row r="222" ht="15.75" customHeight="1">
      <c r="A222" s="9" t="s">
        <v>15</v>
      </c>
      <c r="B222" s="9"/>
      <c r="C222" s="9"/>
      <c r="D222" s="9"/>
      <c r="E222" s="10">
        <v>50.0</v>
      </c>
      <c r="F222" s="1"/>
      <c r="G222" s="3"/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3042.04</v>
      </c>
      <c r="F223" s="1"/>
      <c r="G223" s="3" t="str">
        <f>E223+11000</f>
        <v>14042.04</v>
      </c>
      <c r="H223" s="1"/>
      <c r="I223" s="1"/>
      <c r="J223" s="1"/>
      <c r="K223" s="1"/>
    </row>
    <row r="224" ht="12.75" customHeight="1">
      <c r="A224" s="7" t="s">
        <v>67</v>
      </c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33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115.86</v>
      </c>
      <c r="C227" s="3">
        <v>24.0</v>
      </c>
      <c r="D227" s="3">
        <v>24.0</v>
      </c>
      <c r="E227" s="3" t="str">
        <f t="shared" ref="E227:E228" si="46">F227*B227</f>
        <v>0.00</v>
      </c>
      <c r="F227" s="3" t="str">
        <f t="shared" ref="F227:F228" si="47">D227-C227</f>
        <v>0.00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5.14</v>
      </c>
      <c r="C228" s="3">
        <v>18393.0</v>
      </c>
      <c r="D228" s="3">
        <v>18459.0</v>
      </c>
      <c r="E228" s="3" t="str">
        <f t="shared" si="46"/>
        <v>339.24</v>
      </c>
      <c r="F228" s="3" t="str">
        <f t="shared" si="47"/>
        <v>66.00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21.65</v>
      </c>
      <c r="C230" s="3">
        <v>25.0</v>
      </c>
      <c r="D230" s="3">
        <v>25.0</v>
      </c>
      <c r="E230" s="3" t="str">
        <f t="shared" ref="E230:E231" si="48">F230*B230</f>
        <v>0.00</v>
      </c>
      <c r="F230" s="3" t="str">
        <f>D230-C230</f>
        <v>0.00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48"/>
        <v>25.26</v>
      </c>
      <c r="F231" s="3" t="str">
        <f>F230+F233</f>
        <v>1.00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1">
        <v>1049.13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131.15</v>
      </c>
      <c r="C233" s="3">
        <v>9.0</v>
      </c>
      <c r="D233" s="3">
        <v>10.0</v>
      </c>
      <c r="E233" s="3" t="str">
        <f>F233*B233</f>
        <v>131.15</v>
      </c>
      <c r="F233" s="3" t="str">
        <f>D233-C233</f>
        <v>1.00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1">
        <v>777.64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360.0</v>
      </c>
      <c r="F235" s="1"/>
      <c r="G235" s="1"/>
      <c r="H235" s="1"/>
      <c r="I235" s="1"/>
      <c r="J235" s="1"/>
      <c r="K235" s="1"/>
    </row>
    <row r="236" ht="15.75" customHeight="1">
      <c r="A236" s="9" t="s">
        <v>15</v>
      </c>
      <c r="B236" s="9"/>
      <c r="C236" s="9"/>
      <c r="D236" s="9"/>
      <c r="E236" s="10">
        <v>50.0</v>
      </c>
      <c r="F236" s="1"/>
      <c r="G236" s="3"/>
      <c r="H236" s="1"/>
      <c r="I236" s="1"/>
      <c r="J236" s="1"/>
      <c r="K236" s="1"/>
    </row>
    <row r="237" ht="15.75" customHeight="1">
      <c r="A237" s="5" t="s">
        <v>16</v>
      </c>
      <c r="B237" s="5"/>
      <c r="C237" s="5"/>
      <c r="D237" s="5"/>
      <c r="E237" s="6" t="str">
        <f>SUM(E227:E236)</f>
        <v>2852.77</v>
      </c>
      <c r="F237" s="1"/>
      <c r="G237" s="3" t="str">
        <f>E237+11000</f>
        <v>13852.77</v>
      </c>
      <c r="H237" s="1"/>
      <c r="I237" s="1"/>
      <c r="J237" s="1"/>
      <c r="K237" s="1"/>
    </row>
    <row r="238" ht="12.75" customHeight="1">
      <c r="A238" s="7" t="s">
        <v>67</v>
      </c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34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115.86</v>
      </c>
      <c r="C241" s="3">
        <v>24.0</v>
      </c>
      <c r="D241" s="3">
        <v>24.0</v>
      </c>
      <c r="E241" s="3" t="str">
        <f t="shared" ref="E241:E242" si="49">F241*B241</f>
        <v>0.00</v>
      </c>
      <c r="F241" s="3" t="str">
        <f t="shared" ref="F241:F242" si="50">D241-C241</f>
        <v>0.00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5.14</v>
      </c>
      <c r="C242" s="3">
        <v>18279.0</v>
      </c>
      <c r="D242" s="3">
        <v>18393.0</v>
      </c>
      <c r="E242" s="3" t="str">
        <f t="shared" si="49"/>
        <v>585.96</v>
      </c>
      <c r="F242" s="3" t="str">
        <f t="shared" si="50"/>
        <v>114.00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21.65</v>
      </c>
      <c r="C244" s="3">
        <v>24.0</v>
      </c>
      <c r="D244" s="3">
        <v>25.0</v>
      </c>
      <c r="E244" s="3" t="str">
        <f t="shared" ref="E244:E245" si="51">F244*B244</f>
        <v>21.65</v>
      </c>
      <c r="F244" s="3" t="str">
        <f>D244-C244</f>
        <v>1.00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51"/>
        <v>25.26</v>
      </c>
      <c r="F245" s="3" t="str">
        <f>F244+F247</f>
        <v>1.00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1">
        <v>1049.13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131.15</v>
      </c>
      <c r="C247" s="3">
        <v>9.0</v>
      </c>
      <c r="D247" s="3">
        <v>9.0</v>
      </c>
      <c r="E247" s="3" t="str">
        <f>F247*B247</f>
        <v>0.00</v>
      </c>
      <c r="F247" s="3" t="str">
        <f>D247-C247</f>
        <v>0.00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1">
        <v>777.64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360.0</v>
      </c>
      <c r="F249" s="1"/>
      <c r="G249" s="1"/>
      <c r="H249" s="1"/>
      <c r="I249" s="1"/>
      <c r="J249" s="1"/>
      <c r="K249" s="1"/>
    </row>
    <row r="250" ht="15.75" customHeight="1">
      <c r="A250" s="9" t="s">
        <v>15</v>
      </c>
      <c r="B250" s="9"/>
      <c r="C250" s="9"/>
      <c r="D250" s="9"/>
      <c r="E250" s="10">
        <v>50.0</v>
      </c>
      <c r="F250" s="1"/>
      <c r="G250" s="3"/>
      <c r="H250" s="1"/>
      <c r="I250" s="1"/>
      <c r="J250" s="1"/>
      <c r="K250" s="1"/>
    </row>
    <row r="251" ht="15.75" customHeight="1">
      <c r="A251" s="5" t="s">
        <v>16</v>
      </c>
      <c r="B251" s="5"/>
      <c r="C251" s="5"/>
      <c r="D251" s="5"/>
      <c r="E251" s="6" t="str">
        <f>SUM(E241:E250)</f>
        <v>2989.99</v>
      </c>
      <c r="F251" s="1"/>
      <c r="G251" s="3" t="str">
        <f>E251+11000</f>
        <v>13989.99</v>
      </c>
      <c r="H251" s="1"/>
      <c r="I251" s="1"/>
      <c r="J251" s="1"/>
      <c r="K251" s="1"/>
    </row>
    <row r="252" ht="12.75" customHeight="1">
      <c r="A252" s="7" t="s">
        <v>67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35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115.86</v>
      </c>
      <c r="C255" s="3">
        <v>24.0</v>
      </c>
      <c r="D255" s="3">
        <v>24.0</v>
      </c>
      <c r="E255" s="3" t="str">
        <f t="shared" ref="E255:E256" si="52">F255*B255</f>
        <v>0.00</v>
      </c>
      <c r="F255" s="3" t="str">
        <f t="shared" ref="F255:F256" si="53">D255-C255</f>
        <v>0.00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5.14</v>
      </c>
      <c r="C256" s="3">
        <v>18187.0</v>
      </c>
      <c r="D256" s="3">
        <v>18279.0</v>
      </c>
      <c r="E256" s="3" t="str">
        <f t="shared" si="52"/>
        <v>472.88</v>
      </c>
      <c r="F256" s="3" t="str">
        <f t="shared" si="53"/>
        <v>92.00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120.35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21.65</v>
      </c>
      <c r="C258" s="3">
        <v>23.0</v>
      </c>
      <c r="D258" s="3">
        <v>24.0</v>
      </c>
      <c r="E258" s="3" t="str">
        <f t="shared" ref="E258:E259" si="54">F258*B258</f>
        <v>21.65</v>
      </c>
      <c r="F258" s="3" t="str">
        <f>D258-C258</f>
        <v>1.00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25.26</v>
      </c>
      <c r="C259" s="3"/>
      <c r="D259" s="3"/>
      <c r="E259" s="3" t="str">
        <f t="shared" si="54"/>
        <v>50.52</v>
      </c>
      <c r="F259" s="3" t="str">
        <f>F258+F261</f>
        <v>2.00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1">
        <v>1049.13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131.15</v>
      </c>
      <c r="C261" s="3">
        <v>8.0</v>
      </c>
      <c r="D261" s="3">
        <v>9.0</v>
      </c>
      <c r="E261" s="3" t="str">
        <f>F261*B261</f>
        <v>131.15</v>
      </c>
      <c r="F261" s="3" t="str">
        <f>D261-C261</f>
        <v>1.00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1">
        <v>777.64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360.0</v>
      </c>
      <c r="F263" s="1"/>
      <c r="G263" s="1"/>
      <c r="H263" s="1"/>
      <c r="I263" s="1"/>
      <c r="J263" s="1"/>
      <c r="K263" s="1"/>
    </row>
    <row r="264" ht="15.75" customHeight="1">
      <c r="A264" s="9" t="s">
        <v>15</v>
      </c>
      <c r="B264" s="9"/>
      <c r="C264" s="9"/>
      <c r="D264" s="9"/>
      <c r="E264" s="10">
        <v>50.0</v>
      </c>
      <c r="F264" s="1"/>
      <c r="G264" s="3"/>
      <c r="H264" s="1"/>
      <c r="I264" s="1"/>
      <c r="J264" s="1"/>
      <c r="K264" s="1"/>
    </row>
    <row r="265" ht="15.75" customHeight="1">
      <c r="A265" s="5" t="s">
        <v>16</v>
      </c>
      <c r="B265" s="5"/>
      <c r="C265" s="5"/>
      <c r="D265" s="5"/>
      <c r="E265" s="6" t="str">
        <f>SUM(E255:E264)</f>
        <v>3033.32</v>
      </c>
      <c r="F265" s="1"/>
      <c r="G265" s="3" t="str">
        <f>E265+11000</f>
        <v>14033.32</v>
      </c>
      <c r="H265" s="1"/>
      <c r="I265" s="1"/>
      <c r="J265" s="1"/>
      <c r="K265" s="1"/>
    </row>
    <row r="266" ht="12.75" customHeight="1">
      <c r="A266" s="7" t="s">
        <v>67</v>
      </c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37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115.86</v>
      </c>
      <c r="C269" s="3">
        <v>23.0</v>
      </c>
      <c r="D269" s="3">
        <v>24.0</v>
      </c>
      <c r="E269" s="3" t="str">
        <f t="shared" ref="E269:E270" si="55">F269*B269</f>
        <v>115.86</v>
      </c>
      <c r="F269" s="3" t="str">
        <f t="shared" ref="F269:F270" si="56">D269-C269</f>
        <v>1.00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5.14</v>
      </c>
      <c r="C270" s="3">
        <v>18125.0</v>
      </c>
      <c r="D270" s="3">
        <v>18187.0</v>
      </c>
      <c r="E270" s="3" t="str">
        <f t="shared" si="55"/>
        <v>318.68</v>
      </c>
      <c r="F270" s="3" t="str">
        <f t="shared" si="56"/>
        <v>62.00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120.35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21.65</v>
      </c>
      <c r="C272" s="3">
        <v>21.0</v>
      </c>
      <c r="D272" s="3">
        <v>23.0</v>
      </c>
      <c r="E272" s="3" t="str">
        <f t="shared" ref="E272:E273" si="57">F272*B272</f>
        <v>43.30</v>
      </c>
      <c r="F272" s="3" t="str">
        <f>D272-C272</f>
        <v>2.00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25.26</v>
      </c>
      <c r="C273" s="3"/>
      <c r="D273" s="3"/>
      <c r="E273" s="3" t="str">
        <f t="shared" si="57"/>
        <v>75.78</v>
      </c>
      <c r="F273" s="3" t="str">
        <f>F272+F275</f>
        <v>3.00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1">
        <v>1049.13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131.15</v>
      </c>
      <c r="C275" s="3">
        <v>7.0</v>
      </c>
      <c r="D275" s="3">
        <v>8.0</v>
      </c>
      <c r="E275" s="3" t="str">
        <f>F275*B275</f>
        <v>131.15</v>
      </c>
      <c r="F275" s="3" t="str">
        <f>D275-C275</f>
        <v>1.00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1">
        <v>777.64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360.0</v>
      </c>
      <c r="F277" s="1"/>
      <c r="G277" s="1"/>
      <c r="H277" s="1"/>
      <c r="I277" s="1"/>
      <c r="J277" s="1"/>
      <c r="K277" s="1"/>
    </row>
    <row r="278" ht="15.75" customHeight="1">
      <c r="A278" s="9" t="s">
        <v>15</v>
      </c>
      <c r="B278" s="9"/>
      <c r="C278" s="9"/>
      <c r="D278" s="9"/>
      <c r="E278" s="10">
        <v>50.0</v>
      </c>
      <c r="F278" s="1"/>
      <c r="G278" s="3"/>
      <c r="H278" s="1"/>
      <c r="I278" s="1"/>
      <c r="J278" s="1"/>
      <c r="K278" s="1"/>
    </row>
    <row r="279" ht="15.75" customHeight="1">
      <c r="A279" s="5" t="s">
        <v>16</v>
      </c>
      <c r="B279" s="5"/>
      <c r="C279" s="5"/>
      <c r="D279" s="5"/>
      <c r="E279" s="6" t="str">
        <f>SUM(E269:E278)</f>
        <v>3041.89</v>
      </c>
      <c r="F279" s="1"/>
      <c r="G279" s="3" t="str">
        <f>E279+11000</f>
        <v>14041.89</v>
      </c>
      <c r="H279" s="1"/>
      <c r="I279" s="1"/>
      <c r="J279" s="1"/>
      <c r="K279" s="1"/>
    </row>
    <row r="280" ht="12.75" customHeight="1">
      <c r="A280" s="7" t="s">
        <v>67</v>
      </c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38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115.86</v>
      </c>
      <c r="C283" s="3">
        <v>23.0</v>
      </c>
      <c r="D283" s="3">
        <v>23.0</v>
      </c>
      <c r="E283" s="3" t="str">
        <f t="shared" ref="E283:E284" si="58">F283*B283</f>
        <v>0.00</v>
      </c>
      <c r="F283" s="3" t="str">
        <f t="shared" ref="F283:F284" si="59">D283-C283</f>
        <v>0.00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5.14</v>
      </c>
      <c r="C284" s="3">
        <v>18055.0</v>
      </c>
      <c r="D284" s="3">
        <v>18125.0</v>
      </c>
      <c r="E284" s="3" t="str">
        <f t="shared" si="58"/>
        <v>359.80</v>
      </c>
      <c r="F284" s="3" t="str">
        <f t="shared" si="59"/>
        <v>70.00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120.35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21.65</v>
      </c>
      <c r="C286" s="3">
        <v>20.0</v>
      </c>
      <c r="D286" s="3">
        <v>21.0</v>
      </c>
      <c r="E286" s="3" t="str">
        <f t="shared" ref="E286:E287" si="60">F286*B286</f>
        <v>21.65</v>
      </c>
      <c r="F286" s="3" t="str">
        <f>D286-C286</f>
        <v>1.00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25.26</v>
      </c>
      <c r="C287" s="3"/>
      <c r="D287" s="3"/>
      <c r="E287" s="3" t="str">
        <f t="shared" si="60"/>
        <v>25.26</v>
      </c>
      <c r="F287" s="3" t="str">
        <f>F286+F289</f>
        <v>1.00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1">
        <v>1049.13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131.15</v>
      </c>
      <c r="C289" s="3">
        <v>7.0</v>
      </c>
      <c r="D289" s="3">
        <v>7.0</v>
      </c>
      <c r="E289" s="3" t="str">
        <f>F289*B289</f>
        <v>0.00</v>
      </c>
      <c r="F289" s="3" t="str">
        <f>D289-C289</f>
        <v>0.00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1">
        <v>777.64</v>
      </c>
      <c r="F290" s="1"/>
      <c r="G290" s="1"/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360.0</v>
      </c>
      <c r="F291" s="1"/>
      <c r="G291" s="1"/>
      <c r="H291" s="1"/>
      <c r="I291" s="1"/>
      <c r="J291" s="1"/>
      <c r="K291" s="1"/>
    </row>
    <row r="292" ht="15.75" customHeight="1">
      <c r="A292" s="9" t="s">
        <v>15</v>
      </c>
      <c r="B292" s="9"/>
      <c r="C292" s="9"/>
      <c r="D292" s="9"/>
      <c r="E292" s="10">
        <v>50.0</v>
      </c>
      <c r="F292" s="1"/>
      <c r="G292" s="3"/>
      <c r="H292" s="1"/>
      <c r="I292" s="1"/>
      <c r="J292" s="1"/>
      <c r="K292" s="1"/>
    </row>
    <row r="293" ht="15.75" customHeight="1">
      <c r="A293" s="5" t="s">
        <v>16</v>
      </c>
      <c r="B293" s="5"/>
      <c r="C293" s="5"/>
      <c r="D293" s="5"/>
      <c r="E293" s="6" t="str">
        <f>SUM(E283:E292)</f>
        <v>2763.83</v>
      </c>
      <c r="F293" s="1"/>
      <c r="G293" s="3" t="str">
        <f>E293+11000</f>
        <v>13763.83</v>
      </c>
      <c r="H293" s="1"/>
      <c r="I293" s="1"/>
      <c r="J293" s="1"/>
      <c r="K293" s="1"/>
    </row>
    <row r="294" ht="12.75" customHeight="1">
      <c r="A294" s="7" t="s">
        <v>67</v>
      </c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39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115.86</v>
      </c>
      <c r="C297" s="3">
        <v>22.0</v>
      </c>
      <c r="D297" s="3">
        <v>23.0</v>
      </c>
      <c r="E297" s="3" t="str">
        <f t="shared" ref="E297:E298" si="61">F297*B297</f>
        <v>115.86</v>
      </c>
      <c r="F297" s="3" t="str">
        <f t="shared" ref="F297:F298" si="62">D297-C297</f>
        <v>1.00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5.14</v>
      </c>
      <c r="C298" s="3">
        <v>17947.0</v>
      </c>
      <c r="D298" s="3">
        <v>18055.0</v>
      </c>
      <c r="E298" s="3" t="str">
        <f t="shared" si="61"/>
        <v>555.12</v>
      </c>
      <c r="F298" s="3" t="str">
        <f t="shared" si="62"/>
        <v>108.00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/>
      <c r="E299" s="3">
        <v>120.35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21.65</v>
      </c>
      <c r="C300" s="3">
        <v>19.0</v>
      </c>
      <c r="D300" s="3">
        <v>20.0</v>
      </c>
      <c r="E300" s="3" t="str">
        <f t="shared" ref="E300:E301" si="63">F300*B300</f>
        <v>21.65</v>
      </c>
      <c r="F300" s="3" t="str">
        <f>D300-C300</f>
        <v>1.00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25.26</v>
      </c>
      <c r="C301" s="3"/>
      <c r="D301" s="3"/>
      <c r="E301" s="3" t="str">
        <f t="shared" si="63"/>
        <v>50.52</v>
      </c>
      <c r="F301" s="3" t="str">
        <f>F300+F303</f>
        <v>2.00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1">
        <v>1049.13</v>
      </c>
      <c r="F302" s="1"/>
      <c r="G302" s="1"/>
      <c r="H302" s="1"/>
      <c r="I302" s="1"/>
      <c r="J302" s="1"/>
      <c r="K302" s="1"/>
    </row>
    <row r="303" ht="12.75" customHeight="1">
      <c r="A303" s="1" t="s">
        <v>12</v>
      </c>
      <c r="B303" s="3">
        <v>131.15</v>
      </c>
      <c r="C303" s="3">
        <v>6.0</v>
      </c>
      <c r="D303" s="3">
        <v>7.0</v>
      </c>
      <c r="E303" s="3" t="str">
        <f>F303*B303</f>
        <v>131.15</v>
      </c>
      <c r="F303" s="3" t="str">
        <f>D303-C303</f>
        <v>1.00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1">
        <v>777.64</v>
      </c>
      <c r="F304" s="1"/>
      <c r="G304" s="1"/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360.0</v>
      </c>
      <c r="F305" s="1"/>
      <c r="G305" s="1"/>
      <c r="H305" s="1"/>
      <c r="I305" s="1"/>
      <c r="J305" s="1"/>
      <c r="K305" s="1"/>
    </row>
    <row r="306" ht="15.75" customHeight="1">
      <c r="A306" s="9" t="s">
        <v>15</v>
      </c>
      <c r="B306" s="9"/>
      <c r="C306" s="9"/>
      <c r="D306" s="9"/>
      <c r="E306" s="10">
        <v>50.0</v>
      </c>
      <c r="F306" s="1"/>
      <c r="G306" s="3"/>
      <c r="H306" s="1"/>
      <c r="I306" s="1"/>
      <c r="J306" s="1"/>
      <c r="K306" s="1"/>
    </row>
    <row r="307" ht="15.75" customHeight="1">
      <c r="A307" s="5" t="s">
        <v>16</v>
      </c>
      <c r="B307" s="5"/>
      <c r="C307" s="5"/>
      <c r="D307" s="5"/>
      <c r="E307" s="6" t="str">
        <f>SUM(E297:E306)</f>
        <v>3231.42</v>
      </c>
      <c r="F307" s="1"/>
      <c r="G307" s="3" t="str">
        <f>E307+11000</f>
        <v>14231.42</v>
      </c>
      <c r="H307" s="1"/>
      <c r="I307" s="1"/>
      <c r="J307" s="1"/>
      <c r="K307" s="1"/>
    </row>
    <row r="308" ht="12.75" customHeight="1">
      <c r="A308" s="7" t="s">
        <v>67</v>
      </c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40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ht="12.75" customHeight="1">
      <c r="A311" s="1" t="s">
        <v>6</v>
      </c>
      <c r="B311" s="3">
        <v>115.86</v>
      </c>
      <c r="C311" s="3">
        <v>22.0</v>
      </c>
      <c r="D311" s="3">
        <v>22.0</v>
      </c>
      <c r="E311" s="3" t="str">
        <f t="shared" ref="E311:E312" si="64">F311*B311</f>
        <v>0.00</v>
      </c>
      <c r="F311" s="3" t="str">
        <f t="shared" ref="F311:F312" si="65">D311-C311</f>
        <v>0.00</v>
      </c>
      <c r="G311" s="1"/>
      <c r="H311" s="1"/>
      <c r="I311" s="1"/>
      <c r="J311" s="1"/>
      <c r="K311" s="1"/>
    </row>
    <row r="312" ht="12.75" customHeight="1">
      <c r="A312" s="1" t="s">
        <v>7</v>
      </c>
      <c r="B312" s="3">
        <v>5.14</v>
      </c>
      <c r="C312" s="3">
        <v>17866.0</v>
      </c>
      <c r="D312" s="3">
        <v>17947.0</v>
      </c>
      <c r="E312" s="3" t="str">
        <f t="shared" si="64"/>
        <v>416.34</v>
      </c>
      <c r="F312" s="3" t="str">
        <f t="shared" si="65"/>
        <v>81.00</v>
      </c>
      <c r="G312" s="1"/>
      <c r="H312" s="1"/>
      <c r="I312" s="1"/>
      <c r="J312" s="1"/>
      <c r="K312" s="1"/>
    </row>
    <row r="313" ht="12.75" customHeight="1">
      <c r="A313" s="1" t="s">
        <v>8</v>
      </c>
      <c r="B313" s="3"/>
      <c r="C313" s="3"/>
      <c r="D313" s="3"/>
      <c r="E313" s="3">
        <v>120.35</v>
      </c>
      <c r="F313" s="1"/>
      <c r="G313" s="1"/>
      <c r="H313" s="1"/>
      <c r="I313" s="1"/>
      <c r="J313" s="1"/>
      <c r="K313" s="1"/>
    </row>
    <row r="314" ht="12.75" customHeight="1">
      <c r="A314" s="1" t="s">
        <v>9</v>
      </c>
      <c r="B314" s="3">
        <v>21.65</v>
      </c>
      <c r="C314" s="3">
        <v>18.0</v>
      </c>
      <c r="D314" s="3">
        <v>19.0</v>
      </c>
      <c r="E314" s="3" t="str">
        <f t="shared" ref="E314:E315" si="66">F314*B314</f>
        <v>21.65</v>
      </c>
      <c r="F314" s="3" t="str">
        <f>D314-C314</f>
        <v>1.00</v>
      </c>
      <c r="G314" s="1"/>
      <c r="H314" s="1"/>
      <c r="I314" s="1"/>
      <c r="J314" s="1"/>
      <c r="K314" s="1"/>
    </row>
    <row r="315" ht="12.75" customHeight="1">
      <c r="A315" s="1" t="s">
        <v>10</v>
      </c>
      <c r="B315" s="3">
        <v>25.26</v>
      </c>
      <c r="C315" s="3"/>
      <c r="D315" s="3"/>
      <c r="E315" s="3" t="str">
        <f t="shared" si="66"/>
        <v>50.52</v>
      </c>
      <c r="F315" s="3" t="str">
        <f>F314+F317</f>
        <v>2.00</v>
      </c>
      <c r="G315" s="1"/>
      <c r="H315" s="1"/>
      <c r="I315" s="1"/>
      <c r="J315" s="1"/>
      <c r="K315" s="1"/>
    </row>
    <row r="316" ht="12.75" customHeight="1">
      <c r="A316" s="1" t="s">
        <v>11</v>
      </c>
      <c r="B316" s="3"/>
      <c r="C316" s="3"/>
      <c r="D316" s="3"/>
      <c r="E316" s="1">
        <v>1049.13</v>
      </c>
      <c r="F316" s="1"/>
      <c r="G316" s="1"/>
      <c r="H316" s="1"/>
      <c r="I316" s="1"/>
      <c r="J316" s="1"/>
      <c r="K316" s="1"/>
    </row>
    <row r="317" ht="12.75" customHeight="1">
      <c r="A317" s="1" t="s">
        <v>12</v>
      </c>
      <c r="B317" s="3">
        <v>131.15</v>
      </c>
      <c r="C317" s="3">
        <v>5.0</v>
      </c>
      <c r="D317" s="3">
        <v>6.0</v>
      </c>
      <c r="E317" s="3" t="str">
        <f>F317*B317</f>
        <v>131.15</v>
      </c>
      <c r="F317" s="3" t="str">
        <f>D317-C317</f>
        <v>1.00</v>
      </c>
      <c r="G317" s="1"/>
      <c r="H317" s="1"/>
      <c r="I317" s="1"/>
      <c r="J317" s="1"/>
      <c r="K317" s="1"/>
    </row>
    <row r="318" ht="12.75" customHeight="1">
      <c r="A318" s="1" t="s">
        <v>13</v>
      </c>
      <c r="B318" s="3"/>
      <c r="C318" s="3"/>
      <c r="D318" s="3"/>
      <c r="E318" s="1">
        <v>735.37</v>
      </c>
      <c r="F318" s="1"/>
      <c r="G318" s="1">
        <v>777.64</v>
      </c>
      <c r="H318" s="1"/>
      <c r="I318" s="1"/>
      <c r="J318" s="1"/>
      <c r="K318" s="1"/>
    </row>
    <row r="319" ht="12.75" customHeight="1">
      <c r="A319" s="1" t="s">
        <v>14</v>
      </c>
      <c r="B319" s="3"/>
      <c r="C319" s="3"/>
      <c r="D319" s="3"/>
      <c r="E319" s="3">
        <v>347.47</v>
      </c>
      <c r="F319" s="1"/>
      <c r="G319" s="1">
        <v>360.0</v>
      </c>
      <c r="H319" s="1"/>
      <c r="I319" s="1"/>
      <c r="J319" s="1"/>
      <c r="K319" s="1"/>
    </row>
    <row r="320" ht="15.75" customHeight="1">
      <c r="A320" s="9" t="s">
        <v>15</v>
      </c>
      <c r="B320" s="9"/>
      <c r="C320" s="9"/>
      <c r="D320" s="9"/>
      <c r="E320" s="10">
        <v>50.0</v>
      </c>
      <c r="F320" s="1"/>
      <c r="G320" s="3"/>
      <c r="H320" s="1"/>
      <c r="I320" s="1"/>
      <c r="J320" s="1"/>
      <c r="K320" s="1"/>
    </row>
    <row r="321" ht="15.75" customHeight="1">
      <c r="A321" s="5" t="s">
        <v>16</v>
      </c>
      <c r="B321" s="5"/>
      <c r="C321" s="5"/>
      <c r="D321" s="5"/>
      <c r="E321" s="6" t="str">
        <f>SUM(E311:E320)</f>
        <v>2921.98</v>
      </c>
      <c r="F321" s="1"/>
      <c r="G321" s="3" t="str">
        <f>E321+11000</f>
        <v>13921.98</v>
      </c>
      <c r="H321" s="1"/>
      <c r="I321" s="1"/>
      <c r="J321" s="1"/>
      <c r="K321" s="1"/>
    </row>
    <row r="322" ht="12.75" customHeight="1">
      <c r="A322" s="7" t="s">
        <v>67</v>
      </c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41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</row>
    <row r="325" ht="12.75" customHeight="1">
      <c r="A325" s="1" t="s">
        <v>6</v>
      </c>
      <c r="B325" s="3">
        <v>106.56</v>
      </c>
      <c r="C325" s="3">
        <v>21.0</v>
      </c>
      <c r="D325" s="3">
        <v>22.0</v>
      </c>
      <c r="E325" s="3" t="str">
        <f t="shared" ref="E325:E326" si="67">F325*B325</f>
        <v>106.56</v>
      </c>
      <c r="F325" s="3" t="str">
        <f t="shared" ref="F325:F326" si="68">D325-C325</f>
        <v>1.00</v>
      </c>
      <c r="G325" s="1"/>
      <c r="H325" s="1"/>
      <c r="I325" s="1"/>
      <c r="J325" s="1"/>
      <c r="K325" s="1"/>
    </row>
    <row r="326" ht="12.75" customHeight="1">
      <c r="A326" s="1" t="s">
        <v>7</v>
      </c>
      <c r="B326" s="3">
        <v>4.72</v>
      </c>
      <c r="C326" s="3">
        <v>17760.0</v>
      </c>
      <c r="D326" s="3">
        <v>17866.0</v>
      </c>
      <c r="E326" s="3" t="str">
        <f t="shared" si="67"/>
        <v>500.32</v>
      </c>
      <c r="F326" s="3" t="str">
        <f t="shared" si="68"/>
        <v>106.00</v>
      </c>
      <c r="G326" s="1"/>
      <c r="H326" s="1"/>
      <c r="I326" s="1"/>
      <c r="J326" s="1"/>
      <c r="K326" s="1"/>
    </row>
    <row r="327" ht="12.75" customHeight="1">
      <c r="A327" s="1" t="s">
        <v>8</v>
      </c>
      <c r="B327" s="3"/>
      <c r="C327" s="3"/>
      <c r="D327" s="3"/>
      <c r="E327" s="3">
        <v>110.42</v>
      </c>
      <c r="F327" s="1"/>
      <c r="G327" s="1"/>
      <c r="H327" s="1"/>
      <c r="I327" s="1"/>
      <c r="J327" s="1"/>
      <c r="K327" s="1"/>
    </row>
    <row r="328" ht="12.75" customHeight="1">
      <c r="A328" s="1" t="s">
        <v>9</v>
      </c>
      <c r="B328" s="3">
        <v>19.87</v>
      </c>
      <c r="C328" s="3">
        <v>16.0</v>
      </c>
      <c r="D328" s="3">
        <v>18.0</v>
      </c>
      <c r="E328" s="3" t="str">
        <f t="shared" ref="E328:E329" si="69">F328*B328</f>
        <v>39.74</v>
      </c>
      <c r="F328" s="3" t="str">
        <f>D328-C328</f>
        <v>2.00</v>
      </c>
      <c r="G328" s="1"/>
      <c r="H328" s="1"/>
      <c r="I328" s="1"/>
      <c r="J328" s="1"/>
      <c r="K328" s="1"/>
    </row>
    <row r="329" ht="12.75" customHeight="1">
      <c r="A329" s="1" t="s">
        <v>10</v>
      </c>
      <c r="B329" s="3">
        <v>23.18</v>
      </c>
      <c r="C329" s="3"/>
      <c r="D329" s="3"/>
      <c r="E329" s="3" t="str">
        <f t="shared" si="69"/>
        <v>69.54</v>
      </c>
      <c r="F329" s="3" t="str">
        <f>F328+F331</f>
        <v>3.00</v>
      </c>
      <c r="G329" s="1"/>
      <c r="H329" s="1"/>
      <c r="I329" s="1"/>
      <c r="J329" s="1"/>
      <c r="K329" s="1"/>
    </row>
    <row r="330" ht="12.75" customHeight="1">
      <c r="A330" s="1" t="s">
        <v>11</v>
      </c>
      <c r="B330" s="3"/>
      <c r="C330" s="3"/>
      <c r="D330" s="3"/>
      <c r="E330" s="1">
        <v>962.51</v>
      </c>
      <c r="F330" s="1"/>
      <c r="G330" s="1"/>
      <c r="H330" s="1"/>
      <c r="I330" s="1"/>
      <c r="J330" s="1"/>
      <c r="K330" s="1"/>
    </row>
    <row r="331" ht="12.75" customHeight="1">
      <c r="A331" s="1" t="s">
        <v>12</v>
      </c>
      <c r="B331" s="3">
        <v>121.13</v>
      </c>
      <c r="C331" s="3">
        <v>4.0</v>
      </c>
      <c r="D331" s="3">
        <v>5.0</v>
      </c>
      <c r="E331" s="3" t="str">
        <f>F331*B331</f>
        <v>121.13</v>
      </c>
      <c r="F331" s="3" t="str">
        <f>D331-C331</f>
        <v>1.00</v>
      </c>
      <c r="G331" s="1"/>
      <c r="H331" s="1"/>
      <c r="I331" s="1"/>
      <c r="J331" s="1"/>
      <c r="K331" s="1"/>
    </row>
    <row r="332" ht="12.75" customHeight="1">
      <c r="A332" s="1" t="s">
        <v>13</v>
      </c>
      <c r="B332" s="3"/>
      <c r="C332" s="3"/>
      <c r="D332" s="3"/>
      <c r="E332" s="1">
        <v>735.37</v>
      </c>
      <c r="F332" s="1"/>
      <c r="G332" s="1"/>
      <c r="H332" s="1"/>
      <c r="I332" s="1"/>
      <c r="J332" s="1"/>
      <c r="K332" s="1"/>
    </row>
    <row r="333" ht="12.75" customHeight="1">
      <c r="A333" s="1" t="s">
        <v>14</v>
      </c>
      <c r="B333" s="3"/>
      <c r="C333" s="3"/>
      <c r="D333" s="3"/>
      <c r="E333" s="3">
        <v>347.47</v>
      </c>
      <c r="F333" s="1"/>
      <c r="G333" s="1"/>
      <c r="H333" s="1"/>
      <c r="I333" s="1"/>
      <c r="J333" s="1"/>
      <c r="K333" s="1"/>
    </row>
    <row r="334" ht="15.75" customHeight="1">
      <c r="A334" s="9" t="s">
        <v>15</v>
      </c>
      <c r="B334" s="9"/>
      <c r="C334" s="9"/>
      <c r="D334" s="9"/>
      <c r="E334" s="10">
        <v>50.0</v>
      </c>
      <c r="F334" s="1"/>
      <c r="G334" s="3"/>
      <c r="H334" s="1"/>
      <c r="I334" s="1"/>
      <c r="J334" s="1"/>
      <c r="K334" s="1"/>
    </row>
    <row r="335" ht="15.75" customHeight="1">
      <c r="A335" s="5" t="s">
        <v>16</v>
      </c>
      <c r="B335" s="5"/>
      <c r="C335" s="5"/>
      <c r="D335" s="5"/>
      <c r="E335" s="6" t="str">
        <f>SUM(E325:E334)</f>
        <v>3043.06</v>
      </c>
      <c r="F335" s="1"/>
      <c r="G335" s="3" t="str">
        <f>E335+11000</f>
        <v>14043.06</v>
      </c>
      <c r="H335" s="1"/>
      <c r="I335" s="1"/>
      <c r="J335" s="1"/>
      <c r="K335" s="1"/>
    </row>
    <row r="336" ht="12.75" customHeight="1">
      <c r="A336" s="7" t="s">
        <v>67</v>
      </c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42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</row>
    <row r="339" ht="12.75" customHeight="1">
      <c r="A339" s="1" t="s">
        <v>6</v>
      </c>
      <c r="B339" s="3">
        <v>106.56</v>
      </c>
      <c r="C339" s="3">
        <v>21.0</v>
      </c>
      <c r="D339" s="3">
        <v>21.0</v>
      </c>
      <c r="E339" s="3" t="str">
        <f t="shared" ref="E339:E340" si="70">F339*B339</f>
        <v>0.00</v>
      </c>
      <c r="F339" s="3" t="str">
        <f t="shared" ref="F339:F340" si="71">D339-C339</f>
        <v>0.00</v>
      </c>
      <c r="G339" s="1"/>
      <c r="H339" s="1"/>
      <c r="I339" s="1"/>
      <c r="J339" s="1"/>
      <c r="K339" s="1"/>
    </row>
    <row r="340" ht="12.75" customHeight="1">
      <c r="A340" s="1" t="s">
        <v>7</v>
      </c>
      <c r="B340" s="3">
        <v>4.72</v>
      </c>
      <c r="C340" s="3">
        <v>17636.0</v>
      </c>
      <c r="D340" s="3">
        <v>17760.0</v>
      </c>
      <c r="E340" s="3" t="str">
        <f t="shared" si="70"/>
        <v>585.28</v>
      </c>
      <c r="F340" s="3" t="str">
        <f t="shared" si="71"/>
        <v>124.00</v>
      </c>
      <c r="G340" s="1"/>
      <c r="H340" s="1"/>
      <c r="I340" s="1"/>
      <c r="J340" s="1"/>
      <c r="K340" s="1"/>
    </row>
    <row r="341" ht="12.75" customHeight="1">
      <c r="A341" s="1" t="s">
        <v>8</v>
      </c>
      <c r="B341" s="3"/>
      <c r="C341" s="3"/>
      <c r="D341" s="3"/>
      <c r="E341" s="3">
        <v>102.62</v>
      </c>
      <c r="F341" s="1"/>
      <c r="G341" s="1">
        <v>110.42</v>
      </c>
      <c r="H341" s="1"/>
      <c r="I341" s="1"/>
      <c r="J341" s="1"/>
      <c r="K341" s="1"/>
    </row>
    <row r="342" ht="12.75" customHeight="1">
      <c r="A342" s="1" t="s">
        <v>9</v>
      </c>
      <c r="B342" s="3">
        <v>19.87</v>
      </c>
      <c r="C342" s="3">
        <v>15.0</v>
      </c>
      <c r="D342" s="3">
        <v>16.0</v>
      </c>
      <c r="E342" s="3" t="str">
        <f t="shared" ref="E342:E343" si="72">F342*B342</f>
        <v>19.87</v>
      </c>
      <c r="F342" s="3" t="str">
        <f>D342-C342</f>
        <v>1.00</v>
      </c>
      <c r="G342" s="1"/>
      <c r="H342" s="1"/>
      <c r="I342" s="1"/>
      <c r="J342" s="1"/>
      <c r="K342" s="1"/>
    </row>
    <row r="343" ht="12.75" customHeight="1">
      <c r="A343" s="1" t="s">
        <v>10</v>
      </c>
      <c r="B343" s="3">
        <v>23.18</v>
      </c>
      <c r="C343" s="3"/>
      <c r="D343" s="3"/>
      <c r="E343" s="3" t="str">
        <f t="shared" si="72"/>
        <v>46.36</v>
      </c>
      <c r="F343" s="3" t="str">
        <f>F342+F345</f>
        <v>2.00</v>
      </c>
      <c r="G343" s="1"/>
      <c r="H343" s="1"/>
      <c r="I343" s="1"/>
      <c r="J343" s="1"/>
      <c r="K343" s="1"/>
    </row>
    <row r="344" ht="12.75" customHeight="1">
      <c r="A344" s="1" t="s">
        <v>11</v>
      </c>
      <c r="B344" s="3"/>
      <c r="C344" s="3"/>
      <c r="D344" s="3"/>
      <c r="E344" s="3">
        <v>914.07</v>
      </c>
      <c r="F344" s="1"/>
      <c r="G344" s="1">
        <v>962.51</v>
      </c>
      <c r="H344" s="1"/>
      <c r="I344" s="1"/>
      <c r="J344" s="1"/>
      <c r="K344" s="1"/>
    </row>
    <row r="345" ht="12.75" customHeight="1">
      <c r="A345" s="1" t="s">
        <v>12</v>
      </c>
      <c r="B345" s="3">
        <v>121.13</v>
      </c>
      <c r="C345" s="3">
        <v>3.0</v>
      </c>
      <c r="D345" s="3">
        <v>4.0</v>
      </c>
      <c r="E345" s="3" t="str">
        <f>F345*B345</f>
        <v>121.13</v>
      </c>
      <c r="F345" s="3" t="str">
        <f>D345-C345</f>
        <v>1.00</v>
      </c>
      <c r="G345" s="1"/>
      <c r="H345" s="1"/>
      <c r="I345" s="1"/>
      <c r="J345" s="1"/>
      <c r="K345" s="1"/>
    </row>
    <row r="346" ht="12.75" customHeight="1">
      <c r="A346" s="1" t="s">
        <v>13</v>
      </c>
      <c r="B346" s="3"/>
      <c r="C346" s="3"/>
      <c r="D346" s="3"/>
      <c r="E346" s="3">
        <v>730.81</v>
      </c>
      <c r="F346" s="1"/>
      <c r="G346" s="1">
        <v>735.37</v>
      </c>
      <c r="H346" s="1"/>
      <c r="I346" s="1"/>
      <c r="J346" s="1"/>
      <c r="K346" s="1"/>
    </row>
    <row r="347" ht="12.75" customHeight="1">
      <c r="A347" s="1" t="s">
        <v>14</v>
      </c>
      <c r="B347" s="3"/>
      <c r="C347" s="3"/>
      <c r="D347" s="3"/>
      <c r="E347" s="3">
        <v>347.47</v>
      </c>
      <c r="F347" s="1"/>
      <c r="G347" s="1"/>
      <c r="H347" s="1"/>
      <c r="I347" s="1"/>
      <c r="J347" s="1"/>
      <c r="K347" s="1"/>
    </row>
    <row r="348" ht="15.75" customHeight="1">
      <c r="A348" s="9" t="s">
        <v>15</v>
      </c>
      <c r="B348" s="9"/>
      <c r="C348" s="9"/>
      <c r="D348" s="9"/>
      <c r="E348" s="10">
        <v>25.0</v>
      </c>
      <c r="F348" s="1"/>
      <c r="G348" s="3">
        <v>50.0</v>
      </c>
      <c r="H348" s="1"/>
      <c r="I348" s="1"/>
      <c r="J348" s="1"/>
      <c r="K348" s="1"/>
    </row>
    <row r="349" ht="15.75" customHeight="1">
      <c r="A349" s="5" t="s">
        <v>16</v>
      </c>
      <c r="B349" s="5"/>
      <c r="C349" s="5"/>
      <c r="D349" s="5"/>
      <c r="E349" s="6" t="str">
        <f>SUM(E339:E348)</f>
        <v>2892.61</v>
      </c>
      <c r="F349" s="1"/>
      <c r="G349" s="3" t="str">
        <f>E349+11000</f>
        <v>13892.61</v>
      </c>
      <c r="H349" s="1"/>
      <c r="I349" s="1"/>
      <c r="J349" s="1"/>
      <c r="K349" s="1"/>
    </row>
    <row r="350" ht="12.75" customHeight="1">
      <c r="A350" s="7" t="s">
        <v>67</v>
      </c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44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</row>
    <row r="353" ht="12.75" customHeight="1">
      <c r="A353" s="1" t="s">
        <v>6</v>
      </c>
      <c r="B353" s="3">
        <v>106.56</v>
      </c>
      <c r="C353" s="3">
        <v>20.0</v>
      </c>
      <c r="D353" s="3">
        <v>21.0</v>
      </c>
      <c r="E353" s="3" t="str">
        <f t="shared" ref="E353:E354" si="73">F353*B353</f>
        <v>106.56</v>
      </c>
      <c r="F353" s="3" t="str">
        <f t="shared" ref="F353:F354" si="74">D353-C353</f>
        <v>1.00</v>
      </c>
      <c r="G353" s="1"/>
      <c r="H353" s="1"/>
      <c r="I353" s="1"/>
      <c r="J353" s="1"/>
      <c r="K353" s="1"/>
    </row>
    <row r="354" ht="12.75" customHeight="1">
      <c r="A354" s="1" t="s">
        <v>7</v>
      </c>
      <c r="B354" s="3">
        <v>4.72</v>
      </c>
      <c r="C354" s="3">
        <v>17539.0</v>
      </c>
      <c r="D354" s="3">
        <v>17636.0</v>
      </c>
      <c r="E354" s="3" t="str">
        <f t="shared" si="73"/>
        <v>457.84</v>
      </c>
      <c r="F354" s="3" t="str">
        <f t="shared" si="74"/>
        <v>97.00</v>
      </c>
      <c r="G354" s="1"/>
      <c r="H354" s="1"/>
      <c r="I354" s="1"/>
      <c r="J354" s="1"/>
      <c r="K354" s="1"/>
    </row>
    <row r="355" ht="12.75" customHeight="1">
      <c r="A355" s="1" t="s">
        <v>8</v>
      </c>
      <c r="B355" s="3"/>
      <c r="C355" s="3"/>
      <c r="D355" s="3"/>
      <c r="E355" s="3">
        <v>102.62</v>
      </c>
      <c r="F355" s="1"/>
      <c r="G355" s="1"/>
      <c r="H355" s="1"/>
      <c r="I355" s="1"/>
      <c r="J355" s="1"/>
      <c r="K355" s="1"/>
    </row>
    <row r="356" ht="12.75" customHeight="1">
      <c r="A356" s="1" t="s">
        <v>9</v>
      </c>
      <c r="B356" s="3">
        <v>19.87</v>
      </c>
      <c r="C356" s="3">
        <v>14.0</v>
      </c>
      <c r="D356" s="3">
        <v>15.0</v>
      </c>
      <c r="E356" s="3" t="str">
        <f t="shared" ref="E356:E357" si="75">F356*B356</f>
        <v>19.87</v>
      </c>
      <c r="F356" s="3" t="str">
        <f>D356-C356</f>
        <v>1.00</v>
      </c>
      <c r="G356" s="1"/>
      <c r="H356" s="1"/>
      <c r="I356" s="1"/>
      <c r="J356" s="1"/>
      <c r="K356" s="1"/>
    </row>
    <row r="357" ht="12.75" customHeight="1">
      <c r="A357" s="1" t="s">
        <v>10</v>
      </c>
      <c r="B357" s="3">
        <v>23.18</v>
      </c>
      <c r="C357" s="3"/>
      <c r="D357" s="3"/>
      <c r="E357" s="3" t="str">
        <f t="shared" si="75"/>
        <v>23.18</v>
      </c>
      <c r="F357" s="3" t="str">
        <f>F356+F359</f>
        <v>1.00</v>
      </c>
      <c r="G357" s="1"/>
      <c r="H357" s="1"/>
      <c r="I357" s="1"/>
      <c r="J357" s="1"/>
      <c r="K357" s="1"/>
    </row>
    <row r="358" ht="12.75" customHeight="1">
      <c r="A358" s="1" t="s">
        <v>11</v>
      </c>
      <c r="B358" s="3"/>
      <c r="C358" s="3"/>
      <c r="D358" s="3"/>
      <c r="E358" s="3">
        <v>914.07</v>
      </c>
      <c r="F358" s="1"/>
      <c r="G358" s="1"/>
      <c r="H358" s="1"/>
      <c r="I358" s="1"/>
      <c r="J358" s="1"/>
      <c r="K358" s="1"/>
    </row>
    <row r="359" ht="12.75" customHeight="1">
      <c r="A359" s="1" t="s">
        <v>12</v>
      </c>
      <c r="B359" s="3">
        <v>121.13</v>
      </c>
      <c r="C359" s="3">
        <v>3.0</v>
      </c>
      <c r="D359" s="3">
        <v>3.0</v>
      </c>
      <c r="E359" s="3" t="str">
        <f>F359*B359</f>
        <v>0.00</v>
      </c>
      <c r="F359" s="3" t="str">
        <f>D359-C359</f>
        <v>0.00</v>
      </c>
      <c r="G359" s="1"/>
      <c r="H359" s="1"/>
      <c r="I359" s="1"/>
      <c r="J359" s="1"/>
      <c r="K359" s="1"/>
    </row>
    <row r="360" ht="12.75" customHeight="1">
      <c r="A360" s="1" t="s">
        <v>13</v>
      </c>
      <c r="B360" s="3"/>
      <c r="C360" s="3"/>
      <c r="D360" s="3"/>
      <c r="E360" s="3">
        <v>730.81</v>
      </c>
      <c r="F360" s="1"/>
      <c r="G360" s="1"/>
      <c r="H360" s="1"/>
      <c r="I360" s="1"/>
      <c r="J360" s="1"/>
      <c r="K360" s="1"/>
    </row>
    <row r="361" ht="12.75" customHeight="1">
      <c r="A361" s="1" t="s">
        <v>14</v>
      </c>
      <c r="B361" s="3"/>
      <c r="C361" s="3"/>
      <c r="D361" s="3"/>
      <c r="E361" s="3">
        <v>347.47</v>
      </c>
      <c r="F361" s="1"/>
      <c r="G361" s="1"/>
      <c r="H361" s="1"/>
      <c r="I361" s="1"/>
      <c r="J361" s="1"/>
      <c r="K361" s="1"/>
    </row>
    <row r="362" ht="15.75" customHeight="1">
      <c r="A362" s="9" t="s">
        <v>15</v>
      </c>
      <c r="B362" s="9"/>
      <c r="C362" s="9"/>
      <c r="D362" s="9"/>
      <c r="E362" s="10">
        <v>25.0</v>
      </c>
      <c r="F362" s="1"/>
      <c r="G362" s="3"/>
      <c r="H362" s="1"/>
      <c r="I362" s="1"/>
      <c r="J362" s="1"/>
      <c r="K362" s="1"/>
    </row>
    <row r="363" ht="15.75" customHeight="1">
      <c r="A363" s="5" t="s">
        <v>16</v>
      </c>
      <c r="B363" s="5"/>
      <c r="C363" s="5"/>
      <c r="D363" s="5"/>
      <c r="E363" s="6" t="str">
        <f>SUM(E353:E362)</f>
        <v>2727.42</v>
      </c>
      <c r="F363" s="1"/>
      <c r="G363" s="3" t="str">
        <f>E363+11000</f>
        <v>13727.42</v>
      </c>
      <c r="H363" s="1"/>
      <c r="I363" s="1"/>
      <c r="J363" s="1"/>
      <c r="K363" s="1"/>
    </row>
    <row r="364" ht="12.75" customHeight="1">
      <c r="A364" s="7" t="s">
        <v>67</v>
      </c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45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</row>
    <row r="367" ht="12.75" customHeight="1">
      <c r="A367" s="1" t="s">
        <v>6</v>
      </c>
      <c r="B367" s="3">
        <v>106.56</v>
      </c>
      <c r="C367" s="3">
        <v>20.0</v>
      </c>
      <c r="D367" s="3">
        <v>20.0</v>
      </c>
      <c r="E367" s="3" t="str">
        <f t="shared" ref="E367:E368" si="76">F367*B367</f>
        <v>0.00</v>
      </c>
      <c r="F367" s="3" t="str">
        <f t="shared" ref="F367:F368" si="77">D367-C367</f>
        <v>0.00</v>
      </c>
      <c r="G367" s="1"/>
      <c r="H367" s="1"/>
      <c r="I367" s="1"/>
      <c r="J367" s="1"/>
      <c r="K367" s="1"/>
    </row>
    <row r="368" ht="12.75" customHeight="1">
      <c r="A368" s="1" t="s">
        <v>7</v>
      </c>
      <c r="B368" s="3">
        <v>4.72</v>
      </c>
      <c r="C368" s="3">
        <v>17427.0</v>
      </c>
      <c r="D368" s="3">
        <v>17539.0</v>
      </c>
      <c r="E368" s="3" t="str">
        <f t="shared" si="76"/>
        <v>528.64</v>
      </c>
      <c r="F368" s="3" t="str">
        <f t="shared" si="77"/>
        <v>112.00</v>
      </c>
      <c r="G368" s="1"/>
      <c r="H368" s="1"/>
      <c r="I368" s="1"/>
      <c r="J368" s="1"/>
      <c r="K368" s="1"/>
    </row>
    <row r="369" ht="12.75" customHeight="1">
      <c r="A369" s="1" t="s">
        <v>8</v>
      </c>
      <c r="B369" s="3"/>
      <c r="C369" s="3"/>
      <c r="D369" s="3"/>
      <c r="E369" s="3">
        <v>102.62</v>
      </c>
      <c r="F369" s="1"/>
      <c r="G369" s="1"/>
      <c r="H369" s="1"/>
      <c r="I369" s="1"/>
      <c r="J369" s="1"/>
      <c r="K369" s="1"/>
    </row>
    <row r="370" ht="12.75" customHeight="1">
      <c r="A370" s="1" t="s">
        <v>9</v>
      </c>
      <c r="B370" s="3">
        <v>19.87</v>
      </c>
      <c r="C370" s="3">
        <v>13.0</v>
      </c>
      <c r="D370" s="3">
        <v>14.0</v>
      </c>
      <c r="E370" s="3" t="str">
        <f t="shared" ref="E370:E371" si="78">F370*B370</f>
        <v>19.87</v>
      </c>
      <c r="F370" s="3" t="str">
        <f>D370-C370</f>
        <v>1.00</v>
      </c>
      <c r="G370" s="1"/>
      <c r="H370" s="1"/>
      <c r="I370" s="1"/>
      <c r="J370" s="1"/>
      <c r="K370" s="1"/>
    </row>
    <row r="371" ht="12.75" customHeight="1">
      <c r="A371" s="1" t="s">
        <v>10</v>
      </c>
      <c r="B371" s="3">
        <v>23.18</v>
      </c>
      <c r="C371" s="3"/>
      <c r="D371" s="3"/>
      <c r="E371" s="3" t="str">
        <f t="shared" si="78"/>
        <v>23.18</v>
      </c>
      <c r="F371" s="3" t="str">
        <f>F370+F373</f>
        <v>1.00</v>
      </c>
      <c r="G371" s="1"/>
      <c r="H371" s="1"/>
      <c r="I371" s="1"/>
      <c r="J371" s="1"/>
      <c r="K371" s="1"/>
    </row>
    <row r="372" ht="12.75" customHeight="1">
      <c r="A372" s="1" t="s">
        <v>11</v>
      </c>
      <c r="B372" s="3"/>
      <c r="C372" s="3"/>
      <c r="D372" s="3"/>
      <c r="E372" s="3">
        <v>914.07</v>
      </c>
      <c r="F372" s="1"/>
      <c r="G372" s="1"/>
      <c r="H372" s="1"/>
      <c r="I372" s="1"/>
      <c r="J372" s="1"/>
      <c r="K372" s="1"/>
    </row>
    <row r="373" ht="12.75" customHeight="1">
      <c r="A373" s="1" t="s">
        <v>12</v>
      </c>
      <c r="B373" s="3">
        <v>121.13</v>
      </c>
      <c r="C373" s="3">
        <v>3.0</v>
      </c>
      <c r="D373" s="3">
        <v>3.0</v>
      </c>
      <c r="E373" s="3" t="str">
        <f>F373*B373</f>
        <v>0.00</v>
      </c>
      <c r="F373" s="3" t="str">
        <f>D373-C373</f>
        <v>0.00</v>
      </c>
      <c r="G373" s="1"/>
      <c r="H373" s="1"/>
      <c r="I373" s="1"/>
      <c r="J373" s="1"/>
      <c r="K373" s="1"/>
    </row>
    <row r="374" ht="12.75" customHeight="1">
      <c r="A374" s="1" t="s">
        <v>13</v>
      </c>
      <c r="B374" s="3"/>
      <c r="C374" s="3"/>
      <c r="D374" s="3"/>
      <c r="E374" s="3">
        <v>730.81</v>
      </c>
      <c r="F374" s="1"/>
      <c r="G374" s="1"/>
      <c r="H374" s="1"/>
      <c r="I374" s="1"/>
      <c r="J374" s="1"/>
      <c r="K374" s="1"/>
    </row>
    <row r="375" ht="12.75" customHeight="1">
      <c r="A375" s="1" t="s">
        <v>14</v>
      </c>
      <c r="B375" s="3"/>
      <c r="C375" s="3"/>
      <c r="D375" s="3"/>
      <c r="E375" s="3">
        <v>347.47</v>
      </c>
      <c r="F375" s="1"/>
      <c r="G375" s="1"/>
      <c r="H375" s="1"/>
      <c r="I375" s="1"/>
      <c r="J375" s="1"/>
      <c r="K375" s="1"/>
    </row>
    <row r="376" ht="15.75" customHeight="1">
      <c r="A376" s="9" t="s">
        <v>15</v>
      </c>
      <c r="B376" s="9"/>
      <c r="C376" s="9"/>
      <c r="D376" s="9"/>
      <c r="E376" s="10">
        <v>25.0</v>
      </c>
      <c r="F376" s="1"/>
      <c r="G376" s="3"/>
      <c r="H376" s="1"/>
      <c r="I376" s="1"/>
      <c r="J376" s="1"/>
      <c r="K376" s="1"/>
    </row>
    <row r="377" ht="15.75" customHeight="1">
      <c r="A377" s="5" t="s">
        <v>16</v>
      </c>
      <c r="B377" s="5"/>
      <c r="C377" s="5"/>
      <c r="D377" s="5"/>
      <c r="E377" s="6" t="str">
        <f>SUM(E367:E376)</f>
        <v>2691.66</v>
      </c>
      <c r="F377" s="1"/>
      <c r="G377" s="3" t="str">
        <f>E377+11000</f>
        <v>13691.66</v>
      </c>
      <c r="H377" s="1"/>
      <c r="I377" s="1"/>
      <c r="J377" s="1"/>
      <c r="K377" s="1"/>
    </row>
    <row r="378" ht="12.75" customHeight="1">
      <c r="A378" s="7" t="s">
        <v>67</v>
      </c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46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</row>
    <row r="381" ht="12.75" customHeight="1">
      <c r="A381" s="1" t="s">
        <v>6</v>
      </c>
      <c r="B381" s="3">
        <v>106.56</v>
      </c>
      <c r="C381" s="3">
        <v>19.0</v>
      </c>
      <c r="D381" s="3">
        <v>20.0</v>
      </c>
      <c r="E381" s="3" t="str">
        <f t="shared" ref="E381:E382" si="79">F381*B381</f>
        <v>106.56</v>
      </c>
      <c r="F381" s="3" t="str">
        <f t="shared" ref="F381:F382" si="80">D381-C381</f>
        <v>1.00</v>
      </c>
      <c r="G381" s="1"/>
      <c r="H381" s="1"/>
      <c r="I381" s="1"/>
      <c r="J381" s="1"/>
      <c r="K381" s="1"/>
    </row>
    <row r="382" ht="12.75" customHeight="1">
      <c r="A382" s="1" t="s">
        <v>7</v>
      </c>
      <c r="B382" s="3">
        <v>4.72</v>
      </c>
      <c r="C382" s="3">
        <v>17342.0</v>
      </c>
      <c r="D382" s="3">
        <v>17427.0</v>
      </c>
      <c r="E382" s="3" t="str">
        <f t="shared" si="79"/>
        <v>401.20</v>
      </c>
      <c r="F382" s="3" t="str">
        <f t="shared" si="80"/>
        <v>85.00</v>
      </c>
      <c r="G382" s="1"/>
      <c r="H382" s="1"/>
      <c r="I382" s="1"/>
      <c r="J382" s="1"/>
      <c r="K382" s="1"/>
    </row>
    <row r="383" ht="12.75" customHeight="1">
      <c r="A383" s="1" t="s">
        <v>8</v>
      </c>
      <c r="B383" s="3"/>
      <c r="C383" s="3"/>
      <c r="D383" s="3"/>
      <c r="E383" s="3">
        <v>102.62</v>
      </c>
      <c r="F383" s="1"/>
      <c r="G383" s="1"/>
      <c r="H383" s="1"/>
      <c r="I383" s="1"/>
      <c r="J383" s="1"/>
      <c r="K383" s="1"/>
    </row>
    <row r="384" ht="12.75" customHeight="1">
      <c r="A384" s="1" t="s">
        <v>9</v>
      </c>
      <c r="B384" s="3">
        <v>19.87</v>
      </c>
      <c r="C384" s="3">
        <v>12.0</v>
      </c>
      <c r="D384" s="3">
        <v>13.0</v>
      </c>
      <c r="E384" s="3" t="str">
        <f t="shared" ref="E384:E385" si="81">F384*B384</f>
        <v>19.87</v>
      </c>
      <c r="F384" s="3" t="str">
        <f>D384-C384</f>
        <v>1.00</v>
      </c>
      <c r="G384" s="1"/>
      <c r="H384" s="1"/>
      <c r="I384" s="1"/>
      <c r="J384" s="1"/>
      <c r="K384" s="1"/>
    </row>
    <row r="385" ht="12.75" customHeight="1">
      <c r="A385" s="1" t="s">
        <v>10</v>
      </c>
      <c r="B385" s="3">
        <v>23.18</v>
      </c>
      <c r="C385" s="3"/>
      <c r="D385" s="3"/>
      <c r="E385" s="3" t="str">
        <f t="shared" si="81"/>
        <v>46.36</v>
      </c>
      <c r="F385" s="3" t="str">
        <f>F384+F387</f>
        <v>2.00</v>
      </c>
      <c r="G385" s="1"/>
      <c r="H385" s="1"/>
      <c r="I385" s="1"/>
      <c r="J385" s="1"/>
      <c r="K385" s="1"/>
    </row>
    <row r="386" ht="12.75" customHeight="1">
      <c r="A386" s="1" t="s">
        <v>11</v>
      </c>
      <c r="B386" s="3"/>
      <c r="C386" s="3"/>
      <c r="D386" s="3"/>
      <c r="E386" s="3">
        <v>914.07</v>
      </c>
      <c r="F386" s="1"/>
      <c r="G386" s="1"/>
      <c r="H386" s="1"/>
      <c r="I386" s="1"/>
      <c r="J386" s="1"/>
      <c r="K386" s="1"/>
    </row>
    <row r="387" ht="12.75" customHeight="1">
      <c r="A387" s="1" t="s">
        <v>12</v>
      </c>
      <c r="B387" s="3">
        <v>121.13</v>
      </c>
      <c r="C387" s="3">
        <v>2.0</v>
      </c>
      <c r="D387" s="3">
        <v>3.0</v>
      </c>
      <c r="E387" s="3" t="str">
        <f>F387*B387</f>
        <v>121.13</v>
      </c>
      <c r="F387" s="3" t="str">
        <f>D387-C387</f>
        <v>1.00</v>
      </c>
      <c r="G387" s="1"/>
      <c r="H387" s="1"/>
      <c r="I387" s="1"/>
      <c r="J387" s="1"/>
      <c r="K387" s="1"/>
    </row>
    <row r="388" ht="12.75" customHeight="1">
      <c r="A388" s="1" t="s">
        <v>13</v>
      </c>
      <c r="B388" s="3"/>
      <c r="C388" s="3"/>
      <c r="D388" s="3"/>
      <c r="E388" s="3">
        <v>730.81</v>
      </c>
      <c r="F388" s="1"/>
      <c r="G388" s="1"/>
      <c r="H388" s="1"/>
      <c r="I388" s="1"/>
      <c r="J388" s="1"/>
      <c r="K388" s="1"/>
    </row>
    <row r="389" ht="12.75" customHeight="1">
      <c r="A389" s="1" t="s">
        <v>14</v>
      </c>
      <c r="B389" s="3"/>
      <c r="C389" s="3"/>
      <c r="D389" s="3"/>
      <c r="E389" s="3">
        <v>347.47</v>
      </c>
      <c r="F389" s="1"/>
      <c r="G389" s="1"/>
      <c r="H389" s="1"/>
      <c r="I389" s="1"/>
      <c r="J389" s="1"/>
      <c r="K389" s="1"/>
    </row>
    <row r="390" ht="15.75" customHeight="1">
      <c r="A390" s="9" t="s">
        <v>15</v>
      </c>
      <c r="B390" s="9"/>
      <c r="C390" s="9"/>
      <c r="D390" s="9"/>
      <c r="E390" s="10">
        <v>25.0</v>
      </c>
      <c r="F390" s="1"/>
      <c r="G390" s="3"/>
      <c r="H390" s="1"/>
      <c r="I390" s="1"/>
      <c r="J390" s="1"/>
      <c r="K390" s="1"/>
    </row>
    <row r="391" ht="15.75" customHeight="1">
      <c r="A391" s="5" t="s">
        <v>16</v>
      </c>
      <c r="B391" s="5"/>
      <c r="C391" s="5"/>
      <c r="D391" s="5"/>
      <c r="E391" s="6" t="str">
        <f>SUM(E381:E390)</f>
        <v>2815.09</v>
      </c>
      <c r="F391" s="1"/>
      <c r="G391" s="3" t="str">
        <f>E391+11000</f>
        <v>13815.09</v>
      </c>
      <c r="H391" s="1"/>
      <c r="I391" s="1"/>
      <c r="J391" s="1"/>
      <c r="K391" s="1"/>
    </row>
    <row r="392" ht="12.75" customHeight="1">
      <c r="A392" s="7" t="s">
        <v>67</v>
      </c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47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</row>
    <row r="395" ht="12.75" customHeight="1">
      <c r="A395" s="1" t="s">
        <v>6</v>
      </c>
      <c r="B395" s="3">
        <v>106.56</v>
      </c>
      <c r="C395" s="3">
        <v>18.0</v>
      </c>
      <c r="D395" s="3">
        <v>19.0</v>
      </c>
      <c r="E395" s="3" t="str">
        <f t="shared" ref="E395:E396" si="82">F395*B395</f>
        <v>106.56</v>
      </c>
      <c r="F395" s="3" t="str">
        <f t="shared" ref="F395:F396" si="83">D395-C395</f>
        <v>1.00</v>
      </c>
      <c r="G395" s="1"/>
      <c r="H395" s="1"/>
      <c r="I395" s="1"/>
      <c r="J395" s="1"/>
      <c r="K395" s="1"/>
    </row>
    <row r="396" ht="12.75" customHeight="1">
      <c r="A396" s="1" t="s">
        <v>7</v>
      </c>
      <c r="B396" s="3">
        <v>4.48</v>
      </c>
      <c r="C396" s="3">
        <v>17250.0</v>
      </c>
      <c r="D396" s="3">
        <v>17342.0</v>
      </c>
      <c r="E396" s="3" t="str">
        <f t="shared" si="82"/>
        <v>412.16</v>
      </c>
      <c r="F396" s="3" t="str">
        <f t="shared" si="83"/>
        <v>92.00</v>
      </c>
      <c r="G396" s="1"/>
      <c r="H396" s="1"/>
      <c r="I396" s="1"/>
      <c r="J396" s="1"/>
      <c r="K396" s="1"/>
    </row>
    <row r="397" ht="12.75" customHeight="1">
      <c r="A397" s="1" t="s">
        <v>8</v>
      </c>
      <c r="B397" s="3"/>
      <c r="C397" s="3"/>
      <c r="D397" s="3"/>
      <c r="E397" s="3">
        <v>102.62</v>
      </c>
      <c r="F397" s="1"/>
      <c r="G397" s="1"/>
      <c r="H397" s="1"/>
      <c r="I397" s="1"/>
      <c r="J397" s="1"/>
      <c r="K397" s="1"/>
    </row>
    <row r="398" ht="12.75" customHeight="1">
      <c r="A398" s="1" t="s">
        <v>9</v>
      </c>
      <c r="B398" s="3">
        <v>18.88</v>
      </c>
      <c r="C398" s="3">
        <v>9.0</v>
      </c>
      <c r="D398" s="3">
        <v>12.0</v>
      </c>
      <c r="E398" s="3" t="str">
        <f t="shared" ref="E398:E399" si="84">F398*B398</f>
        <v>56.64</v>
      </c>
      <c r="F398" s="3" t="str">
        <f>D398-C398</f>
        <v>3.00</v>
      </c>
      <c r="G398" s="1"/>
      <c r="H398" s="1"/>
      <c r="I398" s="1"/>
      <c r="J398" s="1"/>
      <c r="K398" s="1"/>
    </row>
    <row r="399" ht="12.75" customHeight="1">
      <c r="A399" s="1" t="s">
        <v>10</v>
      </c>
      <c r="B399" s="3">
        <v>22.03</v>
      </c>
      <c r="C399" s="3"/>
      <c r="D399" s="3"/>
      <c r="E399" s="3" t="str">
        <f t="shared" si="84"/>
        <v>66.09</v>
      </c>
      <c r="F399" s="3" t="str">
        <f>F398+F401</f>
        <v>3.00</v>
      </c>
      <c r="G399" s="1"/>
      <c r="H399" s="1"/>
      <c r="I399" s="1"/>
      <c r="J399" s="1"/>
      <c r="K399" s="1"/>
    </row>
    <row r="400" ht="12.75" customHeight="1">
      <c r="A400" s="1" t="s">
        <v>11</v>
      </c>
      <c r="B400" s="3"/>
      <c r="C400" s="3"/>
      <c r="D400" s="3"/>
      <c r="E400" s="3">
        <v>813.69</v>
      </c>
      <c r="F400" s="1"/>
      <c r="G400" s="1">
        <v>914.07</v>
      </c>
      <c r="H400" s="1"/>
      <c r="I400" s="1"/>
      <c r="J400" s="1"/>
      <c r="K400" s="1"/>
    </row>
    <row r="401" ht="12.75" customHeight="1">
      <c r="A401" s="1" t="s">
        <v>12</v>
      </c>
      <c r="B401" s="3">
        <v>114.27</v>
      </c>
      <c r="C401" s="3">
        <v>2.0</v>
      </c>
      <c r="D401" s="3">
        <v>2.0</v>
      </c>
      <c r="E401" s="3" t="str">
        <f>F401*B401</f>
        <v>0.00</v>
      </c>
      <c r="F401" s="3" t="str">
        <f>D401-C401</f>
        <v>0.00</v>
      </c>
      <c r="G401" s="1"/>
      <c r="H401" s="1"/>
      <c r="I401" s="1"/>
      <c r="J401" s="1"/>
      <c r="K401" s="1"/>
    </row>
    <row r="402" ht="12.75" customHeight="1">
      <c r="A402" s="1" t="s">
        <v>13</v>
      </c>
      <c r="B402" s="3"/>
      <c r="C402" s="3"/>
      <c r="D402" s="3"/>
      <c r="E402" s="3">
        <v>730.81</v>
      </c>
      <c r="F402" s="1"/>
      <c r="G402" s="1"/>
      <c r="H402" s="1"/>
      <c r="I402" s="1"/>
      <c r="J402" s="1"/>
      <c r="K402" s="1"/>
    </row>
    <row r="403" ht="12.75" customHeight="1">
      <c r="A403" s="1" t="s">
        <v>14</v>
      </c>
      <c r="B403" s="3"/>
      <c r="C403" s="3"/>
      <c r="D403" s="3"/>
      <c r="E403" s="3">
        <v>347.47</v>
      </c>
      <c r="F403" s="1"/>
      <c r="G403" s="1"/>
      <c r="H403" s="1"/>
      <c r="I403" s="1"/>
      <c r="J403" s="1"/>
      <c r="K403" s="1"/>
    </row>
    <row r="404" ht="15.75" customHeight="1">
      <c r="A404" s="9" t="s">
        <v>15</v>
      </c>
      <c r="B404" s="9"/>
      <c r="C404" s="9"/>
      <c r="D404" s="9"/>
      <c r="E404" s="10">
        <v>25.0</v>
      </c>
      <c r="F404" s="1"/>
      <c r="G404" s="3"/>
      <c r="H404" s="1"/>
      <c r="I404" s="1"/>
      <c r="J404" s="1"/>
      <c r="K404" s="1"/>
    </row>
    <row r="405" ht="15.75" customHeight="1">
      <c r="A405" s="5" t="s">
        <v>16</v>
      </c>
      <c r="B405" s="5"/>
      <c r="C405" s="5"/>
      <c r="D405" s="5"/>
      <c r="E405" s="6" t="str">
        <f>SUM(E395:E404)</f>
        <v>2661.04</v>
      </c>
      <c r="F405" s="1"/>
      <c r="G405" s="3" t="str">
        <f>E405+11000</f>
        <v>13661.04</v>
      </c>
      <c r="H405" s="1"/>
      <c r="I405" s="1"/>
      <c r="J405" s="1"/>
      <c r="K405" s="1"/>
    </row>
    <row r="406" ht="12.75" customHeight="1">
      <c r="A406" s="7" t="s">
        <v>67</v>
      </c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5.75" customHeight="1">
      <c r="A407" s="1"/>
      <c r="B407" s="2" t="s">
        <v>48</v>
      </c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</row>
    <row r="409" ht="12.75" customHeight="1">
      <c r="A409" s="1" t="s">
        <v>6</v>
      </c>
      <c r="B409" s="3">
        <v>101.2</v>
      </c>
      <c r="C409" s="3">
        <v>18.0</v>
      </c>
      <c r="D409" s="3">
        <v>18.0</v>
      </c>
      <c r="E409" s="3" t="str">
        <f t="shared" ref="E409:E410" si="85">F409*B409</f>
        <v>0.00</v>
      </c>
      <c r="F409" s="3" t="str">
        <f t="shared" ref="F409:F410" si="86">D409-C409</f>
        <v>0.00</v>
      </c>
      <c r="G409" s="1"/>
      <c r="H409" s="1"/>
      <c r="I409" s="1"/>
      <c r="J409" s="1"/>
      <c r="K409" s="1"/>
    </row>
    <row r="410" ht="12.75" customHeight="1">
      <c r="A410" s="1" t="s">
        <v>7</v>
      </c>
      <c r="B410" s="3">
        <v>4.48</v>
      </c>
      <c r="C410" s="3">
        <v>17153.0</v>
      </c>
      <c r="D410" s="3">
        <v>17250.0</v>
      </c>
      <c r="E410" s="3" t="str">
        <f t="shared" si="85"/>
        <v>434.56</v>
      </c>
      <c r="F410" s="3" t="str">
        <f t="shared" si="86"/>
        <v>97.00</v>
      </c>
      <c r="G410" s="1"/>
      <c r="H410" s="1"/>
      <c r="I410" s="1"/>
      <c r="J410" s="1"/>
      <c r="K410" s="1"/>
    </row>
    <row r="411" ht="12.75" customHeight="1">
      <c r="A411" s="1" t="s">
        <v>8</v>
      </c>
      <c r="B411" s="3"/>
      <c r="C411" s="3"/>
      <c r="D411" s="3"/>
      <c r="E411" s="3">
        <v>102.62</v>
      </c>
      <c r="F411" s="1"/>
      <c r="G411" s="1"/>
      <c r="H411" s="1"/>
      <c r="I411" s="1"/>
      <c r="J411" s="1"/>
      <c r="K411" s="1"/>
    </row>
    <row r="412" ht="12.75" customHeight="1">
      <c r="A412" s="1" t="s">
        <v>9</v>
      </c>
      <c r="B412" s="3">
        <v>18.88</v>
      </c>
      <c r="C412" s="3">
        <v>4.0</v>
      </c>
      <c r="D412" s="3">
        <v>9.0</v>
      </c>
      <c r="E412" s="3" t="str">
        <f t="shared" ref="E412:E413" si="87">F412*B412</f>
        <v>94.40</v>
      </c>
      <c r="F412" s="3" t="str">
        <f>D412-C412</f>
        <v>5.00</v>
      </c>
      <c r="G412" s="1"/>
      <c r="H412" s="1"/>
      <c r="I412" s="1"/>
      <c r="J412" s="1"/>
      <c r="K412" s="1"/>
    </row>
    <row r="413" ht="12.75" customHeight="1">
      <c r="A413" s="1" t="s">
        <v>10</v>
      </c>
      <c r="B413" s="3">
        <v>22.03</v>
      </c>
      <c r="C413" s="3"/>
      <c r="D413" s="3"/>
      <c r="E413" s="3" t="str">
        <f t="shared" si="87"/>
        <v>132.18</v>
      </c>
      <c r="F413" s="3" t="str">
        <f>F412+F415</f>
        <v>6.00</v>
      </c>
      <c r="G413" s="1"/>
      <c r="H413" s="1"/>
      <c r="I413" s="1"/>
      <c r="J413" s="1"/>
      <c r="K413" s="1"/>
    </row>
    <row r="414" ht="12.75" customHeight="1">
      <c r="A414" s="1" t="s">
        <v>11</v>
      </c>
      <c r="B414" s="3"/>
      <c r="C414" s="3"/>
      <c r="D414" s="3"/>
      <c r="E414" s="3">
        <v>813.69</v>
      </c>
      <c r="F414" s="1"/>
      <c r="G414" s="1">
        <v>914.07</v>
      </c>
      <c r="H414" s="1"/>
      <c r="I414" s="1"/>
      <c r="J414" s="1"/>
      <c r="K414" s="1"/>
    </row>
    <row r="415" ht="12.75" customHeight="1">
      <c r="A415" s="1" t="s">
        <v>12</v>
      </c>
      <c r="B415" s="3">
        <v>114.27</v>
      </c>
      <c r="C415" s="3">
        <v>1.0</v>
      </c>
      <c r="D415" s="3">
        <v>2.0</v>
      </c>
      <c r="E415" s="3" t="str">
        <f>F415*B415</f>
        <v>114.27</v>
      </c>
      <c r="F415" s="3" t="str">
        <f>D415-C415</f>
        <v>1.00</v>
      </c>
      <c r="G415" s="1"/>
      <c r="H415" s="1"/>
      <c r="I415" s="1"/>
      <c r="J415" s="1"/>
      <c r="K415" s="1"/>
    </row>
    <row r="416" ht="12.75" customHeight="1">
      <c r="A416" s="1" t="s">
        <v>13</v>
      </c>
      <c r="B416" s="3"/>
      <c r="C416" s="3"/>
      <c r="D416" s="3"/>
      <c r="E416" s="3">
        <v>730.81</v>
      </c>
      <c r="F416" s="1"/>
      <c r="G416" s="1"/>
      <c r="H416" s="1"/>
      <c r="I416" s="1"/>
      <c r="J416" s="1"/>
      <c r="K416" s="1"/>
    </row>
    <row r="417" ht="12.75" customHeight="1">
      <c r="A417" s="1" t="s">
        <v>14</v>
      </c>
      <c r="B417" s="3"/>
      <c r="C417" s="3"/>
      <c r="D417" s="3"/>
      <c r="E417" s="3">
        <v>347.47</v>
      </c>
      <c r="F417" s="1"/>
      <c r="G417" s="1"/>
      <c r="H417" s="1"/>
      <c r="I417" s="1"/>
      <c r="J417" s="1"/>
      <c r="K417" s="1"/>
    </row>
    <row r="418" ht="15.75" customHeight="1">
      <c r="A418" s="9" t="s">
        <v>15</v>
      </c>
      <c r="B418" s="9"/>
      <c r="C418" s="9"/>
      <c r="D418" s="9"/>
      <c r="E418" s="10">
        <v>25.0</v>
      </c>
      <c r="F418" s="1"/>
      <c r="G418" s="3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SUM(E409:E418)</f>
        <v>2795.00</v>
      </c>
      <c r="F419" s="1"/>
      <c r="G419" s="3" t="str">
        <f>E419+11000</f>
        <v>13795.00</v>
      </c>
      <c r="H419" s="1"/>
      <c r="I419" s="1"/>
      <c r="J419" s="1"/>
      <c r="K419" s="1"/>
    </row>
    <row r="420" ht="12.75" customHeight="1">
      <c r="A420" s="7" t="s">
        <v>67</v>
      </c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49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101.2</v>
      </c>
      <c r="C423" s="3">
        <v>18.0</v>
      </c>
      <c r="D423" s="3">
        <v>18.0</v>
      </c>
      <c r="E423" s="3" t="str">
        <f t="shared" ref="E423:E424" si="88">F423*B423</f>
        <v>0.00</v>
      </c>
      <c r="F423" s="3" t="str">
        <f t="shared" ref="F423:F424" si="89">D423-C423</f>
        <v>0.00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4.48</v>
      </c>
      <c r="C424" s="3">
        <v>17110.0</v>
      </c>
      <c r="D424" s="3">
        <v>17153.0</v>
      </c>
      <c r="E424" s="3" t="str">
        <f t="shared" si="88"/>
        <v>192.64</v>
      </c>
      <c r="F424" s="3" t="str">
        <f t="shared" si="89"/>
        <v>43.00</v>
      </c>
      <c r="G424" s="1"/>
      <c r="H424" s="1"/>
      <c r="I424" s="1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18.88</v>
      </c>
      <c r="C426" s="3">
        <v>4.0</v>
      </c>
      <c r="D426" s="3">
        <v>4.0</v>
      </c>
      <c r="E426" s="3" t="str">
        <f t="shared" ref="E426:E427" si="90">F426*B426</f>
        <v>0.00</v>
      </c>
      <c r="F426" s="3" t="str">
        <f>D426-C426</f>
        <v>0.00</v>
      </c>
      <c r="G426" s="1"/>
      <c r="H426" s="1"/>
      <c r="I426" s="1"/>
      <c r="J426" s="1"/>
      <c r="K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90"/>
        <v>0.00</v>
      </c>
      <c r="F427" s="3" t="str">
        <f>F426+F429</f>
        <v>0.00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813.69</v>
      </c>
      <c r="F428" s="1"/>
      <c r="G428" s="1">
        <v>914.07</v>
      </c>
      <c r="H428" s="1"/>
      <c r="I428" s="1"/>
      <c r="J428" s="1"/>
      <c r="K428" s="1"/>
    </row>
    <row r="429" ht="12.75" customHeight="1">
      <c r="A429" s="1" t="s">
        <v>12</v>
      </c>
      <c r="B429" s="3">
        <v>114.27</v>
      </c>
      <c r="C429" s="3">
        <v>1.0</v>
      </c>
      <c r="D429" s="3">
        <v>1.0</v>
      </c>
      <c r="E429" s="3" t="str">
        <f>F429*B429</f>
        <v>0.00</v>
      </c>
      <c r="F429" s="3" t="str">
        <f>D429-C429</f>
        <v>0.00</v>
      </c>
      <c r="G429" s="1"/>
      <c r="H429" s="1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730.81</v>
      </c>
      <c r="F430" s="1"/>
      <c r="G430" s="1"/>
      <c r="H430" s="1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347.47</v>
      </c>
      <c r="F431" s="1"/>
      <c r="G431" s="1"/>
      <c r="H431" s="1"/>
      <c r="I431" s="1"/>
      <c r="J431" s="1"/>
      <c r="K431" s="1"/>
    </row>
    <row r="432" ht="15.75" customHeight="1">
      <c r="A432" s="9" t="s">
        <v>15</v>
      </c>
      <c r="B432" s="9"/>
      <c r="C432" s="9"/>
      <c r="D432" s="9"/>
      <c r="E432" s="10">
        <v>25.0</v>
      </c>
      <c r="F432" s="1"/>
      <c r="G432" s="3"/>
      <c r="H432" s="1"/>
      <c r="I432" s="1"/>
      <c r="J432" s="1"/>
      <c r="K432" s="1"/>
    </row>
    <row r="433" ht="15.75" customHeight="1">
      <c r="A433" s="5" t="s">
        <v>16</v>
      </c>
      <c r="B433" s="5"/>
      <c r="C433" s="5"/>
      <c r="D433" s="5"/>
      <c r="E433" s="6" t="str">
        <f>SUM(E423:E432)</f>
        <v>2212.23</v>
      </c>
      <c r="F433" s="1"/>
      <c r="G433" s="3" t="str">
        <f>E433+11000</f>
        <v>13212.23</v>
      </c>
      <c r="H433" s="1"/>
      <c r="I433" s="1"/>
      <c r="J433" s="1"/>
      <c r="K433" s="1"/>
    </row>
    <row r="434" ht="12.75" customHeight="1">
      <c r="A434" s="7" t="s">
        <v>67</v>
      </c>
      <c r="B434" s="3"/>
      <c r="C434" s="3"/>
      <c r="D434" s="3"/>
      <c r="E434" s="3"/>
      <c r="F434" s="1"/>
      <c r="G434" s="1"/>
      <c r="H434" s="1"/>
      <c r="I434" s="1"/>
      <c r="J434" s="1"/>
      <c r="K434" s="1"/>
    </row>
    <row r="435" ht="15.75" customHeight="1">
      <c r="A435" s="1"/>
      <c r="B435" s="2" t="s">
        <v>50</v>
      </c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 t="s">
        <v>1</v>
      </c>
      <c r="C436" s="1" t="s">
        <v>2</v>
      </c>
      <c r="D436" s="1" t="s">
        <v>3</v>
      </c>
      <c r="E436" s="1" t="s">
        <v>4</v>
      </c>
      <c r="F436" s="1" t="s">
        <v>5</v>
      </c>
      <c r="G436" s="1"/>
      <c r="H436" s="1"/>
      <c r="I436" s="1"/>
      <c r="J436" s="1"/>
      <c r="K436" s="1"/>
    </row>
    <row r="437" ht="12.75" customHeight="1">
      <c r="A437" s="1" t="s">
        <v>6</v>
      </c>
      <c r="B437" s="3">
        <v>101.2</v>
      </c>
      <c r="C437" s="3">
        <v>18.0</v>
      </c>
      <c r="D437" s="3">
        <v>18.0</v>
      </c>
      <c r="E437" s="3" t="str">
        <f t="shared" ref="E437:E438" si="91">F437*B437</f>
        <v>0.00</v>
      </c>
      <c r="F437" s="3" t="str">
        <f t="shared" ref="F437:F438" si="92">D437-C437</f>
        <v>0.00</v>
      </c>
      <c r="G437" s="1"/>
      <c r="H437" s="1"/>
      <c r="I437" s="1"/>
      <c r="J437" s="1"/>
      <c r="K437" s="1"/>
    </row>
    <row r="438" ht="12.75" customHeight="1">
      <c r="A438" s="1" t="s">
        <v>7</v>
      </c>
      <c r="B438" s="3">
        <v>4.48</v>
      </c>
      <c r="C438" s="3">
        <v>17107.0</v>
      </c>
      <c r="D438" s="3">
        <v>17110.0</v>
      </c>
      <c r="E438" s="3" t="str">
        <f t="shared" si="91"/>
        <v>13.44</v>
      </c>
      <c r="F438" s="3" t="str">
        <f t="shared" si="92"/>
        <v>3.00</v>
      </c>
      <c r="G438" s="1"/>
      <c r="H438" s="1"/>
      <c r="I438" s="1"/>
      <c r="J438" s="1"/>
      <c r="K438" s="1"/>
    </row>
    <row r="439" ht="12.75" customHeight="1">
      <c r="A439" s="1" t="s">
        <v>8</v>
      </c>
      <c r="B439" s="3"/>
      <c r="C439" s="3"/>
      <c r="D439" s="3"/>
      <c r="E439" s="3">
        <v>102.62</v>
      </c>
      <c r="F439" s="1"/>
      <c r="G439" s="1"/>
      <c r="H439" s="1"/>
      <c r="I439" s="1"/>
      <c r="J439" s="1"/>
      <c r="K439" s="1"/>
    </row>
    <row r="440" ht="12.75" customHeight="1">
      <c r="A440" s="1" t="s">
        <v>9</v>
      </c>
      <c r="B440" s="3">
        <v>18.88</v>
      </c>
      <c r="C440" s="3">
        <v>1.0</v>
      </c>
      <c r="D440" s="3">
        <v>3.0</v>
      </c>
      <c r="E440" s="3" t="str">
        <f t="shared" ref="E440:E441" si="93">F440*B440</f>
        <v>37.76</v>
      </c>
      <c r="F440" s="3" t="str">
        <f>D440-C440</f>
        <v>2.00</v>
      </c>
      <c r="G440" s="1"/>
      <c r="H440" s="1"/>
      <c r="I440" s="1"/>
      <c r="J440" s="1"/>
      <c r="K440" s="1"/>
    </row>
    <row r="441" ht="12.75" customHeight="1">
      <c r="A441" s="1" t="s">
        <v>10</v>
      </c>
      <c r="B441" s="3">
        <v>22.03</v>
      </c>
      <c r="C441" s="3"/>
      <c r="D441" s="3"/>
      <c r="E441" s="3" t="str">
        <f t="shared" si="93"/>
        <v>44.06</v>
      </c>
      <c r="F441" s="3" t="str">
        <f>F440+F443</f>
        <v>2.00</v>
      </c>
      <c r="G441" s="1"/>
      <c r="H441" s="1"/>
      <c r="I441" s="1"/>
      <c r="J441" s="1"/>
      <c r="K441" s="1"/>
    </row>
    <row r="442" ht="12.75" customHeight="1">
      <c r="A442" s="1" t="s">
        <v>11</v>
      </c>
      <c r="B442" s="3"/>
      <c r="C442" s="3"/>
      <c r="D442" s="3"/>
      <c r="E442" s="3">
        <v>813.69</v>
      </c>
      <c r="F442" s="1"/>
      <c r="G442" s="1"/>
      <c r="H442" s="1"/>
      <c r="I442" s="1"/>
      <c r="J442" s="1"/>
      <c r="K442" s="1"/>
    </row>
    <row r="443" ht="12.75" customHeight="1">
      <c r="A443" s="1" t="s">
        <v>12</v>
      </c>
      <c r="B443" s="3">
        <v>114.27</v>
      </c>
      <c r="C443" s="3">
        <v>1.0</v>
      </c>
      <c r="D443" s="3">
        <v>1.0</v>
      </c>
      <c r="E443" s="3" t="str">
        <f>F443*B443</f>
        <v>0.00</v>
      </c>
      <c r="F443" s="3" t="str">
        <f>D443-C443</f>
        <v>0.00</v>
      </c>
      <c r="G443" s="1"/>
      <c r="H443" s="1"/>
      <c r="I443" s="1"/>
      <c r="J443" s="1"/>
      <c r="K443" s="1"/>
    </row>
    <row r="444" ht="12.75" customHeight="1">
      <c r="A444" s="1" t="s">
        <v>13</v>
      </c>
      <c r="B444" s="3"/>
      <c r="C444" s="3"/>
      <c r="D444" s="3"/>
      <c r="E444" s="3">
        <v>730.81</v>
      </c>
      <c r="F444" s="1"/>
      <c r="G444" s="1">
        <v>730.81</v>
      </c>
      <c r="H444" s="1"/>
      <c r="I444" s="1"/>
      <c r="J444" s="1"/>
      <c r="K444" s="1"/>
    </row>
    <row r="445" ht="12.75" customHeight="1">
      <c r="A445" s="1" t="s">
        <v>14</v>
      </c>
      <c r="B445" s="3"/>
      <c r="C445" s="3"/>
      <c r="D445" s="3"/>
      <c r="E445" s="3">
        <v>347.47</v>
      </c>
      <c r="F445" s="1"/>
      <c r="G445" s="1"/>
      <c r="H445" s="1"/>
      <c r="I445" s="1"/>
      <c r="J445" s="1"/>
      <c r="K445" s="1"/>
    </row>
    <row r="446" ht="15.75" customHeight="1">
      <c r="A446" s="9" t="s">
        <v>15</v>
      </c>
      <c r="B446" s="9"/>
      <c r="C446" s="9"/>
      <c r="D446" s="9"/>
      <c r="E446" s="10">
        <v>25.0</v>
      </c>
      <c r="F446" s="1"/>
      <c r="G446" s="3"/>
      <c r="H446" s="1"/>
      <c r="I446" s="1"/>
      <c r="J446" s="1"/>
      <c r="K446" s="1"/>
    </row>
    <row r="447" ht="15.75" customHeight="1">
      <c r="A447" s="5" t="s">
        <v>16</v>
      </c>
      <c r="B447" s="5"/>
      <c r="C447" s="5"/>
      <c r="D447" s="5"/>
      <c r="E447" s="6" t="str">
        <f>SUM(E437:E446)</f>
        <v>2114.85</v>
      </c>
      <c r="F447" s="1"/>
      <c r="G447" s="3"/>
      <c r="H447" s="1"/>
      <c r="I447" s="1"/>
      <c r="J447" s="1"/>
      <c r="K447" s="1"/>
    </row>
    <row r="448" ht="12.75" customHeight="1">
      <c r="A448" s="7" t="s">
        <v>67</v>
      </c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1"/>
      <c r="B449" s="2" t="s">
        <v>51</v>
      </c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 t="s">
        <v>1</v>
      </c>
      <c r="C450" s="1" t="s">
        <v>2</v>
      </c>
      <c r="D450" s="1" t="s">
        <v>3</v>
      </c>
      <c r="E450" s="1" t="s">
        <v>4</v>
      </c>
      <c r="F450" s="1" t="s">
        <v>5</v>
      </c>
      <c r="G450" s="1"/>
      <c r="H450" s="1"/>
      <c r="I450" s="1"/>
      <c r="J450" s="1"/>
      <c r="K450" s="1"/>
    </row>
    <row r="451" ht="12.75" customHeight="1">
      <c r="A451" s="1" t="s">
        <v>6</v>
      </c>
      <c r="B451" s="3">
        <v>101.2</v>
      </c>
      <c r="C451" s="3">
        <v>18.0</v>
      </c>
      <c r="D451" s="3">
        <v>18.0</v>
      </c>
      <c r="E451" s="3" t="str">
        <f t="shared" ref="E451:E452" si="94">F451*B451</f>
        <v>0.00</v>
      </c>
      <c r="F451" s="3" t="str">
        <f t="shared" ref="F451:F452" si="95">D451-C451</f>
        <v>0.00</v>
      </c>
      <c r="G451" s="1"/>
      <c r="H451" s="1"/>
      <c r="I451" s="1"/>
      <c r="J451" s="1"/>
      <c r="K451" s="1"/>
    </row>
    <row r="452" ht="12.75" customHeight="1">
      <c r="A452" s="1" t="s">
        <v>7</v>
      </c>
      <c r="B452" s="3">
        <v>4.48</v>
      </c>
      <c r="C452" s="3">
        <v>17095.0</v>
      </c>
      <c r="D452" s="3">
        <v>17107.0</v>
      </c>
      <c r="E452" s="3" t="str">
        <f t="shared" si="94"/>
        <v>53.76</v>
      </c>
      <c r="F452" s="3" t="str">
        <f t="shared" si="95"/>
        <v>12.00</v>
      </c>
      <c r="G452" s="1"/>
      <c r="H452" s="1"/>
      <c r="I452" s="1"/>
      <c r="J452" s="1"/>
      <c r="K452" s="1"/>
    </row>
    <row r="453" ht="12.75" customHeight="1">
      <c r="A453" s="1" t="s">
        <v>8</v>
      </c>
      <c r="B453" s="3"/>
      <c r="C453" s="3"/>
      <c r="D453" s="3"/>
      <c r="E453" s="3">
        <v>102.62</v>
      </c>
      <c r="F453" s="1"/>
      <c r="G453" s="1"/>
      <c r="H453" s="1"/>
      <c r="I453" s="1"/>
      <c r="J453" s="1"/>
      <c r="K453" s="1"/>
    </row>
    <row r="454" ht="12.75" customHeight="1">
      <c r="A454" s="1" t="s">
        <v>9</v>
      </c>
      <c r="B454" s="3">
        <v>18.88</v>
      </c>
      <c r="C454" s="3">
        <v>0.0</v>
      </c>
      <c r="D454" s="3">
        <v>1.0</v>
      </c>
      <c r="E454" s="3" t="str">
        <f t="shared" ref="E454:E455" si="96">F454*B454</f>
        <v>18.88</v>
      </c>
      <c r="F454" s="3" t="str">
        <f>D454-C454</f>
        <v>1.00</v>
      </c>
      <c r="G454" s="1"/>
      <c r="H454" s="1"/>
      <c r="I454" s="1"/>
      <c r="J454" s="1"/>
      <c r="K454" s="1"/>
    </row>
    <row r="455" ht="12.75" customHeight="1">
      <c r="A455" s="1" t="s">
        <v>10</v>
      </c>
      <c r="B455" s="3">
        <v>22.03</v>
      </c>
      <c r="C455" s="3"/>
      <c r="D455" s="3"/>
      <c r="E455" s="3" t="str">
        <f t="shared" si="96"/>
        <v>44.06</v>
      </c>
      <c r="F455" s="3" t="str">
        <f>F454+F457</f>
        <v>2.00</v>
      </c>
      <c r="G455" s="1"/>
      <c r="H455" s="1"/>
      <c r="I455" s="1"/>
      <c r="J455" s="1"/>
      <c r="K455" s="1"/>
    </row>
    <row r="456" ht="12.75" customHeight="1">
      <c r="A456" s="1" t="s">
        <v>11</v>
      </c>
      <c r="B456" s="3"/>
      <c r="C456" s="3"/>
      <c r="D456" s="3"/>
      <c r="E456" s="3">
        <v>813.69</v>
      </c>
      <c r="F456" s="1"/>
      <c r="G456" s="1"/>
      <c r="H456" s="1"/>
      <c r="I456" s="1"/>
      <c r="J456" s="1"/>
      <c r="K456" s="1"/>
    </row>
    <row r="457" ht="12.75" customHeight="1">
      <c r="A457" s="1" t="s">
        <v>12</v>
      </c>
      <c r="B457" s="3">
        <v>114.27</v>
      </c>
      <c r="C457" s="3">
        <v>0.0</v>
      </c>
      <c r="D457" s="3">
        <v>1.0</v>
      </c>
      <c r="E457" s="3" t="str">
        <f>F457*B457</f>
        <v>114.27</v>
      </c>
      <c r="F457" s="3" t="str">
        <f>D457-C457</f>
        <v>1.00</v>
      </c>
      <c r="G457" s="1"/>
      <c r="H457" s="1"/>
      <c r="I457" s="1"/>
      <c r="J457" s="1"/>
      <c r="K457" s="1"/>
    </row>
    <row r="458" ht="12.75" customHeight="1">
      <c r="A458" s="1" t="s">
        <v>13</v>
      </c>
      <c r="B458" s="3"/>
      <c r="C458" s="3"/>
      <c r="D458" s="3"/>
      <c r="E458" s="3">
        <v>730.81</v>
      </c>
      <c r="F458" s="1"/>
      <c r="G458" s="1">
        <v>730.81</v>
      </c>
      <c r="H458" s="1"/>
      <c r="I458" s="1"/>
      <c r="J458" s="1"/>
      <c r="K458" s="1"/>
    </row>
    <row r="459" ht="12.75" customHeight="1">
      <c r="A459" s="1" t="s">
        <v>14</v>
      </c>
      <c r="B459" s="3"/>
      <c r="C459" s="3"/>
      <c r="D459" s="3"/>
      <c r="E459" s="3">
        <v>347.47</v>
      </c>
      <c r="F459" s="1"/>
      <c r="G459" s="1"/>
      <c r="H459" s="1"/>
      <c r="I459" s="1"/>
      <c r="J459" s="1"/>
      <c r="K459" s="1"/>
    </row>
    <row r="460" ht="15.75" customHeight="1">
      <c r="A460" s="9" t="s">
        <v>15</v>
      </c>
      <c r="B460" s="9"/>
      <c r="C460" s="9"/>
      <c r="D460" s="9"/>
      <c r="E460" s="10">
        <v>25.0</v>
      </c>
      <c r="F460" s="1"/>
      <c r="G460" s="3"/>
      <c r="H460" s="1"/>
      <c r="I460" s="1"/>
      <c r="J460" s="1"/>
      <c r="K460" s="1"/>
    </row>
    <row r="461" ht="15.75" customHeight="1">
      <c r="A461" s="5" t="s">
        <v>16</v>
      </c>
      <c r="B461" s="5"/>
      <c r="C461" s="5"/>
      <c r="D461" s="5"/>
      <c r="E461" s="6" t="str">
        <f>SUM(E451:E460)</f>
        <v>2250.56</v>
      </c>
      <c r="F461" s="1"/>
      <c r="G461" s="3" t="str">
        <f>E461-E456+4036+601.48</f>
        <v>6074.35</v>
      </c>
      <c r="H461" s="1"/>
      <c r="I461" s="1"/>
      <c r="J461" s="1"/>
      <c r="K461" s="1"/>
    </row>
    <row r="462" ht="12.75" customHeight="1">
      <c r="A462" s="7" t="s">
        <v>67</v>
      </c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5.75" customHeight="1">
      <c r="A463" s="1"/>
      <c r="B463" s="2" t="s">
        <v>52</v>
      </c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 t="s">
        <v>1</v>
      </c>
      <c r="C464" s="1" t="s">
        <v>2</v>
      </c>
      <c r="D464" s="1" t="s">
        <v>3</v>
      </c>
      <c r="E464" s="1" t="s">
        <v>4</v>
      </c>
      <c r="F464" s="1" t="s">
        <v>5</v>
      </c>
      <c r="G464" s="1"/>
      <c r="H464" s="1"/>
      <c r="I464" s="1"/>
      <c r="J464" s="1"/>
      <c r="K464" s="1"/>
    </row>
    <row r="465" ht="12.75" customHeight="1">
      <c r="A465" s="1" t="s">
        <v>6</v>
      </c>
      <c r="B465" s="3">
        <v>101.2</v>
      </c>
      <c r="C465" s="3">
        <v>18.0</v>
      </c>
      <c r="D465" s="3">
        <v>18.0</v>
      </c>
      <c r="E465" s="3" t="str">
        <f t="shared" ref="E465:E466" si="97">F465*B465</f>
        <v>0.00</v>
      </c>
      <c r="F465" s="3" t="str">
        <f t="shared" ref="F465:F466" si="98">D465-C465</f>
        <v>0.00</v>
      </c>
      <c r="G465" s="1"/>
      <c r="H465" s="1"/>
      <c r="I465" s="1"/>
      <c r="J465" s="1"/>
      <c r="K465" s="1"/>
    </row>
    <row r="466" ht="12.75" customHeight="1">
      <c r="A466" s="1" t="s">
        <v>7</v>
      </c>
      <c r="B466" s="3">
        <v>4.48</v>
      </c>
      <c r="C466" s="3">
        <v>17092.0</v>
      </c>
      <c r="D466" s="3">
        <v>17095.0</v>
      </c>
      <c r="E466" s="3" t="str">
        <f t="shared" si="97"/>
        <v>13.44</v>
      </c>
      <c r="F466" s="3" t="str">
        <f t="shared" si="98"/>
        <v>3.00</v>
      </c>
      <c r="G466" s="1"/>
      <c r="H466" s="1"/>
      <c r="I466" s="1"/>
      <c r="J466" s="1"/>
      <c r="K466" s="1"/>
    </row>
    <row r="467" ht="12.75" customHeight="1">
      <c r="A467" s="1" t="s">
        <v>8</v>
      </c>
      <c r="B467" s="3"/>
      <c r="C467" s="3"/>
      <c r="D467" s="3"/>
      <c r="E467" s="3">
        <v>102.62</v>
      </c>
      <c r="F467" s="1"/>
      <c r="G467" s="1"/>
      <c r="H467" s="1"/>
      <c r="I467" s="1"/>
      <c r="J467" s="1"/>
      <c r="K467" s="1"/>
    </row>
    <row r="468" ht="12.75" customHeight="1">
      <c r="A468" s="1" t="s">
        <v>9</v>
      </c>
      <c r="B468" s="3"/>
      <c r="C468" s="3"/>
      <c r="D468" s="3"/>
      <c r="E468" s="3">
        <v>663.38</v>
      </c>
      <c r="F468" s="3" t="str">
        <f>D468-C468</f>
        <v>0.00</v>
      </c>
      <c r="G468" s="1"/>
      <c r="H468" s="1"/>
      <c r="I468" s="1"/>
      <c r="J468" s="1"/>
      <c r="K468" s="1"/>
    </row>
    <row r="469" ht="12.75" customHeight="1">
      <c r="A469" s="1" t="s">
        <v>11</v>
      </c>
      <c r="B469" s="3"/>
      <c r="C469" s="3"/>
      <c r="D469" s="3"/>
      <c r="E469" s="3">
        <v>813.69</v>
      </c>
      <c r="F469" s="1"/>
      <c r="G469" s="1"/>
      <c r="H469" s="1"/>
      <c r="I469" s="1"/>
      <c r="J469" s="1"/>
      <c r="K469" s="1"/>
    </row>
    <row r="470" ht="12.75" customHeight="1">
      <c r="A470" s="1" t="s">
        <v>12</v>
      </c>
      <c r="B470" s="3"/>
      <c r="C470" s="3"/>
      <c r="D470" s="3"/>
      <c r="E470" s="3">
        <v>861.73</v>
      </c>
      <c r="F470" s="3" t="str">
        <f>D470-C470</f>
        <v>0.00</v>
      </c>
      <c r="G470" s="1"/>
      <c r="H470" s="1"/>
      <c r="I470" s="1"/>
      <c r="J470" s="1"/>
      <c r="K470" s="1"/>
    </row>
    <row r="471" ht="12.75" customHeight="1">
      <c r="A471" s="1" t="s">
        <v>13</v>
      </c>
      <c r="B471" s="3"/>
      <c r="C471" s="3"/>
      <c r="D471" s="3"/>
      <c r="E471" s="3">
        <v>730.81</v>
      </c>
      <c r="F471" s="1"/>
      <c r="G471" s="1">
        <v>730.81</v>
      </c>
      <c r="H471" s="1"/>
      <c r="I471" s="1"/>
      <c r="J471" s="1"/>
      <c r="K471" s="1"/>
    </row>
    <row r="472" ht="12.75" customHeight="1">
      <c r="A472" s="1" t="s">
        <v>14</v>
      </c>
      <c r="B472" s="3"/>
      <c r="C472" s="3"/>
      <c r="D472" s="3"/>
      <c r="E472" s="3">
        <v>347.47</v>
      </c>
      <c r="F472" s="1"/>
      <c r="G472" s="1"/>
      <c r="H472" s="1"/>
      <c r="I472" s="1"/>
      <c r="J472" s="1"/>
      <c r="K472" s="1"/>
    </row>
    <row r="473" ht="15.75" customHeight="1">
      <c r="A473" s="9" t="s">
        <v>15</v>
      </c>
      <c r="B473" s="9"/>
      <c r="C473" s="9"/>
      <c r="D473" s="9"/>
      <c r="E473" s="10">
        <v>25.0</v>
      </c>
      <c r="F473" s="1"/>
      <c r="G473" s="3"/>
      <c r="H473" s="1"/>
      <c r="I473" s="1"/>
      <c r="J473" s="1"/>
      <c r="K473" s="1"/>
    </row>
    <row r="474" ht="15.75" customHeight="1">
      <c r="A474" s="5" t="s">
        <v>16</v>
      </c>
      <c r="B474" s="5"/>
      <c r="C474" s="5"/>
      <c r="D474" s="5"/>
      <c r="E474" s="6" t="str">
        <f>SUM(E465:E473)</f>
        <v>3558.14</v>
      </c>
      <c r="F474" s="1"/>
      <c r="G474" s="3"/>
      <c r="H474" s="1"/>
      <c r="I474" s="1"/>
      <c r="J474" s="1"/>
      <c r="K474" s="1"/>
    </row>
    <row r="475" ht="12.75" customHeight="1">
      <c r="A475" s="7" t="s">
        <v>67</v>
      </c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5.75" customHeight="1">
      <c r="A476" s="1"/>
      <c r="B476" s="2" t="s">
        <v>53</v>
      </c>
      <c r="E476" s="1"/>
      <c r="F476" s="1"/>
      <c r="G476" s="1"/>
      <c r="H476" s="1"/>
      <c r="I476" s="1"/>
      <c r="J476" s="1"/>
      <c r="K476" s="1"/>
    </row>
    <row r="477" ht="12.75" customHeight="1">
      <c r="A477" s="1"/>
      <c r="B477" s="1" t="s">
        <v>1</v>
      </c>
      <c r="C477" s="1" t="s">
        <v>2</v>
      </c>
      <c r="D477" s="1" t="s">
        <v>3</v>
      </c>
      <c r="E477" s="1" t="s">
        <v>4</v>
      </c>
      <c r="F477" s="1" t="s">
        <v>5</v>
      </c>
      <c r="G477" s="1"/>
      <c r="H477" s="1"/>
      <c r="I477" s="1"/>
      <c r="J477" s="1"/>
      <c r="K477" s="1"/>
    </row>
    <row r="478" ht="12.75" customHeight="1">
      <c r="A478" s="1" t="s">
        <v>6</v>
      </c>
      <c r="B478" s="3">
        <v>101.2</v>
      </c>
      <c r="C478" s="3">
        <v>18.0</v>
      </c>
      <c r="D478" s="3">
        <v>18.0</v>
      </c>
      <c r="E478" s="3" t="str">
        <f t="shared" ref="E478:E479" si="99">F478*B478</f>
        <v>0.00</v>
      </c>
      <c r="F478" s="3" t="str">
        <f t="shared" ref="F478:F479" si="100">D478-C478</f>
        <v>0.00</v>
      </c>
      <c r="G478" s="1"/>
      <c r="H478" s="1"/>
      <c r="I478" s="1"/>
      <c r="J478" s="1"/>
      <c r="K478" s="1"/>
    </row>
    <row r="479" ht="12.75" customHeight="1">
      <c r="A479" s="1" t="s">
        <v>7</v>
      </c>
      <c r="B479" s="3">
        <v>4.48</v>
      </c>
      <c r="C479" s="3">
        <v>17052.0</v>
      </c>
      <c r="D479" s="3">
        <v>17092.0</v>
      </c>
      <c r="E479" s="3" t="str">
        <f t="shared" si="99"/>
        <v>179.20</v>
      </c>
      <c r="F479" s="3" t="str">
        <f t="shared" si="100"/>
        <v>40.00</v>
      </c>
      <c r="G479" s="1"/>
      <c r="H479" s="1"/>
      <c r="I479" s="1"/>
      <c r="J479" s="1"/>
      <c r="K479" s="1"/>
    </row>
    <row r="480" ht="12.75" customHeight="1">
      <c r="A480" s="1" t="s">
        <v>8</v>
      </c>
      <c r="B480" s="3"/>
      <c r="C480" s="3"/>
      <c r="D480" s="3"/>
      <c r="E480" s="3">
        <v>102.62</v>
      </c>
      <c r="F480" s="1"/>
      <c r="G480" s="1"/>
      <c r="H480" s="1"/>
      <c r="I480" s="1"/>
      <c r="J480" s="1"/>
      <c r="K480" s="1"/>
    </row>
    <row r="481" ht="12.75" customHeight="1">
      <c r="A481" s="1" t="s">
        <v>9</v>
      </c>
      <c r="B481" s="3"/>
      <c r="C481" s="3"/>
      <c r="D481" s="3"/>
      <c r="E481" s="3">
        <v>663.38</v>
      </c>
      <c r="F481" s="3" t="str">
        <f>D481-C481</f>
        <v>0.00</v>
      </c>
      <c r="G481" s="1"/>
      <c r="H481" s="1"/>
      <c r="I481" s="1"/>
      <c r="J481" s="1"/>
      <c r="K481" s="1"/>
    </row>
    <row r="482" ht="12.75" customHeight="1">
      <c r="A482" s="1" t="s">
        <v>11</v>
      </c>
      <c r="B482" s="3"/>
      <c r="C482" s="3"/>
      <c r="D482" s="3"/>
      <c r="E482" s="3">
        <v>813.69</v>
      </c>
      <c r="F482" s="1"/>
      <c r="G482" s="1"/>
      <c r="H482" s="1"/>
      <c r="I482" s="1"/>
      <c r="J482" s="1"/>
      <c r="K482" s="1"/>
    </row>
    <row r="483" ht="12.75" customHeight="1">
      <c r="A483" s="1" t="s">
        <v>12</v>
      </c>
      <c r="B483" s="3"/>
      <c r="C483" s="3"/>
      <c r="D483" s="3"/>
      <c r="E483" s="3">
        <v>861.73</v>
      </c>
      <c r="F483" s="3" t="str">
        <f>D483-C483</f>
        <v>0.00</v>
      </c>
      <c r="G483" s="1"/>
      <c r="H483" s="1"/>
      <c r="I483" s="1"/>
      <c r="J483" s="1"/>
      <c r="K483" s="1"/>
    </row>
    <row r="484" ht="12.75" customHeight="1">
      <c r="A484" s="1" t="s">
        <v>13</v>
      </c>
      <c r="B484" s="3"/>
      <c r="C484" s="3"/>
      <c r="D484" s="3"/>
      <c r="E484" s="3">
        <v>730.81</v>
      </c>
      <c r="F484" s="1"/>
      <c r="G484" s="1">
        <v>730.81</v>
      </c>
      <c r="H484" s="1"/>
      <c r="I484" s="1"/>
      <c r="J484" s="1"/>
      <c r="K484" s="1"/>
    </row>
    <row r="485" ht="12.75" customHeight="1">
      <c r="A485" s="1" t="s">
        <v>14</v>
      </c>
      <c r="B485" s="3"/>
      <c r="C485" s="3"/>
      <c r="D485" s="3"/>
      <c r="E485" s="3">
        <v>203.68</v>
      </c>
      <c r="F485" s="1"/>
      <c r="G485" s="1"/>
      <c r="H485" s="1"/>
      <c r="I485" s="1"/>
      <c r="J485" s="1"/>
      <c r="K485" s="1"/>
    </row>
    <row r="486" ht="15.75" customHeight="1">
      <c r="A486" s="5" t="s">
        <v>16</v>
      </c>
      <c r="B486" s="5"/>
      <c r="C486" s="5"/>
      <c r="D486" s="5"/>
      <c r="E486" s="6" t="str">
        <f>SUM(E478:E485)</f>
        <v>3555.11</v>
      </c>
      <c r="F486" s="1"/>
      <c r="G486" s="3" t="str">
        <f>7000+E486</f>
        <v>10555.11</v>
      </c>
      <c r="H486" s="1"/>
      <c r="I486" s="1"/>
      <c r="J486" s="1"/>
      <c r="K486" s="1"/>
    </row>
    <row r="487" ht="12.75" customHeight="1">
      <c r="A487" s="7" t="s">
        <v>67</v>
      </c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3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3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1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1"/>
      <c r="G494" s="1"/>
      <c r="H494" s="1"/>
      <c r="I494" s="1"/>
      <c r="J494" s="1"/>
      <c r="K494" s="1"/>
    </row>
    <row r="495" ht="15.75" customHeight="1">
      <c r="A495" s="5"/>
      <c r="B495" s="5"/>
      <c r="C495" s="5"/>
      <c r="D495" s="5"/>
      <c r="E495" s="6"/>
      <c r="F495" s="1"/>
      <c r="G495" s="3"/>
      <c r="H495" s="1"/>
      <c r="I495" s="1"/>
      <c r="J495" s="1"/>
      <c r="K495" s="1"/>
    </row>
    <row r="496" ht="12.75" customHeight="1">
      <c r="A496" s="7"/>
      <c r="B496" s="3"/>
      <c r="C496" s="3"/>
      <c r="D496" s="3"/>
      <c r="E496" s="3"/>
      <c r="F496" s="1"/>
      <c r="G496" s="1"/>
      <c r="H496" s="1"/>
      <c r="I496" s="1"/>
      <c r="J496" s="1"/>
      <c r="K496" s="1"/>
    </row>
    <row r="497" ht="15.75" customHeight="1">
      <c r="A497" s="1"/>
      <c r="B497" s="2"/>
      <c r="E497" s="1"/>
      <c r="F497" s="1"/>
      <c r="G497" s="1"/>
      <c r="H497" s="1"/>
      <c r="I497" s="1"/>
      <c r="J497" s="1"/>
      <c r="K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3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5.75" customHeight="1">
      <c r="A507" s="5"/>
      <c r="B507" s="5"/>
      <c r="C507" s="5"/>
      <c r="D507" s="5"/>
      <c r="E507" s="6"/>
      <c r="F507" s="1"/>
      <c r="G507" s="3"/>
      <c r="H507" s="1"/>
      <c r="I507" s="1"/>
      <c r="J507" s="1"/>
      <c r="K507" s="1"/>
    </row>
    <row r="508" ht="12.75" customHeight="1">
      <c r="A508" s="7"/>
      <c r="B508" s="3"/>
      <c r="C508" s="3"/>
      <c r="D508" s="3"/>
      <c r="E508" s="3"/>
      <c r="F508" s="1"/>
      <c r="G508" s="1"/>
      <c r="H508" s="1"/>
      <c r="I508" s="1"/>
      <c r="J508" s="1"/>
      <c r="K508" s="1"/>
    </row>
    <row r="509" ht="15.75" customHeight="1">
      <c r="A509" s="1"/>
      <c r="B509" s="2"/>
      <c r="E509" s="1"/>
      <c r="F509" s="1"/>
      <c r="G509" s="1"/>
      <c r="H509" s="1"/>
      <c r="I509" s="1"/>
      <c r="J509" s="1"/>
      <c r="K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1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1"/>
      <c r="G518" s="1"/>
      <c r="H518" s="1"/>
      <c r="I518" s="1"/>
      <c r="J518" s="1"/>
      <c r="K518" s="1"/>
    </row>
    <row r="519" ht="15.75" customHeight="1">
      <c r="A519" s="5"/>
      <c r="B519" s="5"/>
      <c r="C519" s="5"/>
      <c r="D519" s="5"/>
      <c r="E519" s="6"/>
      <c r="F519" s="1"/>
      <c r="G519" s="3"/>
      <c r="H519" s="1"/>
      <c r="I519" s="1"/>
      <c r="J519" s="1"/>
      <c r="K519" s="1"/>
    </row>
    <row r="520" ht="12.75" customHeight="1">
      <c r="A520" s="7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5.75" customHeight="1">
      <c r="A521" s="1"/>
      <c r="B521" s="2"/>
      <c r="E521" s="1"/>
      <c r="F521" s="1"/>
      <c r="G521" s="1"/>
      <c r="H521" s="1"/>
      <c r="I521" s="1"/>
      <c r="J521" s="1"/>
      <c r="K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3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1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1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1"/>
      <c r="J530" s="1"/>
      <c r="K530" s="1"/>
    </row>
    <row r="531" ht="15.75" customHeight="1">
      <c r="A531" s="5"/>
      <c r="B531" s="5"/>
      <c r="C531" s="5"/>
      <c r="D531" s="5"/>
      <c r="E531" s="6"/>
      <c r="F531" s="1"/>
      <c r="G531" s="1"/>
      <c r="H531" s="1"/>
      <c r="I531" s="1"/>
      <c r="J531" s="1"/>
      <c r="K531" s="1"/>
    </row>
    <row r="532" ht="12.75" customHeight="1">
      <c r="A532" s="7"/>
      <c r="B532" s="3"/>
      <c r="C532" s="3"/>
      <c r="D532" s="3"/>
      <c r="E532" s="3"/>
      <c r="F532" s="1"/>
      <c r="G532" s="1"/>
      <c r="H532" s="1"/>
      <c r="I532" s="1"/>
      <c r="J532" s="1"/>
      <c r="K532" s="1"/>
    </row>
    <row r="533" ht="15.75" customHeight="1">
      <c r="A533" s="1"/>
      <c r="B533" s="2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3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1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3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1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1"/>
      <c r="G542" s="1"/>
      <c r="H542" s="1"/>
      <c r="I542" s="1"/>
      <c r="J542" s="1"/>
      <c r="K542" s="1"/>
    </row>
    <row r="543" ht="15.75" customHeight="1">
      <c r="A543" s="5"/>
      <c r="B543" s="5"/>
      <c r="C543" s="5"/>
      <c r="D543" s="5"/>
      <c r="E543" s="6"/>
      <c r="F543" s="1"/>
      <c r="G543" s="1"/>
      <c r="H543" s="1"/>
      <c r="I543" s="1"/>
      <c r="J543" s="1"/>
      <c r="K543" s="1"/>
    </row>
    <row r="544" ht="12.75" customHeight="1">
      <c r="A544" s="7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5.75" customHeight="1">
      <c r="A545" s="1"/>
      <c r="B545" s="2"/>
      <c r="E545" s="1"/>
      <c r="F545" s="1"/>
      <c r="G545" s="1"/>
      <c r="H545" s="1"/>
      <c r="I545" s="1"/>
      <c r="J545" s="1"/>
      <c r="K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3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3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3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3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1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1"/>
      <c r="G554" s="1"/>
      <c r="H554" s="1"/>
      <c r="I554" s="1"/>
      <c r="J554" s="1"/>
      <c r="K554" s="1"/>
    </row>
    <row r="555" ht="15.75" customHeight="1">
      <c r="A555" s="5"/>
      <c r="B555" s="5"/>
      <c r="C555" s="5"/>
      <c r="D555" s="5"/>
      <c r="E555" s="6"/>
      <c r="F555" s="1"/>
      <c r="G555" s="1"/>
      <c r="H555" s="1"/>
      <c r="I555" s="1"/>
      <c r="J555" s="1"/>
      <c r="K555" s="1"/>
    </row>
    <row r="556" ht="12.75" customHeight="1">
      <c r="A556" s="7"/>
      <c r="B556" s="3"/>
      <c r="C556" s="3"/>
      <c r="D556" s="3"/>
      <c r="E556" s="3"/>
      <c r="F556" s="1"/>
      <c r="G556" s="1"/>
      <c r="H556" s="1"/>
      <c r="I556" s="1"/>
      <c r="J556" s="1"/>
      <c r="K556" s="1"/>
    </row>
    <row r="557" ht="15.75" customHeight="1">
      <c r="A557" s="1"/>
      <c r="B557" s="2"/>
      <c r="E557" s="1"/>
      <c r="F557" s="1"/>
      <c r="G557" s="1"/>
      <c r="H557" s="1"/>
      <c r="I557" s="1"/>
      <c r="J557" s="1"/>
      <c r="K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3"/>
      <c r="G559" s="1"/>
      <c r="H559" s="1"/>
      <c r="I559" s="1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1"/>
      <c r="J560" s="1"/>
      <c r="K560" s="1"/>
    </row>
    <row r="561" ht="12.75" customHeight="1">
      <c r="A561" s="1"/>
      <c r="B561" s="3"/>
      <c r="C561" s="3"/>
      <c r="D561" s="3"/>
      <c r="E561" s="3"/>
      <c r="F561" s="1"/>
      <c r="G561" s="1"/>
      <c r="H561" s="1"/>
      <c r="I561" s="1"/>
      <c r="J561" s="1"/>
      <c r="K561" s="1"/>
    </row>
    <row r="562" ht="12.75" customHeight="1">
      <c r="A562" s="1"/>
      <c r="B562" s="3"/>
      <c r="C562" s="3"/>
      <c r="D562" s="3"/>
      <c r="E562" s="3"/>
      <c r="F562" s="3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1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3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5.75" customHeight="1">
      <c r="A567" s="5"/>
      <c r="B567" s="5"/>
      <c r="C567" s="5"/>
      <c r="D567" s="5"/>
      <c r="E567" s="6"/>
      <c r="F567" s="1"/>
      <c r="G567" s="1"/>
      <c r="H567" s="1"/>
      <c r="I567" s="1"/>
      <c r="J567" s="1"/>
      <c r="K567" s="1"/>
    </row>
    <row r="568" ht="12.75" customHeight="1">
      <c r="A568" s="7"/>
      <c r="B568" s="3"/>
      <c r="C568" s="3"/>
      <c r="D568" s="3"/>
      <c r="E568" s="3"/>
      <c r="F568" s="1"/>
      <c r="G568" s="1"/>
      <c r="H568" s="1"/>
      <c r="I568" s="1"/>
      <c r="J568" s="1"/>
      <c r="K568" s="1"/>
    </row>
    <row r="569" ht="15.75" customHeight="1">
      <c r="A569" s="1"/>
      <c r="B569" s="2"/>
      <c r="E569" s="1"/>
      <c r="F569" s="1"/>
      <c r="G569" s="1"/>
      <c r="H569" s="1"/>
      <c r="I569" s="1"/>
      <c r="J569" s="1"/>
      <c r="K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3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1"/>
      <c r="G573" s="1"/>
      <c r="H573" s="1"/>
      <c r="I573" s="1"/>
      <c r="J573" s="1"/>
      <c r="K573" s="1"/>
    </row>
    <row r="574" ht="12.75" customHeight="1">
      <c r="A574" s="1"/>
      <c r="B574" s="3"/>
      <c r="C574" s="3"/>
      <c r="D574" s="3"/>
      <c r="E574" s="3"/>
      <c r="F574" s="3"/>
      <c r="G574" s="1"/>
      <c r="H574" s="1"/>
      <c r="I574" s="1"/>
      <c r="J574" s="1"/>
      <c r="K574" s="1"/>
    </row>
    <row r="575" ht="12.75" customHeight="1">
      <c r="A575" s="1"/>
      <c r="B575" s="3"/>
      <c r="C575" s="3"/>
      <c r="D575" s="3"/>
      <c r="E575" s="3"/>
      <c r="F575" s="1"/>
      <c r="G575" s="1"/>
      <c r="H575" s="1"/>
      <c r="I575" s="1"/>
      <c r="J575" s="1"/>
      <c r="K575" s="1"/>
    </row>
    <row r="576" ht="12.75" customHeight="1">
      <c r="A576" s="1"/>
      <c r="B576" s="3"/>
      <c r="C576" s="3"/>
      <c r="D576" s="3"/>
      <c r="E576" s="3"/>
      <c r="F576" s="3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1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1"/>
      <c r="G578" s="1"/>
      <c r="H578" s="1"/>
      <c r="I578" s="1"/>
      <c r="J578" s="1"/>
      <c r="K578" s="1"/>
    </row>
    <row r="579" ht="15.75" customHeight="1">
      <c r="A579" s="5"/>
      <c r="B579" s="5"/>
      <c r="C579" s="5"/>
      <c r="D579" s="5"/>
      <c r="E579" s="6"/>
      <c r="F579" s="1"/>
      <c r="G579" s="1"/>
      <c r="H579" s="1"/>
      <c r="I579" s="1"/>
      <c r="J579" s="1"/>
      <c r="K579" s="1"/>
    </row>
    <row r="580" ht="12.75" customHeight="1">
      <c r="A580" s="7"/>
      <c r="B580" s="3"/>
      <c r="C580" s="3"/>
      <c r="D580" s="3"/>
      <c r="E580" s="3"/>
      <c r="F580" s="1"/>
      <c r="G580" s="1"/>
      <c r="H580" s="1"/>
      <c r="I580" s="1"/>
      <c r="J580" s="1"/>
      <c r="K580" s="1"/>
    </row>
    <row r="581" ht="15.75" customHeight="1">
      <c r="A581" s="1"/>
      <c r="B581" s="2"/>
      <c r="E581" s="1"/>
      <c r="F581" s="1"/>
      <c r="G581" s="1"/>
      <c r="H581" s="1"/>
      <c r="I581" s="1"/>
      <c r="J581" s="1"/>
      <c r="K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3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3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3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1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3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1"/>
      <c r="G589" s="1"/>
      <c r="H589" s="1"/>
      <c r="I589" s="1"/>
      <c r="J589" s="1"/>
      <c r="K589" s="1"/>
    </row>
    <row r="590" ht="12.75" customHeight="1">
      <c r="A590" s="1"/>
      <c r="B590" s="3"/>
      <c r="C590" s="3"/>
      <c r="D590" s="3"/>
      <c r="E590" s="3"/>
      <c r="F590" s="1"/>
      <c r="G590" s="1"/>
      <c r="H590" s="1"/>
      <c r="I590" s="1"/>
      <c r="J590" s="1"/>
      <c r="K590" s="1"/>
    </row>
    <row r="591" ht="15.75" customHeight="1">
      <c r="A591" s="5"/>
      <c r="B591" s="5"/>
      <c r="C591" s="5"/>
      <c r="D591" s="5"/>
      <c r="E591" s="6"/>
      <c r="F591" s="1"/>
      <c r="G591" s="1"/>
      <c r="H591" s="1"/>
      <c r="I591" s="1"/>
      <c r="J591" s="1"/>
      <c r="K591" s="1"/>
    </row>
    <row r="592" ht="12.75" customHeight="1">
      <c r="A592" s="7"/>
      <c r="B592" s="3"/>
      <c r="C592" s="3"/>
      <c r="D592" s="3"/>
      <c r="E592" s="3"/>
      <c r="F592" s="1"/>
      <c r="G592" s="1"/>
      <c r="H592" s="1"/>
      <c r="I592" s="1"/>
      <c r="J592" s="1"/>
      <c r="K592" s="1"/>
    </row>
    <row r="593" ht="15.75" customHeight="1">
      <c r="A593" s="1"/>
      <c r="B593" s="2"/>
      <c r="E593" s="1"/>
      <c r="F593" s="1"/>
      <c r="G593" s="1"/>
      <c r="H593" s="1"/>
      <c r="I593" s="1"/>
      <c r="J593" s="1"/>
      <c r="K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3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3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1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3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3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1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1"/>
      <c r="G602" s="1"/>
      <c r="H602" s="1"/>
      <c r="I602" s="1"/>
      <c r="J602" s="1"/>
      <c r="K602" s="1"/>
    </row>
    <row r="603" ht="15.75" customHeight="1">
      <c r="A603" s="5"/>
      <c r="B603" s="5"/>
      <c r="C603" s="5"/>
      <c r="D603" s="5"/>
      <c r="E603" s="6"/>
      <c r="F603" s="1"/>
      <c r="G603" s="1"/>
      <c r="H603" s="1"/>
      <c r="I603" s="1"/>
      <c r="J603" s="1"/>
      <c r="K603" s="1"/>
    </row>
    <row r="604" ht="12.75" customHeight="1">
      <c r="A604" s="7"/>
      <c r="B604" s="3"/>
      <c r="C604" s="3"/>
      <c r="D604" s="3"/>
      <c r="E604" s="3"/>
      <c r="F604" s="1"/>
      <c r="G604" s="1"/>
      <c r="H604" s="1"/>
      <c r="I604" s="1"/>
      <c r="J604" s="1"/>
      <c r="K604" s="1"/>
    </row>
    <row r="605" ht="15.75" customHeight="1">
      <c r="A605" s="1"/>
      <c r="B605" s="2"/>
      <c r="E605" s="1"/>
      <c r="F605" s="1"/>
      <c r="G605" s="1"/>
      <c r="H605" s="1"/>
      <c r="I605" s="1"/>
      <c r="J605" s="1"/>
      <c r="K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3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3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3"/>
      <c r="G612" s="1"/>
      <c r="H612" s="1"/>
      <c r="I612" s="1"/>
      <c r="J612" s="1"/>
      <c r="K612" s="1"/>
    </row>
    <row r="613" ht="12.75" customHeight="1">
      <c r="A613" s="1"/>
      <c r="B613" s="3"/>
      <c r="C613" s="3"/>
      <c r="D613" s="3"/>
      <c r="E613" s="3"/>
      <c r="F613" s="1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1"/>
      <c r="G614" s="1"/>
      <c r="H614" s="1"/>
      <c r="I614" s="1"/>
      <c r="J614" s="1"/>
      <c r="K614" s="1"/>
    </row>
    <row r="615" ht="15.75" customHeight="1">
      <c r="A615" s="5"/>
      <c r="B615" s="5"/>
      <c r="C615" s="5"/>
      <c r="D615" s="5"/>
      <c r="E615" s="6"/>
      <c r="F615" s="1"/>
      <c r="G615" s="1"/>
      <c r="H615" s="1"/>
      <c r="I615" s="1"/>
      <c r="J615" s="1"/>
      <c r="K615" s="1"/>
    </row>
    <row r="616" ht="12.75" customHeight="1">
      <c r="A616" s="7"/>
      <c r="B616" s="3"/>
      <c r="C616" s="3"/>
      <c r="D616" s="3"/>
      <c r="E616" s="3"/>
      <c r="F616" s="1"/>
      <c r="G616" s="1"/>
      <c r="H616" s="1"/>
      <c r="I616" s="1"/>
      <c r="J616" s="1"/>
      <c r="K616" s="1"/>
    </row>
    <row r="617" ht="15.75" customHeight="1">
      <c r="A617" s="1"/>
      <c r="B617" s="2"/>
      <c r="E617" s="1"/>
      <c r="F617" s="1"/>
      <c r="G617" s="1"/>
      <c r="H617" s="1"/>
      <c r="I617" s="1"/>
      <c r="J617" s="1"/>
      <c r="K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1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3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5.75" customHeight="1">
      <c r="A627" s="5"/>
      <c r="B627" s="5"/>
      <c r="C627" s="5"/>
      <c r="D627" s="5"/>
      <c r="E627" s="6"/>
      <c r="F627" s="1"/>
      <c r="G627" s="1"/>
      <c r="H627" s="1"/>
      <c r="I627" s="1"/>
      <c r="J627" s="1"/>
      <c r="K627" s="1"/>
    </row>
    <row r="628" ht="12.75" customHeight="1">
      <c r="A628" s="7"/>
      <c r="B628" s="3"/>
      <c r="C628" s="3"/>
      <c r="D628" s="3"/>
      <c r="E628" s="3"/>
      <c r="F628" s="1"/>
      <c r="G628" s="1"/>
      <c r="H628" s="1"/>
      <c r="I628" s="1"/>
      <c r="J628" s="1"/>
      <c r="K628" s="1"/>
    </row>
    <row r="629" ht="15.75" customHeight="1">
      <c r="A629" s="1"/>
      <c r="B629" s="2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3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1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1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5.75" customHeight="1">
      <c r="A639" s="5"/>
      <c r="B639" s="5"/>
      <c r="C639" s="5"/>
      <c r="D639" s="5"/>
      <c r="E639" s="6"/>
      <c r="F639" s="1"/>
      <c r="G639" s="1"/>
      <c r="H639" s="1"/>
      <c r="I639" s="1"/>
      <c r="J639" s="1"/>
      <c r="K639" s="1"/>
    </row>
    <row r="640" ht="12.75" customHeight="1">
      <c r="A640" s="7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5.75" customHeight="1">
      <c r="A641" s="1"/>
      <c r="B641" s="2"/>
      <c r="E641" s="1"/>
      <c r="F641" s="1"/>
      <c r="G641" s="1"/>
      <c r="H641" s="1"/>
      <c r="I641" s="1"/>
      <c r="J641" s="1"/>
      <c r="K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2.75" customHeight="1">
      <c r="A643" s="1"/>
      <c r="B643" s="3"/>
      <c r="C643" s="3"/>
      <c r="D643" s="3"/>
      <c r="E643" s="3"/>
      <c r="F643" s="3"/>
      <c r="G643" s="1"/>
      <c r="H643" s="1"/>
      <c r="I643" s="1"/>
      <c r="J643" s="1"/>
      <c r="K643" s="1"/>
    </row>
    <row r="644" ht="12.75" customHeight="1">
      <c r="A644" s="1"/>
      <c r="B644" s="3"/>
      <c r="C644" s="3"/>
      <c r="D644" s="3"/>
      <c r="E644" s="3"/>
      <c r="F644" s="3"/>
      <c r="G644" s="1"/>
      <c r="H644" s="1"/>
      <c r="I644" s="1"/>
      <c r="J644" s="1"/>
      <c r="K644" s="1"/>
    </row>
    <row r="645" ht="12.75" customHeight="1">
      <c r="A645" s="1"/>
      <c r="B645" s="3"/>
      <c r="C645" s="3"/>
      <c r="D645" s="3"/>
      <c r="E645" s="3"/>
      <c r="F645" s="1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3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1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1"/>
      <c r="G650" s="1"/>
      <c r="H650" s="1"/>
      <c r="I650" s="1"/>
      <c r="J650" s="1"/>
      <c r="K650" s="1"/>
    </row>
    <row r="651" ht="15.75" customHeight="1">
      <c r="A651" s="5"/>
      <c r="B651" s="5"/>
      <c r="C651" s="5"/>
      <c r="D651" s="5"/>
      <c r="E651" s="6"/>
      <c r="F651" s="1"/>
      <c r="G651" s="1"/>
      <c r="H651" s="1"/>
      <c r="I651" s="1"/>
      <c r="J651" s="1"/>
      <c r="K651" s="1"/>
    </row>
    <row r="652" ht="12.75" customHeight="1">
      <c r="A652" s="7"/>
      <c r="B652" s="3"/>
      <c r="C652" s="3"/>
      <c r="D652" s="3"/>
      <c r="E652" s="3"/>
      <c r="F652" s="1"/>
      <c r="G652" s="1"/>
      <c r="H652" s="1"/>
      <c r="I652" s="1"/>
      <c r="J652" s="1"/>
      <c r="K652" s="1"/>
    </row>
    <row r="653" ht="15.75" customHeight="1">
      <c r="A653" s="1"/>
      <c r="B653" s="2"/>
      <c r="E653" s="1"/>
      <c r="F653" s="1"/>
      <c r="G653" s="1"/>
      <c r="H653" s="1"/>
      <c r="I653" s="1"/>
      <c r="J653" s="1"/>
      <c r="K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3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3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1"/>
      <c r="G657" s="1"/>
      <c r="H657" s="1"/>
      <c r="I657" s="1"/>
      <c r="J657" s="1"/>
      <c r="K657" s="1"/>
    </row>
    <row r="658" ht="12.75" customHeight="1">
      <c r="A658" s="1"/>
      <c r="B658" s="3"/>
      <c r="C658" s="3"/>
      <c r="D658" s="3"/>
      <c r="E658" s="3"/>
      <c r="F658" s="3"/>
      <c r="G658" s="1"/>
      <c r="H658" s="1"/>
      <c r="I658" s="1"/>
      <c r="J658" s="1"/>
      <c r="K658" s="1"/>
    </row>
    <row r="659" ht="12.75" customHeight="1">
      <c r="A659" s="1"/>
      <c r="B659" s="3"/>
      <c r="C659" s="3"/>
      <c r="D659" s="3"/>
      <c r="E659" s="3"/>
      <c r="F659" s="1"/>
      <c r="G659" s="1"/>
      <c r="H659" s="1"/>
      <c r="I659" s="1"/>
      <c r="J659" s="1"/>
      <c r="K659" s="1"/>
    </row>
    <row r="660" ht="12.75" customHeight="1">
      <c r="A660" s="1"/>
      <c r="B660" s="3"/>
      <c r="C660" s="3"/>
      <c r="D660" s="3"/>
      <c r="E660" s="3"/>
      <c r="F660" s="3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1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1"/>
      <c r="G662" s="1"/>
      <c r="H662" s="1"/>
      <c r="I662" s="1"/>
      <c r="J662" s="1"/>
      <c r="K662" s="1"/>
    </row>
    <row r="663" ht="15.75" customHeight="1">
      <c r="A663" s="5"/>
      <c r="B663" s="5"/>
      <c r="C663" s="5"/>
      <c r="D663" s="5"/>
      <c r="E663" s="6"/>
      <c r="F663" s="1"/>
      <c r="G663" s="1"/>
      <c r="H663" s="1"/>
      <c r="I663" s="1"/>
      <c r="J663" s="1"/>
      <c r="K663" s="1"/>
    </row>
    <row r="664" ht="12.75" customHeight="1">
      <c r="A664" s="7"/>
      <c r="B664" s="3"/>
      <c r="C664" s="3"/>
      <c r="D664" s="3"/>
      <c r="E664" s="3"/>
      <c r="F664" s="1"/>
      <c r="G664" s="1"/>
      <c r="H664" s="1"/>
      <c r="I664" s="1"/>
      <c r="J664" s="1"/>
      <c r="K664" s="1"/>
    </row>
    <row r="665" ht="15.75" customHeight="1">
      <c r="B665" s="2"/>
    </row>
    <row r="666" ht="12.75" customHeight="1">
      <c r="B666" s="11"/>
      <c r="C666" s="11"/>
      <c r="D666" s="11"/>
      <c r="E666" s="11"/>
      <c r="F666" s="11"/>
    </row>
    <row r="667" ht="12.75" customHeight="1">
      <c r="A667" s="11"/>
      <c r="B667" s="3"/>
      <c r="C667" s="3"/>
      <c r="D667" s="3"/>
      <c r="E667" s="3"/>
      <c r="F667" s="3"/>
    </row>
    <row r="668" ht="12.75" customHeight="1">
      <c r="A668" s="11"/>
      <c r="B668" s="3"/>
      <c r="C668" s="3"/>
      <c r="D668" s="3"/>
      <c r="E668" s="3"/>
      <c r="F668" s="3"/>
    </row>
    <row r="669" ht="12.75" customHeight="1">
      <c r="A669" s="11"/>
      <c r="B669" s="3"/>
      <c r="C669" s="3"/>
      <c r="D669" s="3"/>
      <c r="E669" s="3"/>
    </row>
    <row r="670" ht="12.75" customHeight="1">
      <c r="A670" s="11"/>
      <c r="B670" s="3"/>
      <c r="C670" s="3"/>
      <c r="D670" s="3"/>
      <c r="E670" s="3"/>
      <c r="F670" s="3"/>
    </row>
    <row r="671" ht="12.75" customHeight="1">
      <c r="A671" s="11"/>
      <c r="B671" s="3"/>
      <c r="C671" s="3"/>
      <c r="D671" s="3"/>
      <c r="E671" s="3"/>
    </row>
    <row r="672" ht="12.75" customHeight="1">
      <c r="A672" s="11"/>
      <c r="B672" s="3"/>
      <c r="C672" s="3"/>
      <c r="D672" s="3"/>
      <c r="E672" s="3"/>
      <c r="F672" s="3"/>
    </row>
    <row r="673" ht="12.75" customHeight="1">
      <c r="A673" s="1"/>
      <c r="B673" s="2"/>
      <c r="E673" s="1"/>
      <c r="F673" s="1"/>
      <c r="G673" s="1"/>
      <c r="H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</row>
    <row r="675" ht="15.75" customHeight="1">
      <c r="A675" s="1"/>
      <c r="B675" s="3"/>
      <c r="C675" s="3"/>
      <c r="D675" s="3"/>
      <c r="E675" s="3"/>
      <c r="F675" s="3"/>
      <c r="G675" s="1"/>
      <c r="H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</row>
    <row r="677" ht="15.75" customHeight="1">
      <c r="A677" s="1"/>
      <c r="B677" s="3"/>
      <c r="C677" s="3"/>
      <c r="D677" s="3"/>
      <c r="E677" s="3"/>
      <c r="F677" s="1"/>
      <c r="G677" s="1"/>
      <c r="H677" s="1"/>
    </row>
    <row r="678" ht="12.75" customHeight="1">
      <c r="A678" s="1"/>
      <c r="B678" s="3"/>
      <c r="C678" s="3"/>
      <c r="D678" s="3"/>
      <c r="E678" s="3"/>
      <c r="F678" s="3"/>
      <c r="G678" s="1"/>
      <c r="H678" s="1"/>
    </row>
    <row r="679" ht="12.75" customHeight="1">
      <c r="A679" s="1"/>
      <c r="B679" s="3"/>
      <c r="C679" s="3"/>
      <c r="D679" s="3"/>
      <c r="E679" s="3"/>
      <c r="F679" s="1"/>
      <c r="G679" s="1"/>
      <c r="H679" s="1"/>
    </row>
    <row r="680" ht="12.75" customHeight="1">
      <c r="A680" s="1"/>
      <c r="B680" s="3"/>
      <c r="C680" s="3"/>
      <c r="D680" s="3"/>
      <c r="E680" s="3"/>
      <c r="F680" s="3"/>
      <c r="G680" s="1"/>
      <c r="H680" s="1"/>
    </row>
    <row r="681" ht="12.75" customHeight="1">
      <c r="A681" s="1"/>
      <c r="B681" s="3"/>
      <c r="C681" s="3"/>
      <c r="D681" s="3"/>
      <c r="E681" s="3"/>
      <c r="F681" s="1"/>
      <c r="G681" s="1"/>
      <c r="H681" s="1"/>
    </row>
    <row r="682" ht="12.75" customHeight="1">
      <c r="A682" s="1"/>
      <c r="B682" s="3"/>
      <c r="C682" s="3"/>
      <c r="D682" s="3"/>
      <c r="E682" s="3"/>
      <c r="F682" s="1"/>
      <c r="G682" s="1"/>
      <c r="H682" s="1"/>
    </row>
    <row r="683" ht="12.75" customHeight="1">
      <c r="A683" s="5"/>
      <c r="B683" s="5"/>
      <c r="C683" s="5"/>
      <c r="D683" s="5"/>
      <c r="E683" s="6"/>
      <c r="F683" s="1"/>
      <c r="G683" s="1"/>
      <c r="H683" s="1"/>
    </row>
    <row r="684" ht="12.75" customHeight="1">
      <c r="A684" s="7"/>
      <c r="B684" s="3"/>
      <c r="C684" s="3"/>
      <c r="D684" s="3"/>
      <c r="E684" s="3"/>
      <c r="F684" s="1"/>
      <c r="G684" s="1"/>
      <c r="H684" s="1"/>
    </row>
    <row r="685" ht="15.75" customHeight="1"/>
    <row r="686" ht="15.75" customHeight="1"/>
    <row r="687" ht="15.75" customHeight="1"/>
  </sheetData>
  <mergeCells count="51">
    <mergeCell ref="B57:D57"/>
    <mergeCell ref="B71:D71"/>
    <mergeCell ref="B113:D113"/>
    <mergeCell ref="B99:D99"/>
    <mergeCell ref="B183:D183"/>
    <mergeCell ref="B197:D197"/>
    <mergeCell ref="B169:D169"/>
    <mergeCell ref="B29:D29"/>
    <mergeCell ref="B43:D43"/>
    <mergeCell ref="B127:D127"/>
    <mergeCell ref="B85:D85"/>
    <mergeCell ref="B379:D379"/>
    <mergeCell ref="B393:D393"/>
    <mergeCell ref="B15:D15"/>
    <mergeCell ref="B1:D1"/>
    <mergeCell ref="B351:D351"/>
    <mergeCell ref="B337:D337"/>
    <mergeCell ref="B295:D295"/>
    <mergeCell ref="B309:D309"/>
    <mergeCell ref="B323:D323"/>
    <mergeCell ref="B155:D155"/>
    <mergeCell ref="B141:D141"/>
    <mergeCell ref="B463:D463"/>
    <mergeCell ref="B476:D476"/>
    <mergeCell ref="B435:D435"/>
    <mergeCell ref="B449:D449"/>
    <mergeCell ref="B365:D365"/>
    <mergeCell ref="B421:D421"/>
    <mergeCell ref="B407:D407"/>
    <mergeCell ref="B211:D211"/>
    <mergeCell ref="B225:D225"/>
    <mergeCell ref="B253:D253"/>
    <mergeCell ref="B239:D239"/>
    <mergeCell ref="B267:D267"/>
    <mergeCell ref="B281:D281"/>
    <mergeCell ref="B617:D617"/>
    <mergeCell ref="B605:D605"/>
    <mergeCell ref="B593:D593"/>
    <mergeCell ref="B641:D641"/>
    <mergeCell ref="B653:D653"/>
    <mergeCell ref="B665:D665"/>
    <mergeCell ref="B673:D673"/>
    <mergeCell ref="B629:D629"/>
    <mergeCell ref="B569:D569"/>
    <mergeCell ref="B557:D557"/>
    <mergeCell ref="B533:D533"/>
    <mergeCell ref="B509:D509"/>
    <mergeCell ref="B521:D521"/>
    <mergeCell ref="B545:D545"/>
    <mergeCell ref="B497:D497"/>
    <mergeCell ref="B581:D58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59.8</v>
      </c>
      <c r="C5" s="3">
        <v>1310.0</v>
      </c>
      <c r="D5" s="3">
        <v>1310.0</v>
      </c>
      <c r="E5" s="3" t="str">
        <f t="shared" ref="E5:E6" si="1">F5*B5</f>
        <v>0.00</v>
      </c>
      <c r="F5" s="3" t="str">
        <f>D5-C5</f>
        <v>0.00</v>
      </c>
      <c r="G5" s="1"/>
    </row>
    <row r="6">
      <c r="A6" s="1" t="s">
        <v>10</v>
      </c>
      <c r="B6" s="3">
        <v>45.91</v>
      </c>
      <c r="C6" s="3"/>
      <c r="D6" s="3"/>
      <c r="E6" s="3" t="str">
        <f t="shared" si="1"/>
        <v>0.00</v>
      </c>
      <c r="F6" s="3" t="str">
        <f>F5+F8</f>
        <v>0.00</v>
      </c>
      <c r="G6" s="1"/>
    </row>
    <row r="7">
      <c r="A7" s="1" t="s">
        <v>11</v>
      </c>
      <c r="B7" s="3"/>
      <c r="C7" s="3"/>
      <c r="D7" s="3"/>
      <c r="E7" s="3">
        <v>2252.19</v>
      </c>
      <c r="F7" s="1"/>
      <c r="G7" s="1"/>
    </row>
    <row r="8">
      <c r="A8" s="1" t="s">
        <v>12</v>
      </c>
      <c r="B8" s="3">
        <v>243.16</v>
      </c>
      <c r="C8" s="3">
        <v>63.0</v>
      </c>
      <c r="D8" s="3">
        <v>63.0</v>
      </c>
      <c r="E8" s="3" t="str">
        <f>B8*F8</f>
        <v>0.00</v>
      </c>
      <c r="F8" s="3" t="str">
        <f>D8-C8</f>
        <v>0.00</v>
      </c>
      <c r="G8" s="1"/>
    </row>
    <row r="9">
      <c r="A9" s="1" t="s">
        <v>13</v>
      </c>
      <c r="B9" s="3"/>
      <c r="C9" s="3"/>
      <c r="D9" s="3"/>
      <c r="E9" s="3">
        <v>2461.85</v>
      </c>
      <c r="F9" s="1"/>
      <c r="G9" s="1"/>
    </row>
    <row r="10">
      <c r="A10" s="1" t="s">
        <v>14</v>
      </c>
      <c r="B10" s="3"/>
      <c r="C10" s="3"/>
      <c r="D10" s="3"/>
      <c r="E10" s="3">
        <v>1483.64</v>
      </c>
      <c r="F10" s="1"/>
      <c r="G10" s="1"/>
    </row>
    <row r="11">
      <c r="A11" s="1" t="s">
        <v>69</v>
      </c>
      <c r="B11" s="3"/>
      <c r="C11" s="3"/>
      <c r="D11" s="3"/>
      <c r="E11" s="3">
        <v>154.26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61</v>
      </c>
      <c r="B13" s="3"/>
      <c r="C13" s="3"/>
      <c r="D13" s="3"/>
      <c r="E13" s="3">
        <v>260.0</v>
      </c>
      <c r="F13" s="1"/>
      <c r="G13" s="3"/>
      <c r="H13" s="12"/>
    </row>
    <row r="14">
      <c r="A14" s="5" t="s">
        <v>16</v>
      </c>
      <c r="B14" s="5"/>
      <c r="C14" s="5"/>
      <c r="D14" s="5"/>
      <c r="E14" s="6" t="str">
        <f>SUM(E3:E13)</f>
        <v>6675.94</v>
      </c>
      <c r="F14" s="3" t="str">
        <f>E14+418.2</f>
        <v>7094.14</v>
      </c>
      <c r="G14" s="3" t="str">
        <f>E14+26000</f>
        <v>32675.94</v>
      </c>
      <c r="H14" s="13" t="str">
        <f>G14+384.88</f>
        <v>33060.82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59.8</v>
      </c>
      <c r="C20" s="3">
        <v>1310.0</v>
      </c>
      <c r="D20" s="3">
        <v>1310.0</v>
      </c>
      <c r="E20" s="3" t="str">
        <f t="shared" ref="E20:E21" si="2">F20*B20</f>
        <v>0.00</v>
      </c>
      <c r="F20" s="3" t="str">
        <f>D20-C20</f>
        <v>0.00</v>
      </c>
      <c r="G20" s="1"/>
    </row>
    <row r="21" ht="15.75" customHeight="1">
      <c r="A21" s="1" t="s">
        <v>10</v>
      </c>
      <c r="B21" s="3">
        <v>45.91</v>
      </c>
      <c r="C21" s="3"/>
      <c r="D21" s="3"/>
      <c r="E21" s="3" t="str">
        <f t="shared" si="2"/>
        <v>0.00</v>
      </c>
      <c r="F21" s="3" t="str">
        <f>F20+F23</f>
        <v>0.00</v>
      </c>
      <c r="G21" s="1"/>
    </row>
    <row r="22" ht="15.75" customHeight="1">
      <c r="A22" s="1" t="s">
        <v>11</v>
      </c>
      <c r="B22" s="3"/>
      <c r="C22" s="3"/>
      <c r="D22" s="3"/>
      <c r="E22" s="3">
        <v>2252.19</v>
      </c>
      <c r="F22" s="1"/>
      <c r="G22" s="1"/>
    </row>
    <row r="23" ht="15.75" customHeight="1">
      <c r="A23" s="1" t="s">
        <v>12</v>
      </c>
      <c r="B23" s="3">
        <v>243.16</v>
      </c>
      <c r="C23" s="3">
        <v>63.0</v>
      </c>
      <c r="D23" s="3">
        <v>63.0</v>
      </c>
      <c r="E23" s="3" t="str">
        <f>B23*F23</f>
        <v>0.00</v>
      </c>
      <c r="F23" s="3" t="str">
        <f>D23-C23</f>
        <v>0.00</v>
      </c>
      <c r="G23" s="1"/>
    </row>
    <row r="24" ht="15.75" customHeight="1">
      <c r="A24" s="1" t="s">
        <v>13</v>
      </c>
      <c r="B24" s="3"/>
      <c r="C24" s="3"/>
      <c r="D24" s="3"/>
      <c r="E24" s="3">
        <v>2461.85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1483.64</v>
      </c>
      <c r="F25" s="1"/>
      <c r="G25" s="1"/>
    </row>
    <row r="26" ht="15.75" customHeight="1">
      <c r="A26" s="1" t="s">
        <v>69</v>
      </c>
      <c r="B26" s="3"/>
      <c r="C26" s="3"/>
      <c r="D26" s="3"/>
      <c r="E26" s="3">
        <v>154.26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61</v>
      </c>
      <c r="B28" s="3"/>
      <c r="C28" s="3"/>
      <c r="D28" s="3"/>
      <c r="E28" s="3">
        <v>260.0</v>
      </c>
      <c r="F28" s="1"/>
      <c r="G28" s="3"/>
      <c r="H28" s="12"/>
    </row>
    <row r="29" ht="15.75" customHeight="1">
      <c r="A29" s="5" t="s">
        <v>16</v>
      </c>
      <c r="B29" s="5"/>
      <c r="C29" s="5"/>
      <c r="D29" s="5"/>
      <c r="E29" s="6" t="str">
        <f>SUM(E18:E28)</f>
        <v>6675.94</v>
      </c>
      <c r="F29" s="3" t="str">
        <f>E29+418.2</f>
        <v>7094.14</v>
      </c>
      <c r="G29" s="3" t="str">
        <f>E29+26000</f>
        <v>32675.94</v>
      </c>
      <c r="H29" s="13" t="str">
        <f>G29+384.88</f>
        <v>33060.82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59.8</v>
      </c>
      <c r="C35" s="3">
        <v>1304.0</v>
      </c>
      <c r="D35" s="3">
        <v>1310.0</v>
      </c>
      <c r="E35" s="3" t="str">
        <f t="shared" ref="E35:E36" si="3">F35*B35</f>
        <v>358.80</v>
      </c>
      <c r="F35" s="3" t="str">
        <f>D35-C35</f>
        <v>6.00</v>
      </c>
      <c r="G35" s="1"/>
    </row>
    <row r="36" ht="15.75" customHeight="1">
      <c r="A36" s="1" t="s">
        <v>10</v>
      </c>
      <c r="B36" s="3">
        <v>45.91</v>
      </c>
      <c r="C36" s="3"/>
      <c r="D36" s="3"/>
      <c r="E36" s="3" t="str">
        <f t="shared" si="3"/>
        <v>321.37</v>
      </c>
      <c r="F36" s="3" t="str">
        <f>F35+F38</f>
        <v>7.00</v>
      </c>
      <c r="G36" s="1"/>
    </row>
    <row r="37" ht="15.75" customHeight="1">
      <c r="A37" s="1" t="s">
        <v>11</v>
      </c>
      <c r="B37" s="3"/>
      <c r="C37" s="3"/>
      <c r="D37" s="3"/>
      <c r="E37" s="3">
        <v>2252.19</v>
      </c>
      <c r="F37" s="1"/>
      <c r="G37" s="1"/>
    </row>
    <row r="38" ht="15.75" customHeight="1">
      <c r="A38" s="1" t="s">
        <v>12</v>
      </c>
      <c r="B38" s="3">
        <v>243.16</v>
      </c>
      <c r="C38" s="3">
        <v>62.0</v>
      </c>
      <c r="D38" s="3">
        <v>63.0</v>
      </c>
      <c r="E38" s="3" t="str">
        <f>B38*F38</f>
        <v>243.16</v>
      </c>
      <c r="F38" s="3" t="str">
        <f>D38-C38</f>
        <v>1.00</v>
      </c>
      <c r="G38" s="1"/>
    </row>
    <row r="39" ht="15.75" customHeight="1">
      <c r="A39" s="1" t="s">
        <v>13</v>
      </c>
      <c r="B39" s="3"/>
      <c r="C39" s="3"/>
      <c r="D39" s="3"/>
      <c r="E39" s="3">
        <v>2461.85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1483.64</v>
      </c>
      <c r="F40" s="1"/>
      <c r="G40" s="1"/>
    </row>
    <row r="41" ht="15.75" customHeight="1">
      <c r="A41" s="1" t="s">
        <v>69</v>
      </c>
      <c r="B41" s="3"/>
      <c r="C41" s="3"/>
      <c r="D41" s="3"/>
      <c r="E41" s="3">
        <v>154.26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61</v>
      </c>
      <c r="B43" s="3"/>
      <c r="C43" s="3"/>
      <c r="D43" s="3"/>
      <c r="E43" s="3">
        <v>260.0</v>
      </c>
      <c r="F43" s="1"/>
      <c r="G43" s="3"/>
      <c r="H43" s="12"/>
    </row>
    <row r="44" ht="15.75" customHeight="1">
      <c r="A44" s="5" t="s">
        <v>16</v>
      </c>
      <c r="B44" s="5"/>
      <c r="C44" s="5"/>
      <c r="D44" s="5"/>
      <c r="E44" s="6" t="str">
        <f>SUM(E33:E43)</f>
        <v>7599.27</v>
      </c>
      <c r="F44" s="3" t="str">
        <f>E44+418.2</f>
        <v>8017.47</v>
      </c>
      <c r="G44" s="3" t="str">
        <f>E44+26000</f>
        <v>33599.27</v>
      </c>
      <c r="H44" s="13" t="str">
        <f>G44+384.88</f>
        <v>33984.15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59.8</v>
      </c>
      <c r="C50" s="3">
        <v>1300.0</v>
      </c>
      <c r="D50" s="3">
        <v>1304.0</v>
      </c>
      <c r="E50" s="3" t="str">
        <f t="shared" ref="E50:E51" si="4">F50*B50</f>
        <v>239.20</v>
      </c>
      <c r="F50" s="3" t="str">
        <f>D50-C50</f>
        <v>4.00</v>
      </c>
      <c r="G50" s="1"/>
    </row>
    <row r="51" ht="15.75" customHeight="1">
      <c r="A51" s="1" t="s">
        <v>10</v>
      </c>
      <c r="B51" s="3">
        <v>45.91</v>
      </c>
      <c r="C51" s="3"/>
      <c r="D51" s="3"/>
      <c r="E51" s="3" t="str">
        <f t="shared" si="4"/>
        <v>229.55</v>
      </c>
      <c r="F51" s="3" t="str">
        <f>F50+F53</f>
        <v>5.00</v>
      </c>
      <c r="G51" s="1"/>
    </row>
    <row r="52" ht="15.75" customHeight="1">
      <c r="A52" s="1" t="s">
        <v>11</v>
      </c>
      <c r="B52" s="3"/>
      <c r="C52" s="3"/>
      <c r="D52" s="3"/>
      <c r="E52" s="3">
        <v>2252.19</v>
      </c>
      <c r="F52" s="1"/>
      <c r="G52" s="1"/>
    </row>
    <row r="53" ht="15.75" customHeight="1">
      <c r="A53" s="1" t="s">
        <v>12</v>
      </c>
      <c r="B53" s="3">
        <v>243.16</v>
      </c>
      <c r="C53" s="3">
        <v>61.0</v>
      </c>
      <c r="D53" s="3">
        <v>62.0</v>
      </c>
      <c r="E53" s="3" t="str">
        <f>B53*F53</f>
        <v>243.16</v>
      </c>
      <c r="F53" s="3" t="str">
        <f>D53-C53</f>
        <v>1.00</v>
      </c>
      <c r="G53" s="1"/>
    </row>
    <row r="54" ht="15.75" customHeight="1">
      <c r="A54" s="1" t="s">
        <v>13</v>
      </c>
      <c r="B54" s="3"/>
      <c r="C54" s="3"/>
      <c r="D54" s="3"/>
      <c r="E54" s="3">
        <v>2461.85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1483.64</v>
      </c>
      <c r="F55" s="1"/>
      <c r="G55" s="1"/>
    </row>
    <row r="56" ht="15.75" customHeight="1">
      <c r="A56" s="1" t="s">
        <v>69</v>
      </c>
      <c r="B56" s="3"/>
      <c r="C56" s="3"/>
      <c r="D56" s="3"/>
      <c r="E56" s="3">
        <v>154.26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61</v>
      </c>
      <c r="B58" s="3"/>
      <c r="C58" s="3"/>
      <c r="D58" s="3"/>
      <c r="E58" s="3">
        <v>260.0</v>
      </c>
      <c r="F58" s="1"/>
      <c r="G58" s="3" t="str">
        <f>20000-F59</f>
        <v>12193.95</v>
      </c>
      <c r="H58" s="12"/>
    </row>
    <row r="59" ht="15.75" customHeight="1">
      <c r="A59" s="5" t="s">
        <v>16</v>
      </c>
      <c r="B59" s="5"/>
      <c r="C59" s="5"/>
      <c r="D59" s="5"/>
      <c r="E59" s="6" t="str">
        <f>SUM(E48:E58)</f>
        <v>7387.85</v>
      </c>
      <c r="F59" s="3" t="str">
        <f>E59+418.2</f>
        <v>7806.05</v>
      </c>
      <c r="G59" s="3" t="str">
        <f>E59+26000</f>
        <v>33387.85</v>
      </c>
      <c r="H59" s="13" t="str">
        <f>G59+384.88</f>
        <v>33772.73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50.93</v>
      </c>
      <c r="C65" s="3">
        <v>1298.0</v>
      </c>
      <c r="D65" s="3">
        <v>1300.0</v>
      </c>
      <c r="E65" s="3" t="str">
        <f t="shared" ref="E65:E66" si="5">F65*B65</f>
        <v>101.86</v>
      </c>
      <c r="F65" s="3" t="str">
        <f>D65-C65</f>
        <v>2.00</v>
      </c>
      <c r="G65" s="1"/>
    </row>
    <row r="66" ht="15.75" customHeight="1">
      <c r="A66" s="1" t="s">
        <v>10</v>
      </c>
      <c r="B66" s="3">
        <v>39.97</v>
      </c>
      <c r="C66" s="3"/>
      <c r="D66" s="3"/>
      <c r="E66" s="3" t="str">
        <f t="shared" si="5"/>
        <v>79.94</v>
      </c>
      <c r="F66" s="3" t="str">
        <f>F65+F68</f>
        <v>2.00</v>
      </c>
      <c r="G66" s="1"/>
    </row>
    <row r="67" ht="15.75" customHeight="1">
      <c r="A67" s="1" t="s">
        <v>11</v>
      </c>
      <c r="B67" s="3"/>
      <c r="C67" s="3"/>
      <c r="D67" s="3"/>
      <c r="E67" s="3">
        <v>2265.0</v>
      </c>
      <c r="F67" s="1"/>
      <c r="G67" s="1">
        <v>2038.91</v>
      </c>
    </row>
    <row r="68" ht="15.75" customHeight="1">
      <c r="A68" s="1" t="s">
        <v>12</v>
      </c>
      <c r="B68" s="3">
        <v>243.16</v>
      </c>
      <c r="C68" s="3">
        <v>61.0</v>
      </c>
      <c r="D68" s="3">
        <v>61.0</v>
      </c>
      <c r="E68" s="3" t="str">
        <f>B68*F68</f>
        <v>0.00</v>
      </c>
      <c r="F68" s="3" t="str">
        <f>D68-C68</f>
        <v>0.00</v>
      </c>
      <c r="G68" s="1"/>
    </row>
    <row r="69" ht="15.75" customHeight="1">
      <c r="A69" s="1" t="s">
        <v>13</v>
      </c>
      <c r="B69" s="3"/>
      <c r="C69" s="3"/>
      <c r="D69" s="3"/>
      <c r="E69" s="3">
        <v>2257.67</v>
      </c>
      <c r="F69" s="1"/>
      <c r="G69" s="1">
        <v>2459.51</v>
      </c>
    </row>
    <row r="70" ht="15.75" customHeight="1">
      <c r="A70" s="1" t="s">
        <v>14</v>
      </c>
      <c r="B70" s="3"/>
      <c r="C70" s="3"/>
      <c r="D70" s="3"/>
      <c r="E70" s="3">
        <v>1397.22</v>
      </c>
      <c r="F70" s="1"/>
      <c r="G70" s="1">
        <v>1483.64</v>
      </c>
    </row>
    <row r="71" ht="15.75" customHeight="1">
      <c r="A71" s="1" t="s">
        <v>69</v>
      </c>
      <c r="B71" s="3"/>
      <c r="C71" s="3"/>
      <c r="D71" s="3"/>
      <c r="E71" s="3">
        <v>138.96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61</v>
      </c>
      <c r="B73" s="3"/>
      <c r="C73" s="3"/>
      <c r="D73" s="3"/>
      <c r="E73" s="3">
        <v>260.0</v>
      </c>
      <c r="F73" s="1"/>
      <c r="G73" s="3"/>
      <c r="H73" s="12"/>
    </row>
    <row r="74" ht="15.75" customHeight="1">
      <c r="A74" s="5" t="s">
        <v>16</v>
      </c>
      <c r="B74" s="5"/>
      <c r="C74" s="5"/>
      <c r="D74" s="5"/>
      <c r="E74" s="6" t="str">
        <f>SUM(E63:E73)</f>
        <v>6564.65</v>
      </c>
      <c r="F74" s="3" t="str">
        <f>E74+384.88</f>
        <v>6949.53</v>
      </c>
      <c r="G74" s="3" t="str">
        <f>E74+26000</f>
        <v>32564.65</v>
      </c>
      <c r="H74" s="13" t="str">
        <f>G74+384.88</f>
        <v>32949.53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50.93</v>
      </c>
      <c r="C80" s="3">
        <v>1297.0</v>
      </c>
      <c r="D80" s="3">
        <v>1298.0</v>
      </c>
      <c r="E80" s="3" t="str">
        <f t="shared" ref="E80:E81" si="6">F80*B80</f>
        <v>50.93</v>
      </c>
      <c r="F80" s="3" t="str">
        <f>D80-C80</f>
        <v>1.00</v>
      </c>
      <c r="G80" s="1"/>
    </row>
    <row r="81" ht="15.75" customHeight="1">
      <c r="A81" s="1" t="s">
        <v>10</v>
      </c>
      <c r="B81" s="3">
        <v>39.97</v>
      </c>
      <c r="C81" s="3"/>
      <c r="D81" s="3"/>
      <c r="E81" s="3" t="str">
        <f t="shared" si="6"/>
        <v>39.97</v>
      </c>
      <c r="F81" s="3" t="str">
        <f>F80+F83</f>
        <v>1.00</v>
      </c>
      <c r="G81" s="1"/>
    </row>
    <row r="82" ht="15.75" customHeight="1">
      <c r="A82" s="1" t="s">
        <v>11</v>
      </c>
      <c r="B82" s="3"/>
      <c r="C82" s="3"/>
      <c r="D82" s="3"/>
      <c r="E82" s="3">
        <v>2265.0</v>
      </c>
      <c r="F82" s="1"/>
      <c r="G82" s="1">
        <v>2038.91</v>
      </c>
    </row>
    <row r="83" ht="15.75" customHeight="1">
      <c r="A83" s="1" t="s">
        <v>12</v>
      </c>
      <c r="B83" s="3">
        <v>243.16</v>
      </c>
      <c r="C83" s="3">
        <v>61.0</v>
      </c>
      <c r="D83" s="3">
        <v>61.0</v>
      </c>
      <c r="E83" s="3" t="str">
        <f>B83*F83</f>
        <v>0.00</v>
      </c>
      <c r="F83" s="3" t="str">
        <f>D83-C83</f>
        <v>0.00</v>
      </c>
      <c r="G83" s="1"/>
    </row>
    <row r="84" ht="15.75" customHeight="1">
      <c r="A84" s="1" t="s">
        <v>13</v>
      </c>
      <c r="B84" s="3"/>
      <c r="C84" s="3"/>
      <c r="D84" s="3"/>
      <c r="E84" s="3">
        <v>2257.67</v>
      </c>
      <c r="F84" s="1"/>
      <c r="G84" s="1">
        <v>2459.51</v>
      </c>
    </row>
    <row r="85" ht="15.75" customHeight="1">
      <c r="A85" s="1" t="s">
        <v>14</v>
      </c>
      <c r="B85" s="3"/>
      <c r="C85" s="3"/>
      <c r="D85" s="3"/>
      <c r="E85" s="3">
        <v>1397.22</v>
      </c>
      <c r="F85" s="1"/>
      <c r="G85" s="1">
        <v>1483.64</v>
      </c>
    </row>
    <row r="86" ht="15.75" customHeight="1">
      <c r="A86" s="1" t="s">
        <v>69</v>
      </c>
      <c r="B86" s="3"/>
      <c r="C86" s="3"/>
      <c r="D86" s="3"/>
      <c r="E86" s="3">
        <v>138.96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61</v>
      </c>
      <c r="B88" s="3"/>
      <c r="C88" s="3"/>
      <c r="D88" s="3"/>
      <c r="E88" s="3">
        <v>260.0</v>
      </c>
      <c r="F88" s="1"/>
      <c r="G88" s="3"/>
      <c r="H88" s="12"/>
    </row>
    <row r="89" ht="15.75" customHeight="1">
      <c r="A89" s="5" t="s">
        <v>16</v>
      </c>
      <c r="B89" s="5"/>
      <c r="C89" s="5"/>
      <c r="D89" s="5"/>
      <c r="E89" s="6" t="str">
        <f>SUM(E78:E88)</f>
        <v>6473.75</v>
      </c>
      <c r="F89" s="3" t="str">
        <f>E89+384.88</f>
        <v>6858.63</v>
      </c>
      <c r="G89" s="3" t="str">
        <f>E89+26000</f>
        <v>32473.75</v>
      </c>
      <c r="H89" s="13" t="str">
        <f>G89+384.88</f>
        <v>32858.63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50.93</v>
      </c>
      <c r="C95" s="3">
        <v>1296.0</v>
      </c>
      <c r="D95" s="3">
        <v>1297.0</v>
      </c>
      <c r="E95" s="3" t="str">
        <f t="shared" ref="E95:E96" si="7">F95*B95</f>
        <v>50.93</v>
      </c>
      <c r="F95" s="3" t="str">
        <f>D95-C95</f>
        <v>1.00</v>
      </c>
      <c r="G95" s="1"/>
    </row>
    <row r="96" ht="15.75" customHeight="1">
      <c r="A96" s="1" t="s">
        <v>10</v>
      </c>
      <c r="B96" s="3">
        <v>39.97</v>
      </c>
      <c r="C96" s="3"/>
      <c r="D96" s="3"/>
      <c r="E96" s="3" t="str">
        <f t="shared" si="7"/>
        <v>39.97</v>
      </c>
      <c r="F96" s="3" t="str">
        <f>F95+F98</f>
        <v>1.00</v>
      </c>
      <c r="G96" s="1"/>
    </row>
    <row r="97" ht="15.75" customHeight="1">
      <c r="A97" s="1" t="s">
        <v>11</v>
      </c>
      <c r="B97" s="3"/>
      <c r="C97" s="3"/>
      <c r="D97" s="3"/>
      <c r="E97" s="3">
        <v>2265.0</v>
      </c>
      <c r="F97" s="1"/>
      <c r="G97" s="1">
        <v>2038.91</v>
      </c>
    </row>
    <row r="98" ht="15.75" customHeight="1">
      <c r="A98" s="1" t="s">
        <v>12</v>
      </c>
      <c r="B98" s="3">
        <v>243.16</v>
      </c>
      <c r="C98" s="3">
        <v>61.0</v>
      </c>
      <c r="D98" s="3">
        <v>61.0</v>
      </c>
      <c r="E98" s="3" t="str">
        <f>B98*F98</f>
        <v>0.00</v>
      </c>
      <c r="F98" s="3" t="str">
        <f>D98-C98</f>
        <v>0.00</v>
      </c>
      <c r="G98" s="1"/>
    </row>
    <row r="99" ht="15.75" customHeight="1">
      <c r="A99" s="1" t="s">
        <v>13</v>
      </c>
      <c r="B99" s="3"/>
      <c r="C99" s="3"/>
      <c r="D99" s="3"/>
      <c r="E99" s="3">
        <v>2257.67</v>
      </c>
      <c r="F99" s="1"/>
      <c r="G99" s="1">
        <v>2459.51</v>
      </c>
    </row>
    <row r="100" ht="15.75" customHeight="1">
      <c r="A100" s="1" t="s">
        <v>14</v>
      </c>
      <c r="B100" s="3"/>
      <c r="C100" s="3"/>
      <c r="D100" s="3"/>
      <c r="E100" s="3">
        <v>1397.22</v>
      </c>
      <c r="F100" s="1"/>
      <c r="G100" s="1">
        <v>1483.64</v>
      </c>
    </row>
    <row r="101" ht="15.75" customHeight="1">
      <c r="A101" s="1" t="s">
        <v>69</v>
      </c>
      <c r="B101" s="3"/>
      <c r="C101" s="3"/>
      <c r="D101" s="3"/>
      <c r="E101" s="3">
        <v>138.96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61</v>
      </c>
      <c r="B103" s="3"/>
      <c r="C103" s="3"/>
      <c r="D103" s="3"/>
      <c r="E103" s="3">
        <v>260.0</v>
      </c>
      <c r="F103" s="1"/>
      <c r="G103" s="3"/>
      <c r="H103" s="12"/>
    </row>
    <row r="104" ht="15.75" customHeight="1">
      <c r="A104" s="5" t="s">
        <v>16</v>
      </c>
      <c r="B104" s="5"/>
      <c r="C104" s="5"/>
      <c r="D104" s="5"/>
      <c r="E104" s="6" t="str">
        <f>SUM(E93:E103)</f>
        <v>6473.75</v>
      </c>
      <c r="F104" s="3" t="str">
        <f>E104+384.88</f>
        <v>6858.63</v>
      </c>
      <c r="G104" s="3" t="str">
        <f>E104+26000</f>
        <v>32473.75</v>
      </c>
      <c r="H104" s="13" t="str">
        <f>G104+384.88</f>
        <v>32858.63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50.93</v>
      </c>
      <c r="C110" s="3">
        <v>1294.0</v>
      </c>
      <c r="D110" s="3">
        <v>1296.0</v>
      </c>
      <c r="E110" s="3" t="str">
        <f t="shared" ref="E110:E111" si="8">F110*B110</f>
        <v>101.86</v>
      </c>
      <c r="F110" s="3" t="str">
        <f>D110-C110</f>
        <v>2.00</v>
      </c>
      <c r="G110" s="1"/>
    </row>
    <row r="111" ht="15.75" customHeight="1">
      <c r="A111" s="1" t="s">
        <v>10</v>
      </c>
      <c r="B111" s="3">
        <v>39.97</v>
      </c>
      <c r="C111" s="3"/>
      <c r="D111" s="3"/>
      <c r="E111" s="3" t="str">
        <f t="shared" si="8"/>
        <v>119.91</v>
      </c>
      <c r="F111" s="3" t="str">
        <f>F110+F113</f>
        <v>3.00</v>
      </c>
      <c r="G111" s="1"/>
    </row>
    <row r="112" ht="15.75" customHeight="1">
      <c r="A112" s="1" t="s">
        <v>11</v>
      </c>
      <c r="B112" s="3"/>
      <c r="C112" s="3"/>
      <c r="D112" s="3"/>
      <c r="E112" s="3">
        <v>2265.0</v>
      </c>
      <c r="F112" s="1"/>
      <c r="G112" s="1">
        <v>2038.91</v>
      </c>
    </row>
    <row r="113" ht="15.75" customHeight="1">
      <c r="A113" s="1" t="s">
        <v>12</v>
      </c>
      <c r="B113" s="3">
        <v>243.16</v>
      </c>
      <c r="C113" s="3">
        <v>60.0</v>
      </c>
      <c r="D113" s="3">
        <v>61.0</v>
      </c>
      <c r="E113" s="3" t="str">
        <f>B113*F113</f>
        <v>243.16</v>
      </c>
      <c r="F113" s="3" t="str">
        <f>D113-C113</f>
        <v>1.00</v>
      </c>
      <c r="G113" s="1"/>
    </row>
    <row r="114" ht="15.75" customHeight="1">
      <c r="A114" s="1" t="s">
        <v>13</v>
      </c>
      <c r="B114" s="3"/>
      <c r="C114" s="3"/>
      <c r="D114" s="3"/>
      <c r="E114" s="3">
        <v>2257.67</v>
      </c>
      <c r="F114" s="1"/>
      <c r="G114" s="1">
        <v>2459.51</v>
      </c>
    </row>
    <row r="115" ht="15.75" customHeight="1">
      <c r="A115" s="1" t="s">
        <v>14</v>
      </c>
      <c r="B115" s="3"/>
      <c r="C115" s="3"/>
      <c r="D115" s="3"/>
      <c r="E115" s="3">
        <v>1397.22</v>
      </c>
      <c r="F115" s="1"/>
      <c r="G115" s="1">
        <v>1483.64</v>
      </c>
    </row>
    <row r="116" ht="15.75" customHeight="1">
      <c r="A116" s="1" t="s">
        <v>69</v>
      </c>
      <c r="B116" s="3"/>
      <c r="C116" s="3"/>
      <c r="D116" s="3"/>
      <c r="E116" s="3">
        <v>138.96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61</v>
      </c>
      <c r="B118" s="3"/>
      <c r="C118" s="3"/>
      <c r="D118" s="3"/>
      <c r="E118" s="3">
        <v>260.0</v>
      </c>
      <c r="F118" s="1"/>
      <c r="G118" s="3"/>
      <c r="H118" s="12"/>
    </row>
    <row r="119" ht="15.75" customHeight="1">
      <c r="A119" s="5" t="s">
        <v>16</v>
      </c>
      <c r="B119" s="5"/>
      <c r="C119" s="5"/>
      <c r="D119" s="5"/>
      <c r="E119" s="6" t="str">
        <f>SUM(E108:E118)</f>
        <v>6847.78</v>
      </c>
      <c r="F119" s="3" t="str">
        <f>E119+384.88</f>
        <v>7232.66</v>
      </c>
      <c r="G119" s="3" t="str">
        <f>E119+26000</f>
        <v>32847.78</v>
      </c>
      <c r="H119" s="13" t="str">
        <f>G119+384.88</f>
        <v>33232.66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50.93</v>
      </c>
      <c r="C125" s="3">
        <v>1292.0</v>
      </c>
      <c r="D125" s="3">
        <v>1294.0</v>
      </c>
      <c r="E125" s="3" t="str">
        <f t="shared" ref="E125:E126" si="9">F125*B125</f>
        <v>101.86</v>
      </c>
      <c r="F125" s="3" t="str">
        <f>D125-C125</f>
        <v>2.00</v>
      </c>
      <c r="G125" s="1"/>
    </row>
    <row r="126" ht="15.75" customHeight="1">
      <c r="A126" s="1" t="s">
        <v>10</v>
      </c>
      <c r="B126" s="3">
        <v>39.97</v>
      </c>
      <c r="C126" s="3"/>
      <c r="D126" s="3"/>
      <c r="E126" s="3" t="str">
        <f t="shared" si="9"/>
        <v>119.91</v>
      </c>
      <c r="F126" s="3" t="str">
        <f>F125+F128</f>
        <v>3.00</v>
      </c>
      <c r="G126" s="1"/>
    </row>
    <row r="127" ht="15.75" customHeight="1">
      <c r="A127" s="1" t="s">
        <v>11</v>
      </c>
      <c r="B127" s="3"/>
      <c r="C127" s="3"/>
      <c r="D127" s="3"/>
      <c r="E127" s="3">
        <v>2265.0</v>
      </c>
      <c r="F127" s="1"/>
      <c r="G127" s="1">
        <v>2038.91</v>
      </c>
    </row>
    <row r="128" ht="15.75" customHeight="1">
      <c r="A128" s="1" t="s">
        <v>12</v>
      </c>
      <c r="B128" s="3">
        <v>243.16</v>
      </c>
      <c r="C128" s="3">
        <v>59.0</v>
      </c>
      <c r="D128" s="3">
        <v>60.0</v>
      </c>
      <c r="E128" s="3" t="str">
        <f>B128*F128</f>
        <v>243.16</v>
      </c>
      <c r="F128" s="3" t="str">
        <f>D128-C128</f>
        <v>1.00</v>
      </c>
      <c r="G128" s="1"/>
    </row>
    <row r="129" ht="15.75" customHeight="1">
      <c r="A129" s="1" t="s">
        <v>13</v>
      </c>
      <c r="B129" s="3"/>
      <c r="C129" s="3"/>
      <c r="D129" s="3"/>
      <c r="E129" s="3">
        <v>2257.67</v>
      </c>
      <c r="F129" s="1"/>
      <c r="G129" s="1">
        <v>2459.51</v>
      </c>
    </row>
    <row r="130" ht="15.75" customHeight="1">
      <c r="A130" s="1" t="s">
        <v>14</v>
      </c>
      <c r="B130" s="3"/>
      <c r="C130" s="3"/>
      <c r="D130" s="3"/>
      <c r="E130" s="3">
        <v>1397.22</v>
      </c>
      <c r="F130" s="1"/>
      <c r="G130" s="1">
        <v>1483.64</v>
      </c>
    </row>
    <row r="131" ht="15.75" customHeight="1">
      <c r="A131" s="1" t="s">
        <v>69</v>
      </c>
      <c r="B131" s="3"/>
      <c r="C131" s="3"/>
      <c r="D131" s="3"/>
      <c r="E131" s="3">
        <v>138.96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61</v>
      </c>
      <c r="B133" s="3"/>
      <c r="C133" s="3"/>
      <c r="D133" s="3"/>
      <c r="E133" s="3">
        <v>260.0</v>
      </c>
      <c r="F133" s="1"/>
      <c r="G133" s="3"/>
      <c r="H133" s="12"/>
    </row>
    <row r="134" ht="15.75" customHeight="1">
      <c r="A134" s="5" t="s">
        <v>16</v>
      </c>
      <c r="B134" s="5"/>
      <c r="C134" s="5"/>
      <c r="D134" s="5"/>
      <c r="E134" s="6" t="str">
        <f>SUM(E123:E133)</f>
        <v>6847.78</v>
      </c>
      <c r="F134" s="3" t="str">
        <f>E134+384.88</f>
        <v>7232.66</v>
      </c>
      <c r="G134" s="3" t="str">
        <f>E134+26000</f>
        <v>32847.78</v>
      </c>
      <c r="H134" s="13" t="str">
        <f>G134+384.88</f>
        <v>33232.66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5.43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50.93</v>
      </c>
      <c r="C140" s="3">
        <v>1290.0</v>
      </c>
      <c r="D140" s="3">
        <v>1292.0</v>
      </c>
      <c r="E140" s="3" t="str">
        <f t="shared" ref="E140:E141" si="10">F140*B140</f>
        <v>101.86</v>
      </c>
      <c r="F140" s="3" t="str">
        <f>D140-C140</f>
        <v>2.00</v>
      </c>
      <c r="G140" s="1"/>
    </row>
    <row r="141" ht="15.75" customHeight="1">
      <c r="A141" s="1" t="s">
        <v>10</v>
      </c>
      <c r="B141" s="3">
        <v>39.97</v>
      </c>
      <c r="C141" s="3"/>
      <c r="D141" s="3"/>
      <c r="E141" s="3" t="str">
        <f t="shared" si="10"/>
        <v>119.91</v>
      </c>
      <c r="F141" s="3" t="str">
        <f>F140+F143</f>
        <v>3.00</v>
      </c>
      <c r="G141" s="1"/>
    </row>
    <row r="142" ht="15.75" customHeight="1">
      <c r="A142" s="1" t="s">
        <v>11</v>
      </c>
      <c r="B142" s="3"/>
      <c r="C142" s="3"/>
      <c r="D142" s="3"/>
      <c r="E142" s="3">
        <v>2265.0</v>
      </c>
      <c r="F142" s="1"/>
      <c r="G142" s="1"/>
    </row>
    <row r="143" ht="15.75" customHeight="1">
      <c r="A143" s="1" t="s">
        <v>12</v>
      </c>
      <c r="B143" s="3">
        <v>243.16</v>
      </c>
      <c r="C143" s="3">
        <v>58.0</v>
      </c>
      <c r="D143" s="3">
        <v>59.0</v>
      </c>
      <c r="E143" s="3" t="str">
        <f>B143*F143</f>
        <v>243.16</v>
      </c>
      <c r="F143" s="3" t="str">
        <f>D143-C143</f>
        <v>1.00</v>
      </c>
      <c r="G143" s="1"/>
    </row>
    <row r="144" ht="15.75" customHeight="1">
      <c r="A144" s="1" t="s">
        <v>13</v>
      </c>
      <c r="B144" s="3"/>
      <c r="C144" s="3"/>
      <c r="D144" s="3"/>
      <c r="E144" s="3">
        <v>2257.67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1397.22</v>
      </c>
      <c r="F145" s="1"/>
      <c r="G145" s="1"/>
    </row>
    <row r="146" ht="15.75" customHeight="1">
      <c r="A146" s="1" t="s">
        <v>69</v>
      </c>
      <c r="B146" s="3"/>
      <c r="C146" s="3"/>
      <c r="D146" s="3"/>
      <c r="E146" s="3">
        <v>138.96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61</v>
      </c>
      <c r="B148" s="3"/>
      <c r="C148" s="3"/>
      <c r="D148" s="3"/>
      <c r="E148" s="3">
        <v>260.0</v>
      </c>
      <c r="F148" s="1"/>
      <c r="G148" s="3"/>
      <c r="H148" s="12"/>
    </row>
    <row r="149" ht="15.75" customHeight="1">
      <c r="A149" s="5" t="s">
        <v>16</v>
      </c>
      <c r="B149" s="5"/>
      <c r="C149" s="5"/>
      <c r="D149" s="5"/>
      <c r="E149" s="6" t="str">
        <f>SUM(E138:E148)</f>
        <v>6847.78</v>
      </c>
      <c r="F149" s="3" t="str">
        <f>E149+384.88</f>
        <v>7232.66</v>
      </c>
      <c r="G149" s="3" t="str">
        <f>E149+26000</f>
        <v>32847.78</v>
      </c>
      <c r="H149" s="13" t="str">
        <f>G149+384.88</f>
        <v>33232.66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27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5.43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50.93</v>
      </c>
      <c r="C155" s="3">
        <v>1287.0</v>
      </c>
      <c r="D155" s="3">
        <v>1290.0</v>
      </c>
      <c r="E155" s="3" t="str">
        <f t="shared" ref="E155:E156" si="11">F155*B155</f>
        <v>152.79</v>
      </c>
      <c r="F155" s="3" t="str">
        <f>D155-C155</f>
        <v>3.00</v>
      </c>
      <c r="G155" s="1"/>
    </row>
    <row r="156" ht="15.75" customHeight="1">
      <c r="A156" s="1" t="s">
        <v>10</v>
      </c>
      <c r="B156" s="3">
        <v>39.97</v>
      </c>
      <c r="C156" s="3"/>
      <c r="D156" s="3"/>
      <c r="E156" s="3" t="str">
        <f t="shared" si="11"/>
        <v>199.85</v>
      </c>
      <c r="F156" s="3" t="str">
        <f>F155+F158</f>
        <v>5.00</v>
      </c>
      <c r="G156" s="1"/>
    </row>
    <row r="157" ht="15.75" customHeight="1">
      <c r="A157" s="1" t="s">
        <v>11</v>
      </c>
      <c r="B157" s="3"/>
      <c r="C157" s="3"/>
      <c r="D157" s="3"/>
      <c r="E157" s="3">
        <v>2265.0</v>
      </c>
      <c r="F157" s="1"/>
      <c r="G157" s="1"/>
    </row>
    <row r="158" ht="15.75" customHeight="1">
      <c r="A158" s="1" t="s">
        <v>12</v>
      </c>
      <c r="B158" s="3">
        <v>243.16</v>
      </c>
      <c r="C158" s="3">
        <v>56.0</v>
      </c>
      <c r="D158" s="3">
        <v>58.0</v>
      </c>
      <c r="E158" s="3" t="str">
        <f>B158*F158</f>
        <v>486.32</v>
      </c>
      <c r="F158" s="3" t="str">
        <f>D158-C158</f>
        <v>2.00</v>
      </c>
      <c r="G158" s="1"/>
    </row>
    <row r="159" ht="15.75" customHeight="1">
      <c r="A159" s="1" t="s">
        <v>13</v>
      </c>
      <c r="B159" s="3"/>
      <c r="C159" s="3"/>
      <c r="D159" s="3"/>
      <c r="E159" s="3">
        <v>2257.67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1397.22</v>
      </c>
      <c r="F160" s="1"/>
      <c r="G160" s="1"/>
    </row>
    <row r="161" ht="15.75" customHeight="1">
      <c r="A161" s="1" t="s">
        <v>69</v>
      </c>
      <c r="B161" s="3"/>
      <c r="C161" s="3"/>
      <c r="D161" s="3"/>
      <c r="E161" s="3">
        <v>138.96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61</v>
      </c>
      <c r="B163" s="3"/>
      <c r="C163" s="3"/>
      <c r="D163" s="3"/>
      <c r="E163" s="3">
        <v>260.0</v>
      </c>
      <c r="F163" s="1"/>
      <c r="G163" s="3"/>
      <c r="H163" s="12"/>
    </row>
    <row r="164" ht="15.75" customHeight="1">
      <c r="A164" s="5" t="s">
        <v>16</v>
      </c>
      <c r="B164" s="5"/>
      <c r="C164" s="5"/>
      <c r="D164" s="5"/>
      <c r="E164" s="6" t="str">
        <f>SUM(E153:E163)</f>
        <v>7221.81</v>
      </c>
      <c r="F164" s="3" t="str">
        <f>E164+384.88</f>
        <v>7606.69</v>
      </c>
      <c r="G164" s="3" t="str">
        <f>E164+26000</f>
        <v>33221.81</v>
      </c>
      <c r="H164" s="13" t="str">
        <f>G164+384.88</f>
        <v>33606.69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28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5.43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50.93</v>
      </c>
      <c r="C170" s="3">
        <v>1286.0</v>
      </c>
      <c r="D170" s="3">
        <v>1287.0</v>
      </c>
      <c r="E170" s="3" t="str">
        <f t="shared" ref="E170:E171" si="12">F170*B170</f>
        <v>50.93</v>
      </c>
      <c r="F170" s="3" t="str">
        <f>D170-C170</f>
        <v>1.00</v>
      </c>
      <c r="G170" s="1"/>
    </row>
    <row r="171" ht="15.75" customHeight="1">
      <c r="A171" s="1" t="s">
        <v>10</v>
      </c>
      <c r="B171" s="3">
        <v>39.97</v>
      </c>
      <c r="C171" s="3"/>
      <c r="D171" s="3"/>
      <c r="E171" s="3" t="str">
        <f t="shared" si="12"/>
        <v>79.94</v>
      </c>
      <c r="F171" s="3" t="str">
        <f>F170+F173</f>
        <v>2.00</v>
      </c>
      <c r="G171" s="1"/>
    </row>
    <row r="172" ht="15.75" customHeight="1">
      <c r="A172" s="1" t="s">
        <v>11</v>
      </c>
      <c r="B172" s="3"/>
      <c r="C172" s="3"/>
      <c r="D172" s="3"/>
      <c r="E172" s="3">
        <v>2265.0</v>
      </c>
      <c r="F172" s="1"/>
      <c r="G172" s="1"/>
    </row>
    <row r="173" ht="15.75" customHeight="1">
      <c r="A173" s="1" t="s">
        <v>12</v>
      </c>
      <c r="B173" s="3">
        <v>243.16</v>
      </c>
      <c r="C173" s="3">
        <v>55.0</v>
      </c>
      <c r="D173" s="3">
        <v>56.0</v>
      </c>
      <c r="E173" s="3" t="str">
        <f>B173*F173</f>
        <v>243.16</v>
      </c>
      <c r="F173" s="3" t="str">
        <f>D173-C173</f>
        <v>1.00</v>
      </c>
      <c r="G173" s="1"/>
    </row>
    <row r="174" ht="15.75" customHeight="1">
      <c r="A174" s="1" t="s">
        <v>13</v>
      </c>
      <c r="B174" s="3"/>
      <c r="C174" s="3"/>
      <c r="D174" s="3"/>
      <c r="E174" s="3">
        <v>2257.67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1397.22</v>
      </c>
      <c r="F175" s="1"/>
      <c r="G175" s="1"/>
    </row>
    <row r="176" ht="15.75" customHeight="1">
      <c r="A176" s="1" t="s">
        <v>69</v>
      </c>
      <c r="B176" s="3"/>
      <c r="C176" s="3"/>
      <c r="D176" s="3"/>
      <c r="E176" s="3">
        <v>138.96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61</v>
      </c>
      <c r="B178" s="3"/>
      <c r="C178" s="3"/>
      <c r="D178" s="3"/>
      <c r="E178" s="3">
        <v>260.0</v>
      </c>
      <c r="F178" s="1"/>
      <c r="G178" s="3"/>
      <c r="H178" s="12"/>
    </row>
    <row r="179" ht="15.75" customHeight="1">
      <c r="A179" s="5" t="s">
        <v>16</v>
      </c>
      <c r="B179" s="5"/>
      <c r="C179" s="5"/>
      <c r="D179" s="5"/>
      <c r="E179" s="6" t="str">
        <f>SUM(E168:E178)</f>
        <v>6756.88</v>
      </c>
      <c r="F179" s="3" t="str">
        <f>E179+384.88</f>
        <v>7141.76</v>
      </c>
      <c r="G179" s="3" t="str">
        <f>E179+26000</f>
        <v>32756.88</v>
      </c>
      <c r="H179" s="13" t="str">
        <f>G179+384.88</f>
        <v>33141.76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29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5.43</v>
      </c>
      <c r="C183" s="3">
        <v>57.0</v>
      </c>
      <c r="D183" s="3">
        <v>57.0</v>
      </c>
      <c r="E183" s="3" t="str">
        <f>F183*B183</f>
        <v>0.00</v>
      </c>
      <c r="F183" s="3" t="str">
        <f>D183-C183</f>
        <v>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50.93</v>
      </c>
      <c r="C185" s="3">
        <v>1284.0</v>
      </c>
      <c r="D185" s="3">
        <v>1286.0</v>
      </c>
      <c r="E185" s="3" t="str">
        <f t="shared" ref="E185:E186" si="13">F185*B185</f>
        <v>101.86</v>
      </c>
      <c r="F185" s="3" t="str">
        <f>D185-C185</f>
        <v>2.00</v>
      </c>
      <c r="G185" s="1"/>
    </row>
    <row r="186" ht="15.75" customHeight="1">
      <c r="A186" s="1" t="s">
        <v>10</v>
      </c>
      <c r="B186" s="3">
        <v>39.97</v>
      </c>
      <c r="C186" s="3"/>
      <c r="D186" s="3"/>
      <c r="E186" s="3" t="str">
        <f t="shared" si="13"/>
        <v>119.91</v>
      </c>
      <c r="F186" s="3" t="str">
        <f>F185+F188</f>
        <v>3.00</v>
      </c>
      <c r="G186" s="1"/>
    </row>
    <row r="187" ht="15.75" customHeight="1">
      <c r="A187" s="1" t="s">
        <v>11</v>
      </c>
      <c r="B187" s="3"/>
      <c r="C187" s="3"/>
      <c r="D187" s="3"/>
      <c r="E187" s="3">
        <v>2265.0</v>
      </c>
      <c r="F187" s="1"/>
      <c r="G187" s="1"/>
    </row>
    <row r="188" ht="15.75" customHeight="1">
      <c r="A188" s="1" t="s">
        <v>12</v>
      </c>
      <c r="B188" s="3">
        <v>243.16</v>
      </c>
      <c r="C188" s="3">
        <v>54.0</v>
      </c>
      <c r="D188" s="3">
        <v>55.0</v>
      </c>
      <c r="E188" s="3" t="str">
        <f>B188*F188</f>
        <v>243.16</v>
      </c>
      <c r="F188" s="3" t="str">
        <f>D188-C188</f>
        <v>1.00</v>
      </c>
      <c r="G188" s="1"/>
    </row>
    <row r="189" ht="15.75" customHeight="1">
      <c r="A189" s="1" t="s">
        <v>13</v>
      </c>
      <c r="B189" s="3"/>
      <c r="C189" s="3"/>
      <c r="D189" s="3"/>
      <c r="E189" s="3">
        <v>2257.67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1397.22</v>
      </c>
      <c r="F190" s="1"/>
      <c r="G190" s="1"/>
    </row>
    <row r="191" ht="15.75" customHeight="1">
      <c r="A191" s="1" t="s">
        <v>69</v>
      </c>
      <c r="B191" s="3"/>
      <c r="C191" s="3"/>
      <c r="D191" s="3"/>
      <c r="E191" s="3">
        <v>138.96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61</v>
      </c>
      <c r="B193" s="3"/>
      <c r="C193" s="3"/>
      <c r="D193" s="3"/>
      <c r="E193" s="3">
        <v>260.0</v>
      </c>
      <c r="F193" s="1"/>
      <c r="G193" s="3"/>
      <c r="H193" s="12"/>
    </row>
    <row r="194" ht="15.75" customHeight="1">
      <c r="A194" s="5" t="s">
        <v>16</v>
      </c>
      <c r="B194" s="5"/>
      <c r="C194" s="5"/>
      <c r="D194" s="5"/>
      <c r="E194" s="6" t="str">
        <f>SUM(E183:E193)</f>
        <v>6847.78</v>
      </c>
      <c r="F194" s="3" t="str">
        <f>E194+384.88</f>
        <v>7232.66</v>
      </c>
      <c r="G194" s="3" t="str">
        <f>E194+24000</f>
        <v>30847.78</v>
      </c>
      <c r="H194" s="13" t="str">
        <f>G194+384.88</f>
        <v>31232.66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30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5.43</v>
      </c>
      <c r="C198" s="3">
        <v>57.0</v>
      </c>
      <c r="D198" s="3">
        <v>57.0</v>
      </c>
      <c r="E198" s="3" t="str">
        <f>F198*B198</f>
        <v>0.00</v>
      </c>
      <c r="F198" s="3" t="str">
        <f>D198-C198</f>
        <v>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50.93</v>
      </c>
      <c r="C200" s="3">
        <v>1283.0</v>
      </c>
      <c r="D200" s="3">
        <v>1284.0</v>
      </c>
      <c r="E200" s="3" t="str">
        <f t="shared" ref="E200:E201" si="14">F200*B200</f>
        <v>50.93</v>
      </c>
      <c r="F200" s="3" t="str">
        <f>D200-C200</f>
        <v>1.00</v>
      </c>
      <c r="G200" s="1"/>
    </row>
    <row r="201" ht="15.75" customHeight="1">
      <c r="A201" s="1" t="s">
        <v>10</v>
      </c>
      <c r="B201" s="3">
        <v>39.97</v>
      </c>
      <c r="C201" s="3"/>
      <c r="D201" s="3"/>
      <c r="E201" s="3" t="str">
        <f t="shared" si="14"/>
        <v>39.97</v>
      </c>
      <c r="F201" s="3" t="str">
        <f>F200+F203</f>
        <v>1.00</v>
      </c>
      <c r="G201" s="1"/>
    </row>
    <row r="202" ht="15.75" customHeight="1">
      <c r="A202" s="1" t="s">
        <v>11</v>
      </c>
      <c r="B202" s="3"/>
      <c r="C202" s="3"/>
      <c r="D202" s="3"/>
      <c r="E202" s="3">
        <v>2265.0</v>
      </c>
      <c r="F202" s="1"/>
      <c r="G202" s="1"/>
    </row>
    <row r="203" ht="15.75" customHeight="1">
      <c r="A203" s="1" t="s">
        <v>12</v>
      </c>
      <c r="B203" s="3">
        <v>243.16</v>
      </c>
      <c r="C203" s="3">
        <v>54.0</v>
      </c>
      <c r="D203" s="3">
        <v>54.0</v>
      </c>
      <c r="E203" s="3" t="str">
        <f>B203*F203</f>
        <v>0.00</v>
      </c>
      <c r="F203" s="3" t="str">
        <f>D203-C203</f>
        <v>0.00</v>
      </c>
      <c r="G203" s="1"/>
    </row>
    <row r="204" ht="15.75" customHeight="1">
      <c r="A204" s="1" t="s">
        <v>13</v>
      </c>
      <c r="B204" s="3"/>
      <c r="C204" s="3"/>
      <c r="D204" s="3"/>
      <c r="E204" s="3">
        <v>2257.67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1397.22</v>
      </c>
      <c r="F205" s="1"/>
      <c r="G205" s="1"/>
    </row>
    <row r="206" ht="15.75" customHeight="1">
      <c r="A206" s="1" t="s">
        <v>69</v>
      </c>
      <c r="B206" s="3"/>
      <c r="C206" s="3"/>
      <c r="D206" s="3"/>
      <c r="E206" s="3">
        <v>138.96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61</v>
      </c>
      <c r="B208" s="3"/>
      <c r="C208" s="3"/>
      <c r="D208" s="3"/>
      <c r="E208" s="3">
        <v>260.0</v>
      </c>
      <c r="F208" s="1"/>
      <c r="G208" s="3"/>
      <c r="H208" s="12"/>
    </row>
    <row r="209" ht="15.75" customHeight="1">
      <c r="A209" s="5" t="s">
        <v>16</v>
      </c>
      <c r="B209" s="5"/>
      <c r="C209" s="5"/>
      <c r="D209" s="5"/>
      <c r="E209" s="6" t="str">
        <f>SUM(E198:E208)</f>
        <v>6473.75</v>
      </c>
      <c r="F209" s="3" t="str">
        <f>E209+384.88</f>
        <v>6858.63</v>
      </c>
      <c r="G209" s="3" t="str">
        <f>E209+24000</f>
        <v>30473.75</v>
      </c>
      <c r="H209" s="13" t="str">
        <f>G209+384.88</f>
        <v>30858.63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31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5.43</v>
      </c>
      <c r="C213" s="3">
        <v>57.0</v>
      </c>
      <c r="D213" s="3">
        <v>57.0</v>
      </c>
      <c r="E213" s="3" t="str">
        <f>F213*B213</f>
        <v>0.00</v>
      </c>
      <c r="F213" s="3" t="str">
        <f>D213-C213</f>
        <v>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50.93</v>
      </c>
      <c r="C215" s="3">
        <v>1283.0</v>
      </c>
      <c r="D215" s="3">
        <v>1283.0</v>
      </c>
      <c r="E215" s="3" t="str">
        <f t="shared" ref="E215:E216" si="15">F215*B215</f>
        <v>0.00</v>
      </c>
      <c r="F215" s="3" t="str">
        <f>D215-C215</f>
        <v>0.00</v>
      </c>
      <c r="G215" s="1"/>
    </row>
    <row r="216" ht="15.75" customHeight="1">
      <c r="A216" s="1" t="s">
        <v>10</v>
      </c>
      <c r="B216" s="3">
        <v>39.97</v>
      </c>
      <c r="C216" s="3"/>
      <c r="D216" s="3"/>
      <c r="E216" s="3" t="str">
        <f t="shared" si="15"/>
        <v>39.97</v>
      </c>
      <c r="F216" s="3" t="str">
        <f>F215+F218</f>
        <v>1.00</v>
      </c>
      <c r="G216" s="1"/>
    </row>
    <row r="217" ht="15.75" customHeight="1">
      <c r="A217" s="1" t="s">
        <v>11</v>
      </c>
      <c r="B217" s="3"/>
      <c r="C217" s="3"/>
      <c r="D217" s="3"/>
      <c r="E217" s="3">
        <v>2265.0</v>
      </c>
      <c r="F217" s="1"/>
      <c r="G217" s="1"/>
    </row>
    <row r="218" ht="15.75" customHeight="1">
      <c r="A218" s="1" t="s">
        <v>12</v>
      </c>
      <c r="B218" s="3">
        <v>243.16</v>
      </c>
      <c r="C218" s="3">
        <v>53.0</v>
      </c>
      <c r="D218" s="3">
        <v>54.0</v>
      </c>
      <c r="E218" s="3" t="str">
        <f>B218*F218</f>
        <v>243.16</v>
      </c>
      <c r="F218" s="3" t="str">
        <f>D218-C218</f>
        <v>1.00</v>
      </c>
      <c r="G218" s="1"/>
    </row>
    <row r="219" ht="15.75" customHeight="1">
      <c r="A219" s="1" t="s">
        <v>13</v>
      </c>
      <c r="B219" s="3"/>
      <c r="C219" s="3"/>
      <c r="D219" s="3"/>
      <c r="E219" s="3">
        <v>2257.67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1397.22</v>
      </c>
      <c r="F220" s="1"/>
      <c r="G220" s="1"/>
    </row>
    <row r="221" ht="15.75" customHeight="1">
      <c r="A221" s="1" t="s">
        <v>69</v>
      </c>
      <c r="B221" s="3"/>
      <c r="C221" s="3"/>
      <c r="D221" s="3"/>
      <c r="E221" s="3">
        <v>138.96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61</v>
      </c>
      <c r="B223" s="3"/>
      <c r="C223" s="3"/>
      <c r="D223" s="3"/>
      <c r="E223" s="3">
        <v>260.0</v>
      </c>
      <c r="F223" s="1"/>
      <c r="G223" s="3"/>
      <c r="H223" s="12" t="str">
        <f>H224-6500</f>
        <v>24550.86</v>
      </c>
    </row>
    <row r="224" ht="15.75" customHeight="1">
      <c r="A224" s="5" t="s">
        <v>16</v>
      </c>
      <c r="B224" s="5"/>
      <c r="C224" s="5"/>
      <c r="D224" s="5"/>
      <c r="E224" s="6" t="str">
        <f>SUM(E213:E223)</f>
        <v>6665.98</v>
      </c>
      <c r="F224" s="3" t="str">
        <f>E224+384.88</f>
        <v>7050.86</v>
      </c>
      <c r="G224" s="3" t="str">
        <f>E224+24000</f>
        <v>30665.98</v>
      </c>
      <c r="H224" s="13" t="str">
        <f>G224+384.88</f>
        <v>31050.86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32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5.43</v>
      </c>
      <c r="C228" s="3">
        <v>57.0</v>
      </c>
      <c r="D228" s="3">
        <v>57.0</v>
      </c>
      <c r="E228" s="3" t="str">
        <f>F228*B228</f>
        <v>0.00</v>
      </c>
      <c r="F228" s="3" t="str">
        <f>D228-C228</f>
        <v>0.00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50.93</v>
      </c>
      <c r="C230" s="3">
        <v>1279.0</v>
      </c>
      <c r="D230" s="3">
        <v>1283.0</v>
      </c>
      <c r="E230" s="3" t="str">
        <f t="shared" ref="E230:E231" si="16">F230*B230</f>
        <v>203.72</v>
      </c>
      <c r="F230" s="3" t="str">
        <f>D230-C230</f>
        <v>4.00</v>
      </c>
      <c r="G230" s="1"/>
    </row>
    <row r="231" ht="15.75" customHeight="1">
      <c r="A231" s="1" t="s">
        <v>10</v>
      </c>
      <c r="B231" s="3">
        <v>39.97</v>
      </c>
      <c r="C231" s="3"/>
      <c r="D231" s="3"/>
      <c r="E231" s="3" t="str">
        <f t="shared" si="16"/>
        <v>239.82</v>
      </c>
      <c r="F231" s="3" t="str">
        <f>F230+F233</f>
        <v>6.00</v>
      </c>
      <c r="G231" s="1"/>
    </row>
    <row r="232" ht="15.75" customHeight="1">
      <c r="A232" s="1" t="s">
        <v>11</v>
      </c>
      <c r="B232" s="3"/>
      <c r="C232" s="3"/>
      <c r="D232" s="3"/>
      <c r="E232" s="3">
        <v>2265.0</v>
      </c>
      <c r="F232" s="1"/>
      <c r="G232" s="1"/>
    </row>
    <row r="233" ht="15.75" customHeight="1">
      <c r="A233" s="1" t="s">
        <v>12</v>
      </c>
      <c r="B233" s="3">
        <v>243.16</v>
      </c>
      <c r="C233" s="3">
        <v>51.0</v>
      </c>
      <c r="D233" s="3">
        <v>53.0</v>
      </c>
      <c r="E233" s="3" t="str">
        <f>B233*F233</f>
        <v>486.32</v>
      </c>
      <c r="F233" s="3" t="str">
        <f>D233-C233</f>
        <v>2.00</v>
      </c>
      <c r="G233" s="1"/>
    </row>
    <row r="234" ht="15.75" customHeight="1">
      <c r="A234" s="1" t="s">
        <v>13</v>
      </c>
      <c r="B234" s="3"/>
      <c r="C234" s="3"/>
      <c r="D234" s="3"/>
      <c r="E234" s="3">
        <v>2257.67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1397.22</v>
      </c>
      <c r="F235" s="1"/>
      <c r="G235" s="1"/>
    </row>
    <row r="236" ht="15.75" customHeight="1">
      <c r="A236" s="1" t="s">
        <v>69</v>
      </c>
      <c r="B236" s="3"/>
      <c r="C236" s="3"/>
      <c r="D236" s="3"/>
      <c r="E236" s="3">
        <v>138.96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61</v>
      </c>
      <c r="B238" s="3"/>
      <c r="C238" s="3"/>
      <c r="D238" s="3"/>
      <c r="E238" s="3">
        <v>260.0</v>
      </c>
      <c r="F238" s="1"/>
      <c r="G238" s="3"/>
      <c r="H238" s="12" t="str">
        <f>H239-6500</f>
        <v>25197.59</v>
      </c>
    </row>
    <row r="239" ht="15.75" customHeight="1">
      <c r="A239" s="5" t="s">
        <v>16</v>
      </c>
      <c r="B239" s="5"/>
      <c r="C239" s="5"/>
      <c r="D239" s="5"/>
      <c r="E239" s="6" t="str">
        <f>SUM(E228:E238)</f>
        <v>7312.71</v>
      </c>
      <c r="F239" s="3" t="str">
        <f>E239+384.88</f>
        <v>7697.59</v>
      </c>
      <c r="G239" s="3" t="str">
        <f>E239+24000</f>
        <v>31312.71</v>
      </c>
      <c r="H239" s="13" t="str">
        <f>G239+384.88</f>
        <v>31697.59</v>
      </c>
    </row>
    <row r="240" ht="15.75" customHeight="1">
      <c r="A240" s="7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33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5.43</v>
      </c>
      <c r="C243" s="3">
        <v>57.0</v>
      </c>
      <c r="D243" s="3">
        <v>57.0</v>
      </c>
      <c r="E243" s="3" t="str">
        <f>F243*B243</f>
        <v>0.00</v>
      </c>
      <c r="F243" s="3" t="str">
        <f>D243-C243</f>
        <v>0.00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50.93</v>
      </c>
      <c r="C245" s="3">
        <v>1277.0</v>
      </c>
      <c r="D245" s="3">
        <v>1279.0</v>
      </c>
      <c r="E245" s="3" t="str">
        <f t="shared" ref="E245:E246" si="17">F245*B245</f>
        <v>101.86</v>
      </c>
      <c r="F245" s="3" t="str">
        <f>D245-C245</f>
        <v>2.00</v>
      </c>
      <c r="G245" s="1"/>
    </row>
    <row r="246" ht="15.75" customHeight="1">
      <c r="A246" s="1" t="s">
        <v>10</v>
      </c>
      <c r="B246" s="3">
        <v>39.97</v>
      </c>
      <c r="C246" s="3"/>
      <c r="D246" s="3"/>
      <c r="E246" s="3" t="str">
        <f t="shared" si="17"/>
        <v>119.91</v>
      </c>
      <c r="F246" s="3" t="str">
        <f>F245+F248</f>
        <v>3.00</v>
      </c>
      <c r="G246" s="1"/>
    </row>
    <row r="247" ht="15.75" customHeight="1">
      <c r="A247" s="1" t="s">
        <v>11</v>
      </c>
      <c r="B247" s="3"/>
      <c r="C247" s="3"/>
      <c r="D247" s="3"/>
      <c r="E247" s="3">
        <v>2265.0</v>
      </c>
      <c r="F247" s="1"/>
      <c r="G247" s="1"/>
    </row>
    <row r="248" ht="15.75" customHeight="1">
      <c r="A248" s="1" t="s">
        <v>12</v>
      </c>
      <c r="B248" s="3">
        <v>243.16</v>
      </c>
      <c r="C248" s="3">
        <v>50.0</v>
      </c>
      <c r="D248" s="3">
        <v>51.0</v>
      </c>
      <c r="E248" s="3" t="str">
        <f>B248*F248</f>
        <v>243.16</v>
      </c>
      <c r="F248" s="3" t="str">
        <f>D248-C248</f>
        <v>1.00</v>
      </c>
      <c r="G248" s="1"/>
    </row>
    <row r="249" ht="15.75" customHeight="1">
      <c r="A249" s="1" t="s">
        <v>13</v>
      </c>
      <c r="B249" s="3"/>
      <c r="C249" s="3"/>
      <c r="D249" s="3"/>
      <c r="E249" s="3">
        <v>2257.67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1397.22</v>
      </c>
      <c r="F250" s="1"/>
      <c r="G250" s="1"/>
    </row>
    <row r="251" ht="15.75" customHeight="1">
      <c r="A251" s="1" t="s">
        <v>69</v>
      </c>
      <c r="B251" s="3"/>
      <c r="C251" s="3"/>
      <c r="D251" s="3"/>
      <c r="E251" s="3">
        <v>138.96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61</v>
      </c>
      <c r="B253" s="3"/>
      <c r="C253" s="3"/>
      <c r="D253" s="3"/>
      <c r="E253" s="3">
        <v>260.0</v>
      </c>
      <c r="F253" s="1"/>
      <c r="G253" s="3"/>
      <c r="H253" s="12" t="str">
        <f>H254-6500</f>
        <v>24732.66</v>
      </c>
    </row>
    <row r="254" ht="15.75" customHeight="1">
      <c r="A254" s="5" t="s">
        <v>16</v>
      </c>
      <c r="B254" s="5"/>
      <c r="C254" s="5"/>
      <c r="D254" s="5"/>
      <c r="E254" s="6" t="str">
        <f>SUM(E243:E253)</f>
        <v>6847.78</v>
      </c>
      <c r="F254" s="3" t="str">
        <f>E254+384.88</f>
        <v>7232.66</v>
      </c>
      <c r="G254" s="3" t="str">
        <f>E254+24000</f>
        <v>30847.78</v>
      </c>
      <c r="H254" s="13" t="str">
        <f>G254+384.88</f>
        <v>31232.66</v>
      </c>
    </row>
    <row r="255" ht="15.75" customHeight="1">
      <c r="A255" s="7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34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5.43</v>
      </c>
      <c r="C258" s="3">
        <v>57.0</v>
      </c>
      <c r="D258" s="3">
        <v>57.0</v>
      </c>
      <c r="E258" s="3" t="str">
        <f>F258*B258</f>
        <v>0.00</v>
      </c>
      <c r="F258" s="3" t="str">
        <f>D258-C258</f>
        <v>0.00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50.93</v>
      </c>
      <c r="C260" s="3">
        <v>1271.0</v>
      </c>
      <c r="D260" s="3">
        <v>1277.0</v>
      </c>
      <c r="E260" s="3" t="str">
        <f t="shared" ref="E260:E261" si="18">F260*B260</f>
        <v>305.58</v>
      </c>
      <c r="F260" s="3" t="str">
        <f>D260-C260</f>
        <v>6.00</v>
      </c>
      <c r="G260" s="1"/>
    </row>
    <row r="261" ht="15.75" customHeight="1">
      <c r="A261" s="1" t="s">
        <v>10</v>
      </c>
      <c r="B261" s="3">
        <v>39.97</v>
      </c>
      <c r="C261" s="3"/>
      <c r="D261" s="3"/>
      <c r="E261" s="3" t="str">
        <f t="shared" si="18"/>
        <v>399.70</v>
      </c>
      <c r="F261" s="3" t="str">
        <f>F260+F263</f>
        <v>10.00</v>
      </c>
      <c r="G261" s="1"/>
    </row>
    <row r="262" ht="15.75" customHeight="1">
      <c r="A262" s="1" t="s">
        <v>11</v>
      </c>
      <c r="B262" s="3"/>
      <c r="C262" s="3"/>
      <c r="D262" s="3"/>
      <c r="E262" s="3">
        <v>2265.0</v>
      </c>
      <c r="F262" s="1"/>
      <c r="G262" s="1"/>
    </row>
    <row r="263" ht="15.75" customHeight="1">
      <c r="A263" s="1" t="s">
        <v>12</v>
      </c>
      <c r="B263" s="3">
        <v>243.16</v>
      </c>
      <c r="C263" s="3">
        <v>46.0</v>
      </c>
      <c r="D263" s="3">
        <v>50.0</v>
      </c>
      <c r="E263" s="3" t="str">
        <f>B263*F263</f>
        <v>972.64</v>
      </c>
      <c r="F263" s="3" t="str">
        <f>D263-C263</f>
        <v>4.00</v>
      </c>
      <c r="G263" s="1"/>
    </row>
    <row r="264" ht="15.75" customHeight="1">
      <c r="A264" s="1" t="s">
        <v>13</v>
      </c>
      <c r="B264" s="3"/>
      <c r="C264" s="3"/>
      <c r="D264" s="3"/>
      <c r="E264" s="3">
        <v>2257.67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1397.22</v>
      </c>
      <c r="F265" s="1"/>
      <c r="G265" s="1"/>
    </row>
    <row r="266" ht="15.75" customHeight="1">
      <c r="A266" s="1" t="s">
        <v>69</v>
      </c>
      <c r="B266" s="3"/>
      <c r="C266" s="3"/>
      <c r="D266" s="3"/>
      <c r="E266" s="3">
        <v>138.96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61</v>
      </c>
      <c r="B268" s="3"/>
      <c r="C268" s="3"/>
      <c r="D268" s="3"/>
      <c r="E268" s="3">
        <v>260.0</v>
      </c>
      <c r="F268" s="1"/>
      <c r="G268" s="3"/>
    </row>
    <row r="269" ht="15.75" customHeight="1">
      <c r="A269" s="5" t="s">
        <v>16</v>
      </c>
      <c r="B269" s="5"/>
      <c r="C269" s="5"/>
      <c r="D269" s="5"/>
      <c r="E269" s="6" t="str">
        <f>SUM(E258:E268)</f>
        <v>8060.77</v>
      </c>
      <c r="F269" s="3" t="str">
        <f>E269+384.88</f>
        <v>8445.65</v>
      </c>
      <c r="G269" s="3" t="str">
        <f>E269+24000</f>
        <v>32060.77</v>
      </c>
      <c r="H269" s="13" t="str">
        <f>G269+384.88</f>
        <v>32445.65</v>
      </c>
    </row>
    <row r="270" ht="15.75" customHeight="1">
      <c r="A270" s="7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35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5.43</v>
      </c>
      <c r="C273" s="3">
        <v>57.0</v>
      </c>
      <c r="D273" s="3">
        <v>57.0</v>
      </c>
      <c r="E273" s="3" t="str">
        <f>F273*B273</f>
        <v>0.00</v>
      </c>
      <c r="F273" s="3" t="str">
        <f>D273-C273</f>
        <v>0.00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50.93</v>
      </c>
      <c r="C275" s="3">
        <v>1266.0</v>
      </c>
      <c r="D275" s="3">
        <v>1271.0</v>
      </c>
      <c r="E275" s="3" t="str">
        <f t="shared" ref="E275:E276" si="19">F275*B275</f>
        <v>254.65</v>
      </c>
      <c r="F275" s="3" t="str">
        <f>D275-C275</f>
        <v>5.00</v>
      </c>
      <c r="G275" s="1"/>
    </row>
    <row r="276" ht="15.75" customHeight="1">
      <c r="A276" s="1" t="s">
        <v>10</v>
      </c>
      <c r="B276" s="3">
        <v>39.97</v>
      </c>
      <c r="C276" s="3"/>
      <c r="D276" s="3"/>
      <c r="E276" s="3" t="str">
        <f t="shared" si="19"/>
        <v>319.76</v>
      </c>
      <c r="F276" s="3" t="str">
        <f>F275+F278</f>
        <v>8.00</v>
      </c>
      <c r="G276" s="1"/>
    </row>
    <row r="277" ht="15.75" customHeight="1">
      <c r="A277" s="1" t="s">
        <v>11</v>
      </c>
      <c r="B277" s="3"/>
      <c r="C277" s="3"/>
      <c r="D277" s="3"/>
      <c r="E277" s="3">
        <v>2265.0</v>
      </c>
      <c r="F277" s="1"/>
      <c r="G277" s="1"/>
    </row>
    <row r="278" ht="15.75" customHeight="1">
      <c r="A278" s="1" t="s">
        <v>12</v>
      </c>
      <c r="B278" s="3">
        <v>243.16</v>
      </c>
      <c r="C278" s="3">
        <v>43.0</v>
      </c>
      <c r="D278" s="3">
        <v>46.0</v>
      </c>
      <c r="E278" s="3" t="str">
        <f>B278*F278</f>
        <v>729.48</v>
      </c>
      <c r="F278" s="3" t="str">
        <f>D278-C278</f>
        <v>3.00</v>
      </c>
      <c r="G278" s="1"/>
    </row>
    <row r="279" ht="15.75" customHeight="1">
      <c r="A279" s="1" t="s">
        <v>13</v>
      </c>
      <c r="B279" s="3"/>
      <c r="C279" s="3"/>
      <c r="D279" s="3"/>
      <c r="E279" s="3">
        <v>2257.67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1397.22</v>
      </c>
      <c r="F280" s="1"/>
      <c r="G280" s="1"/>
    </row>
    <row r="281" ht="15.75" customHeight="1">
      <c r="A281" s="1" t="s">
        <v>69</v>
      </c>
      <c r="B281" s="3"/>
      <c r="C281" s="3"/>
      <c r="D281" s="3"/>
      <c r="E281" s="3">
        <v>138.96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61</v>
      </c>
      <c r="B283" s="3"/>
      <c r="C283" s="3"/>
      <c r="D283" s="3"/>
      <c r="E283" s="3">
        <v>260.0</v>
      </c>
      <c r="F283" s="1"/>
      <c r="G283" s="3"/>
    </row>
    <row r="284" ht="15.75" customHeight="1">
      <c r="A284" s="5" t="s">
        <v>16</v>
      </c>
      <c r="B284" s="5"/>
      <c r="C284" s="5"/>
      <c r="D284" s="5"/>
      <c r="E284" s="6" t="str">
        <f>SUM(E273:E283)</f>
        <v>7686.74</v>
      </c>
      <c r="F284" s="3" t="str">
        <f>E284+384.88</f>
        <v>8071.62</v>
      </c>
      <c r="G284" s="3" t="str">
        <f>E284+24000</f>
        <v>31686.74</v>
      </c>
      <c r="H284" s="13" t="str">
        <f>G284+384.88</f>
        <v>32071.62</v>
      </c>
    </row>
    <row r="285" ht="15.75" customHeight="1">
      <c r="A285" s="7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37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5.43</v>
      </c>
      <c r="C288" s="3">
        <v>57.0</v>
      </c>
      <c r="D288" s="3">
        <v>57.0</v>
      </c>
      <c r="E288" s="3" t="str">
        <f>F288*B288</f>
        <v>0.00</v>
      </c>
      <c r="F288" s="3" t="str">
        <f>D288-C288</f>
        <v>0.00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50.93</v>
      </c>
      <c r="C290" s="3">
        <v>1262.0</v>
      </c>
      <c r="D290" s="3">
        <v>1266.0</v>
      </c>
      <c r="E290" s="3" t="str">
        <f t="shared" ref="E290:E291" si="20">F290*B290</f>
        <v>203.72</v>
      </c>
      <c r="F290" s="3" t="str">
        <f>D290-C290</f>
        <v>4.00</v>
      </c>
      <c r="G290" s="1"/>
    </row>
    <row r="291" ht="15.75" customHeight="1">
      <c r="A291" s="1" t="s">
        <v>10</v>
      </c>
      <c r="B291" s="3">
        <v>39.97</v>
      </c>
      <c r="C291" s="3"/>
      <c r="D291" s="3"/>
      <c r="E291" s="3" t="str">
        <f t="shared" si="20"/>
        <v>279.79</v>
      </c>
      <c r="F291" s="3" t="str">
        <f>F290+F293</f>
        <v>7.00</v>
      </c>
      <c r="G291" s="1"/>
    </row>
    <row r="292" ht="15.75" customHeight="1">
      <c r="A292" s="1" t="s">
        <v>11</v>
      </c>
      <c r="B292" s="3"/>
      <c r="C292" s="3"/>
      <c r="D292" s="3"/>
      <c r="E292" s="3">
        <v>2265.0</v>
      </c>
      <c r="F292" s="1"/>
      <c r="G292" s="1"/>
    </row>
    <row r="293" ht="15.75" customHeight="1">
      <c r="A293" s="1" t="s">
        <v>12</v>
      </c>
      <c r="B293" s="3">
        <v>243.16</v>
      </c>
      <c r="C293" s="3">
        <v>40.0</v>
      </c>
      <c r="D293" s="3">
        <v>43.0</v>
      </c>
      <c r="E293" s="3" t="str">
        <f>B293*F293</f>
        <v>729.48</v>
      </c>
      <c r="F293" s="3" t="str">
        <f>D293-C293</f>
        <v>3.00</v>
      </c>
      <c r="G293" s="1"/>
    </row>
    <row r="294" ht="15.75" customHeight="1">
      <c r="A294" s="1" t="s">
        <v>13</v>
      </c>
      <c r="B294" s="3"/>
      <c r="C294" s="3"/>
      <c r="D294" s="3"/>
      <c r="E294" s="3">
        <v>2257.67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1397.22</v>
      </c>
      <c r="F295" s="1"/>
      <c r="G295" s="1"/>
    </row>
    <row r="296" ht="15.75" customHeight="1">
      <c r="A296" s="1" t="s">
        <v>69</v>
      </c>
      <c r="B296" s="3"/>
      <c r="C296" s="3"/>
      <c r="D296" s="3"/>
      <c r="E296" s="3">
        <v>138.96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61</v>
      </c>
      <c r="B298" s="3"/>
      <c r="C298" s="3"/>
      <c r="D298" s="3"/>
      <c r="E298" s="3">
        <v>260.0</v>
      </c>
      <c r="F298" s="1"/>
      <c r="G298" s="3"/>
    </row>
    <row r="299" ht="15.75" customHeight="1">
      <c r="A299" s="5" t="s">
        <v>16</v>
      </c>
      <c r="B299" s="5"/>
      <c r="C299" s="5"/>
      <c r="D299" s="5"/>
      <c r="E299" s="6" t="str">
        <f>SUM(E288:E298)</f>
        <v>7595.84</v>
      </c>
      <c r="F299" s="3" t="str">
        <f>E299+384.88</f>
        <v>7980.72</v>
      </c>
      <c r="G299" s="3" t="str">
        <f>E299+24000</f>
        <v>31595.84</v>
      </c>
      <c r="H299" s="13" t="str">
        <f>G299+384.88</f>
        <v>31980.72</v>
      </c>
    </row>
    <row r="300" ht="15.75" customHeight="1">
      <c r="A300" s="7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2" t="s">
        <v>38</v>
      </c>
      <c r="E301" s="1"/>
      <c r="F301" s="1"/>
      <c r="G301" s="1"/>
    </row>
    <row r="302" ht="15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</row>
    <row r="303" ht="15.75" customHeight="1">
      <c r="A303" s="1" t="s">
        <v>7</v>
      </c>
      <c r="B303" s="3">
        <v>5.43</v>
      </c>
      <c r="C303" s="3">
        <v>57.0</v>
      </c>
      <c r="D303" s="3">
        <v>57.0</v>
      </c>
      <c r="E303" s="3" t="str">
        <f>F303*B303</f>
        <v>0.00</v>
      </c>
      <c r="F303" s="3" t="str">
        <f>D303-C303</f>
        <v>0.00</v>
      </c>
      <c r="G303" s="1"/>
    </row>
    <row r="304" ht="15.75" customHeight="1">
      <c r="A304" s="1" t="s">
        <v>8</v>
      </c>
      <c r="B304" s="3"/>
      <c r="C304" s="3"/>
      <c r="D304" s="3"/>
      <c r="E304" s="3">
        <v>0.0</v>
      </c>
      <c r="F304" s="1"/>
      <c r="G304" s="1"/>
    </row>
    <row r="305" ht="15.75" customHeight="1">
      <c r="A305" s="1" t="s">
        <v>9</v>
      </c>
      <c r="B305" s="3">
        <v>50.93</v>
      </c>
      <c r="C305" s="3">
        <v>1259.0</v>
      </c>
      <c r="D305" s="3">
        <v>1262.0</v>
      </c>
      <c r="E305" s="3" t="str">
        <f t="shared" ref="E305:E306" si="21">F305*B305</f>
        <v>152.79</v>
      </c>
      <c r="F305" s="3" t="str">
        <f>D305-C305</f>
        <v>3.00</v>
      </c>
      <c r="G305" s="1"/>
    </row>
    <row r="306" ht="15.75" customHeight="1">
      <c r="A306" s="1" t="s">
        <v>10</v>
      </c>
      <c r="B306" s="3">
        <v>39.97</v>
      </c>
      <c r="C306" s="3"/>
      <c r="D306" s="3"/>
      <c r="E306" s="3" t="str">
        <f t="shared" si="21"/>
        <v>239.82</v>
      </c>
      <c r="F306" s="3" t="str">
        <f>F305+F308</f>
        <v>6.00</v>
      </c>
      <c r="G306" s="1"/>
    </row>
    <row r="307" ht="15.75" customHeight="1">
      <c r="A307" s="1" t="s">
        <v>11</v>
      </c>
      <c r="B307" s="3"/>
      <c r="C307" s="3"/>
      <c r="D307" s="3"/>
      <c r="E307" s="3">
        <v>2148.16</v>
      </c>
      <c r="F307" s="1"/>
      <c r="G307" s="1">
        <v>2265.38</v>
      </c>
    </row>
    <row r="308" ht="15.75" customHeight="1">
      <c r="A308" s="1" t="s">
        <v>12</v>
      </c>
      <c r="B308" s="3">
        <v>243.16</v>
      </c>
      <c r="C308" s="3">
        <v>37.0</v>
      </c>
      <c r="D308" s="3">
        <v>40.0</v>
      </c>
      <c r="E308" s="3" t="str">
        <f>B308*F308</f>
        <v>729.48</v>
      </c>
      <c r="F308" s="3" t="str">
        <f>D308-C308</f>
        <v>3.00</v>
      </c>
      <c r="G308" s="1"/>
    </row>
    <row r="309" ht="15.75" customHeight="1">
      <c r="A309" s="1" t="s">
        <v>13</v>
      </c>
      <c r="B309" s="3"/>
      <c r="C309" s="3"/>
      <c r="D309" s="3"/>
      <c r="E309" s="3">
        <v>2257.67</v>
      </c>
      <c r="F309" s="1"/>
      <c r="G309" s="1"/>
    </row>
    <row r="310" ht="15.75" customHeight="1">
      <c r="A310" s="1" t="s">
        <v>14</v>
      </c>
      <c r="B310" s="3"/>
      <c r="C310" s="3"/>
      <c r="D310" s="3"/>
      <c r="E310" s="3">
        <v>1397.22</v>
      </c>
      <c r="F310" s="1"/>
      <c r="G310" s="1"/>
    </row>
    <row r="311" ht="15.75" customHeight="1">
      <c r="A311" s="1" t="s">
        <v>69</v>
      </c>
      <c r="B311" s="3"/>
      <c r="C311" s="3"/>
      <c r="D311" s="3"/>
      <c r="E311" s="3">
        <v>138.96</v>
      </c>
      <c r="F311" s="1"/>
      <c r="G311" s="1"/>
    </row>
    <row r="312" ht="15.75" customHeight="1">
      <c r="A312" s="1" t="s">
        <v>15</v>
      </c>
      <c r="B312" s="3"/>
      <c r="C312" s="3"/>
      <c r="D312" s="3"/>
      <c r="E312" s="3">
        <v>64.0</v>
      </c>
      <c r="F312" s="1"/>
      <c r="G312" s="1"/>
    </row>
    <row r="313" ht="15.75" customHeight="1">
      <c r="A313" s="1" t="s">
        <v>61</v>
      </c>
      <c r="B313" s="3"/>
      <c r="C313" s="3"/>
      <c r="D313" s="3"/>
      <c r="E313" s="3">
        <v>260.0</v>
      </c>
      <c r="F313" s="1"/>
      <c r="G313" s="3"/>
    </row>
    <row r="314" ht="15.75" customHeight="1">
      <c r="A314" s="5" t="s">
        <v>16</v>
      </c>
      <c r="B314" s="5"/>
      <c r="C314" s="5"/>
      <c r="D314" s="5"/>
      <c r="E314" s="6" t="str">
        <f>SUM(E303:E313)</f>
        <v>7388.10</v>
      </c>
      <c r="F314" s="3" t="str">
        <f>E314+384.88</f>
        <v>7772.98</v>
      </c>
      <c r="G314" s="3" t="str">
        <f>E314+24000</f>
        <v>31388.10</v>
      </c>
      <c r="H314" s="13" t="str">
        <f>G314+384.88</f>
        <v>31772.98</v>
      </c>
    </row>
    <row r="315" ht="15.75" customHeight="1">
      <c r="A315" s="7" t="s">
        <v>17</v>
      </c>
      <c r="B315" s="1"/>
      <c r="C315" s="1"/>
      <c r="D315" s="1"/>
      <c r="E315" s="1"/>
      <c r="F315" s="1"/>
      <c r="G315" s="1"/>
    </row>
    <row r="316" ht="15.75" customHeight="1">
      <c r="A316" s="1"/>
      <c r="B316" s="2" t="s">
        <v>39</v>
      </c>
      <c r="E316" s="1"/>
      <c r="F316" s="1"/>
      <c r="G316" s="1"/>
    </row>
    <row r="317" ht="15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</row>
    <row r="318" ht="15.75" customHeight="1">
      <c r="A318" s="1" t="s">
        <v>7</v>
      </c>
      <c r="B318" s="3">
        <v>5.43</v>
      </c>
      <c r="C318" s="3">
        <v>57.0</v>
      </c>
      <c r="D318" s="3">
        <v>57.0</v>
      </c>
      <c r="E318" s="3" t="str">
        <f>F318*B318</f>
        <v>0.00</v>
      </c>
      <c r="F318" s="3" t="str">
        <f>D318-C318</f>
        <v>0.00</v>
      </c>
      <c r="G318" s="1"/>
    </row>
    <row r="319" ht="15.75" customHeight="1">
      <c r="A319" s="1" t="s">
        <v>8</v>
      </c>
      <c r="B319" s="3"/>
      <c r="C319" s="3"/>
      <c r="D319" s="3"/>
      <c r="E319" s="3">
        <v>0.0</v>
      </c>
      <c r="F319" s="1"/>
      <c r="G319" s="1"/>
    </row>
    <row r="320" ht="15.75" customHeight="1">
      <c r="A320" s="1" t="s">
        <v>9</v>
      </c>
      <c r="B320" s="3">
        <v>50.93</v>
      </c>
      <c r="C320" s="3">
        <v>1255.0</v>
      </c>
      <c r="D320" s="3">
        <v>1259.0</v>
      </c>
      <c r="E320" s="3" t="str">
        <f t="shared" ref="E320:E321" si="22">F320*B320</f>
        <v>203.72</v>
      </c>
      <c r="F320" s="3" t="str">
        <f>D320-C320</f>
        <v>4.00</v>
      </c>
      <c r="G320" s="1"/>
    </row>
    <row r="321" ht="15.75" customHeight="1">
      <c r="A321" s="1" t="s">
        <v>10</v>
      </c>
      <c r="B321" s="3">
        <v>39.97</v>
      </c>
      <c r="C321" s="3"/>
      <c r="D321" s="3"/>
      <c r="E321" s="3" t="str">
        <f t="shared" si="22"/>
        <v>279.79</v>
      </c>
      <c r="F321" s="3" t="str">
        <f>F320+F323</f>
        <v>7.00</v>
      </c>
      <c r="G321" s="1"/>
    </row>
    <row r="322" ht="15.75" customHeight="1">
      <c r="A322" s="1" t="s">
        <v>11</v>
      </c>
      <c r="B322" s="3"/>
      <c r="C322" s="3"/>
      <c r="D322" s="3"/>
      <c r="E322" s="3">
        <v>2148.16</v>
      </c>
      <c r="F322" s="1"/>
      <c r="G322" s="1"/>
    </row>
    <row r="323" ht="15.75" customHeight="1">
      <c r="A323" s="1" t="s">
        <v>12</v>
      </c>
      <c r="B323" s="3">
        <v>243.16</v>
      </c>
      <c r="C323" s="3">
        <v>34.0</v>
      </c>
      <c r="D323" s="3">
        <v>37.0</v>
      </c>
      <c r="E323" s="3" t="str">
        <f>B323*F323</f>
        <v>729.48</v>
      </c>
      <c r="F323" s="3" t="str">
        <f>D323-C323</f>
        <v>3.00</v>
      </c>
      <c r="G323" s="1"/>
    </row>
    <row r="324" ht="15.75" customHeight="1">
      <c r="A324" s="1" t="s">
        <v>13</v>
      </c>
      <c r="B324" s="3"/>
      <c r="C324" s="3"/>
      <c r="D324" s="3"/>
      <c r="E324" s="3">
        <v>2257.67</v>
      </c>
      <c r="F324" s="1"/>
      <c r="G324" s="1"/>
    </row>
    <row r="325" ht="15.75" customHeight="1">
      <c r="A325" s="1" t="s">
        <v>14</v>
      </c>
      <c r="B325" s="3"/>
      <c r="C325" s="3"/>
      <c r="D325" s="3"/>
      <c r="E325" s="3">
        <v>1397.22</v>
      </c>
      <c r="F325" s="1"/>
      <c r="G325" s="1"/>
    </row>
    <row r="326" ht="15.75" customHeight="1">
      <c r="A326" s="1" t="s">
        <v>69</v>
      </c>
      <c r="B326" s="3"/>
      <c r="C326" s="3"/>
      <c r="D326" s="3"/>
      <c r="E326" s="3">
        <v>138.96</v>
      </c>
      <c r="F326" s="1"/>
      <c r="G326" s="1"/>
    </row>
    <row r="327" ht="15.75" customHeight="1">
      <c r="A327" s="1" t="s">
        <v>15</v>
      </c>
      <c r="B327" s="3"/>
      <c r="C327" s="3"/>
      <c r="D327" s="3"/>
      <c r="E327" s="3">
        <v>64.0</v>
      </c>
      <c r="F327" s="1"/>
      <c r="G327" s="1"/>
    </row>
    <row r="328" ht="15.75" customHeight="1">
      <c r="A328" s="1" t="s">
        <v>61</v>
      </c>
      <c r="B328" s="3"/>
      <c r="C328" s="3"/>
      <c r="D328" s="3"/>
      <c r="E328" s="3">
        <v>260.0</v>
      </c>
      <c r="F328" s="1"/>
      <c r="G328" s="3"/>
    </row>
    <row r="329" ht="15.75" customHeight="1">
      <c r="A329" s="5" t="s">
        <v>16</v>
      </c>
      <c r="B329" s="5"/>
      <c r="C329" s="5"/>
      <c r="D329" s="5"/>
      <c r="E329" s="6" t="str">
        <f>SUM(E318:E328)</f>
        <v>7479.00</v>
      </c>
      <c r="F329" s="3" t="str">
        <f>E329+384.88</f>
        <v>7863.88</v>
      </c>
      <c r="G329" s="3" t="str">
        <f>E329+24000</f>
        <v>31479.00</v>
      </c>
      <c r="H329" s="13" t="str">
        <f>G329+384.88</f>
        <v>31863.88</v>
      </c>
    </row>
    <row r="330" ht="15.75" customHeight="1">
      <c r="A330" s="7" t="s">
        <v>17</v>
      </c>
      <c r="B330" s="1"/>
      <c r="C330" s="1"/>
      <c r="D330" s="1"/>
      <c r="E330" s="1"/>
      <c r="F330" s="1"/>
      <c r="G330" s="1"/>
    </row>
    <row r="331" ht="15.75" customHeight="1">
      <c r="A331" s="1"/>
      <c r="B331" s="2" t="s">
        <v>40</v>
      </c>
      <c r="E331" s="1"/>
      <c r="F331" s="1"/>
      <c r="G331" s="1"/>
    </row>
    <row r="332" ht="15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</row>
    <row r="333" ht="15.75" customHeight="1">
      <c r="A333" s="1" t="s">
        <v>7</v>
      </c>
      <c r="B333" s="3">
        <v>5.43</v>
      </c>
      <c r="C333" s="3">
        <v>57.0</v>
      </c>
      <c r="D333" s="3">
        <v>57.0</v>
      </c>
      <c r="E333" s="3" t="str">
        <f>F333*B333</f>
        <v>0.00</v>
      </c>
      <c r="F333" s="3" t="str">
        <f>D333-C333</f>
        <v>0.00</v>
      </c>
      <c r="G333" s="1"/>
    </row>
    <row r="334" ht="15.75" customHeight="1">
      <c r="A334" s="1" t="s">
        <v>8</v>
      </c>
      <c r="B334" s="3"/>
      <c r="C334" s="3"/>
      <c r="D334" s="3"/>
      <c r="E334" s="3">
        <v>0.0</v>
      </c>
      <c r="F334" s="1"/>
      <c r="G334" s="1"/>
    </row>
    <row r="335" ht="15.75" customHeight="1">
      <c r="A335" s="1" t="s">
        <v>9</v>
      </c>
      <c r="B335" s="3">
        <v>45.88</v>
      </c>
      <c r="C335" s="3">
        <v>1252.0</v>
      </c>
      <c r="D335" s="3">
        <v>1255.0</v>
      </c>
      <c r="E335" s="3" t="str">
        <f t="shared" ref="E335:E336" si="23">F335*B335</f>
        <v>137.64</v>
      </c>
      <c r="F335" s="3" t="str">
        <f>D335-C335</f>
        <v>3.00</v>
      </c>
      <c r="G335" s="1"/>
    </row>
    <row r="336" ht="15.75" customHeight="1">
      <c r="A336" s="1" t="s">
        <v>10</v>
      </c>
      <c r="B336" s="3">
        <v>35.53</v>
      </c>
      <c r="C336" s="3"/>
      <c r="D336" s="3"/>
      <c r="E336" s="3" t="str">
        <f t="shared" si="23"/>
        <v>213.18</v>
      </c>
      <c r="F336" s="3" t="str">
        <f>F335+F338</f>
        <v>6.00</v>
      </c>
      <c r="G336" s="1"/>
    </row>
    <row r="337" ht="15.75" customHeight="1">
      <c r="A337" s="1" t="s">
        <v>11</v>
      </c>
      <c r="B337" s="3"/>
      <c r="C337" s="3"/>
      <c r="D337" s="3"/>
      <c r="E337" s="3">
        <v>1947.87</v>
      </c>
      <c r="F337" s="1"/>
      <c r="G337" s="1"/>
    </row>
    <row r="338" ht="15.75" customHeight="1">
      <c r="A338" s="1" t="s">
        <v>12</v>
      </c>
      <c r="B338" s="3">
        <v>223.04</v>
      </c>
      <c r="C338" s="3">
        <v>31.0</v>
      </c>
      <c r="D338" s="3">
        <v>34.0</v>
      </c>
      <c r="E338" s="3" t="str">
        <f>B338*F338</f>
        <v>669.12</v>
      </c>
      <c r="F338" s="3" t="str">
        <f>D338-C338</f>
        <v>3.00</v>
      </c>
      <c r="G338" s="1"/>
    </row>
    <row r="339" ht="15.75" customHeight="1">
      <c r="A339" s="1" t="s">
        <v>13</v>
      </c>
      <c r="B339" s="3"/>
      <c r="C339" s="3"/>
      <c r="D339" s="3"/>
      <c r="E339" s="3">
        <v>2073.69</v>
      </c>
      <c r="F339" s="1"/>
      <c r="G339" s="1"/>
    </row>
    <row r="340" ht="15.75" customHeight="1">
      <c r="A340" s="1" t="s">
        <v>14</v>
      </c>
      <c r="B340" s="3"/>
      <c r="C340" s="3"/>
      <c r="D340" s="3"/>
      <c r="E340" s="3">
        <v>1217.42</v>
      </c>
      <c r="F340" s="1"/>
      <c r="G340" s="1"/>
    </row>
    <row r="341" ht="15.75" customHeight="1">
      <c r="A341" s="1" t="s">
        <v>69</v>
      </c>
      <c r="B341" s="3"/>
      <c r="C341" s="3"/>
      <c r="D341" s="3"/>
      <c r="E341" s="3">
        <v>129.9</v>
      </c>
      <c r="F341" s="1"/>
      <c r="G341" s="1"/>
    </row>
    <row r="342" ht="15.75" customHeight="1">
      <c r="A342" s="1" t="s">
        <v>15</v>
      </c>
      <c r="B342" s="3"/>
      <c r="C342" s="3"/>
      <c r="D342" s="3"/>
      <c r="E342" s="3">
        <v>64.0</v>
      </c>
      <c r="F342" s="1"/>
      <c r="G342" s="1"/>
    </row>
    <row r="343" ht="15.75" customHeight="1">
      <c r="A343" s="1" t="s">
        <v>61</v>
      </c>
      <c r="B343" s="3"/>
      <c r="C343" s="3"/>
      <c r="D343" s="3"/>
      <c r="E343" s="3">
        <v>260.0</v>
      </c>
      <c r="F343" s="1"/>
      <c r="G343" s="3"/>
    </row>
    <row r="344" ht="15.75" customHeight="1">
      <c r="A344" s="5" t="s">
        <v>16</v>
      </c>
      <c r="B344" s="5"/>
      <c r="C344" s="5"/>
      <c r="D344" s="5"/>
      <c r="E344" s="6" t="str">
        <f>SUM(E333:E343)</f>
        <v>6712.82</v>
      </c>
      <c r="F344" s="3" t="str">
        <f>E344+384.88</f>
        <v>7097.70</v>
      </c>
      <c r="G344" s="3" t="str">
        <f>E344+24000</f>
        <v>30712.82</v>
      </c>
      <c r="H344" s="13" t="str">
        <f>G344+384.88</f>
        <v>31097.70</v>
      </c>
    </row>
    <row r="345" ht="15.75" customHeight="1">
      <c r="A345" s="7" t="s">
        <v>17</v>
      </c>
      <c r="B345" s="1"/>
      <c r="C345" s="1"/>
      <c r="D345" s="1"/>
      <c r="E345" s="1"/>
      <c r="F345" s="1"/>
      <c r="G345" s="1"/>
    </row>
    <row r="346" ht="15.75" customHeight="1">
      <c r="A346" s="1"/>
      <c r="B346" s="2" t="s">
        <v>41</v>
      </c>
      <c r="E346" s="1"/>
      <c r="F346" s="1"/>
      <c r="G346" s="1"/>
    </row>
    <row r="347" ht="15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</row>
    <row r="348" ht="15.75" customHeight="1">
      <c r="A348" s="1" t="s">
        <v>7</v>
      </c>
      <c r="B348" s="3">
        <v>5.43</v>
      </c>
      <c r="C348" s="3">
        <v>57.0</v>
      </c>
      <c r="D348" s="3">
        <v>57.0</v>
      </c>
      <c r="E348" s="3" t="str">
        <f>F348*B348</f>
        <v>0.00</v>
      </c>
      <c r="F348" s="3" t="str">
        <f>D348-C348</f>
        <v>0.00</v>
      </c>
      <c r="G348" s="1"/>
    </row>
    <row r="349" ht="15.75" customHeight="1">
      <c r="A349" s="1" t="s">
        <v>8</v>
      </c>
      <c r="B349" s="3"/>
      <c r="C349" s="3"/>
      <c r="D349" s="3"/>
      <c r="E349" s="3">
        <v>0.0</v>
      </c>
      <c r="F349" s="1"/>
      <c r="G349" s="1"/>
    </row>
    <row r="350" ht="15.75" customHeight="1">
      <c r="A350" s="1" t="s">
        <v>9</v>
      </c>
      <c r="B350" s="3">
        <v>45.88</v>
      </c>
      <c r="C350" s="3">
        <v>1247.0</v>
      </c>
      <c r="D350" s="3">
        <v>1252.0</v>
      </c>
      <c r="E350" s="3" t="str">
        <f t="shared" ref="E350:E351" si="24">F350*B350</f>
        <v>229.40</v>
      </c>
      <c r="F350" s="3" t="str">
        <f>D350-C350</f>
        <v>5.00</v>
      </c>
      <c r="G350" s="1"/>
    </row>
    <row r="351" ht="15.75" customHeight="1">
      <c r="A351" s="1" t="s">
        <v>10</v>
      </c>
      <c r="B351" s="3">
        <v>35.53</v>
      </c>
      <c r="C351" s="3"/>
      <c r="D351" s="3"/>
      <c r="E351" s="3" t="str">
        <f t="shared" si="24"/>
        <v>284.24</v>
      </c>
      <c r="F351" s="3" t="str">
        <f>F350+F353</f>
        <v>8.00</v>
      </c>
      <c r="G351" s="1"/>
    </row>
    <row r="352" ht="15.75" customHeight="1">
      <c r="A352" s="1" t="s">
        <v>11</v>
      </c>
      <c r="B352" s="3"/>
      <c r="C352" s="3"/>
      <c r="D352" s="3"/>
      <c r="E352" s="3">
        <v>1947.87</v>
      </c>
      <c r="F352" s="1"/>
      <c r="G352" s="1"/>
    </row>
    <row r="353" ht="15.75" customHeight="1">
      <c r="A353" s="1" t="s">
        <v>12</v>
      </c>
      <c r="B353" s="3">
        <v>223.04</v>
      </c>
      <c r="C353" s="3">
        <v>28.0</v>
      </c>
      <c r="D353" s="3">
        <v>31.0</v>
      </c>
      <c r="E353" s="3" t="str">
        <f>B353*F353</f>
        <v>669.12</v>
      </c>
      <c r="F353" s="3" t="str">
        <f>D353-C353</f>
        <v>3.00</v>
      </c>
      <c r="G353" s="1"/>
    </row>
    <row r="354" ht="15.75" customHeight="1">
      <c r="A354" s="1" t="s">
        <v>13</v>
      </c>
      <c r="B354" s="3"/>
      <c r="C354" s="3"/>
      <c r="D354" s="3"/>
      <c r="E354" s="3">
        <v>2073.69</v>
      </c>
      <c r="F354" s="1"/>
      <c r="G354" s="1"/>
    </row>
    <row r="355" ht="15.75" customHeight="1">
      <c r="A355" s="1" t="s">
        <v>14</v>
      </c>
      <c r="B355" s="3"/>
      <c r="C355" s="3"/>
      <c r="D355" s="3"/>
      <c r="E355" s="3">
        <v>1217.42</v>
      </c>
      <c r="F355" s="1"/>
      <c r="G355" s="1"/>
    </row>
    <row r="356" ht="15.75" customHeight="1">
      <c r="A356" s="1" t="s">
        <v>69</v>
      </c>
      <c r="B356" s="3"/>
      <c r="C356" s="3"/>
      <c r="D356" s="3"/>
      <c r="E356" s="3">
        <v>129.9</v>
      </c>
      <c r="F356" s="1"/>
      <c r="G356" s="1"/>
    </row>
    <row r="357" ht="15.75" customHeight="1">
      <c r="A357" s="1" t="s">
        <v>15</v>
      </c>
      <c r="B357" s="3"/>
      <c r="C357" s="3"/>
      <c r="D357" s="3"/>
      <c r="E357" s="3">
        <v>64.0</v>
      </c>
      <c r="F357" s="1"/>
      <c r="G357" s="1"/>
    </row>
    <row r="358" ht="15.75" customHeight="1">
      <c r="A358" s="1" t="s">
        <v>61</v>
      </c>
      <c r="B358" s="3"/>
      <c r="C358" s="3"/>
      <c r="D358" s="3"/>
      <c r="E358" s="3">
        <v>260.0</v>
      </c>
      <c r="F358" s="1"/>
      <c r="G358" s="3"/>
    </row>
    <row r="359" ht="15.75" customHeight="1">
      <c r="A359" s="5" t="s">
        <v>16</v>
      </c>
      <c r="B359" s="5"/>
      <c r="C359" s="5"/>
      <c r="D359" s="5"/>
      <c r="E359" s="6" t="str">
        <f>SUM(E348:E358)</f>
        <v>6875.64</v>
      </c>
      <c r="F359" s="3" t="str">
        <f>E359+369.24</f>
        <v>7244.88</v>
      </c>
      <c r="G359" s="3" t="str">
        <f>E359+24000</f>
        <v>30875.64</v>
      </c>
      <c r="H359" s="13" t="str">
        <f>G359+369.24</f>
        <v>31244.88</v>
      </c>
    </row>
    <row r="360" ht="15.75" customHeight="1">
      <c r="A360" s="7" t="s">
        <v>17</v>
      </c>
      <c r="B360" s="1"/>
      <c r="C360" s="1"/>
      <c r="D360" s="1"/>
      <c r="E360" s="1"/>
      <c r="F360" s="1"/>
      <c r="G360" s="1"/>
    </row>
    <row r="361" ht="15.75" customHeight="1">
      <c r="A361" s="1"/>
      <c r="B361" s="2" t="s">
        <v>42</v>
      </c>
      <c r="E361" s="1"/>
      <c r="F361" s="1"/>
      <c r="G361" s="1"/>
    </row>
    <row r="362" ht="15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</row>
    <row r="363" ht="15.75" customHeight="1">
      <c r="A363" s="1" t="s">
        <v>7</v>
      </c>
      <c r="B363" s="3">
        <v>5.43</v>
      </c>
      <c r="C363" s="3">
        <v>57.0</v>
      </c>
      <c r="D363" s="3">
        <v>57.0</v>
      </c>
      <c r="E363" s="3" t="str">
        <f>F363*B363</f>
        <v>0.00</v>
      </c>
      <c r="F363" s="3" t="str">
        <f>D363-C363</f>
        <v>0.00</v>
      </c>
      <c r="G363" s="1"/>
    </row>
    <row r="364" ht="15.75" customHeight="1">
      <c r="A364" s="1" t="s">
        <v>8</v>
      </c>
      <c r="B364" s="3"/>
      <c r="C364" s="3"/>
      <c r="D364" s="3"/>
      <c r="E364" s="3">
        <v>0.0</v>
      </c>
      <c r="F364" s="1"/>
      <c r="G364" s="1"/>
    </row>
    <row r="365" ht="15.75" customHeight="1">
      <c r="A365" s="1" t="s">
        <v>9</v>
      </c>
      <c r="B365" s="3">
        <v>45.88</v>
      </c>
      <c r="C365" s="3">
        <v>1243.0</v>
      </c>
      <c r="D365" s="3">
        <v>1247.0</v>
      </c>
      <c r="E365" s="3" t="str">
        <f t="shared" ref="E365:E366" si="25">F365*B365</f>
        <v>183.52</v>
      </c>
      <c r="F365" s="3" t="str">
        <f>D365-C365</f>
        <v>4.00</v>
      </c>
      <c r="G365" s="1"/>
    </row>
    <row r="366" ht="15.75" customHeight="1">
      <c r="A366" s="1" t="s">
        <v>10</v>
      </c>
      <c r="B366" s="3">
        <v>35.53</v>
      </c>
      <c r="C366" s="3"/>
      <c r="D366" s="3"/>
      <c r="E366" s="3" t="str">
        <f t="shared" si="25"/>
        <v>248.71</v>
      </c>
      <c r="F366" s="3" t="str">
        <f>F365+F368</f>
        <v>7.00</v>
      </c>
      <c r="G366" s="1"/>
    </row>
    <row r="367" ht="15.75" customHeight="1">
      <c r="A367" s="1" t="s">
        <v>11</v>
      </c>
      <c r="B367" s="3"/>
      <c r="C367" s="3"/>
      <c r="D367" s="3"/>
      <c r="E367" s="3">
        <v>1586.24</v>
      </c>
      <c r="F367" s="1"/>
      <c r="G367" s="1"/>
    </row>
    <row r="368" ht="15.75" customHeight="1">
      <c r="A368" s="1" t="s">
        <v>12</v>
      </c>
      <c r="B368" s="3">
        <v>223.04</v>
      </c>
      <c r="C368" s="3">
        <v>25.0</v>
      </c>
      <c r="D368" s="3">
        <v>28.0</v>
      </c>
      <c r="E368" s="3" t="str">
        <f>B368*F368</f>
        <v>669.12</v>
      </c>
      <c r="F368" s="3" t="str">
        <f>D368-C368</f>
        <v>3.00</v>
      </c>
      <c r="G368" s="1"/>
    </row>
    <row r="369" ht="15.75" customHeight="1">
      <c r="A369" s="1" t="s">
        <v>13</v>
      </c>
      <c r="B369" s="3"/>
      <c r="C369" s="3"/>
      <c r="D369" s="3"/>
      <c r="E369" s="3">
        <v>2073.69</v>
      </c>
      <c r="F369" s="1"/>
      <c r="G369" s="1"/>
    </row>
    <row r="370" ht="15.75" customHeight="1">
      <c r="A370" s="1" t="s">
        <v>14</v>
      </c>
      <c r="B370" s="3"/>
      <c r="C370" s="3"/>
      <c r="D370" s="3"/>
      <c r="E370" s="3">
        <v>1217.42</v>
      </c>
      <c r="F370" s="1"/>
      <c r="G370" s="1"/>
    </row>
    <row r="371" ht="15.75" customHeight="1">
      <c r="A371" s="1" t="s">
        <v>69</v>
      </c>
      <c r="B371" s="3"/>
      <c r="C371" s="3"/>
      <c r="D371" s="3"/>
      <c r="E371" s="3">
        <v>129.9</v>
      </c>
      <c r="F371" s="1"/>
      <c r="G371" s="1"/>
    </row>
    <row r="372" ht="15.75" customHeight="1">
      <c r="A372" s="1" t="s">
        <v>15</v>
      </c>
      <c r="B372" s="3"/>
      <c r="C372" s="3"/>
      <c r="D372" s="3"/>
      <c r="E372" s="3">
        <v>64.0</v>
      </c>
      <c r="F372" s="1"/>
      <c r="G372" s="1"/>
    </row>
    <row r="373" ht="15.75" customHeight="1">
      <c r="A373" s="1" t="s">
        <v>61</v>
      </c>
      <c r="B373" s="3"/>
      <c r="C373" s="3"/>
      <c r="D373" s="3"/>
      <c r="E373" s="3">
        <v>245.0</v>
      </c>
      <c r="F373" s="1"/>
      <c r="G373" s="3"/>
    </row>
    <row r="374" ht="15.75" customHeight="1">
      <c r="A374" s="5" t="s">
        <v>16</v>
      </c>
      <c r="B374" s="5"/>
      <c r="C374" s="5"/>
      <c r="D374" s="5"/>
      <c r="E374" s="6" t="str">
        <f>SUM(E363:E373)</f>
        <v>6417.60</v>
      </c>
      <c r="F374" s="3" t="str">
        <f>E374+369.24</f>
        <v>6786.84</v>
      </c>
      <c r="G374" s="3" t="str">
        <f>E374+24000</f>
        <v>30417.60</v>
      </c>
      <c r="H374" s="13" t="str">
        <f>G374+369.24-662</f>
        <v>30124.84</v>
      </c>
    </row>
    <row r="375" ht="15.75" customHeight="1">
      <c r="A375" s="7" t="s">
        <v>17</v>
      </c>
      <c r="B375" s="1"/>
      <c r="C375" s="1"/>
      <c r="D375" s="1"/>
      <c r="E375" s="1"/>
      <c r="F375" s="1"/>
      <c r="G375" s="1"/>
    </row>
    <row r="376" ht="15.75" customHeight="1">
      <c r="A376" s="1"/>
      <c r="B376" s="2" t="s">
        <v>44</v>
      </c>
      <c r="E376" s="1"/>
      <c r="F376" s="1"/>
      <c r="G376" s="1"/>
    </row>
    <row r="377" ht="15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</row>
    <row r="378" ht="15.75" customHeight="1">
      <c r="A378" s="1" t="s">
        <v>7</v>
      </c>
      <c r="B378" s="3">
        <v>5.43</v>
      </c>
      <c r="C378" s="3">
        <v>57.0</v>
      </c>
      <c r="D378" s="3">
        <v>57.0</v>
      </c>
      <c r="E378" s="3" t="str">
        <f>F378*B378</f>
        <v>0.00</v>
      </c>
      <c r="F378" s="3" t="str">
        <f>D378-C378</f>
        <v>0.00</v>
      </c>
      <c r="G378" s="1"/>
    </row>
    <row r="379" ht="15.75" customHeight="1">
      <c r="A379" s="1" t="s">
        <v>8</v>
      </c>
      <c r="B379" s="3"/>
      <c r="C379" s="3"/>
      <c r="D379" s="3"/>
      <c r="E379" s="3">
        <v>0.0</v>
      </c>
      <c r="F379" s="1"/>
      <c r="G379" s="1"/>
    </row>
    <row r="380" ht="15.75" customHeight="1">
      <c r="A380" s="1" t="s">
        <v>9</v>
      </c>
      <c r="B380" s="3">
        <v>45.88</v>
      </c>
      <c r="C380" s="3">
        <v>1239.0</v>
      </c>
      <c r="D380" s="3">
        <v>1243.0</v>
      </c>
      <c r="E380" s="3" t="str">
        <f t="shared" ref="E380:E381" si="26">F380*B380</f>
        <v>183.52</v>
      </c>
      <c r="F380" s="3" t="str">
        <f>D380-C380</f>
        <v>4.00</v>
      </c>
      <c r="G380" s="1"/>
    </row>
    <row r="381" ht="15.75" customHeight="1">
      <c r="A381" s="1" t="s">
        <v>10</v>
      </c>
      <c r="B381" s="3">
        <v>35.53</v>
      </c>
      <c r="C381" s="3"/>
      <c r="D381" s="3"/>
      <c r="E381" s="3" t="str">
        <f t="shared" si="26"/>
        <v>248.71</v>
      </c>
      <c r="F381" s="3" t="str">
        <f>F380+F383</f>
        <v>7.00</v>
      </c>
      <c r="G381" s="1"/>
    </row>
    <row r="382" ht="15.75" customHeight="1">
      <c r="A382" s="1" t="s">
        <v>11</v>
      </c>
      <c r="B382" s="3"/>
      <c r="C382" s="3"/>
      <c r="D382" s="3"/>
      <c r="E382" s="3">
        <v>1878.43</v>
      </c>
      <c r="F382" s="1"/>
      <c r="G382" s="1"/>
    </row>
    <row r="383" ht="15.75" customHeight="1">
      <c r="A383" s="1" t="s">
        <v>12</v>
      </c>
      <c r="B383" s="3">
        <v>223.04</v>
      </c>
      <c r="C383" s="3">
        <v>22.0</v>
      </c>
      <c r="D383" s="3">
        <v>25.0</v>
      </c>
      <c r="E383" s="3" t="str">
        <f>B383*F383</f>
        <v>669.12</v>
      </c>
      <c r="F383" s="3" t="str">
        <f>D383-C383</f>
        <v>3.00</v>
      </c>
      <c r="G383" s="1"/>
    </row>
    <row r="384" ht="15.75" customHeight="1">
      <c r="A384" s="1" t="s">
        <v>13</v>
      </c>
      <c r="B384" s="3"/>
      <c r="C384" s="3"/>
      <c r="D384" s="3"/>
      <c r="E384" s="3">
        <v>2073.69</v>
      </c>
      <c r="F384" s="1"/>
      <c r="G384" s="1"/>
    </row>
    <row r="385" ht="15.75" customHeight="1">
      <c r="A385" s="1" t="s">
        <v>14</v>
      </c>
      <c r="B385" s="3"/>
      <c r="C385" s="3"/>
      <c r="D385" s="3"/>
      <c r="E385" s="3">
        <v>1217.42</v>
      </c>
      <c r="F385" s="1"/>
      <c r="G385" s="1"/>
    </row>
    <row r="386" ht="15.75" customHeight="1">
      <c r="A386" s="1" t="s">
        <v>69</v>
      </c>
      <c r="B386" s="3"/>
      <c r="C386" s="3"/>
      <c r="D386" s="3"/>
      <c r="E386" s="3">
        <v>129.9</v>
      </c>
      <c r="F386" s="1"/>
      <c r="G386" s="1"/>
    </row>
    <row r="387" ht="15.75" customHeight="1">
      <c r="A387" s="1" t="s">
        <v>15</v>
      </c>
      <c r="B387" s="3"/>
      <c r="C387" s="3"/>
      <c r="D387" s="3"/>
      <c r="E387" s="3">
        <v>64.0</v>
      </c>
      <c r="F387" s="1"/>
      <c r="G387" s="1"/>
    </row>
    <row r="388" ht="15.75" customHeight="1">
      <c r="A388" s="1" t="s">
        <v>61</v>
      </c>
      <c r="B388" s="3"/>
      <c r="C388" s="3"/>
      <c r="D388" s="3"/>
      <c r="E388" s="3">
        <v>245.0</v>
      </c>
      <c r="F388" s="1"/>
      <c r="G388" s="3"/>
    </row>
    <row r="389" ht="15.75" customHeight="1">
      <c r="A389" s="5" t="s">
        <v>16</v>
      </c>
      <c r="B389" s="5"/>
      <c r="C389" s="5"/>
      <c r="D389" s="5"/>
      <c r="E389" s="6" t="str">
        <f>SUM(E378:E388)</f>
        <v>6709.79</v>
      </c>
      <c r="F389" s="3" t="str">
        <f>E389+369.24</f>
        <v>7079.03</v>
      </c>
      <c r="G389" s="3" t="str">
        <f>E389+24000</f>
        <v>30709.79</v>
      </c>
      <c r="H389" s="13" t="str">
        <f>G389+369.24</f>
        <v>31079.03</v>
      </c>
    </row>
    <row r="390" ht="15.75" customHeight="1">
      <c r="A390" s="7" t="s">
        <v>17</v>
      </c>
      <c r="B390" s="1"/>
      <c r="C390" s="1"/>
      <c r="D390" s="1"/>
      <c r="E390" s="1"/>
      <c r="F390" s="1"/>
      <c r="G390" s="1"/>
    </row>
    <row r="391" ht="15.75" customHeight="1">
      <c r="A391" s="1"/>
      <c r="B391" s="2" t="s">
        <v>45</v>
      </c>
      <c r="E391" s="1"/>
      <c r="F391" s="1"/>
      <c r="G391" s="1"/>
    </row>
    <row r="392" ht="15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</row>
    <row r="393" ht="15.75" customHeight="1">
      <c r="A393" s="1" t="s">
        <v>7</v>
      </c>
      <c r="B393" s="3">
        <v>5.43</v>
      </c>
      <c r="C393" s="3">
        <v>57.0</v>
      </c>
      <c r="D393" s="3">
        <v>57.0</v>
      </c>
      <c r="E393" s="3" t="str">
        <f>F393*B393</f>
        <v>0.00</v>
      </c>
      <c r="F393" s="3" t="str">
        <f>D393-C393</f>
        <v>0.00</v>
      </c>
      <c r="G393" s="1"/>
    </row>
    <row r="394" ht="15.75" customHeight="1">
      <c r="A394" s="1" t="s">
        <v>8</v>
      </c>
      <c r="B394" s="3"/>
      <c r="C394" s="3"/>
      <c r="D394" s="3"/>
      <c r="E394" s="3">
        <v>0.0</v>
      </c>
      <c r="F394" s="1"/>
      <c r="G394" s="1"/>
    </row>
    <row r="395" ht="15.75" customHeight="1">
      <c r="A395" s="1" t="s">
        <v>9</v>
      </c>
      <c r="B395" s="3">
        <v>45.88</v>
      </c>
      <c r="C395" s="3">
        <v>1235.0</v>
      </c>
      <c r="D395" s="3">
        <v>1239.0</v>
      </c>
      <c r="E395" s="3" t="str">
        <f t="shared" ref="E395:E396" si="27">F395*B395</f>
        <v>183.52</v>
      </c>
      <c r="F395" s="3" t="str">
        <f>D395-C395</f>
        <v>4.00</v>
      </c>
      <c r="G395" s="1"/>
    </row>
    <row r="396" ht="15.75" customHeight="1">
      <c r="A396" s="1" t="s">
        <v>10</v>
      </c>
      <c r="B396" s="3">
        <v>35.53</v>
      </c>
      <c r="C396" s="3"/>
      <c r="D396" s="3"/>
      <c r="E396" s="3" t="str">
        <f t="shared" si="27"/>
        <v>213.18</v>
      </c>
      <c r="F396" s="3" t="str">
        <f>F395+F398</f>
        <v>6.00</v>
      </c>
      <c r="G396" s="1"/>
    </row>
    <row r="397" ht="15.75" customHeight="1">
      <c r="A397" s="1" t="s">
        <v>11</v>
      </c>
      <c r="B397" s="3"/>
      <c r="C397" s="3"/>
      <c r="D397" s="3"/>
      <c r="E397" s="3">
        <v>1878.43</v>
      </c>
      <c r="F397" s="1"/>
      <c r="G397" s="1"/>
    </row>
    <row r="398" ht="15.75" customHeight="1">
      <c r="A398" s="1" t="s">
        <v>12</v>
      </c>
      <c r="B398" s="3">
        <v>223.04</v>
      </c>
      <c r="C398" s="3">
        <v>20.0</v>
      </c>
      <c r="D398" s="3">
        <v>22.0</v>
      </c>
      <c r="E398" s="3" t="str">
        <f>B398*F398</f>
        <v>446.08</v>
      </c>
      <c r="F398" s="3" t="str">
        <f>D398-C398</f>
        <v>2.00</v>
      </c>
      <c r="G398" s="1"/>
    </row>
    <row r="399" ht="15.75" customHeight="1">
      <c r="A399" s="1" t="s">
        <v>13</v>
      </c>
      <c r="B399" s="3"/>
      <c r="C399" s="3"/>
      <c r="D399" s="3"/>
      <c r="E399" s="3">
        <v>2073.69</v>
      </c>
      <c r="F399" s="1"/>
      <c r="G399" s="1"/>
    </row>
    <row r="400" ht="15.75" customHeight="1">
      <c r="A400" s="1" t="s">
        <v>14</v>
      </c>
      <c r="B400" s="3"/>
      <c r="C400" s="3"/>
      <c r="D400" s="3"/>
      <c r="E400" s="3">
        <v>1217.42</v>
      </c>
      <c r="F400" s="1"/>
      <c r="G400" s="1"/>
    </row>
    <row r="401" ht="15.75" customHeight="1">
      <c r="A401" s="1" t="s">
        <v>69</v>
      </c>
      <c r="B401" s="3"/>
      <c r="C401" s="3"/>
      <c r="D401" s="3"/>
      <c r="E401" s="3">
        <v>129.9</v>
      </c>
      <c r="F401" s="1"/>
      <c r="G401" s="1"/>
    </row>
    <row r="402" ht="15.75" customHeight="1">
      <c r="A402" s="1" t="s">
        <v>15</v>
      </c>
      <c r="B402" s="3"/>
      <c r="C402" s="3"/>
      <c r="D402" s="3"/>
      <c r="E402" s="3">
        <v>64.0</v>
      </c>
      <c r="F402" s="1"/>
      <c r="G402" s="1"/>
    </row>
    <row r="403" ht="15.75" customHeight="1">
      <c r="A403" s="1" t="s">
        <v>61</v>
      </c>
      <c r="B403" s="3"/>
      <c r="C403" s="3"/>
      <c r="D403" s="3"/>
      <c r="E403" s="3">
        <v>245.0</v>
      </c>
      <c r="F403" s="1"/>
      <c r="G403" s="3"/>
    </row>
    <row r="404" ht="15.75" customHeight="1">
      <c r="A404" s="5" t="s">
        <v>16</v>
      </c>
      <c r="B404" s="5"/>
      <c r="C404" s="5"/>
      <c r="D404" s="5"/>
      <c r="E404" s="6" t="str">
        <f>SUM(E393:E403)</f>
        <v>6451.22</v>
      </c>
      <c r="F404" s="3" t="str">
        <f>E404+369.24</f>
        <v>6820.46</v>
      </c>
      <c r="G404" s="3" t="str">
        <f>E404+24000</f>
        <v>30451.22</v>
      </c>
      <c r="H404" s="13" t="str">
        <f>G404+369.24</f>
        <v>30820.46</v>
      </c>
    </row>
    <row r="405" ht="15.75" customHeight="1">
      <c r="A405" s="7" t="s">
        <v>17</v>
      </c>
      <c r="B405" s="1"/>
      <c r="C405" s="1"/>
      <c r="D405" s="1"/>
      <c r="E405" s="1"/>
      <c r="F405" s="1"/>
      <c r="G405" s="1"/>
    </row>
    <row r="406" ht="15.75" customHeight="1">
      <c r="A406" s="1"/>
      <c r="B406" s="2" t="s">
        <v>46</v>
      </c>
      <c r="E406" s="1"/>
      <c r="F406" s="1"/>
      <c r="G406" s="1"/>
    </row>
    <row r="407" ht="15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</row>
    <row r="408" ht="15.75" customHeight="1">
      <c r="A408" s="1" t="s">
        <v>7</v>
      </c>
      <c r="B408" s="3">
        <v>5.43</v>
      </c>
      <c r="C408" s="3">
        <v>57.0</v>
      </c>
      <c r="D408" s="3">
        <v>57.0</v>
      </c>
      <c r="E408" s="3" t="str">
        <f>F408*B408</f>
        <v>0.00</v>
      </c>
      <c r="F408" s="3" t="str">
        <f>D408-C408</f>
        <v>0.00</v>
      </c>
      <c r="G408" s="1"/>
    </row>
    <row r="409" ht="15.75" customHeight="1">
      <c r="A409" s="1" t="s">
        <v>8</v>
      </c>
      <c r="B409" s="3"/>
      <c r="C409" s="3"/>
      <c r="D409" s="3"/>
      <c r="E409" s="3">
        <v>0.0</v>
      </c>
      <c r="F409" s="1"/>
      <c r="G409" s="1"/>
    </row>
    <row r="410" ht="15.75" customHeight="1">
      <c r="A410" s="1" t="s">
        <v>9</v>
      </c>
      <c r="B410" s="3">
        <v>45.88</v>
      </c>
      <c r="C410" s="3">
        <v>1230.0</v>
      </c>
      <c r="D410" s="3">
        <v>1235.0</v>
      </c>
      <c r="E410" s="3" t="str">
        <f t="shared" ref="E410:E411" si="28">F410*B410</f>
        <v>229.40</v>
      </c>
      <c r="F410" s="3" t="str">
        <f>D410-C410</f>
        <v>5.00</v>
      </c>
      <c r="G410" s="1"/>
    </row>
    <row r="411" ht="15.75" customHeight="1">
      <c r="A411" s="1" t="s">
        <v>10</v>
      </c>
      <c r="B411" s="3">
        <v>35.53</v>
      </c>
      <c r="C411" s="3"/>
      <c r="D411" s="3"/>
      <c r="E411" s="3" t="str">
        <f t="shared" si="28"/>
        <v>248.71</v>
      </c>
      <c r="F411" s="3" t="str">
        <f>F410+F413</f>
        <v>7.00</v>
      </c>
      <c r="G411" s="1"/>
    </row>
    <row r="412" ht="15.75" customHeight="1">
      <c r="A412" s="1" t="s">
        <v>11</v>
      </c>
      <c r="B412" s="3"/>
      <c r="C412" s="3"/>
      <c r="D412" s="3"/>
      <c r="E412" s="3">
        <v>1878.43</v>
      </c>
      <c r="F412" s="1"/>
      <c r="G412" s="1"/>
    </row>
    <row r="413" ht="15.75" customHeight="1">
      <c r="A413" s="1" t="s">
        <v>12</v>
      </c>
      <c r="B413" s="3">
        <v>223.04</v>
      </c>
      <c r="C413" s="3">
        <v>18.0</v>
      </c>
      <c r="D413" s="3">
        <v>20.0</v>
      </c>
      <c r="E413" s="3" t="str">
        <f>B413*F413</f>
        <v>446.08</v>
      </c>
      <c r="F413" s="3" t="str">
        <f>D413-C413</f>
        <v>2.00</v>
      </c>
      <c r="G413" s="1"/>
    </row>
    <row r="414" ht="15.75" customHeight="1">
      <c r="A414" s="1" t="s">
        <v>13</v>
      </c>
      <c r="B414" s="3"/>
      <c r="C414" s="3"/>
      <c r="D414" s="3"/>
      <c r="E414" s="3">
        <v>2073.69</v>
      </c>
      <c r="F414" s="1"/>
      <c r="G414" s="1"/>
    </row>
    <row r="415" ht="15.75" customHeight="1">
      <c r="A415" s="1" t="s">
        <v>14</v>
      </c>
      <c r="B415" s="3"/>
      <c r="C415" s="3"/>
      <c r="D415" s="3"/>
      <c r="E415" s="3">
        <v>1217.42</v>
      </c>
      <c r="F415" s="1"/>
      <c r="G415" s="1"/>
    </row>
    <row r="416" ht="15.75" customHeight="1">
      <c r="A416" s="1" t="s">
        <v>69</v>
      </c>
      <c r="B416" s="3"/>
      <c r="C416" s="3"/>
      <c r="D416" s="3"/>
      <c r="E416" s="3">
        <v>129.9</v>
      </c>
      <c r="F416" s="1"/>
      <c r="G416" s="1"/>
    </row>
    <row r="417" ht="15.75" customHeight="1">
      <c r="A417" s="1" t="s">
        <v>15</v>
      </c>
      <c r="B417" s="3"/>
      <c r="C417" s="3"/>
      <c r="D417" s="3"/>
      <c r="E417" s="3">
        <v>64.0</v>
      </c>
      <c r="F417" s="1"/>
      <c r="G417" s="1"/>
    </row>
    <row r="418" ht="15.75" customHeight="1">
      <c r="A418" s="1" t="s">
        <v>61</v>
      </c>
      <c r="B418" s="3"/>
      <c r="C418" s="3"/>
      <c r="D418" s="3"/>
      <c r="E418" s="3">
        <v>245.0</v>
      </c>
      <c r="F418" s="1"/>
      <c r="G418" s="3"/>
    </row>
    <row r="419" ht="15.75" customHeight="1">
      <c r="A419" s="5" t="s">
        <v>16</v>
      </c>
      <c r="B419" s="5"/>
      <c r="C419" s="5"/>
      <c r="D419" s="5"/>
      <c r="E419" s="6" t="str">
        <f>SUM(E408:E418)</f>
        <v>6532.63</v>
      </c>
      <c r="F419" s="3" t="str">
        <f>E419+369.24</f>
        <v>6901.87</v>
      </c>
      <c r="G419" s="3" t="str">
        <f>E419+24000</f>
        <v>30532.63</v>
      </c>
      <c r="H419" s="13" t="str">
        <f>G419+369.24</f>
        <v>30901.87</v>
      </c>
    </row>
    <row r="420" ht="15.75" customHeight="1">
      <c r="A420" s="7" t="s">
        <v>17</v>
      </c>
      <c r="B420" s="1"/>
      <c r="C420" s="1"/>
      <c r="D420" s="1"/>
      <c r="E420" s="1"/>
      <c r="F420" s="1"/>
      <c r="G420" s="1"/>
    </row>
    <row r="421" ht="15.75" customHeight="1">
      <c r="A421" s="1"/>
      <c r="B421" s="2" t="s">
        <v>47</v>
      </c>
      <c r="E421" s="1"/>
      <c r="F421" s="1"/>
      <c r="G421" s="1"/>
    </row>
    <row r="422" ht="15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</row>
    <row r="423" ht="15.75" customHeight="1">
      <c r="A423" s="1" t="s">
        <v>7</v>
      </c>
      <c r="B423" s="3">
        <v>5.15</v>
      </c>
      <c r="C423" s="3">
        <v>57.0</v>
      </c>
      <c r="D423" s="3">
        <v>57.0</v>
      </c>
      <c r="E423" s="3" t="str">
        <f>F423*B423</f>
        <v>0.00</v>
      </c>
      <c r="F423" s="3" t="str">
        <f>D423-C423</f>
        <v>0.00</v>
      </c>
      <c r="G423" s="1"/>
    </row>
    <row r="424" ht="15.75" customHeight="1">
      <c r="A424" s="1" t="s">
        <v>8</v>
      </c>
      <c r="B424" s="3"/>
      <c r="C424" s="3"/>
      <c r="D424" s="3"/>
      <c r="E424" s="3">
        <v>0.0</v>
      </c>
      <c r="F424" s="1"/>
      <c r="G424" s="1"/>
    </row>
    <row r="425" ht="15.75" customHeight="1">
      <c r="A425" s="1" t="s">
        <v>9</v>
      </c>
      <c r="B425" s="3">
        <v>43.57</v>
      </c>
      <c r="C425" s="3">
        <v>1226.0</v>
      </c>
      <c r="D425" s="3">
        <v>1230.0</v>
      </c>
      <c r="E425" s="3" t="str">
        <f t="shared" ref="E425:E426" si="29">F425*B425</f>
        <v>174.28</v>
      </c>
      <c r="F425" s="3" t="str">
        <f>D425-C425</f>
        <v>4.00</v>
      </c>
      <c r="G425" s="1"/>
    </row>
    <row r="426" ht="15.75" customHeight="1">
      <c r="A426" s="1" t="s">
        <v>10</v>
      </c>
      <c r="B426" s="3">
        <v>32.02</v>
      </c>
      <c r="C426" s="3"/>
      <c r="D426" s="3"/>
      <c r="E426" s="3" t="str">
        <f t="shared" si="29"/>
        <v>160.10</v>
      </c>
      <c r="F426" s="3" t="str">
        <f>F425+F428</f>
        <v>5.00</v>
      </c>
      <c r="G426" s="1"/>
    </row>
    <row r="427" ht="15.75" customHeight="1">
      <c r="A427" s="1" t="s">
        <v>11</v>
      </c>
      <c r="B427" s="3"/>
      <c r="C427" s="3"/>
      <c r="D427" s="3"/>
      <c r="E427" s="3">
        <v>1878.43</v>
      </c>
      <c r="F427" s="1"/>
      <c r="G427" s="1"/>
    </row>
    <row r="428" ht="15.75" customHeight="1">
      <c r="A428" s="1" t="s">
        <v>12</v>
      </c>
      <c r="B428" s="3">
        <v>211.67</v>
      </c>
      <c r="C428" s="3">
        <v>17.0</v>
      </c>
      <c r="D428" s="3">
        <v>18.0</v>
      </c>
      <c r="E428" s="3" t="str">
        <f>B428*F428</f>
        <v>211.67</v>
      </c>
      <c r="F428" s="3" t="str">
        <f>D428-C428</f>
        <v>1.00</v>
      </c>
      <c r="G428" s="1"/>
    </row>
    <row r="429" ht="15.75" customHeight="1">
      <c r="A429" s="1" t="s">
        <v>13</v>
      </c>
      <c r="B429" s="3"/>
      <c r="C429" s="3"/>
      <c r="D429" s="3"/>
      <c r="E429" s="3">
        <v>2073.69</v>
      </c>
      <c r="F429" s="1"/>
      <c r="G429" s="1"/>
    </row>
    <row r="430" ht="15.75" customHeight="1">
      <c r="A430" s="1" t="s">
        <v>14</v>
      </c>
      <c r="B430" s="3"/>
      <c r="C430" s="3"/>
      <c r="D430" s="3"/>
      <c r="E430" s="3">
        <v>1217.42</v>
      </c>
      <c r="F430" s="1"/>
      <c r="G430" s="1"/>
    </row>
    <row r="431" ht="15.75" customHeight="1">
      <c r="A431" s="1" t="s">
        <v>69</v>
      </c>
      <c r="B431" s="3"/>
      <c r="C431" s="3"/>
      <c r="D431" s="3"/>
      <c r="E431" s="3">
        <v>129.9</v>
      </c>
      <c r="F431" s="1"/>
      <c r="G431" s="1"/>
    </row>
    <row r="432" ht="15.75" customHeight="1">
      <c r="A432" s="1" t="s">
        <v>15</v>
      </c>
      <c r="B432" s="3"/>
      <c r="C432" s="3"/>
      <c r="D432" s="3"/>
      <c r="E432" s="3">
        <v>64.0</v>
      </c>
      <c r="F432" s="1"/>
      <c r="G432" s="1"/>
    </row>
    <row r="433" ht="15.75" customHeight="1">
      <c r="A433" s="1" t="s">
        <v>61</v>
      </c>
      <c r="B433" s="3"/>
      <c r="C433" s="3"/>
      <c r="D433" s="3"/>
      <c r="E433" s="3">
        <v>245.0</v>
      </c>
      <c r="F433" s="1"/>
      <c r="G433" s="3"/>
    </row>
    <row r="434" ht="15.75" customHeight="1">
      <c r="A434" s="5" t="s">
        <v>16</v>
      </c>
      <c r="B434" s="5"/>
      <c r="C434" s="5"/>
      <c r="D434" s="5"/>
      <c r="E434" s="6" t="str">
        <f>SUM(E423:E433)</f>
        <v>6154.49</v>
      </c>
      <c r="F434" s="1"/>
      <c r="G434" s="3" t="str">
        <f>E434+24000</f>
        <v>30154.49</v>
      </c>
      <c r="H434" s="13" t="str">
        <f>G434+350</f>
        <v>30504.49</v>
      </c>
    </row>
    <row r="435" ht="15.75" customHeight="1">
      <c r="A435" s="7" t="s">
        <v>17</v>
      </c>
      <c r="B435" s="1"/>
      <c r="C435" s="1"/>
      <c r="D435" s="1"/>
      <c r="E435" s="1"/>
      <c r="F435" s="1"/>
      <c r="G435" s="1"/>
    </row>
    <row r="436" ht="15.75" customHeight="1">
      <c r="A436" s="1"/>
      <c r="B436" s="2" t="s">
        <v>48</v>
      </c>
      <c r="E436" s="1"/>
      <c r="F436" s="1"/>
      <c r="G436" s="1"/>
    </row>
    <row r="437" ht="15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</row>
    <row r="438" ht="15.75" customHeight="1">
      <c r="A438" s="1" t="s">
        <v>7</v>
      </c>
      <c r="B438" s="3">
        <v>5.15</v>
      </c>
      <c r="C438" s="3">
        <v>57.0</v>
      </c>
      <c r="D438" s="3">
        <v>57.0</v>
      </c>
      <c r="E438" s="3" t="str">
        <f>F438*B438</f>
        <v>0.00</v>
      </c>
      <c r="F438" s="3" t="str">
        <f>D438-C438</f>
        <v>0.00</v>
      </c>
      <c r="G438" s="1"/>
    </row>
    <row r="439" ht="15.75" customHeight="1">
      <c r="A439" s="1" t="s">
        <v>8</v>
      </c>
      <c r="B439" s="3"/>
      <c r="C439" s="3"/>
      <c r="D439" s="3"/>
      <c r="E439" s="3">
        <v>0.0</v>
      </c>
      <c r="F439" s="1"/>
      <c r="G439" s="1"/>
    </row>
    <row r="440" ht="15.75" customHeight="1">
      <c r="A440" s="1" t="s">
        <v>9</v>
      </c>
      <c r="B440" s="3">
        <v>43.57</v>
      </c>
      <c r="C440" s="3">
        <v>1221.0</v>
      </c>
      <c r="D440" s="3">
        <v>1226.0</v>
      </c>
      <c r="E440" s="3" t="str">
        <f t="shared" ref="E440:E441" si="30">F440*B440</f>
        <v>217.85</v>
      </c>
      <c r="F440" s="3" t="str">
        <f>D440-C440</f>
        <v>5.00</v>
      </c>
      <c r="G440" s="1"/>
    </row>
    <row r="441" ht="15.75" customHeight="1">
      <c r="A441" s="1" t="s">
        <v>10</v>
      </c>
      <c r="B441" s="3">
        <v>32.02</v>
      </c>
      <c r="C441" s="3"/>
      <c r="D441" s="3"/>
      <c r="E441" s="3" t="str">
        <f t="shared" si="30"/>
        <v>256.16</v>
      </c>
      <c r="F441" s="3" t="str">
        <f>F440+F443</f>
        <v>8.00</v>
      </c>
      <c r="G441" s="1"/>
    </row>
    <row r="442" ht="15.75" customHeight="1">
      <c r="A442" s="1" t="s">
        <v>11</v>
      </c>
      <c r="B442" s="3"/>
      <c r="C442" s="3"/>
      <c r="D442" s="3"/>
      <c r="E442" s="3">
        <v>1878.43</v>
      </c>
      <c r="F442" s="1"/>
      <c r="G442" s="1"/>
    </row>
    <row r="443" ht="15.75" customHeight="1">
      <c r="A443" s="1" t="s">
        <v>12</v>
      </c>
      <c r="B443" s="3">
        <v>211.67</v>
      </c>
      <c r="C443" s="3">
        <v>14.0</v>
      </c>
      <c r="D443" s="3">
        <v>17.0</v>
      </c>
      <c r="E443" s="3" t="str">
        <f>B443*F443</f>
        <v>635.01</v>
      </c>
      <c r="F443" s="3" t="str">
        <f>D443-C443</f>
        <v>3.00</v>
      </c>
      <c r="G443" s="1"/>
    </row>
    <row r="444" ht="15.75" customHeight="1">
      <c r="A444" s="1" t="s">
        <v>13</v>
      </c>
      <c r="B444" s="3"/>
      <c r="C444" s="3"/>
      <c r="D444" s="3"/>
      <c r="E444" s="3">
        <v>2073.69</v>
      </c>
      <c r="F444" s="1"/>
      <c r="G444" s="1"/>
    </row>
    <row r="445" ht="15.75" customHeight="1">
      <c r="A445" s="1" t="s">
        <v>14</v>
      </c>
      <c r="B445" s="3"/>
      <c r="C445" s="3"/>
      <c r="D445" s="3"/>
      <c r="E445" s="3">
        <v>1217.42</v>
      </c>
      <c r="F445" s="1"/>
      <c r="G445" s="1"/>
    </row>
    <row r="446" ht="15.75" customHeight="1">
      <c r="A446" s="1" t="s">
        <v>69</v>
      </c>
      <c r="B446" s="3"/>
      <c r="C446" s="3"/>
      <c r="D446" s="3"/>
      <c r="E446" s="3">
        <v>129.9</v>
      </c>
      <c r="F446" s="1"/>
      <c r="G446" s="1"/>
    </row>
    <row r="447" ht="15.75" customHeight="1">
      <c r="A447" s="1" t="s">
        <v>15</v>
      </c>
      <c r="B447" s="3"/>
      <c r="C447" s="3"/>
      <c r="D447" s="3"/>
      <c r="E447" s="3">
        <v>64.0</v>
      </c>
      <c r="F447" s="1"/>
      <c r="G447" s="1"/>
    </row>
    <row r="448" ht="15.75" customHeight="1">
      <c r="A448" s="1" t="s">
        <v>61</v>
      </c>
      <c r="B448" s="3"/>
      <c r="C448" s="3"/>
      <c r="D448" s="3"/>
      <c r="E448" s="3">
        <v>245.0</v>
      </c>
      <c r="F448" s="1"/>
      <c r="G448" s="3"/>
    </row>
    <row r="449" ht="15.75" customHeight="1">
      <c r="A449" s="5" t="s">
        <v>16</v>
      </c>
      <c r="B449" s="5"/>
      <c r="C449" s="5"/>
      <c r="D449" s="5"/>
      <c r="E449" s="6" t="str">
        <f>SUM(E438:E448)</f>
        <v>6717.46</v>
      </c>
      <c r="F449" s="1"/>
      <c r="G449" s="3" t="str">
        <f>E449+24000</f>
        <v>30717.46</v>
      </c>
      <c r="H449" s="13" t="str">
        <f>G449+350</f>
        <v>31067.46</v>
      </c>
    </row>
    <row r="450" ht="15.75" customHeight="1">
      <c r="A450" s="7" t="s">
        <v>17</v>
      </c>
      <c r="B450" s="1"/>
      <c r="C450" s="1"/>
      <c r="D450" s="1"/>
      <c r="E450" s="1"/>
      <c r="F450" s="1"/>
      <c r="G450" s="1"/>
    </row>
    <row r="451" ht="15.75" customHeight="1">
      <c r="A451" s="1"/>
      <c r="B451" s="2" t="s">
        <v>49</v>
      </c>
      <c r="E451" s="1"/>
      <c r="F451" s="1"/>
      <c r="G451" s="1"/>
    </row>
    <row r="452" ht="15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</row>
    <row r="453" ht="15.75" customHeight="1">
      <c r="A453" s="1" t="s">
        <v>7</v>
      </c>
      <c r="B453" s="3">
        <v>5.15</v>
      </c>
      <c r="C453" s="3">
        <v>57.0</v>
      </c>
      <c r="D453" s="3">
        <v>57.0</v>
      </c>
      <c r="E453" s="3" t="str">
        <f>F453*B453</f>
        <v>0.00</v>
      </c>
      <c r="F453" s="3" t="str">
        <f>D453-C453</f>
        <v>0.00</v>
      </c>
      <c r="G453" s="1"/>
    </row>
    <row r="454" ht="15.75" customHeight="1">
      <c r="A454" s="1" t="s">
        <v>8</v>
      </c>
      <c r="B454" s="3"/>
      <c r="C454" s="3"/>
      <c r="D454" s="3"/>
      <c r="E454" s="3">
        <v>0.0</v>
      </c>
      <c r="F454" s="1"/>
      <c r="G454" s="1"/>
    </row>
    <row r="455" ht="15.75" customHeight="1">
      <c r="A455" s="1" t="s">
        <v>9</v>
      </c>
      <c r="B455" s="3">
        <v>43.57</v>
      </c>
      <c r="C455" s="3">
        <v>1218.0</v>
      </c>
      <c r="D455" s="3">
        <v>1221.0</v>
      </c>
      <c r="E455" s="3" t="str">
        <f t="shared" ref="E455:E456" si="31">F455*B455</f>
        <v>130.71</v>
      </c>
      <c r="F455" s="3" t="str">
        <f>D455-C455</f>
        <v>3.00</v>
      </c>
      <c r="G455" s="1"/>
    </row>
    <row r="456" ht="15.75" customHeight="1">
      <c r="A456" s="1" t="s">
        <v>10</v>
      </c>
      <c r="B456" s="3">
        <v>32.02</v>
      </c>
      <c r="C456" s="3"/>
      <c r="D456" s="3"/>
      <c r="E456" s="3" t="str">
        <f t="shared" si="31"/>
        <v>160.10</v>
      </c>
      <c r="F456" s="3" t="str">
        <f>F455+F458</f>
        <v>5.00</v>
      </c>
      <c r="G456" s="1"/>
    </row>
    <row r="457" ht="15.75" customHeight="1">
      <c r="A457" s="1" t="s">
        <v>11</v>
      </c>
      <c r="B457" s="3"/>
      <c r="C457" s="3"/>
      <c r="D457" s="3"/>
      <c r="E457" s="3">
        <v>1878.43</v>
      </c>
      <c r="F457" s="1"/>
      <c r="G457" s="1"/>
    </row>
    <row r="458" ht="15.75" customHeight="1">
      <c r="A458" s="1" t="s">
        <v>12</v>
      </c>
      <c r="B458" s="3">
        <v>211.67</v>
      </c>
      <c r="C458" s="3">
        <v>12.0</v>
      </c>
      <c r="D458" s="3">
        <v>14.0</v>
      </c>
      <c r="E458" s="3" t="str">
        <f>B458*F458</f>
        <v>423.34</v>
      </c>
      <c r="F458" s="3" t="str">
        <f>D458-C458</f>
        <v>2.00</v>
      </c>
      <c r="G458" s="1"/>
    </row>
    <row r="459" ht="15.75" customHeight="1">
      <c r="A459" s="1" t="s">
        <v>13</v>
      </c>
      <c r="B459" s="3"/>
      <c r="C459" s="3"/>
      <c r="D459" s="3"/>
      <c r="E459" s="3">
        <v>2073.69</v>
      </c>
      <c r="F459" s="1"/>
      <c r="G459" s="1"/>
    </row>
    <row r="460" ht="15.75" customHeight="1">
      <c r="A460" s="1" t="s">
        <v>14</v>
      </c>
      <c r="B460" s="3"/>
      <c r="C460" s="3"/>
      <c r="D460" s="3"/>
      <c r="E460" s="3">
        <v>1217.42</v>
      </c>
      <c r="F460" s="1"/>
      <c r="G460" s="1"/>
    </row>
    <row r="461" ht="15.75" customHeight="1">
      <c r="A461" s="1" t="s">
        <v>69</v>
      </c>
      <c r="B461" s="3"/>
      <c r="C461" s="3"/>
      <c r="D461" s="3"/>
      <c r="E461" s="3">
        <v>129.9</v>
      </c>
      <c r="F461" s="1"/>
      <c r="G461" s="1"/>
    </row>
    <row r="462" ht="15.75" customHeight="1">
      <c r="A462" s="1" t="s">
        <v>15</v>
      </c>
      <c r="B462" s="3"/>
      <c r="C462" s="3"/>
      <c r="D462" s="3"/>
      <c r="E462" s="3">
        <v>64.0</v>
      </c>
      <c r="F462" s="1"/>
      <c r="G462" s="1"/>
    </row>
    <row r="463" ht="15.75" customHeight="1">
      <c r="A463" s="1" t="s">
        <v>61</v>
      </c>
      <c r="B463" s="3"/>
      <c r="C463" s="3"/>
      <c r="D463" s="3"/>
      <c r="E463" s="3">
        <v>245.0</v>
      </c>
      <c r="F463" s="1"/>
      <c r="G463" s="3"/>
    </row>
    <row r="464" ht="15.75" customHeight="1">
      <c r="A464" s="5" t="s">
        <v>16</v>
      </c>
      <c r="B464" s="5"/>
      <c r="C464" s="5"/>
      <c r="D464" s="5"/>
      <c r="E464" s="6" t="str">
        <f>SUM(E453:E463)</f>
        <v>6322.59</v>
      </c>
      <c r="F464" s="1"/>
      <c r="G464" s="3" t="str">
        <f>E464+24000</f>
        <v>30322.59</v>
      </c>
    </row>
    <row r="465" ht="15.75" customHeight="1">
      <c r="A465" s="7" t="s">
        <v>17</v>
      </c>
      <c r="B465" s="1"/>
      <c r="C465" s="1"/>
      <c r="D465" s="1"/>
      <c r="E465" s="1"/>
      <c r="F465" s="1"/>
      <c r="G465" s="1"/>
    </row>
    <row r="466" ht="15.75" customHeight="1">
      <c r="A466" s="1"/>
      <c r="B466" s="2" t="s">
        <v>50</v>
      </c>
      <c r="E466" s="1"/>
      <c r="F466" s="1"/>
      <c r="G466" s="1"/>
    </row>
    <row r="467" ht="15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</row>
    <row r="468" ht="15.75" customHeight="1">
      <c r="A468" s="1" t="s">
        <v>7</v>
      </c>
      <c r="B468" s="3">
        <v>5.15</v>
      </c>
      <c r="C468" s="3">
        <v>57.0</v>
      </c>
      <c r="D468" s="3">
        <v>57.0</v>
      </c>
      <c r="E468" s="3" t="str">
        <f>F468*B468</f>
        <v>0.00</v>
      </c>
      <c r="F468" s="3" t="str">
        <f>D468-C468</f>
        <v>0.00</v>
      </c>
      <c r="G468" s="1"/>
    </row>
    <row r="469" ht="15.75" customHeight="1">
      <c r="A469" s="1" t="s">
        <v>8</v>
      </c>
      <c r="B469" s="3"/>
      <c r="C469" s="3"/>
      <c r="D469" s="3"/>
      <c r="E469" s="3">
        <v>0.0</v>
      </c>
      <c r="F469" s="1"/>
      <c r="G469" s="1"/>
    </row>
    <row r="470" ht="15.75" customHeight="1">
      <c r="A470" s="1" t="s">
        <v>9</v>
      </c>
      <c r="B470" s="3">
        <v>43.57</v>
      </c>
      <c r="C470" s="3">
        <v>1214.0</v>
      </c>
      <c r="D470" s="3">
        <v>1218.0</v>
      </c>
      <c r="E470" s="3" t="str">
        <f t="shared" ref="E470:E471" si="32">F470*B470</f>
        <v>174.28</v>
      </c>
      <c r="F470" s="3" t="str">
        <f>D470-C470</f>
        <v>4.00</v>
      </c>
      <c r="G470" s="1"/>
    </row>
    <row r="471" ht="15.75" customHeight="1">
      <c r="A471" s="1" t="s">
        <v>10</v>
      </c>
      <c r="B471" s="3">
        <v>32.02</v>
      </c>
      <c r="C471" s="3"/>
      <c r="D471" s="3"/>
      <c r="E471" s="3" t="str">
        <f t="shared" si="32"/>
        <v>224.14</v>
      </c>
      <c r="F471" s="3" t="str">
        <f>F470+F473</f>
        <v>7.00</v>
      </c>
      <c r="G471" s="1"/>
    </row>
    <row r="472" ht="15.75" customHeight="1">
      <c r="A472" s="1" t="s">
        <v>11</v>
      </c>
      <c r="B472" s="3"/>
      <c r="C472" s="3"/>
      <c r="D472" s="3"/>
      <c r="E472" s="3">
        <v>1878.43</v>
      </c>
      <c r="F472" s="1"/>
      <c r="G472" s="1"/>
    </row>
    <row r="473" ht="15.75" customHeight="1">
      <c r="A473" s="1" t="s">
        <v>12</v>
      </c>
      <c r="B473" s="3">
        <v>211.67</v>
      </c>
      <c r="C473" s="3">
        <v>9.0</v>
      </c>
      <c r="D473" s="3">
        <v>12.0</v>
      </c>
      <c r="E473" s="3" t="str">
        <f>B473*F473</f>
        <v>635.01</v>
      </c>
      <c r="F473" s="3" t="str">
        <f>D473-C473</f>
        <v>3.00</v>
      </c>
      <c r="G473" s="1"/>
    </row>
    <row r="474" ht="15.75" customHeight="1">
      <c r="A474" s="1" t="s">
        <v>13</v>
      </c>
      <c r="B474" s="3"/>
      <c r="C474" s="3"/>
      <c r="D474" s="3"/>
      <c r="E474" s="3">
        <v>2073.69</v>
      </c>
      <c r="F474" s="1"/>
      <c r="G474" s="1"/>
    </row>
    <row r="475" ht="15.75" customHeight="1">
      <c r="A475" s="1" t="s">
        <v>14</v>
      </c>
      <c r="B475" s="3"/>
      <c r="C475" s="3"/>
      <c r="D475" s="3"/>
      <c r="E475" s="3">
        <v>1217.42</v>
      </c>
      <c r="F475" s="1"/>
      <c r="G475" s="1"/>
    </row>
    <row r="476" ht="15.75" customHeight="1">
      <c r="A476" s="1" t="s">
        <v>69</v>
      </c>
      <c r="B476" s="3"/>
      <c r="C476" s="3"/>
      <c r="D476" s="3"/>
      <c r="E476" s="3">
        <v>122.7</v>
      </c>
      <c r="F476" s="1"/>
      <c r="G476" s="1"/>
    </row>
    <row r="477" ht="15.75" customHeight="1">
      <c r="A477" s="1" t="s">
        <v>15</v>
      </c>
      <c r="B477" s="3"/>
      <c r="C477" s="3"/>
      <c r="D477" s="3"/>
      <c r="E477" s="3">
        <v>64.0</v>
      </c>
      <c r="F477" s="1"/>
      <c r="G477" s="1"/>
    </row>
    <row r="478" ht="15.75" customHeight="1">
      <c r="A478" s="1" t="s">
        <v>61</v>
      </c>
      <c r="B478" s="3"/>
      <c r="C478" s="3"/>
      <c r="D478" s="3"/>
      <c r="E478" s="3">
        <v>245.0</v>
      </c>
      <c r="F478" s="1"/>
      <c r="G478" s="3"/>
    </row>
    <row r="479" ht="15.75" customHeight="1">
      <c r="A479" s="5" t="s">
        <v>16</v>
      </c>
      <c r="B479" s="5"/>
      <c r="C479" s="5"/>
      <c r="D479" s="5"/>
      <c r="E479" s="6" t="str">
        <f>SUM(E468:E478)</f>
        <v>6634.67</v>
      </c>
      <c r="F479" s="1"/>
      <c r="G479" s="3" t="str">
        <f>E479+24000</f>
        <v>30634.67</v>
      </c>
    </row>
    <row r="480" ht="15.75" customHeight="1">
      <c r="A480" s="7" t="s">
        <v>17</v>
      </c>
      <c r="B480" s="1"/>
      <c r="C480" s="1"/>
      <c r="D480" s="1"/>
      <c r="E480" s="1"/>
      <c r="F480" s="1"/>
      <c r="G480" s="1"/>
    </row>
    <row r="481" ht="15.75" customHeight="1">
      <c r="A481" s="1"/>
      <c r="B481" s="2" t="s">
        <v>51</v>
      </c>
      <c r="E481" s="1"/>
      <c r="F481" s="1"/>
      <c r="G481" s="1"/>
    </row>
    <row r="482" ht="15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</row>
    <row r="483" ht="15.75" customHeight="1">
      <c r="A483" s="1" t="s">
        <v>7</v>
      </c>
      <c r="B483" s="3">
        <v>5.15</v>
      </c>
      <c r="C483" s="3">
        <v>0.0</v>
      </c>
      <c r="D483" s="3">
        <v>57.0</v>
      </c>
      <c r="E483" s="3" t="str">
        <f>F483*B483</f>
        <v>293.55</v>
      </c>
      <c r="F483" s="3" t="str">
        <f>D483-C483</f>
        <v>57.00</v>
      </c>
      <c r="G483" s="1"/>
    </row>
    <row r="484" ht="15.75" customHeight="1">
      <c r="A484" s="1" t="s">
        <v>8</v>
      </c>
      <c r="B484" s="3"/>
      <c r="C484" s="3"/>
      <c r="D484" s="3"/>
      <c r="E484" s="3">
        <v>0.0</v>
      </c>
      <c r="F484" s="1"/>
      <c r="G484" s="1"/>
    </row>
    <row r="485" ht="15.75" customHeight="1">
      <c r="A485" s="1" t="s">
        <v>9</v>
      </c>
      <c r="B485" s="3">
        <v>43.57</v>
      </c>
      <c r="C485" s="3">
        <v>1211.0</v>
      </c>
      <c r="D485" s="3">
        <v>1214.0</v>
      </c>
      <c r="E485" s="3" t="str">
        <f t="shared" ref="E485:E486" si="33">F485*B485</f>
        <v>130.71</v>
      </c>
      <c r="F485" s="3" t="str">
        <f>D485-C485</f>
        <v>3.00</v>
      </c>
      <c r="G485" s="1"/>
    </row>
    <row r="486" ht="15.75" customHeight="1">
      <c r="A486" s="1" t="s">
        <v>10</v>
      </c>
      <c r="B486" s="3">
        <v>32.02</v>
      </c>
      <c r="C486" s="3"/>
      <c r="D486" s="3"/>
      <c r="E486" s="3" t="str">
        <f t="shared" si="33"/>
        <v>160.10</v>
      </c>
      <c r="F486" s="3" t="str">
        <f>F485+F488</f>
        <v>5.00</v>
      </c>
      <c r="G486" s="1"/>
    </row>
    <row r="487" ht="15.75" customHeight="1">
      <c r="A487" s="1" t="s">
        <v>11</v>
      </c>
      <c r="B487" s="3"/>
      <c r="C487" s="3"/>
      <c r="D487" s="3"/>
      <c r="E487" s="3">
        <v>1878.43</v>
      </c>
      <c r="F487" s="1"/>
      <c r="G487" s="1"/>
    </row>
    <row r="488" ht="15.75" customHeight="1">
      <c r="A488" s="1" t="s">
        <v>12</v>
      </c>
      <c r="B488" s="3">
        <v>211.67</v>
      </c>
      <c r="C488" s="3">
        <v>7.0</v>
      </c>
      <c r="D488" s="3">
        <v>9.0</v>
      </c>
      <c r="E488" s="3" t="str">
        <f>B488*F488</f>
        <v>423.34</v>
      </c>
      <c r="F488" s="3" t="str">
        <f>D488-C488</f>
        <v>2.00</v>
      </c>
      <c r="G488" s="1"/>
    </row>
    <row r="489" ht="15.75" customHeight="1">
      <c r="A489" s="1" t="s">
        <v>13</v>
      </c>
      <c r="B489" s="3"/>
      <c r="C489" s="3"/>
      <c r="D489" s="3"/>
      <c r="E489" s="3">
        <v>2073.69</v>
      </c>
      <c r="F489" s="1"/>
      <c r="G489" s="1"/>
    </row>
    <row r="490" ht="15.75" customHeight="1">
      <c r="A490" s="1" t="s">
        <v>14</v>
      </c>
      <c r="B490" s="3"/>
      <c r="C490" s="3"/>
      <c r="D490" s="3"/>
      <c r="E490" s="3">
        <v>1217.42</v>
      </c>
      <c r="F490" s="1"/>
      <c r="G490" s="1"/>
    </row>
    <row r="491" ht="15.75" customHeight="1">
      <c r="A491" s="1" t="s">
        <v>69</v>
      </c>
      <c r="B491" s="3"/>
      <c r="C491" s="3"/>
      <c r="D491" s="3"/>
      <c r="E491" s="3">
        <v>122.7</v>
      </c>
      <c r="F491" s="1"/>
      <c r="G491" s="1"/>
    </row>
    <row r="492" ht="15.75" customHeight="1">
      <c r="A492" s="1" t="s">
        <v>15</v>
      </c>
      <c r="B492" s="3"/>
      <c r="C492" s="3"/>
      <c r="D492" s="3"/>
      <c r="E492" s="3">
        <v>64.0</v>
      </c>
      <c r="F492" s="1"/>
      <c r="G492" s="1"/>
    </row>
    <row r="493" ht="15.75" customHeight="1">
      <c r="A493" s="1" t="s">
        <v>61</v>
      </c>
      <c r="B493" s="3"/>
      <c r="C493" s="3"/>
      <c r="D493" s="3"/>
      <c r="E493" s="3">
        <v>245.0</v>
      </c>
      <c r="F493" s="1"/>
      <c r="G493" s="3"/>
    </row>
    <row r="494" ht="15.75" customHeight="1">
      <c r="A494" s="5" t="s">
        <v>16</v>
      </c>
      <c r="B494" s="5"/>
      <c r="C494" s="5"/>
      <c r="D494" s="5"/>
      <c r="E494" s="6" t="str">
        <f>SUM(E483:E493)</f>
        <v>6608.94</v>
      </c>
      <c r="F494" s="1"/>
      <c r="G494" s="3" t="str">
        <f>E494+24000</f>
        <v>30608.94</v>
      </c>
    </row>
    <row r="495" ht="15.75" customHeight="1">
      <c r="A495" s="7" t="s">
        <v>17</v>
      </c>
      <c r="B495" s="1"/>
      <c r="C495" s="1"/>
      <c r="D495" s="1"/>
      <c r="E495" s="1"/>
      <c r="F495" s="1"/>
      <c r="G495" s="1"/>
    </row>
    <row r="496" ht="15.75" customHeight="1">
      <c r="A496" s="1"/>
      <c r="B496" s="2" t="s">
        <v>52</v>
      </c>
      <c r="E496" s="1"/>
      <c r="F496" s="1"/>
      <c r="G496" s="1"/>
    </row>
    <row r="497" ht="15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</row>
    <row r="498" ht="15.75" customHeight="1">
      <c r="A498" s="1" t="s">
        <v>7</v>
      </c>
      <c r="B498" s="3">
        <v>5.15</v>
      </c>
      <c r="C498" s="3">
        <v>74488.0</v>
      </c>
      <c r="D498" s="3">
        <v>74558.0</v>
      </c>
      <c r="E498" s="3" t="str">
        <f>F498*B498</f>
        <v>360.50</v>
      </c>
      <c r="F498" s="3" t="str">
        <f>D498-C498</f>
        <v>70.00</v>
      </c>
      <c r="G498" s="1"/>
    </row>
    <row r="499" ht="15.75" customHeight="1">
      <c r="A499" s="1" t="s">
        <v>8</v>
      </c>
      <c r="B499" s="3"/>
      <c r="C499" s="3"/>
      <c r="D499" s="3"/>
      <c r="E499" s="3">
        <v>0.0</v>
      </c>
      <c r="F499" s="1"/>
      <c r="G499" s="1"/>
    </row>
    <row r="500" ht="15.75" customHeight="1">
      <c r="A500" s="1" t="s">
        <v>9</v>
      </c>
      <c r="B500" s="3">
        <v>43.57</v>
      </c>
      <c r="C500" s="3">
        <v>1209.0</v>
      </c>
      <c r="D500" s="3">
        <v>1211.0</v>
      </c>
      <c r="E500" s="3" t="str">
        <f t="shared" ref="E500:E501" si="34">F500*B500</f>
        <v>87.14</v>
      </c>
      <c r="F500" s="3" t="str">
        <f>D500-C500</f>
        <v>2.00</v>
      </c>
      <c r="G500" s="1"/>
    </row>
    <row r="501" ht="15.75" customHeight="1">
      <c r="A501" s="1" t="s">
        <v>10</v>
      </c>
      <c r="B501" s="3">
        <v>32.02</v>
      </c>
      <c r="C501" s="3"/>
      <c r="D501" s="3"/>
      <c r="E501" s="3" t="str">
        <f t="shared" si="34"/>
        <v>96.06</v>
      </c>
      <c r="F501" s="3" t="str">
        <f>F500+F503</f>
        <v>3.00</v>
      </c>
      <c r="G501" s="1"/>
    </row>
    <row r="502" ht="15.75" customHeight="1">
      <c r="A502" s="1" t="s">
        <v>11</v>
      </c>
      <c r="B502" s="3"/>
      <c r="C502" s="3"/>
      <c r="D502" s="3"/>
      <c r="E502" s="3">
        <v>1521.92</v>
      </c>
      <c r="F502" s="1"/>
      <c r="G502" s="1"/>
    </row>
    <row r="503" ht="15.75" customHeight="1">
      <c r="A503" s="1" t="s">
        <v>12</v>
      </c>
      <c r="B503" s="3">
        <v>211.67</v>
      </c>
      <c r="C503" s="3">
        <v>6.0</v>
      </c>
      <c r="D503" s="3">
        <v>7.0</v>
      </c>
      <c r="E503" s="3" t="str">
        <f>B503*F503</f>
        <v>211.67</v>
      </c>
      <c r="F503" s="3" t="str">
        <f>D503-C503</f>
        <v>1.00</v>
      </c>
      <c r="G503" s="1"/>
    </row>
    <row r="504" ht="15.75" customHeight="1">
      <c r="A504" s="1" t="s">
        <v>13</v>
      </c>
      <c r="B504" s="3"/>
      <c r="C504" s="3"/>
      <c r="D504" s="3"/>
      <c r="E504" s="3">
        <v>2073.69</v>
      </c>
      <c r="F504" s="1"/>
      <c r="G504" s="1"/>
    </row>
    <row r="505" ht="15.75" customHeight="1">
      <c r="A505" s="1" t="s">
        <v>14</v>
      </c>
      <c r="B505" s="3"/>
      <c r="C505" s="3"/>
      <c r="D505" s="3"/>
      <c r="E505" s="3">
        <v>1217.42</v>
      </c>
      <c r="F505" s="1"/>
      <c r="G505" s="1"/>
    </row>
    <row r="506" ht="15.75" customHeight="1">
      <c r="A506" s="1" t="s">
        <v>69</v>
      </c>
      <c r="B506" s="3"/>
      <c r="C506" s="3"/>
      <c r="D506" s="3"/>
      <c r="E506" s="3">
        <v>122.7</v>
      </c>
      <c r="F506" s="1"/>
      <c r="G506" s="1"/>
    </row>
    <row r="507" ht="15.75" customHeight="1">
      <c r="A507" s="1" t="s">
        <v>15</v>
      </c>
      <c r="B507" s="3"/>
      <c r="C507" s="3"/>
      <c r="D507" s="3"/>
      <c r="E507" s="3">
        <v>64.0</v>
      </c>
      <c r="F507" s="1"/>
      <c r="G507" s="1"/>
    </row>
    <row r="508" ht="15.75" customHeight="1">
      <c r="A508" s="1" t="s">
        <v>61</v>
      </c>
      <c r="B508" s="3"/>
      <c r="C508" s="3"/>
      <c r="D508" s="3"/>
      <c r="E508" s="3">
        <v>245.0</v>
      </c>
      <c r="F508" s="1"/>
      <c r="G508" s="3"/>
    </row>
    <row r="509" ht="15.75" customHeight="1">
      <c r="A509" s="5" t="s">
        <v>16</v>
      </c>
      <c r="B509" s="5"/>
      <c r="C509" s="5"/>
      <c r="D509" s="5"/>
      <c r="E509" s="6" t="str">
        <f>SUM(E498:E508)</f>
        <v>6000.10</v>
      </c>
      <c r="F509" s="1"/>
      <c r="G509" s="3" t="str">
        <f>E509+24000</f>
        <v>30000.10</v>
      </c>
    </row>
    <row r="510" ht="15.75" customHeight="1">
      <c r="A510" s="7" t="s">
        <v>17</v>
      </c>
      <c r="B510" s="1"/>
      <c r="C510" s="1"/>
      <c r="D510" s="1"/>
      <c r="E510" s="1"/>
      <c r="F510" s="1"/>
      <c r="G510" s="1"/>
    </row>
    <row r="511" ht="15.75" customHeight="1">
      <c r="A511" s="1"/>
      <c r="B511" s="2" t="s">
        <v>53</v>
      </c>
      <c r="E511" s="1"/>
      <c r="F511" s="1"/>
      <c r="G511" s="1"/>
    </row>
    <row r="512" ht="15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</row>
    <row r="513" ht="15.75" customHeight="1">
      <c r="A513" s="1" t="s">
        <v>7</v>
      </c>
      <c r="B513" s="3">
        <v>5.15</v>
      </c>
      <c r="C513" s="3">
        <v>74412.0</v>
      </c>
      <c r="D513" s="3">
        <v>74488.0</v>
      </c>
      <c r="E513" s="3" t="str">
        <f>F513*B513</f>
        <v>391.40</v>
      </c>
      <c r="F513" s="3" t="str">
        <f>D513-C513</f>
        <v>76.00</v>
      </c>
      <c r="G513" s="1"/>
    </row>
    <row r="514" ht="15.75" customHeight="1">
      <c r="A514" s="1" t="s">
        <v>8</v>
      </c>
      <c r="B514" s="3"/>
      <c r="C514" s="3"/>
      <c r="D514" s="3"/>
      <c r="E514" s="3">
        <v>0.0</v>
      </c>
      <c r="F514" s="1"/>
      <c r="G514" s="1"/>
    </row>
    <row r="515" ht="15.75" customHeight="1">
      <c r="A515" s="1" t="s">
        <v>9</v>
      </c>
      <c r="B515" s="3">
        <v>43.57</v>
      </c>
      <c r="C515" s="3">
        <v>1206.0</v>
      </c>
      <c r="D515" s="3">
        <v>1209.0</v>
      </c>
      <c r="E515" s="3" t="str">
        <f t="shared" ref="E515:E516" si="35">F515*B515</f>
        <v>130.71</v>
      </c>
      <c r="F515" s="3" t="str">
        <f>D515-C515</f>
        <v>3.00</v>
      </c>
      <c r="G515" s="1"/>
    </row>
    <row r="516" ht="15.75" customHeight="1">
      <c r="A516" s="1" t="s">
        <v>10</v>
      </c>
      <c r="B516" s="3">
        <v>32.02</v>
      </c>
      <c r="C516" s="3"/>
      <c r="D516" s="3"/>
      <c r="E516" s="3" t="str">
        <f t="shared" si="35"/>
        <v>160.10</v>
      </c>
      <c r="F516" s="3" t="str">
        <f>F515+F518</f>
        <v>5.00</v>
      </c>
      <c r="G516" s="1"/>
    </row>
    <row r="517" ht="15.75" customHeight="1">
      <c r="A517" s="1" t="s">
        <v>11</v>
      </c>
      <c r="B517" s="3"/>
      <c r="C517" s="3"/>
      <c r="D517" s="3"/>
      <c r="E517" s="3">
        <v>1521.92</v>
      </c>
      <c r="F517" s="1"/>
      <c r="G517" s="1"/>
    </row>
    <row r="518" ht="15.75" customHeight="1">
      <c r="A518" s="1" t="s">
        <v>12</v>
      </c>
      <c r="B518" s="3">
        <v>211.67</v>
      </c>
      <c r="C518" s="3">
        <v>4.0</v>
      </c>
      <c r="D518" s="3">
        <v>6.0</v>
      </c>
      <c r="E518" s="3" t="str">
        <f>B518*F518</f>
        <v>423.34</v>
      </c>
      <c r="F518" s="3" t="str">
        <f>D518-C518</f>
        <v>2.00</v>
      </c>
      <c r="G518" s="1"/>
    </row>
    <row r="519" ht="15.75" customHeight="1">
      <c r="A519" s="1" t="s">
        <v>13</v>
      </c>
      <c r="B519" s="3"/>
      <c r="C519" s="3"/>
      <c r="D519" s="3"/>
      <c r="E519" s="3">
        <v>1849.62</v>
      </c>
      <c r="F519" s="1"/>
      <c r="G519" s="1"/>
    </row>
    <row r="520" ht="15.75" customHeight="1">
      <c r="A520" s="1" t="s">
        <v>14</v>
      </c>
      <c r="B520" s="3"/>
      <c r="C520" s="3"/>
      <c r="D520" s="3"/>
      <c r="E520" s="3">
        <v>1132.16</v>
      </c>
      <c r="F520" s="1"/>
      <c r="G520" s="1"/>
    </row>
    <row r="521" ht="15.75" customHeight="1">
      <c r="A521" s="1" t="s">
        <v>69</v>
      </c>
      <c r="B521" s="3"/>
      <c r="C521" s="3"/>
      <c r="D521" s="3"/>
      <c r="E521" s="3">
        <v>122.7</v>
      </c>
      <c r="F521" s="1"/>
      <c r="G521" s="1"/>
    </row>
    <row r="522" ht="15.75" customHeight="1">
      <c r="A522" s="1" t="s">
        <v>15</v>
      </c>
      <c r="B522" s="3"/>
      <c r="C522" s="3"/>
      <c r="D522" s="3"/>
      <c r="E522" s="3">
        <v>64.0</v>
      </c>
      <c r="F522" s="1"/>
      <c r="G522" s="1"/>
    </row>
    <row r="523" ht="15.75" customHeight="1">
      <c r="A523" s="1" t="s">
        <v>61</v>
      </c>
      <c r="B523" s="3"/>
      <c r="C523" s="3"/>
      <c r="D523" s="3"/>
      <c r="E523" s="3">
        <v>245.0</v>
      </c>
      <c r="F523" s="1"/>
      <c r="G523" s="3"/>
    </row>
    <row r="524" ht="15.75" customHeight="1">
      <c r="A524" s="5" t="s">
        <v>16</v>
      </c>
      <c r="B524" s="5"/>
      <c r="C524" s="5"/>
      <c r="D524" s="5"/>
      <c r="E524" s="6" t="str">
        <f>SUM(E513:E523)</f>
        <v>6040.95</v>
      </c>
      <c r="F524" s="1"/>
      <c r="G524" s="3" t="str">
        <f>E524+24000</f>
        <v>30040.95</v>
      </c>
    </row>
    <row r="525" ht="15.75" customHeight="1">
      <c r="A525" s="7" t="s">
        <v>17</v>
      </c>
      <c r="B525" s="1"/>
      <c r="C525" s="1"/>
      <c r="D525" s="1"/>
      <c r="E525" s="1"/>
      <c r="F525" s="1"/>
      <c r="G525" s="1"/>
    </row>
    <row r="526" ht="15.75" customHeight="1">
      <c r="A526" s="1"/>
      <c r="B526" s="1"/>
      <c r="C526" s="1"/>
      <c r="D526" s="1"/>
      <c r="E526" s="1"/>
      <c r="F526" s="1"/>
      <c r="G526" s="1"/>
    </row>
    <row r="527" ht="15.75" customHeight="1">
      <c r="A527" s="1"/>
      <c r="B527" s="3"/>
      <c r="C527" s="3"/>
      <c r="D527" s="3"/>
      <c r="E527" s="3"/>
      <c r="F527" s="3"/>
      <c r="G527" s="1"/>
    </row>
    <row r="528" ht="15.75" customHeight="1">
      <c r="A528" s="1"/>
      <c r="B528" s="3"/>
      <c r="C528" s="3"/>
      <c r="D528" s="3"/>
      <c r="E528" s="3"/>
      <c r="F528" s="1"/>
      <c r="G528" s="1"/>
    </row>
    <row r="529" ht="15.75" customHeight="1">
      <c r="A529" s="1"/>
      <c r="B529" s="3"/>
      <c r="C529" s="3"/>
      <c r="D529" s="3"/>
      <c r="E529" s="3"/>
      <c r="F529" s="3"/>
      <c r="G529" s="1"/>
    </row>
    <row r="530" ht="15.75" customHeight="1">
      <c r="A530" s="1"/>
      <c r="B530" s="3"/>
      <c r="C530" s="3"/>
      <c r="D530" s="3"/>
      <c r="E530" s="3"/>
      <c r="F530" s="3"/>
      <c r="G530" s="1"/>
    </row>
    <row r="531" ht="15.75" customHeight="1">
      <c r="A531" s="1"/>
      <c r="B531" s="3"/>
      <c r="C531" s="3"/>
      <c r="D531" s="3"/>
      <c r="E531" s="3"/>
      <c r="F531" s="1"/>
      <c r="G531" s="1"/>
    </row>
    <row r="532" ht="15.75" customHeight="1">
      <c r="A532" s="1"/>
      <c r="B532" s="3"/>
      <c r="C532" s="3"/>
      <c r="D532" s="3"/>
      <c r="E532" s="3"/>
      <c r="F532" s="3"/>
      <c r="G532" s="1"/>
    </row>
    <row r="533" ht="15.75" customHeight="1">
      <c r="A533" s="1"/>
      <c r="B533" s="3"/>
      <c r="C533" s="3"/>
      <c r="D533" s="3"/>
      <c r="E533" s="3"/>
      <c r="F533" s="1"/>
      <c r="G533" s="1"/>
    </row>
    <row r="534" ht="15.75" customHeight="1">
      <c r="A534" s="1"/>
      <c r="B534" s="3"/>
      <c r="C534" s="3"/>
      <c r="D534" s="3"/>
      <c r="E534" s="3"/>
      <c r="F534" s="1"/>
      <c r="G534" s="1"/>
    </row>
    <row r="535" ht="15.75" customHeight="1">
      <c r="A535" s="1"/>
      <c r="B535" s="3"/>
      <c r="C535" s="3"/>
      <c r="D535" s="3"/>
      <c r="E535" s="3"/>
      <c r="F535" s="1"/>
      <c r="G535" s="1"/>
    </row>
    <row r="536" ht="15.75" customHeight="1">
      <c r="A536" s="1"/>
      <c r="B536" s="3"/>
      <c r="C536" s="3"/>
      <c r="D536" s="3"/>
      <c r="E536" s="3"/>
      <c r="F536" s="1"/>
      <c r="G536" s="1"/>
    </row>
    <row r="537" ht="15.75" customHeight="1">
      <c r="A537" s="1"/>
      <c r="B537" s="3"/>
      <c r="C537" s="3"/>
      <c r="D537" s="3"/>
      <c r="E537" s="3"/>
      <c r="F537" s="1"/>
      <c r="G537" s="1"/>
    </row>
    <row r="538" ht="15.75" customHeight="1">
      <c r="A538" s="5"/>
      <c r="B538" s="5"/>
      <c r="C538" s="5"/>
      <c r="D538" s="5"/>
      <c r="E538" s="6"/>
      <c r="F538" s="1"/>
      <c r="G538" s="3"/>
    </row>
    <row r="539" ht="15.75" customHeight="1">
      <c r="A539" s="7"/>
      <c r="B539" s="1"/>
      <c r="C539" s="1"/>
      <c r="D539" s="1"/>
      <c r="E539" s="1"/>
      <c r="F539" s="1"/>
      <c r="G539" s="1"/>
    </row>
    <row r="540" ht="15.75" customHeight="1">
      <c r="A540" s="1"/>
      <c r="B540" s="2"/>
      <c r="E540" s="1"/>
      <c r="F540" s="1"/>
      <c r="G540" s="1"/>
    </row>
    <row r="541" ht="15.75" customHeight="1">
      <c r="A541" s="1"/>
      <c r="B541" s="1"/>
      <c r="C541" s="1"/>
      <c r="D541" s="1"/>
      <c r="E541" s="1"/>
      <c r="F541" s="1"/>
      <c r="G541" s="1"/>
    </row>
    <row r="542" ht="15.75" customHeight="1">
      <c r="A542" s="1"/>
      <c r="B542" s="3"/>
      <c r="C542" s="3"/>
      <c r="D542" s="3"/>
      <c r="E542" s="3"/>
      <c r="F542" s="3"/>
      <c r="G542" s="1"/>
    </row>
    <row r="543" ht="15.75" customHeight="1">
      <c r="A543" s="1"/>
      <c r="B543" s="3"/>
      <c r="C543" s="3"/>
      <c r="D543" s="3"/>
      <c r="E543" s="3"/>
      <c r="F543" s="1"/>
      <c r="G543" s="1"/>
    </row>
    <row r="544" ht="15.75" customHeight="1">
      <c r="A544" s="1"/>
      <c r="B544" s="3"/>
      <c r="C544" s="3"/>
      <c r="D544" s="3"/>
      <c r="E544" s="3"/>
      <c r="F544" s="3"/>
      <c r="G544" s="1"/>
    </row>
    <row r="545" ht="15.75" customHeight="1">
      <c r="A545" s="1"/>
      <c r="B545" s="3"/>
      <c r="C545" s="3"/>
      <c r="D545" s="3"/>
      <c r="E545" s="3"/>
      <c r="F545" s="3"/>
      <c r="G545" s="1"/>
    </row>
    <row r="546" ht="15.75" customHeight="1">
      <c r="A546" s="1"/>
      <c r="B546" s="3"/>
      <c r="C546" s="3"/>
      <c r="D546" s="3"/>
      <c r="E546" s="3"/>
      <c r="F546" s="1"/>
      <c r="G546" s="1"/>
    </row>
    <row r="547" ht="15.75" customHeight="1">
      <c r="A547" s="1"/>
      <c r="B547" s="3"/>
      <c r="C547" s="3"/>
      <c r="D547" s="3"/>
      <c r="E547" s="3"/>
      <c r="F547" s="3"/>
      <c r="G547" s="1"/>
    </row>
    <row r="548" ht="15.75" customHeight="1">
      <c r="A548" s="1"/>
      <c r="B548" s="3"/>
      <c r="C548" s="3"/>
      <c r="D548" s="3"/>
      <c r="E548" s="3"/>
      <c r="F548" s="1"/>
      <c r="G548" s="1"/>
    </row>
    <row r="549" ht="15.75" customHeight="1">
      <c r="A549" s="1"/>
      <c r="B549" s="3"/>
      <c r="C549" s="3"/>
      <c r="D549" s="3"/>
      <c r="E549" s="3"/>
      <c r="F549" s="1"/>
      <c r="G549" s="1"/>
    </row>
    <row r="550" ht="15.75" customHeight="1">
      <c r="A550" s="1"/>
      <c r="B550" s="3"/>
      <c r="C550" s="3"/>
      <c r="D550" s="3"/>
      <c r="E550" s="3"/>
      <c r="F550" s="1"/>
      <c r="G550" s="1"/>
    </row>
    <row r="551" ht="15.75" customHeight="1">
      <c r="A551" s="1"/>
      <c r="B551" s="3"/>
      <c r="C551" s="3"/>
      <c r="D551" s="3"/>
      <c r="E551" s="3"/>
      <c r="F551" s="1"/>
      <c r="G551" s="1"/>
    </row>
    <row r="552" ht="15.75" customHeight="1">
      <c r="A552" s="1"/>
      <c r="B552" s="3"/>
      <c r="C552" s="3"/>
      <c r="D552" s="3"/>
      <c r="E552" s="3"/>
      <c r="F552" s="1"/>
      <c r="G552" s="1"/>
    </row>
    <row r="553" ht="15.75" customHeight="1">
      <c r="A553" s="5"/>
      <c r="B553" s="5"/>
      <c r="C553" s="5"/>
      <c r="D553" s="5"/>
      <c r="E553" s="6"/>
      <c r="F553" s="1"/>
      <c r="G553" s="3"/>
    </row>
    <row r="554" ht="15.75" customHeight="1">
      <c r="A554" s="7"/>
      <c r="B554" s="1"/>
      <c r="C554" s="1"/>
      <c r="D554" s="1"/>
      <c r="E554" s="1"/>
      <c r="F554" s="1"/>
      <c r="G554" s="1"/>
    </row>
    <row r="555" ht="15.75" customHeight="1">
      <c r="A555" s="1"/>
      <c r="B555" s="2"/>
      <c r="E555" s="1"/>
      <c r="F555" s="1"/>
      <c r="G555" s="1"/>
    </row>
    <row r="556" ht="15.75" customHeight="1">
      <c r="A556" s="1"/>
      <c r="B556" s="1"/>
      <c r="C556" s="1"/>
      <c r="D556" s="1"/>
      <c r="E556" s="1"/>
      <c r="F556" s="1"/>
      <c r="G556" s="1"/>
    </row>
    <row r="557" ht="15.75" customHeight="1">
      <c r="A557" s="1"/>
      <c r="B557" s="3"/>
      <c r="C557" s="3"/>
      <c r="D557" s="3"/>
      <c r="E557" s="3"/>
      <c r="F557" s="3"/>
      <c r="G557" s="1"/>
    </row>
    <row r="558" ht="15.75" customHeight="1">
      <c r="A558" s="1"/>
      <c r="B558" s="3"/>
      <c r="C558" s="3"/>
      <c r="D558" s="3"/>
      <c r="E558" s="3"/>
      <c r="F558" s="1"/>
      <c r="G558" s="1"/>
    </row>
    <row r="559" ht="15.75" customHeight="1">
      <c r="A559" s="1"/>
      <c r="B559" s="3"/>
      <c r="C559" s="3"/>
      <c r="D559" s="3"/>
      <c r="E559" s="3"/>
      <c r="F559" s="3"/>
      <c r="G559" s="1"/>
    </row>
    <row r="560" ht="15.75" customHeight="1">
      <c r="A560" s="1"/>
      <c r="B560" s="3"/>
      <c r="C560" s="3"/>
      <c r="D560" s="3"/>
      <c r="E560" s="3"/>
      <c r="F560" s="3"/>
      <c r="G560" s="1"/>
    </row>
    <row r="561" ht="15.75" customHeight="1">
      <c r="A561" s="1"/>
      <c r="B561" s="3"/>
      <c r="C561" s="3"/>
      <c r="D561" s="3"/>
      <c r="E561" s="3"/>
      <c r="F561" s="1"/>
      <c r="G561" s="1"/>
    </row>
    <row r="562" ht="15.75" customHeight="1">
      <c r="A562" s="1"/>
      <c r="B562" s="3"/>
      <c r="C562" s="3"/>
      <c r="D562" s="3"/>
      <c r="E562" s="3"/>
      <c r="F562" s="3"/>
      <c r="G562" s="1"/>
    </row>
    <row r="563" ht="15.75" customHeight="1">
      <c r="A563" s="1"/>
      <c r="B563" s="3"/>
      <c r="C563" s="3"/>
      <c r="D563" s="3"/>
      <c r="E563" s="3"/>
      <c r="F563" s="1"/>
      <c r="G563" s="1"/>
    </row>
    <row r="564" ht="15.75" customHeight="1">
      <c r="A564" s="1"/>
      <c r="B564" s="3"/>
      <c r="C564" s="3"/>
      <c r="D564" s="3"/>
      <c r="E564" s="3"/>
      <c r="F564" s="1"/>
      <c r="G564" s="1"/>
    </row>
    <row r="565" ht="15.75" customHeight="1">
      <c r="A565" s="1"/>
      <c r="B565" s="3"/>
      <c r="C565" s="3"/>
      <c r="D565" s="3"/>
      <c r="E565" s="3"/>
      <c r="F565" s="1"/>
      <c r="G565" s="1"/>
    </row>
    <row r="566" ht="15.75" customHeight="1">
      <c r="A566" s="1"/>
      <c r="B566" s="3"/>
      <c r="C566" s="3"/>
      <c r="D566" s="3"/>
      <c r="E566" s="3"/>
      <c r="F566" s="1"/>
      <c r="G566" s="1"/>
    </row>
    <row r="567" ht="15.75" customHeight="1">
      <c r="A567" s="1"/>
      <c r="B567" s="3"/>
      <c r="C567" s="3"/>
      <c r="D567" s="3"/>
      <c r="E567" s="3"/>
      <c r="F567" s="1"/>
      <c r="G567" s="1"/>
    </row>
    <row r="568" ht="15.75" customHeight="1">
      <c r="A568" s="5"/>
      <c r="B568" s="5"/>
      <c r="C568" s="5"/>
      <c r="D568" s="5"/>
      <c r="E568" s="6"/>
      <c r="F568" s="1"/>
      <c r="G568" s="3"/>
    </row>
    <row r="569" ht="15.75" customHeight="1">
      <c r="A569" s="7"/>
      <c r="B569" s="1"/>
      <c r="C569" s="1"/>
      <c r="D569" s="1"/>
      <c r="E569" s="1"/>
      <c r="F569" s="1"/>
      <c r="G569" s="1"/>
    </row>
    <row r="570" ht="15.75" customHeight="1">
      <c r="A570" s="1"/>
      <c r="B570" s="2"/>
      <c r="E570" s="1"/>
      <c r="F570" s="1"/>
      <c r="G570" s="1"/>
    </row>
    <row r="571" ht="15.75" customHeight="1">
      <c r="A571" s="1"/>
      <c r="B571" s="1"/>
      <c r="C571" s="1"/>
      <c r="D571" s="1"/>
      <c r="E571" s="1"/>
      <c r="F571" s="1"/>
      <c r="G571" s="1"/>
    </row>
    <row r="572" ht="15.75" customHeight="1">
      <c r="A572" s="1"/>
      <c r="B572" s="3"/>
      <c r="C572" s="3"/>
      <c r="D572" s="3"/>
      <c r="E572" s="3"/>
      <c r="F572" s="3"/>
      <c r="G572" s="1"/>
    </row>
    <row r="573" ht="15.75" customHeight="1">
      <c r="A573" s="1"/>
      <c r="B573" s="3"/>
      <c r="C573" s="3"/>
      <c r="D573" s="3"/>
      <c r="E573" s="3"/>
      <c r="F573" s="1"/>
      <c r="G573" s="1"/>
    </row>
    <row r="574" ht="15.75" customHeight="1">
      <c r="A574" s="1"/>
      <c r="B574" s="3"/>
      <c r="C574" s="3"/>
      <c r="D574" s="3"/>
      <c r="E574" s="3"/>
      <c r="F574" s="3"/>
      <c r="G574" s="1"/>
    </row>
    <row r="575" ht="15.75" customHeight="1">
      <c r="A575" s="1"/>
      <c r="B575" s="3"/>
      <c r="C575" s="3"/>
      <c r="D575" s="3"/>
      <c r="E575" s="3"/>
      <c r="F575" s="3"/>
      <c r="G575" s="1"/>
    </row>
    <row r="576" ht="15.75" customHeight="1">
      <c r="A576" s="1"/>
      <c r="B576" s="3"/>
      <c r="C576" s="3"/>
      <c r="D576" s="3"/>
      <c r="E576" s="3"/>
      <c r="F576" s="1"/>
      <c r="G576" s="1"/>
    </row>
    <row r="577" ht="15.75" customHeight="1">
      <c r="A577" s="1"/>
      <c r="B577" s="3"/>
      <c r="C577" s="3"/>
      <c r="D577" s="3"/>
      <c r="E577" s="3"/>
      <c r="F577" s="3"/>
      <c r="G577" s="1"/>
    </row>
    <row r="578" ht="15.75" customHeight="1">
      <c r="A578" s="1"/>
      <c r="B578" s="3"/>
      <c r="C578" s="3"/>
      <c r="D578" s="3"/>
      <c r="E578" s="3"/>
      <c r="F578" s="1"/>
      <c r="G578" s="1"/>
    </row>
    <row r="579" ht="15.75" customHeight="1">
      <c r="A579" s="1"/>
      <c r="B579" s="3"/>
      <c r="C579" s="3"/>
      <c r="D579" s="3"/>
      <c r="E579" s="3"/>
      <c r="F579" s="1"/>
      <c r="G579" s="1"/>
    </row>
    <row r="580" ht="15.75" customHeight="1">
      <c r="A580" s="1"/>
      <c r="B580" s="3"/>
      <c r="C580" s="3"/>
      <c r="D580" s="3"/>
      <c r="E580" s="3"/>
      <c r="F580" s="1"/>
      <c r="G580" s="1"/>
    </row>
    <row r="581" ht="15.75" customHeight="1">
      <c r="A581" s="1"/>
      <c r="B581" s="3"/>
      <c r="C581" s="3"/>
      <c r="D581" s="3"/>
      <c r="E581" s="3"/>
      <c r="F581" s="1"/>
      <c r="G581" s="1"/>
    </row>
    <row r="582" ht="15.75" customHeight="1">
      <c r="A582" s="1"/>
      <c r="B582" s="3"/>
      <c r="C582" s="3"/>
      <c r="D582" s="3"/>
      <c r="E582" s="3"/>
      <c r="F582" s="1"/>
      <c r="G582" s="1"/>
    </row>
    <row r="583" ht="15.75" customHeight="1">
      <c r="A583" s="5"/>
      <c r="B583" s="5"/>
      <c r="C583" s="5"/>
      <c r="D583" s="5"/>
      <c r="E583" s="6"/>
      <c r="F583" s="1"/>
      <c r="G583" s="3"/>
    </row>
    <row r="584" ht="15.75" customHeight="1">
      <c r="A584" s="7"/>
      <c r="B584" s="1"/>
      <c r="C584" s="1"/>
      <c r="D584" s="1"/>
      <c r="E584" s="1"/>
      <c r="F584" s="1"/>
      <c r="G584" s="1"/>
    </row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</sheetData>
  <mergeCells count="38">
    <mergeCell ref="B196:D196"/>
    <mergeCell ref="B211:D211"/>
    <mergeCell ref="B151:D151"/>
    <mergeCell ref="B181:D181"/>
    <mergeCell ref="B166:D166"/>
    <mergeCell ref="B46:D46"/>
    <mergeCell ref="B61:D61"/>
    <mergeCell ref="B106:D106"/>
    <mergeCell ref="B121:D121"/>
    <mergeCell ref="B91:D91"/>
    <mergeCell ref="B76:D76"/>
    <mergeCell ref="B31:D31"/>
    <mergeCell ref="B16:D16"/>
    <mergeCell ref="B1:D1"/>
    <mergeCell ref="B136:D136"/>
    <mergeCell ref="B271:D271"/>
    <mergeCell ref="B256:D256"/>
    <mergeCell ref="B286:D286"/>
    <mergeCell ref="B301:D301"/>
    <mergeCell ref="B226:D226"/>
    <mergeCell ref="B241:D241"/>
    <mergeCell ref="B376:D376"/>
    <mergeCell ref="B346:D346"/>
    <mergeCell ref="B331:D331"/>
    <mergeCell ref="B316:D316"/>
    <mergeCell ref="B361:D361"/>
    <mergeCell ref="B511:D511"/>
    <mergeCell ref="B540:D540"/>
    <mergeCell ref="B555:D555"/>
    <mergeCell ref="B570:D570"/>
    <mergeCell ref="B391:D391"/>
    <mergeCell ref="B421:D421"/>
    <mergeCell ref="B436:D436"/>
    <mergeCell ref="B496:D496"/>
    <mergeCell ref="B466:D466"/>
    <mergeCell ref="B481:D481"/>
    <mergeCell ref="B451:D451"/>
    <mergeCell ref="B406:D406"/>
  </mergeCells>
  <drawing r:id="rId1"/>
</worksheet>
</file>