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  <extLst>
    <ext uri="GoogleSheetsCustomDataVersion1">
      <go:sheetsCustomData xmlns:go="http://customooxmlschemas.google.com/" r:id="rId10" roundtripDataSignature="AMtx7mjLwj8e//u0E4uXFxFJ1XQX6CIjgw=="/>
    </ext>
  </extLst>
</workbook>
</file>

<file path=xl/sharedStrings.xml><?xml version="1.0" encoding="utf-8"?>
<sst xmlns="http://schemas.openxmlformats.org/spreadsheetml/2006/main" count="1824" uniqueCount="55">
  <si>
    <t>Апрель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</si>
  <si>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</si>
  <si>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</si>
  <si>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</si>
  <si>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</si>
  <si>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</si>
  <si>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</si>
  <si>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</si>
  <si>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</si>
  <si>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</si>
  <si>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</si>
  <si>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</si>
  <si>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</si>
  <si>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</si>
  <si>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</si>
  <si>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</si>
  <si>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</si>
  <si>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</si>
  <si>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</si>
  <si>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</si>
  <si>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</si>
  <si>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</si>
  <si>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</si>
  <si>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</si>
  <si>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</si>
  <si>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</si>
  <si>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</si>
  <si>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</si>
  <si>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</si>
  <si>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</si>
  <si>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</si>
  <si>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</si>
  <si>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</si>
  <si>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</si>
  <si>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</si>
  <si>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</si>
  <si>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</si>
  <si>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</si>
  <si>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</si>
  <si>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</si>
  <si>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</si>
  <si>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к = (30-21+1)/30 =</t>
  </si>
  <si>
    <t>Постоянные ком.пл =</t>
  </si>
  <si>
    <t>Аренда</t>
  </si>
  <si>
    <t>С учетом к</t>
  </si>
  <si>
    <t>По счетчикам</t>
  </si>
  <si>
    <t>Оплачено</t>
  </si>
  <si>
    <t>Возврат</t>
  </si>
  <si>
    <t>Антенна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</si>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</sst>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>
      <color theme="1"/>
      <name val="Arial"/>
      <scheme val="minor"/>
    </font>
    <font>
      <sz val="11.0"/>
      <color rgb="FF000000"/>
      <name val="Arimo"/>
    </font>
    <font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13"/>
    <col customWidth="1" min="3" max="3" width="7.88"/>
    <col customWidth="1" min="4" max="4" width="7.38"/>
    <col customWidth="1" min="5" max="5" width="9.13"/>
    <col customWidth="1" min="6" max="6" width="6.13"/>
    <col customWidth="1" min="7" max="8" width="11.0"/>
    <col customWidth="1" min="9" max="9" width="19.25"/>
    <col customWidth="1" min="10" max="10" width="11.0"/>
    <col customWidth="1" min="11" max="11" width="7.25"/>
    <col customWidth="1" min="12" max="12" width="9.75"/>
    <col customWidth="1" min="13" max="13" width="9.25"/>
    <col customWidth="1" min="14" max="14" width="11.13"/>
    <col customWidth="1" min="15" max="15" width="8.75"/>
    <col customWidth="1" min="16" max="16" width="9.75"/>
    <col customWidth="1" min="17" max="26" width="14.38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131.0</v>
      </c>
      <c r="D3" s="3">
        <v>131.0</v>
      </c>
      <c r="E3" s="3">
        <f t="shared" ref="E3:E4" si="1">F3*B3</f>
        <v>0</v>
      </c>
      <c r="F3" s="3">
        <f t="shared" ref="F3:F4" si="2">D3-C3</f>
        <v>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7527.0</v>
      </c>
      <c r="D4" s="3">
        <v>7563.0</v>
      </c>
      <c r="E4" s="3">
        <f t="shared" si="1"/>
        <v>185.04</v>
      </c>
      <c r="F4" s="3">
        <f t="shared" si="2"/>
        <v>36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398.0</v>
      </c>
      <c r="D6" s="3">
        <v>399.0</v>
      </c>
      <c r="E6" s="3">
        <f t="shared" ref="E6:E7" si="3">F6*B6</f>
        <v>21.65</v>
      </c>
      <c r="F6" s="3">
        <f>D6-C6</f>
        <v>1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>
        <f t="shared" si="3"/>
        <v>50.52</v>
      </c>
      <c r="F7" s="3">
        <f>F6+F9</f>
        <v>2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226.0</v>
      </c>
      <c r="D9" s="3">
        <v>227.0</v>
      </c>
      <c r="E9" s="3">
        <f>B9*F9</f>
        <v>131.15</v>
      </c>
      <c r="F9" s="3">
        <f>D9-C9</f>
        <v>1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>
        <f>SUM(E3:E12)</f>
        <v>3952.41</v>
      </c>
      <c r="F13" s="1"/>
      <c r="G13" s="3">
        <f>E13+13000</f>
        <v>16952.41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130.0</v>
      </c>
      <c r="D17" s="3">
        <v>131.0</v>
      </c>
      <c r="E17" s="3">
        <f t="shared" ref="E17:E18" si="4">F17*B17</f>
        <v>115.86</v>
      </c>
      <c r="F17" s="3">
        <f t="shared" ref="F17:F18" si="5">D17-C17</f>
        <v>1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7490.0</v>
      </c>
      <c r="D18" s="3">
        <v>7527.0</v>
      </c>
      <c r="E18" s="3">
        <f t="shared" si="4"/>
        <v>190.18</v>
      </c>
      <c r="F18" s="3">
        <f t="shared" si="5"/>
        <v>37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396.0</v>
      </c>
      <c r="D20" s="3">
        <v>398.0</v>
      </c>
      <c r="E20" s="3">
        <f t="shared" ref="E20:E21" si="6">F20*B20</f>
        <v>43.3</v>
      </c>
      <c r="F20" s="3">
        <f>D20-C20</f>
        <v>2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>
        <f t="shared" si="6"/>
        <v>75.78</v>
      </c>
      <c r="F21" s="3">
        <f>F20+F23</f>
        <v>3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225.0</v>
      </c>
      <c r="D23" s="3">
        <v>226.0</v>
      </c>
      <c r="E23" s="3">
        <f>B23*F23</f>
        <v>131.15</v>
      </c>
      <c r="F23" s="3">
        <f>D23-C23</f>
        <v>1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>
        <f>SUM(E17:E26)</f>
        <v>4120.32</v>
      </c>
      <c r="F27" s="1"/>
      <c r="G27" s="3">
        <f>E27+13000</f>
        <v>17120.32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130.0</v>
      </c>
      <c r="D31" s="3">
        <v>130.0</v>
      </c>
      <c r="E31" s="3">
        <f t="shared" ref="E31:E32" si="7">F31*B31</f>
        <v>0</v>
      </c>
      <c r="F31" s="3">
        <f t="shared" ref="F31:F32" si="8">D31-C31</f>
        <v>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7451.0</v>
      </c>
      <c r="D32" s="3">
        <v>7490.0</v>
      </c>
      <c r="E32" s="3">
        <f t="shared" si="7"/>
        <v>200.46</v>
      </c>
      <c r="F32" s="3">
        <f t="shared" si="8"/>
        <v>39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394.0</v>
      </c>
      <c r="D34" s="3">
        <v>396.0</v>
      </c>
      <c r="E34" s="3">
        <f t="shared" ref="E34:E35" si="9">F34*B34</f>
        <v>43.3</v>
      </c>
      <c r="F34" s="3">
        <f>D34-C34</f>
        <v>2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>
        <f t="shared" si="9"/>
        <v>75.78</v>
      </c>
      <c r="F35" s="3">
        <f>F34+F37</f>
        <v>3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224.0</v>
      </c>
      <c r="D37" s="3">
        <v>225.0</v>
      </c>
      <c r="E37" s="3">
        <f>B37*F37</f>
        <v>131.15</v>
      </c>
      <c r="F37" s="3">
        <f>D37-C37</f>
        <v>1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>
        <f>SUM(E31:E40)</f>
        <v>4014.74</v>
      </c>
      <c r="F41" s="1"/>
      <c r="G41" s="3">
        <f>E41+13000</f>
        <v>17014.74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129.0</v>
      </c>
      <c r="D45" s="3">
        <v>130.0</v>
      </c>
      <c r="E45" s="3">
        <f t="shared" ref="E45:E46" si="10">F45*B45</f>
        <v>115.86</v>
      </c>
      <c r="F45" s="3">
        <f t="shared" ref="F45:F46" si="11">D45-C45</f>
        <v>1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7413.0</v>
      </c>
      <c r="D46" s="3">
        <v>7451.0</v>
      </c>
      <c r="E46" s="3">
        <f t="shared" si="10"/>
        <v>195.32</v>
      </c>
      <c r="F46" s="3">
        <f t="shared" si="11"/>
        <v>38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392.0</v>
      </c>
      <c r="D48" s="3">
        <v>394.0</v>
      </c>
      <c r="E48" s="3">
        <f t="shared" ref="E48:E49" si="12">F48*B48</f>
        <v>43.3</v>
      </c>
      <c r="F48" s="3">
        <f>D48-C48</f>
        <v>2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>
        <f t="shared" si="12"/>
        <v>101.04</v>
      </c>
      <c r="F49" s="3">
        <f>F48+F51</f>
        <v>4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222.0</v>
      </c>
      <c r="D51" s="3">
        <v>224.0</v>
      </c>
      <c r="E51" s="3">
        <f>B51*F51</f>
        <v>262.3</v>
      </c>
      <c r="F51" s="3">
        <f>D51-C51</f>
        <v>2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895.26</v>
      </c>
      <c r="F52" s="1"/>
      <c r="G52" s="4">
        <v>999.52</v>
      </c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3">
        <f>1019.22-E53</f>
        <v>518.59</v>
      </c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>
        <f>SUM(E45:E54)</f>
        <v>4159.65</v>
      </c>
      <c r="F55" s="1"/>
      <c r="G55" s="3">
        <f>E55+13000</f>
        <v>17159.65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106.56</v>
      </c>
      <c r="C59" s="3">
        <v>128.0</v>
      </c>
      <c r="D59" s="3">
        <v>129.0</v>
      </c>
      <c r="E59" s="3">
        <f t="shared" ref="E59:E60" si="13">F59*B59</f>
        <v>106.56</v>
      </c>
      <c r="F59" s="3">
        <f t="shared" ref="F59:F60" si="14">D59-C59</f>
        <v>1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4.72</v>
      </c>
      <c r="C60" s="3">
        <v>7384.0</v>
      </c>
      <c r="D60" s="3">
        <v>7413.0</v>
      </c>
      <c r="E60" s="3">
        <f t="shared" si="13"/>
        <v>136.88</v>
      </c>
      <c r="F60" s="3">
        <f t="shared" si="14"/>
        <v>29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110.42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19.87</v>
      </c>
      <c r="C62" s="3">
        <v>390.0</v>
      </c>
      <c r="D62" s="3">
        <v>392.0</v>
      </c>
      <c r="E62" s="3">
        <f t="shared" ref="E62:E63" si="15">F62*B62</f>
        <v>39.74</v>
      </c>
      <c r="F62" s="3">
        <f>D62-C62</f>
        <v>2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23.18</v>
      </c>
      <c r="C63" s="3"/>
      <c r="D63" s="3"/>
      <c r="E63" s="3">
        <f t="shared" si="15"/>
        <v>69.54</v>
      </c>
      <c r="F63" s="3">
        <f>F62+F65</f>
        <v>3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1720.73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121.13</v>
      </c>
      <c r="C65" s="3">
        <v>221.0</v>
      </c>
      <c r="D65" s="3">
        <v>222.0</v>
      </c>
      <c r="E65" s="3">
        <f>B65*F65</f>
        <v>121.13</v>
      </c>
      <c r="F65" s="3">
        <f>D65-C65</f>
        <v>1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895.26</v>
      </c>
      <c r="F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>
        <f>SUM(E59:E68)</f>
        <v>3750.89</v>
      </c>
      <c r="F69" s="1"/>
      <c r="G69" s="3">
        <f>E69+13000</f>
        <v>16750.89</v>
      </c>
      <c r="H69" s="3">
        <f>G69-12</f>
        <v>16738.89</v>
      </c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106.56</v>
      </c>
      <c r="C73" s="3">
        <v>128.0</v>
      </c>
      <c r="D73" s="3">
        <v>128.0</v>
      </c>
      <c r="E73" s="3">
        <f t="shared" ref="E73:E74" si="16">F73*B73</f>
        <v>0</v>
      </c>
      <c r="F73" s="3">
        <f t="shared" ref="F73:F74" si="17">D73-C73</f>
        <v>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4.72</v>
      </c>
      <c r="C74" s="3">
        <v>7349.0</v>
      </c>
      <c r="D74" s="3">
        <v>7384.0</v>
      </c>
      <c r="E74" s="3">
        <f t="shared" si="16"/>
        <v>165.2</v>
      </c>
      <c r="F74" s="3">
        <f t="shared" si="17"/>
        <v>35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>
        <v>110.42</v>
      </c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19.87</v>
      </c>
      <c r="C76" s="3">
        <v>389.0</v>
      </c>
      <c r="D76" s="3">
        <v>390.0</v>
      </c>
      <c r="E76" s="3">
        <f t="shared" ref="E76:E77" si="18">F76*B76</f>
        <v>19.87</v>
      </c>
      <c r="F76" s="3">
        <f>D76-C76</f>
        <v>1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23.18</v>
      </c>
      <c r="C77" s="3"/>
      <c r="D77" s="3"/>
      <c r="E77" s="3">
        <f t="shared" si="18"/>
        <v>46.36</v>
      </c>
      <c r="F77" s="3">
        <f>F76+F79</f>
        <v>2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>
        <v>1720.73</v>
      </c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121.13</v>
      </c>
      <c r="C79" s="3">
        <v>220.0</v>
      </c>
      <c r="D79" s="3">
        <v>221.0</v>
      </c>
      <c r="E79" s="3">
        <f>B79*F79</f>
        <v>121.13</v>
      </c>
      <c r="F79" s="3">
        <f>D79-C79</f>
        <v>1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948.71</v>
      </c>
      <c r="F80" s="1"/>
      <c r="G80" s="1">
        <v>895.26</v>
      </c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 t="s">
        <v>23</v>
      </c>
      <c r="H82" s="1">
        <f>16600-16588</f>
        <v>12</v>
      </c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>
        <f>SUM(E73:E82)</f>
        <v>3588.65</v>
      </c>
      <c r="F83" s="1"/>
      <c r="G83" s="3">
        <f>E83+13000</f>
        <v>16588.65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106.56</v>
      </c>
      <c r="C87" s="3">
        <v>127.0</v>
      </c>
      <c r="D87" s="3">
        <v>128.0</v>
      </c>
      <c r="E87" s="3">
        <f t="shared" ref="E87:E88" si="19">F87*B87</f>
        <v>106.56</v>
      </c>
      <c r="F87" s="3">
        <f t="shared" ref="F87:F88" si="20">D87-C87</f>
        <v>1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4.72</v>
      </c>
      <c r="C88" s="3">
        <v>7308.0</v>
      </c>
      <c r="D88" s="3">
        <v>7349.0</v>
      </c>
      <c r="E88" s="3">
        <f t="shared" si="19"/>
        <v>193.52</v>
      </c>
      <c r="F88" s="3">
        <f t="shared" si="20"/>
        <v>41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19.87</v>
      </c>
      <c r="C90" s="3">
        <v>388.0</v>
      </c>
      <c r="D90" s="3">
        <v>389.0</v>
      </c>
      <c r="E90" s="3">
        <f t="shared" ref="E90:E91" si="21">F90*B90</f>
        <v>19.87</v>
      </c>
      <c r="F90" s="3">
        <f>D90-C90</f>
        <v>1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23.18</v>
      </c>
      <c r="C91" s="3"/>
      <c r="D91" s="3"/>
      <c r="E91" s="3">
        <f t="shared" si="21"/>
        <v>46.36</v>
      </c>
      <c r="F91" s="3">
        <f>F90+F93</f>
        <v>2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121.13</v>
      </c>
      <c r="C93" s="3">
        <v>219.0</v>
      </c>
      <c r="D93" s="3">
        <v>220.0</v>
      </c>
      <c r="E93" s="3">
        <f>B93*F93</f>
        <v>121.13</v>
      </c>
      <c r="F93" s="3">
        <f>D93-C93</f>
        <v>1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948.71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>
        <f>SUM(E87:E96)</f>
        <v>3723.53</v>
      </c>
      <c r="F97" s="1"/>
      <c r="G97" s="3">
        <f>E97+13000</f>
        <v>16723.53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106.56</v>
      </c>
      <c r="C101" s="3">
        <v>126.0</v>
      </c>
      <c r="D101" s="3">
        <v>127.0</v>
      </c>
      <c r="E101" s="3">
        <f t="shared" ref="E101:E102" si="22">F101*B101</f>
        <v>106.56</v>
      </c>
      <c r="F101" s="3">
        <f t="shared" ref="F101:F102" si="23">D101-C101</f>
        <v>1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4.72</v>
      </c>
      <c r="C102" s="3">
        <v>7274.0</v>
      </c>
      <c r="D102" s="3">
        <v>7308.0</v>
      </c>
      <c r="E102" s="3">
        <f t="shared" si="22"/>
        <v>160.48</v>
      </c>
      <c r="F102" s="3">
        <f t="shared" si="23"/>
        <v>34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19.87</v>
      </c>
      <c r="C104" s="3">
        <v>386.0</v>
      </c>
      <c r="D104" s="3">
        <v>388.0</v>
      </c>
      <c r="E104" s="3">
        <f t="shared" ref="E104:E105" si="24">F104*B104</f>
        <v>39.74</v>
      </c>
      <c r="F104" s="3">
        <f>D104-C104</f>
        <v>2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23.18</v>
      </c>
      <c r="C105" s="3"/>
      <c r="D105" s="3"/>
      <c r="E105" s="3">
        <f t="shared" si="24"/>
        <v>69.54</v>
      </c>
      <c r="F105" s="3">
        <f>F104+F107</f>
        <v>3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121.13</v>
      </c>
      <c r="C107" s="3">
        <v>218.0</v>
      </c>
      <c r="D107" s="3">
        <v>219.0</v>
      </c>
      <c r="E107" s="3">
        <f>B107*F107</f>
        <v>121.13</v>
      </c>
      <c r="F107" s="3">
        <f>D107-C107</f>
        <v>1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948.71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>
        <f>SUM(E101:E110)</f>
        <v>3733.54</v>
      </c>
      <c r="F111" s="1"/>
      <c r="G111" s="3">
        <f>E111+13000</f>
        <v>16733.54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106.56</v>
      </c>
      <c r="C115" s="3">
        <v>126.0</v>
      </c>
      <c r="D115" s="3">
        <v>126.0</v>
      </c>
      <c r="E115" s="3">
        <f t="shared" ref="E115:E116" si="25">F115*B115</f>
        <v>0</v>
      </c>
      <c r="F115" s="3">
        <f t="shared" ref="F115:F116" si="26">D115-C115</f>
        <v>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4.72</v>
      </c>
      <c r="C116" s="3">
        <v>7236.0</v>
      </c>
      <c r="D116" s="3">
        <v>7274.0</v>
      </c>
      <c r="E116" s="3">
        <f t="shared" si="25"/>
        <v>179.36</v>
      </c>
      <c r="F116" s="3">
        <f t="shared" si="26"/>
        <v>38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19.87</v>
      </c>
      <c r="C118" s="3">
        <v>383.0</v>
      </c>
      <c r="D118" s="3">
        <v>386.0</v>
      </c>
      <c r="E118" s="3">
        <f t="shared" ref="E118:E119" si="27">F118*B118</f>
        <v>59.61</v>
      </c>
      <c r="F118" s="3">
        <f>D118-C118</f>
        <v>3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23.18</v>
      </c>
      <c r="C119" s="3"/>
      <c r="D119" s="3"/>
      <c r="E119" s="3">
        <f t="shared" si="27"/>
        <v>92.72</v>
      </c>
      <c r="F119" s="3">
        <f>F118+F121</f>
        <v>4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121.13</v>
      </c>
      <c r="C121" s="3">
        <v>217.0</v>
      </c>
      <c r="D121" s="3">
        <v>218.0</v>
      </c>
      <c r="E121" s="3">
        <f>B121*F121</f>
        <v>121.13</v>
      </c>
      <c r="F121" s="3">
        <f>D121-C121</f>
        <v>1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948.71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>
        <f>SUM(E115:E124)</f>
        <v>3688.91</v>
      </c>
      <c r="F125" s="1"/>
      <c r="G125" s="3">
        <f>E125+13000</f>
        <v>16688.91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106.56</v>
      </c>
      <c r="C129" s="3">
        <v>125.0</v>
      </c>
      <c r="D129" s="3">
        <v>126.0</v>
      </c>
      <c r="E129" s="3">
        <f t="shared" ref="E129:E130" si="28">F129*B129</f>
        <v>106.56</v>
      </c>
      <c r="F129" s="3">
        <f t="shared" ref="F129:F130" si="29">D129-C129</f>
        <v>1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7181.0</v>
      </c>
      <c r="D130" s="3">
        <v>7236.0</v>
      </c>
      <c r="E130" s="3">
        <f t="shared" si="28"/>
        <v>246.4</v>
      </c>
      <c r="F130" s="3">
        <f t="shared" si="29"/>
        <v>55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378.0</v>
      </c>
      <c r="D132" s="3">
        <v>383.0</v>
      </c>
      <c r="E132" s="3">
        <f t="shared" ref="E132:E133" si="30">F132*B132</f>
        <v>94.4</v>
      </c>
      <c r="F132" s="3">
        <f>D132-C132</f>
        <v>5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>
        <f t="shared" si="30"/>
        <v>154.21</v>
      </c>
      <c r="F133" s="3">
        <f>F132+F135</f>
        <v>7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215.0</v>
      </c>
      <c r="D135" s="3">
        <v>217.0</v>
      </c>
      <c r="E135" s="3">
        <f>B135*F135</f>
        <v>228.54</v>
      </c>
      <c r="F135" s="3">
        <f>D135-C135</f>
        <v>2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946.07</v>
      </c>
      <c r="F136" s="1"/>
      <c r="G136" s="1"/>
      <c r="H136" s="1">
        <v>948.71</v>
      </c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>
        <v>50.0</v>
      </c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>
        <f>SUM(E129:E138)</f>
        <v>4058.56</v>
      </c>
      <c r="F139" s="1"/>
      <c r="G139" s="3">
        <f>E139+13000</f>
        <v>17058.56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101.2</v>
      </c>
      <c r="C143" s="3">
        <v>125.0</v>
      </c>
      <c r="D143" s="3">
        <v>125.0</v>
      </c>
      <c r="E143" s="3">
        <f t="shared" ref="E143:E144" si="31">F143*B143</f>
        <v>0</v>
      </c>
      <c r="F143" s="3">
        <f t="shared" ref="F143:F144" si="32">D143-C143</f>
        <v>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7145.0</v>
      </c>
      <c r="D144" s="3">
        <v>7181.0</v>
      </c>
      <c r="E144" s="3">
        <f t="shared" si="31"/>
        <v>161.28</v>
      </c>
      <c r="F144" s="3">
        <f t="shared" si="32"/>
        <v>36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>
        <f>6000-4675</f>
        <v>1325</v>
      </c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377.0</v>
      </c>
      <c r="D146" s="3">
        <v>378.0</v>
      </c>
      <c r="E146" s="3">
        <f t="shared" ref="E146:E147" si="33">F146*B146</f>
        <v>18.88</v>
      </c>
      <c r="F146" s="3">
        <f>D146-C146</f>
        <v>1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>
        <f t="shared" si="33"/>
        <v>22.03</v>
      </c>
      <c r="F147" s="3">
        <f>F146+F149</f>
        <v>1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215.0</v>
      </c>
      <c r="D149" s="3">
        <v>215.0</v>
      </c>
      <c r="E149" s="3">
        <f>B149*F149</f>
        <v>0</v>
      </c>
      <c r="F149" s="3">
        <f>D149-C149</f>
        <v>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946.07</v>
      </c>
      <c r="F150" s="1"/>
      <c r="G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>
        <f>SUM(E143:E152)</f>
        <v>3430.64</v>
      </c>
      <c r="F153" s="1"/>
      <c r="G153" s="3">
        <f>E153+13000</f>
        <v>16430.64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101.2</v>
      </c>
      <c r="C157" s="3">
        <v>124.0</v>
      </c>
      <c r="D157" s="3">
        <v>124.0</v>
      </c>
      <c r="E157" s="3">
        <f t="shared" ref="E157:E158" si="34">F157*B157</f>
        <v>0</v>
      </c>
      <c r="F157" s="3">
        <f t="shared" ref="F157:F158" si="35">D157-C157</f>
        <v>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7140.0</v>
      </c>
      <c r="D158" s="3">
        <v>7142.0</v>
      </c>
      <c r="E158" s="3">
        <f t="shared" si="34"/>
        <v>8.96</v>
      </c>
      <c r="F158" s="3">
        <f t="shared" si="35"/>
        <v>2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>
        <f>6000-4675</f>
        <v>1325</v>
      </c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376.0</v>
      </c>
      <c r="D160" s="3">
        <v>377.0</v>
      </c>
      <c r="E160" s="3">
        <f t="shared" ref="E160:E161" si="36">F160*B160</f>
        <v>18.88</v>
      </c>
      <c r="F160" s="3">
        <f>D160-C160</f>
        <v>1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>
        <f t="shared" si="36"/>
        <v>44.06</v>
      </c>
      <c r="F161" s="3">
        <f>F160+F163</f>
        <v>2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214.0</v>
      </c>
      <c r="D163" s="3">
        <v>215.0</v>
      </c>
      <c r="E163" s="3">
        <f>B163*F163</f>
        <v>114.27</v>
      </c>
      <c r="F163" s="3">
        <f>D163-C163</f>
        <v>1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946.07</v>
      </c>
      <c r="F164" s="1"/>
      <c r="G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>
        <f>SUM(E157:E166)</f>
        <v>3414.62</v>
      </c>
      <c r="F167" s="1"/>
      <c r="G167" s="3">
        <f>E167+14000</f>
        <v>17414.62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101.2</v>
      </c>
      <c r="C171" s="3">
        <v>123.0</v>
      </c>
      <c r="D171" s="3">
        <v>124.0</v>
      </c>
      <c r="E171" s="3">
        <f t="shared" ref="E171:E172" si="37">F171*B171</f>
        <v>101.2</v>
      </c>
      <c r="F171" s="3">
        <f t="shared" ref="F171:F172" si="38">D171-C171</f>
        <v>1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4.48</v>
      </c>
      <c r="C172" s="3">
        <v>7077.0</v>
      </c>
      <c r="D172" s="3">
        <v>7140.0</v>
      </c>
      <c r="E172" s="3">
        <f t="shared" si="37"/>
        <v>282.24</v>
      </c>
      <c r="F172" s="3">
        <f t="shared" si="38"/>
        <v>63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>
        <f>6000-4675</f>
        <v>1325</v>
      </c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18.88</v>
      </c>
      <c r="C174" s="3">
        <v>370.0</v>
      </c>
      <c r="D174" s="3">
        <v>376.0</v>
      </c>
      <c r="E174" s="3">
        <f t="shared" ref="E174:E175" si="39">F174*B174</f>
        <v>113.28</v>
      </c>
      <c r="F174" s="3">
        <f>D174-C174</f>
        <v>6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22.03</v>
      </c>
      <c r="C175" s="3"/>
      <c r="D175" s="3"/>
      <c r="E175" s="3">
        <f t="shared" si="39"/>
        <v>264.36</v>
      </c>
      <c r="F175" s="3">
        <f>F174+F177</f>
        <v>12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114.27</v>
      </c>
      <c r="C177" s="3">
        <v>208.0</v>
      </c>
      <c r="D177" s="3">
        <v>214.0</v>
      </c>
      <c r="E177" s="3">
        <f>B177*F177</f>
        <v>685.62</v>
      </c>
      <c r="F177" s="3">
        <f>D177-C177</f>
        <v>6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946.07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>
        <f>SUM(E171:E180)</f>
        <v>4675.15</v>
      </c>
      <c r="F181" s="1"/>
      <c r="G181" s="3">
        <f>E181+14000</f>
        <v>18675.15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101.2</v>
      </c>
      <c r="C185" s="3">
        <v>123.0</v>
      </c>
      <c r="D185" s="3">
        <v>123.0</v>
      </c>
      <c r="E185" s="3">
        <f t="shared" ref="E185:E186" si="40">F185*B185</f>
        <v>0</v>
      </c>
      <c r="F185" s="3">
        <f t="shared" ref="F185:F186" si="41">D185-C185</f>
        <v>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4.48</v>
      </c>
      <c r="C186" s="3">
        <v>7034.0</v>
      </c>
      <c r="D186" s="3">
        <v>7077.0</v>
      </c>
      <c r="E186" s="3">
        <f t="shared" si="40"/>
        <v>192.64</v>
      </c>
      <c r="F186" s="3">
        <f t="shared" si="41"/>
        <v>43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18.88</v>
      </c>
      <c r="C188" s="3">
        <v>365.0</v>
      </c>
      <c r="D188" s="3">
        <v>370.0</v>
      </c>
      <c r="E188" s="3">
        <f t="shared" ref="E188:E189" si="42">F188*B188</f>
        <v>94.4</v>
      </c>
      <c r="F188" s="3">
        <f>D188-C188</f>
        <v>5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22.03</v>
      </c>
      <c r="C189" s="3"/>
      <c r="D189" s="3"/>
      <c r="E189" s="3">
        <f t="shared" si="42"/>
        <v>220.3</v>
      </c>
      <c r="F189" s="3">
        <f>F188+F191</f>
        <v>10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114.27</v>
      </c>
      <c r="C191" s="3">
        <v>203.0</v>
      </c>
      <c r="D191" s="3">
        <v>208.0</v>
      </c>
      <c r="E191" s="3">
        <f>B191*F191</f>
        <v>571.35</v>
      </c>
      <c r="F191" s="3">
        <f>D191-C191</f>
        <v>5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946.07</v>
      </c>
      <c r="F192" s="1"/>
      <c r="G192" s="1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>
        <f>SUM(E185:E194)</f>
        <v>4307.14</v>
      </c>
      <c r="F195" s="1"/>
      <c r="G195" s="3">
        <f>E195+14000</f>
        <v>18307.14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101.2</v>
      </c>
      <c r="C199" s="3">
        <v>121.0</v>
      </c>
      <c r="D199" s="3">
        <v>121.0</v>
      </c>
      <c r="E199" s="3">
        <f t="shared" ref="E199:E200" si="43">F199*B199</f>
        <v>0</v>
      </c>
      <c r="F199" s="3">
        <f t="shared" ref="F199:F200" si="44">D199-C199</f>
        <v>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4.48</v>
      </c>
      <c r="C200" s="3">
        <v>6988.0</v>
      </c>
      <c r="D200" s="3">
        <v>6988.0</v>
      </c>
      <c r="E200" s="3">
        <f t="shared" si="43"/>
        <v>0</v>
      </c>
      <c r="F200" s="3">
        <f t="shared" si="44"/>
        <v>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18.88</v>
      </c>
      <c r="C202" s="3">
        <v>363.0</v>
      </c>
      <c r="D202" s="3">
        <v>363.0</v>
      </c>
      <c r="E202" s="3">
        <f t="shared" ref="E202:E203" si="45">F202*B202</f>
        <v>0</v>
      </c>
      <c r="F202" s="3">
        <f>D202-C202</f>
        <v>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22.03</v>
      </c>
      <c r="C203" s="3"/>
      <c r="D203" s="3"/>
      <c r="E203" s="3">
        <f t="shared" si="45"/>
        <v>0</v>
      </c>
      <c r="F203" s="3">
        <f>F202+F205</f>
        <v>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114.27</v>
      </c>
      <c r="C205" s="3">
        <v>202.0</v>
      </c>
      <c r="D205" s="3">
        <v>202.0</v>
      </c>
      <c r="E205" s="3">
        <f>B205*F205</f>
        <v>0</v>
      </c>
      <c r="F205" s="3">
        <f>D205-C205</f>
        <v>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946.07</v>
      </c>
      <c r="F206" s="1"/>
      <c r="G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>
        <f>SUM(E199:E208)</f>
        <v>3228.45</v>
      </c>
      <c r="F209" s="1"/>
      <c r="G209" s="3">
        <f>E209+14000</f>
        <v>17228.45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121.0</v>
      </c>
      <c r="D213" s="3">
        <v>121.0</v>
      </c>
      <c r="E213" s="3">
        <f t="shared" ref="E213:E214" si="46">F213*B213</f>
        <v>0</v>
      </c>
      <c r="F213" s="3">
        <f t="shared" ref="F213:F214" si="47">D213-C213</f>
        <v>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4.48</v>
      </c>
      <c r="C214" s="3">
        <v>6980.0</v>
      </c>
      <c r="D214" s="3">
        <v>6988.0</v>
      </c>
      <c r="E214" s="3">
        <f t="shared" si="46"/>
        <v>35.84</v>
      </c>
      <c r="F214" s="3">
        <f t="shared" si="47"/>
        <v>8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18.88</v>
      </c>
      <c r="C216" s="3">
        <v>362.0</v>
      </c>
      <c r="D216" s="3">
        <v>363.0</v>
      </c>
      <c r="E216" s="3">
        <f t="shared" ref="E216:E217" si="48">F216*B216</f>
        <v>18.88</v>
      </c>
      <c r="F216" s="3">
        <f>D216-C216</f>
        <v>1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22.03</v>
      </c>
      <c r="C217" s="3"/>
      <c r="D217" s="3"/>
      <c r="E217" s="3">
        <f t="shared" si="48"/>
        <v>44.06</v>
      </c>
      <c r="F217" s="3">
        <f>F216+F219</f>
        <v>2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114.27</v>
      </c>
      <c r="C219" s="3">
        <v>201.0</v>
      </c>
      <c r="D219" s="3">
        <v>202.0</v>
      </c>
      <c r="E219" s="3">
        <f>B219*F219</f>
        <v>114.27</v>
      </c>
      <c r="F219" s="3">
        <f>D219-C219</f>
        <v>1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946.07</v>
      </c>
      <c r="F220" s="1"/>
      <c r="G220" s="1">
        <v>946.07</v>
      </c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>
        <f>SUM(E213:E222)</f>
        <v>3234.33</v>
      </c>
      <c r="F223" s="1"/>
      <c r="G223" s="3">
        <f>E223+14000</f>
        <v>17234.33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1"/>
      <c r="G237" s="3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1"/>
      <c r="G251" s="3"/>
      <c r="H251" s="1"/>
      <c r="I251" s="1"/>
      <c r="J251" s="1"/>
      <c r="K251" s="1"/>
    </row>
    <row r="252" ht="12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3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1"/>
      <c r="G279" s="3"/>
      <c r="H279" s="1"/>
      <c r="I279" s="1"/>
      <c r="J279" s="1"/>
      <c r="K279" s="1"/>
    </row>
    <row r="280" ht="12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3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3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3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1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1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1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B1:D1"/>
    <mergeCell ref="B15:D15"/>
    <mergeCell ref="B29:D29"/>
    <mergeCell ref="B43:D43"/>
    <mergeCell ref="B57:D57"/>
    <mergeCell ref="B71:D71"/>
    <mergeCell ref="B85:D85"/>
    <mergeCell ref="B99:D99"/>
    <mergeCell ref="B113:D113"/>
    <mergeCell ref="B127:D127"/>
    <mergeCell ref="B141:D141"/>
    <mergeCell ref="B155:D155"/>
    <mergeCell ref="B169:D169"/>
    <mergeCell ref="B183:D183"/>
    <mergeCell ref="B197:D197"/>
    <mergeCell ref="B211:D211"/>
    <mergeCell ref="B225:D225"/>
    <mergeCell ref="B239:D239"/>
    <mergeCell ref="B253:D253"/>
    <mergeCell ref="B267:D267"/>
    <mergeCell ref="B281:D281"/>
    <mergeCell ref="B393:D393"/>
    <mergeCell ref="B407:D407"/>
    <mergeCell ref="B421:D421"/>
    <mergeCell ref="B295:D295"/>
    <mergeCell ref="B309:D309"/>
    <mergeCell ref="B323:D323"/>
    <mergeCell ref="B337:D337"/>
    <mergeCell ref="B351:D351"/>
    <mergeCell ref="B365:D365"/>
    <mergeCell ref="B379:D37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13"/>
    <col customWidth="1" min="3" max="3" width="8.25"/>
    <col customWidth="1" min="4" max="4" width="7.75"/>
    <col customWidth="1" min="5" max="5" width="8.63"/>
    <col customWidth="1" min="6" max="6" width="6.88"/>
    <col customWidth="1" min="7" max="7" width="11.0"/>
    <col customWidth="1" min="8" max="8" width="15.63"/>
    <col customWidth="1" min="9" max="9" width="16.0"/>
    <col customWidth="1" min="10" max="10" width="11.0"/>
    <col customWidth="1" min="11" max="11" width="8.25"/>
    <col customWidth="1" min="12" max="12" width="9.38"/>
    <col customWidth="1" min="13" max="13" width="9.25"/>
    <col customWidth="1" min="14" max="14" width="9.63"/>
    <col customWidth="1" min="15" max="15" width="10.38"/>
    <col customWidth="1" min="16" max="16" width="11.38"/>
    <col customWidth="1" min="17" max="26" width="14.38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128.0</v>
      </c>
      <c r="D3" s="3">
        <v>128.0</v>
      </c>
      <c r="E3" s="3">
        <f t="shared" ref="E3:E4" si="1">F3*B3</f>
        <v>0</v>
      </c>
      <c r="F3" s="3">
        <f t="shared" ref="F3:F4" si="2">D3-C3</f>
        <v>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6164.0</v>
      </c>
      <c r="D4" s="3">
        <v>6200.0</v>
      </c>
      <c r="E4" s="3">
        <f t="shared" si="1"/>
        <v>185.04</v>
      </c>
      <c r="F4" s="3">
        <f t="shared" si="2"/>
        <v>36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512.0</v>
      </c>
      <c r="D6" s="3">
        <v>514.0</v>
      </c>
      <c r="E6" s="3">
        <f t="shared" ref="E6:E7" si="3">F6*B6</f>
        <v>43.3</v>
      </c>
      <c r="F6" s="3">
        <f>D6-C6</f>
        <v>2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>
        <f t="shared" si="3"/>
        <v>50.52</v>
      </c>
      <c r="F7" s="3">
        <f>F6+F9</f>
        <v>2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228.0</v>
      </c>
      <c r="D9" s="3">
        <v>228.0</v>
      </c>
      <c r="E9" s="3">
        <f>F9*B9</f>
        <v>0</v>
      </c>
      <c r="F9" s="3">
        <f>D9-C9</f>
        <v>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34</v>
      </c>
      <c r="B13" s="3"/>
      <c r="C13" s="3"/>
      <c r="D13" s="3"/>
      <c r="E13" s="3">
        <v>0.0</v>
      </c>
      <c r="F13" s="1"/>
      <c r="G13" s="1"/>
      <c r="H13" s="1" t="s">
        <v>35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>
        <f>SUM(E3:E13)</f>
        <v>3811.43</v>
      </c>
      <c r="F14" s="5"/>
      <c r="G14" s="3">
        <f>E14+14000</f>
        <v>17811.43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36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128.0</v>
      </c>
      <c r="D18" s="3">
        <v>128.0</v>
      </c>
      <c r="E18" s="3">
        <f t="shared" ref="E18:E19" si="4">F18*B18</f>
        <v>0</v>
      </c>
      <c r="F18" s="3">
        <f t="shared" ref="F18:F19" si="5">D18-C18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6140.0</v>
      </c>
      <c r="D19" s="3">
        <v>6164.0</v>
      </c>
      <c r="E19" s="3">
        <f t="shared" si="4"/>
        <v>123.36</v>
      </c>
      <c r="F19" s="3">
        <f t="shared" si="5"/>
        <v>24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511.0</v>
      </c>
      <c r="D21" s="3">
        <v>512.0</v>
      </c>
      <c r="E21" s="3">
        <f t="shared" ref="E21:E22" si="6">F21*B21</f>
        <v>21.65</v>
      </c>
      <c r="F21" s="3">
        <f>D21-C21</f>
        <v>1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>
        <f t="shared" si="6"/>
        <v>50.52</v>
      </c>
      <c r="F22" s="3">
        <f>F21+F24</f>
        <v>2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227.0</v>
      </c>
      <c r="D24" s="3">
        <v>228.0</v>
      </c>
      <c r="E24" s="3">
        <f>F24*B24</f>
        <v>131.15</v>
      </c>
      <c r="F24" s="3">
        <f>D24-C24</f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34</v>
      </c>
      <c r="B28" s="3"/>
      <c r="C28" s="3"/>
      <c r="D28" s="3"/>
      <c r="E28" s="3">
        <v>0.0</v>
      </c>
      <c r="F28" s="1"/>
      <c r="G28" s="1"/>
      <c r="H28" s="1" t="s">
        <v>35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>
        <f>SUM(E18:E28)</f>
        <v>3859.25</v>
      </c>
      <c r="F29" s="5"/>
      <c r="G29" s="3">
        <f>E29+14000</f>
        <v>17859.25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128.0</v>
      </c>
      <c r="D33" s="3">
        <v>128.0</v>
      </c>
      <c r="E33" s="3">
        <f t="shared" ref="E33:E34" si="7">F33*B33</f>
        <v>0</v>
      </c>
      <c r="F33" s="3">
        <f t="shared" ref="F33:F34" si="8">D33-C33</f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6116.0</v>
      </c>
      <c r="D34" s="3">
        <v>6140.0</v>
      </c>
      <c r="E34" s="3">
        <f t="shared" si="7"/>
        <v>123.36</v>
      </c>
      <c r="F34" s="3">
        <f t="shared" si="8"/>
        <v>24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511.0</v>
      </c>
      <c r="D36" s="3">
        <v>511.0</v>
      </c>
      <c r="E36" s="3">
        <f t="shared" ref="E36:E37" si="9">F36*B36</f>
        <v>0</v>
      </c>
      <c r="F36" s="3">
        <f>D36-C36</f>
        <v>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>
        <f t="shared" si="9"/>
        <v>0</v>
      </c>
      <c r="F37" s="3">
        <f>F36+F39</f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227.0</v>
      </c>
      <c r="D39" s="3">
        <v>227.0</v>
      </c>
      <c r="E39" s="3">
        <f>F39*B39</f>
        <v>0</v>
      </c>
      <c r="F39" s="3">
        <f>D39-C39</f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34</v>
      </c>
      <c r="B43" s="3"/>
      <c r="C43" s="3"/>
      <c r="D43" s="3"/>
      <c r="E43" s="3">
        <v>0.0</v>
      </c>
      <c r="F43" s="1"/>
      <c r="G43" s="1"/>
      <c r="H43" s="1" t="s">
        <v>35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>
        <f>SUM(E33:E43)</f>
        <v>3655.93</v>
      </c>
      <c r="F44" s="5"/>
      <c r="G44" s="3">
        <f>E44+14000</f>
        <v>17655.93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36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127.0</v>
      </c>
      <c r="D48" s="3">
        <v>128.0</v>
      </c>
      <c r="E48" s="3">
        <f t="shared" ref="E48:E49" si="10">F48*B48</f>
        <v>115.86</v>
      </c>
      <c r="F48" s="3">
        <f t="shared" ref="F48:F49" si="11">D48-C48</f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6078.0</v>
      </c>
      <c r="D49" s="3">
        <v>6116.0</v>
      </c>
      <c r="E49" s="3">
        <f t="shared" si="10"/>
        <v>195.32</v>
      </c>
      <c r="F49" s="3">
        <f t="shared" si="11"/>
        <v>38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510.0</v>
      </c>
      <c r="D51" s="3">
        <v>511.0</v>
      </c>
      <c r="E51" s="3">
        <f t="shared" ref="E51:E52" si="12">F51*B51</f>
        <v>21.65</v>
      </c>
      <c r="F51" s="3">
        <f>D51-C51</f>
        <v>1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>
        <f t="shared" si="12"/>
        <v>50.52</v>
      </c>
      <c r="F52" s="3">
        <f>F51+F54</f>
        <v>2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226.0</v>
      </c>
      <c r="D54" s="3">
        <v>227.0</v>
      </c>
      <c r="E54" s="3">
        <f>F54*B54</f>
        <v>131.15</v>
      </c>
      <c r="F54" s="3">
        <f>D54-C54</f>
        <v>1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>
        <f>887.83+42.05</f>
        <v>929.88</v>
      </c>
      <c r="F55" s="1"/>
      <c r="G55" s="1">
        <v>978.04</v>
      </c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3">
        <f>1019.22-E56</f>
        <v>518.59</v>
      </c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34</v>
      </c>
      <c r="B58" s="3"/>
      <c r="C58" s="3"/>
      <c r="D58" s="3"/>
      <c r="E58" s="3">
        <v>0.0</v>
      </c>
      <c r="F58" s="1"/>
      <c r="G58" s="1"/>
      <c r="H58" s="1" t="s">
        <v>35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>
        <f>SUM(E48:E58)</f>
        <v>3980.95</v>
      </c>
      <c r="F59" s="5"/>
      <c r="G59" s="3">
        <f>E59+14000</f>
        <v>17980.95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36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106.56</v>
      </c>
      <c r="C63" s="3">
        <v>126.0</v>
      </c>
      <c r="D63" s="3">
        <v>127.0</v>
      </c>
      <c r="E63" s="3">
        <f t="shared" ref="E63:E64" si="13">F63*B63</f>
        <v>106.56</v>
      </c>
      <c r="F63" s="3">
        <f t="shared" ref="F63:F64" si="14">D63-C63</f>
        <v>1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4.72</v>
      </c>
      <c r="C64" s="3">
        <v>6024.0</v>
      </c>
      <c r="D64" s="3">
        <v>6078.0</v>
      </c>
      <c r="E64" s="3">
        <f t="shared" si="13"/>
        <v>254.88</v>
      </c>
      <c r="F64" s="3">
        <f t="shared" si="14"/>
        <v>54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19.87</v>
      </c>
      <c r="C66" s="3">
        <v>505.0</v>
      </c>
      <c r="D66" s="3">
        <v>510.0</v>
      </c>
      <c r="E66" s="3">
        <f t="shared" ref="E66:E67" si="15">F66*B66</f>
        <v>99.35</v>
      </c>
      <c r="F66" s="3">
        <f>D66-C66</f>
        <v>5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23.18</v>
      </c>
      <c r="C67" s="3"/>
      <c r="D67" s="3"/>
      <c r="E67" s="3">
        <f t="shared" si="15"/>
        <v>208.62</v>
      </c>
      <c r="F67" s="3">
        <f>F66+F69</f>
        <v>9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1720.73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121.13</v>
      </c>
      <c r="C69" s="3">
        <v>222.0</v>
      </c>
      <c r="D69" s="3">
        <v>226.0</v>
      </c>
      <c r="E69" s="3">
        <f>F69*B69</f>
        <v>484.52</v>
      </c>
      <c r="F69" s="3">
        <f>D69-C69</f>
        <v>4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>
        <f>887.83+42.05</f>
        <v>929.88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34</v>
      </c>
      <c r="B73" s="3"/>
      <c r="C73" s="3"/>
      <c r="D73" s="3"/>
      <c r="E73" s="3">
        <v>0.0</v>
      </c>
      <c r="F73" s="1"/>
      <c r="G73" s="1"/>
      <c r="H73" s="1" t="s">
        <v>35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>
        <f>SUM(E63:E73)</f>
        <v>4455.59</v>
      </c>
      <c r="F74" s="5"/>
      <c r="G74" s="3">
        <f>E74+14000</f>
        <v>18455.59</v>
      </c>
      <c r="H74" s="3">
        <f>G74-7</f>
        <v>18448.59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36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106.56</v>
      </c>
      <c r="C78" s="3">
        <v>126.0</v>
      </c>
      <c r="D78" s="3">
        <v>126.0</v>
      </c>
      <c r="E78" s="3">
        <f t="shared" ref="E78:E79" si="16">F78*B78</f>
        <v>0</v>
      </c>
      <c r="F78" s="3">
        <f t="shared" ref="F78:F79" si="17">D78-C78</f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4.72</v>
      </c>
      <c r="C79" s="3">
        <v>5980.0</v>
      </c>
      <c r="D79" s="3">
        <v>6024.0</v>
      </c>
      <c r="E79" s="3">
        <f t="shared" si="16"/>
        <v>207.68</v>
      </c>
      <c r="F79" s="3">
        <f t="shared" si="17"/>
        <v>44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110.42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19.87</v>
      </c>
      <c r="C81" s="3">
        <v>503.0</v>
      </c>
      <c r="D81" s="3">
        <v>505.0</v>
      </c>
      <c r="E81" s="3">
        <f t="shared" ref="E81:E82" si="18">F81*B81</f>
        <v>39.74</v>
      </c>
      <c r="F81" s="3">
        <f>D81-C81</f>
        <v>2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23.18</v>
      </c>
      <c r="C82" s="3"/>
      <c r="D82" s="3"/>
      <c r="E82" s="3">
        <f t="shared" si="18"/>
        <v>69.54</v>
      </c>
      <c r="F82" s="3">
        <f>F81+F84</f>
        <v>3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1732.08</v>
      </c>
      <c r="F83" s="1"/>
      <c r="G83" s="1">
        <v>1720.73</v>
      </c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121.13</v>
      </c>
      <c r="C84" s="3">
        <v>221.0</v>
      </c>
      <c r="D84" s="3">
        <v>222.0</v>
      </c>
      <c r="E84" s="3">
        <f>F84*B84</f>
        <v>121.13</v>
      </c>
      <c r="F84" s="3">
        <f>D84-C84</f>
        <v>1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>
        <f>887.83+34.17</f>
        <v>922</v>
      </c>
      <c r="F85" s="1"/>
      <c r="G85" s="1">
        <v>929.88</v>
      </c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34</v>
      </c>
      <c r="B88" s="3"/>
      <c r="C88" s="3"/>
      <c r="D88" s="3"/>
      <c r="E88" s="3">
        <v>0.0</v>
      </c>
      <c r="F88" s="1"/>
      <c r="G88" s="1" t="s">
        <v>37</v>
      </c>
      <c r="H88" s="1" t="s">
        <v>35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>
        <f>SUM(E78:E88)</f>
        <v>3743.22</v>
      </c>
      <c r="F89" s="5"/>
      <c r="G89" s="3">
        <f>E89+14000</f>
        <v>17743.22</v>
      </c>
      <c r="H89" s="3">
        <f>G89-54</f>
        <v>17689.22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36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106.56</v>
      </c>
      <c r="C93" s="3">
        <v>126.0</v>
      </c>
      <c r="D93" s="3">
        <v>126.0</v>
      </c>
      <c r="E93" s="3">
        <f t="shared" ref="E93:E94" si="19">F93*B93</f>
        <v>0</v>
      </c>
      <c r="F93" s="3">
        <f t="shared" ref="F93:F94" si="20">D93-C93</f>
        <v>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4.72</v>
      </c>
      <c r="C94" s="3">
        <v>5964.0</v>
      </c>
      <c r="D94" s="3">
        <v>5980.0</v>
      </c>
      <c r="E94" s="3">
        <f t="shared" si="19"/>
        <v>75.52</v>
      </c>
      <c r="F94" s="3">
        <f t="shared" si="20"/>
        <v>16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110.42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19.87</v>
      </c>
      <c r="C96" s="3">
        <v>502.0</v>
      </c>
      <c r="D96" s="3">
        <v>503.0</v>
      </c>
      <c r="E96" s="3">
        <f t="shared" ref="E96:E97" si="21">F96*B96</f>
        <v>19.87</v>
      </c>
      <c r="F96" s="3">
        <f>D96-C96</f>
        <v>1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23.18</v>
      </c>
      <c r="C97" s="3"/>
      <c r="D97" s="3"/>
      <c r="E97" s="3">
        <f t="shared" si="21"/>
        <v>46.36</v>
      </c>
      <c r="F97" s="3">
        <f>F96+F99</f>
        <v>2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1732.08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121.13</v>
      </c>
      <c r="C99" s="3">
        <v>220.0</v>
      </c>
      <c r="D99" s="3">
        <v>221.0</v>
      </c>
      <c r="E99" s="3">
        <f>F99*B99</f>
        <v>121.13</v>
      </c>
      <c r="F99" s="3">
        <f>D99-C99</f>
        <v>1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>
        <f>887.83+34.17</f>
        <v>922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34</v>
      </c>
      <c r="B103" s="3"/>
      <c r="C103" s="3"/>
      <c r="D103" s="3"/>
      <c r="E103" s="3">
        <v>0.0</v>
      </c>
      <c r="F103" s="1"/>
      <c r="G103" s="1" t="s">
        <v>38</v>
      </c>
      <c r="H103" s="1" t="s">
        <v>35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>
        <f>SUM(E93:E103)</f>
        <v>3568.01</v>
      </c>
      <c r="F104" s="5"/>
      <c r="G104" s="3">
        <f>E104+14000</f>
        <v>17568.01</v>
      </c>
      <c r="H104" s="3">
        <f>G104-54</f>
        <v>17514.01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36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106.56</v>
      </c>
      <c r="C108" s="3">
        <v>126.0</v>
      </c>
      <c r="D108" s="3">
        <v>126.0</v>
      </c>
      <c r="E108" s="3">
        <f t="shared" ref="E108:E109" si="22">F108*B108</f>
        <v>0</v>
      </c>
      <c r="F108" s="3">
        <f t="shared" ref="F108:F109" si="23">D108-C108</f>
        <v>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4.72</v>
      </c>
      <c r="C109" s="3">
        <v>5934.0</v>
      </c>
      <c r="D109" s="3">
        <v>5964.0</v>
      </c>
      <c r="E109" s="3">
        <f t="shared" si="22"/>
        <v>141.6</v>
      </c>
      <c r="F109" s="3">
        <f t="shared" si="23"/>
        <v>30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110.42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19.87</v>
      </c>
      <c r="C111" s="3">
        <v>502.0</v>
      </c>
      <c r="D111" s="3">
        <v>502.0</v>
      </c>
      <c r="E111" s="3">
        <f t="shared" ref="E111:E112" si="24">F111*B111</f>
        <v>0</v>
      </c>
      <c r="F111" s="3">
        <f>D111-C111</f>
        <v>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23.18</v>
      </c>
      <c r="C112" s="3"/>
      <c r="D112" s="3"/>
      <c r="E112" s="3">
        <f t="shared" si="24"/>
        <v>0</v>
      </c>
      <c r="F112" s="3">
        <f>F111+F114</f>
        <v>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1732.08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121.13</v>
      </c>
      <c r="C114" s="3">
        <v>220.0</v>
      </c>
      <c r="D114" s="3">
        <v>220.0</v>
      </c>
      <c r="E114" s="3">
        <f>F114*B114</f>
        <v>0</v>
      </c>
      <c r="F114" s="3">
        <f>D114-C114</f>
        <v>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>
        <f>887.83+34.17</f>
        <v>922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34</v>
      </c>
      <c r="B118" s="3"/>
      <c r="C118" s="3"/>
      <c r="D118" s="3"/>
      <c r="E118" s="3">
        <v>0.0</v>
      </c>
      <c r="F118" s="1"/>
      <c r="G118" s="1" t="s">
        <v>38</v>
      </c>
      <c r="H118" s="1" t="s">
        <v>35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>
        <f>SUM(E108:E118)</f>
        <v>3446.73</v>
      </c>
      <c r="F119" s="5"/>
      <c r="G119" s="3">
        <f>E119+14000</f>
        <v>17446.73</v>
      </c>
      <c r="H119" s="3">
        <f>G119-60</f>
        <v>17386.73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36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106.56</v>
      </c>
      <c r="C123" s="3">
        <v>126.0</v>
      </c>
      <c r="D123" s="3">
        <v>126.0</v>
      </c>
      <c r="E123" s="3">
        <f t="shared" ref="E123:E124" si="25">F123*B123</f>
        <v>0</v>
      </c>
      <c r="F123" s="3">
        <f t="shared" ref="F123:F124" si="26">D123-C123</f>
        <v>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4.72</v>
      </c>
      <c r="C124" s="3">
        <v>5902.0</v>
      </c>
      <c r="D124" s="3">
        <v>5934.0</v>
      </c>
      <c r="E124" s="3">
        <f t="shared" si="25"/>
        <v>151.04</v>
      </c>
      <c r="F124" s="3">
        <f t="shared" si="26"/>
        <v>32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110.42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19.87</v>
      </c>
      <c r="C126" s="3">
        <v>500.0</v>
      </c>
      <c r="D126" s="3">
        <v>502.0</v>
      </c>
      <c r="E126" s="3">
        <f t="shared" ref="E126:E127" si="27">F126*B126</f>
        <v>39.74</v>
      </c>
      <c r="F126" s="3">
        <f>D126-C126</f>
        <v>2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23.18</v>
      </c>
      <c r="C127" s="3"/>
      <c r="D127" s="3"/>
      <c r="E127" s="3">
        <f t="shared" si="27"/>
        <v>46.36</v>
      </c>
      <c r="F127" s="3">
        <f>F126+F129</f>
        <v>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1732.08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121.13</v>
      </c>
      <c r="C129" s="3">
        <v>220.0</v>
      </c>
      <c r="D129" s="3">
        <v>220.0</v>
      </c>
      <c r="E129" s="3">
        <f>F129*B129</f>
        <v>0</v>
      </c>
      <c r="F129" s="3">
        <f>D129-C129</f>
        <v>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>
        <f>887.83+34.17</f>
        <v>922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34</v>
      </c>
      <c r="B133" s="3"/>
      <c r="C133" s="3"/>
      <c r="D133" s="3"/>
      <c r="E133" s="3">
        <v>0.0</v>
      </c>
      <c r="F133" s="1"/>
      <c r="G133" s="1"/>
      <c r="H133" s="1" t="s">
        <v>35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>
        <f>SUM(E123:E133)</f>
        <v>3542.27</v>
      </c>
      <c r="F134" s="5"/>
      <c r="G134" s="3">
        <f>E134+14000</f>
        <v>17542.27</v>
      </c>
      <c r="H134" s="3">
        <f>G134-60</f>
        <v>17482.27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36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106.56</v>
      </c>
      <c r="C138" s="3">
        <v>126.0</v>
      </c>
      <c r="D138" s="3">
        <v>126.0</v>
      </c>
      <c r="E138" s="3">
        <f t="shared" ref="E138:E139" si="28">F138*B138</f>
        <v>0</v>
      </c>
      <c r="F138" s="3">
        <f t="shared" ref="F138:F139" si="29">D138-C138</f>
        <v>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5893.0</v>
      </c>
      <c r="D139" s="3">
        <v>5902.0</v>
      </c>
      <c r="E139" s="3">
        <f t="shared" si="28"/>
        <v>40.32</v>
      </c>
      <c r="F139" s="3">
        <f t="shared" si="29"/>
        <v>9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500.0</v>
      </c>
      <c r="D141" s="3">
        <v>500.0</v>
      </c>
      <c r="E141" s="3">
        <f t="shared" ref="E141:E142" si="30">F141*B141</f>
        <v>0</v>
      </c>
      <c r="F141" s="3">
        <f>D141-C141</f>
        <v>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>
        <f t="shared" si="30"/>
        <v>0</v>
      </c>
      <c r="F142" s="3">
        <f>F141+F144</f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220.0</v>
      </c>
      <c r="D144" s="3">
        <v>220.0</v>
      </c>
      <c r="E144" s="3">
        <f>F144*B144</f>
        <v>0</v>
      </c>
      <c r="F144" s="3">
        <f>D144-C144</f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>
        <f>887.83+34.17</f>
        <v>922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34</v>
      </c>
      <c r="B148" s="3"/>
      <c r="C148" s="3"/>
      <c r="D148" s="3"/>
      <c r="E148" s="3">
        <v>0.0</v>
      </c>
      <c r="F148" s="1"/>
      <c r="G148" s="1" t="s">
        <v>39</v>
      </c>
      <c r="H148" s="1" t="s">
        <v>35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>
        <f>SUM(E138:E148)</f>
        <v>3239.7</v>
      </c>
      <c r="F149" s="5"/>
      <c r="G149" s="3">
        <f>E149+14000</f>
        <v>17239.7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36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101.2</v>
      </c>
      <c r="C153" s="3">
        <v>123.0</v>
      </c>
      <c r="D153" s="3">
        <v>126.0</v>
      </c>
      <c r="E153" s="3">
        <f t="shared" ref="E153:E154" si="31">F153*B153</f>
        <v>303.6</v>
      </c>
      <c r="F153" s="3">
        <f t="shared" ref="F153:F154" si="32">D153-C153</f>
        <v>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5818.0</v>
      </c>
      <c r="D154" s="3">
        <v>5893.0</v>
      </c>
      <c r="E154" s="3">
        <f t="shared" si="31"/>
        <v>336</v>
      </c>
      <c r="F154" s="3">
        <f t="shared" si="32"/>
        <v>75</v>
      </c>
      <c r="G154" s="1"/>
      <c r="H154" s="1">
        <v>3200.0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>
        <f>H154/2</f>
        <v>1600</v>
      </c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488.0</v>
      </c>
      <c r="D156" s="3">
        <v>500.0</v>
      </c>
      <c r="E156" s="3">
        <f t="shared" ref="E156:E157" si="33">F156*B156</f>
        <v>226.56</v>
      </c>
      <c r="F156" s="3">
        <f>D156-C156</f>
        <v>12</v>
      </c>
      <c r="G156" s="1"/>
      <c r="H156" s="3">
        <f>E153+E154+E156+E159</f>
        <v>2123.13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>
        <f t="shared" si="33"/>
        <v>506.69</v>
      </c>
      <c r="F157" s="3">
        <f>F156+F159</f>
        <v>23</v>
      </c>
      <c r="G157" s="1"/>
      <c r="H157" s="1">
        <f>15000/2</f>
        <v>7500</v>
      </c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3">
        <f>H155+H156+H157</f>
        <v>11223.13</v>
      </c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209.0</v>
      </c>
      <c r="D159" s="3">
        <v>220.0</v>
      </c>
      <c r="E159" s="3">
        <f>F159*B159</f>
        <v>1256.97</v>
      </c>
      <c r="F159" s="3">
        <f>D159-C159</f>
        <v>11</v>
      </c>
      <c r="G159" s="1"/>
      <c r="H159" s="1">
        <f>5528+7500</f>
        <v>13028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>
        <f>887.83+34.17</f>
        <v>922</v>
      </c>
      <c r="F160" s="1"/>
      <c r="G160" s="1"/>
      <c r="H160" s="3">
        <f>12000-H158</f>
        <v>776.87</v>
      </c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34</v>
      </c>
      <c r="B163" s="3"/>
      <c r="C163" s="3"/>
      <c r="D163" s="3"/>
      <c r="E163" s="3">
        <v>0.0</v>
      </c>
      <c r="F163" s="1"/>
      <c r="G163" s="1"/>
      <c r="H163" s="1" t="s">
        <v>35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>
        <f>SUM(E153:E163)</f>
        <v>5829.2</v>
      </c>
      <c r="F164" s="5"/>
      <c r="G164" s="3">
        <f>E164+15000</f>
        <v>20829.2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36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101.2</v>
      </c>
      <c r="C168" s="3">
        <v>123.0</v>
      </c>
      <c r="D168" s="3">
        <v>123.0</v>
      </c>
      <c r="E168" s="3">
        <f t="shared" ref="E168:E169" si="34">F168*B168</f>
        <v>0</v>
      </c>
      <c r="F168" s="3">
        <f t="shared" ref="F168:F169" si="35">D168-C168</f>
        <v>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5796.0</v>
      </c>
      <c r="D169" s="3">
        <v>5818.0</v>
      </c>
      <c r="E169" s="3">
        <f t="shared" si="34"/>
        <v>98.56</v>
      </c>
      <c r="F169" s="3">
        <f t="shared" si="35"/>
        <v>22</v>
      </c>
      <c r="G169" s="1"/>
      <c r="H169" s="1">
        <v>5672.0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487.0</v>
      </c>
      <c r="D171" s="3">
        <v>488.0</v>
      </c>
      <c r="E171" s="3">
        <f t="shared" ref="E171:E172" si="36">F171*B171</f>
        <v>18.88</v>
      </c>
      <c r="F171" s="3">
        <f>D171-C171</f>
        <v>1</v>
      </c>
      <c r="G171" s="1"/>
      <c r="H171" s="1">
        <v>471.0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>
        <f t="shared" si="36"/>
        <v>22.03</v>
      </c>
      <c r="F172" s="3">
        <f>F171+F174</f>
        <v>1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209.0</v>
      </c>
      <c r="D174" s="3">
        <v>209.0</v>
      </c>
      <c r="E174" s="3">
        <f>F174*B174</f>
        <v>0</v>
      </c>
      <c r="F174" s="3">
        <f>D174-C174</f>
        <v>0</v>
      </c>
      <c r="G174" s="1"/>
      <c r="H174" s="1">
        <v>297.0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>
        <f>887.83+34.17</f>
        <v>922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34</v>
      </c>
      <c r="B178" s="3"/>
      <c r="C178" s="3"/>
      <c r="D178" s="3"/>
      <c r="E178" s="3">
        <v>0.0</v>
      </c>
      <c r="F178" s="1"/>
      <c r="G178" s="1"/>
      <c r="H178" s="1" t="s">
        <v>35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>
        <f>SUM(E168:E178)</f>
        <v>3338.85</v>
      </c>
      <c r="F179" s="5"/>
      <c r="G179" s="3">
        <f>E179+15000</f>
        <v>18338.85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36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101.2</v>
      </c>
      <c r="C183" s="3">
        <v>123.0</v>
      </c>
      <c r="D183" s="3">
        <v>123.0</v>
      </c>
      <c r="E183" s="3">
        <f t="shared" ref="E183:E184" si="37">F183*B183</f>
        <v>0</v>
      </c>
      <c r="F183" s="3">
        <f t="shared" ref="F183:F184" si="38">D183-C183</f>
        <v>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4.48</v>
      </c>
      <c r="C184" s="3">
        <v>5754.0</v>
      </c>
      <c r="D184" s="3">
        <v>5796.0</v>
      </c>
      <c r="E184" s="3">
        <f t="shared" si="37"/>
        <v>188.16</v>
      </c>
      <c r="F184" s="3">
        <f t="shared" si="38"/>
        <v>42</v>
      </c>
      <c r="G184" s="1"/>
      <c r="H184" s="1">
        <v>5672.0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18.88</v>
      </c>
      <c r="C186" s="3">
        <v>473.0</v>
      </c>
      <c r="D186" s="3">
        <v>487.0</v>
      </c>
      <c r="E186" s="3">
        <f t="shared" ref="E186:E187" si="39">F186*B186</f>
        <v>264.32</v>
      </c>
      <c r="F186" s="3">
        <f>D186-C186</f>
        <v>14</v>
      </c>
      <c r="G186" s="1"/>
      <c r="H186" s="1">
        <v>471.0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22.03</v>
      </c>
      <c r="C187" s="3"/>
      <c r="D187" s="3"/>
      <c r="E187" s="3">
        <f t="shared" si="39"/>
        <v>330.45</v>
      </c>
      <c r="F187" s="3">
        <f>F186+F189</f>
        <v>15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114.27</v>
      </c>
      <c r="C189" s="3">
        <v>208.0</v>
      </c>
      <c r="D189" s="3">
        <v>209.0</v>
      </c>
      <c r="E189" s="3">
        <f>F189*B189</f>
        <v>114.27</v>
      </c>
      <c r="F189" s="3">
        <f>D189-C189</f>
        <v>1</v>
      </c>
      <c r="G189" s="1"/>
      <c r="H189" s="1">
        <v>297.0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>
        <f>887.83+34.17</f>
        <v>922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34</v>
      </c>
      <c r="B193" s="3"/>
      <c r="C193" s="3"/>
      <c r="D193" s="3"/>
      <c r="E193" s="3">
        <v>0.0</v>
      </c>
      <c r="F193" s="1"/>
      <c r="G193" s="1"/>
      <c r="H193" s="1" t="s">
        <v>35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>
        <f>SUM(E183:E193)</f>
        <v>4096.58</v>
      </c>
      <c r="F194" s="5"/>
      <c r="G194" s="3">
        <f>E194+15000</f>
        <v>19096.58</v>
      </c>
      <c r="H194" s="1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36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101.2</v>
      </c>
      <c r="C198" s="3">
        <v>123.0</v>
      </c>
      <c r="D198" s="3">
        <v>123.0</v>
      </c>
      <c r="E198" s="3">
        <f t="shared" ref="E198:E199" si="40">F198*B198</f>
        <v>0</v>
      </c>
      <c r="F198" s="3">
        <f t="shared" ref="F198:F199" si="41">D198-C198</f>
        <v>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4.48</v>
      </c>
      <c r="C199" s="3">
        <v>5722.0</v>
      </c>
      <c r="D199" s="3">
        <v>5754.0</v>
      </c>
      <c r="E199" s="3">
        <f t="shared" si="40"/>
        <v>143.36</v>
      </c>
      <c r="F199" s="3">
        <f t="shared" si="41"/>
        <v>32</v>
      </c>
      <c r="G199" s="1"/>
      <c r="H199" s="1">
        <v>5672.0</v>
      </c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18.88</v>
      </c>
      <c r="C201" s="3">
        <v>473.0</v>
      </c>
      <c r="D201" s="3">
        <v>473.0</v>
      </c>
      <c r="E201" s="3">
        <f t="shared" ref="E201:E202" si="42">F201*B201</f>
        <v>0</v>
      </c>
      <c r="F201" s="3">
        <f>D201-C201</f>
        <v>0</v>
      </c>
      <c r="G201" s="1"/>
      <c r="H201" s="1">
        <v>471.0</v>
      </c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22.03</v>
      </c>
      <c r="C202" s="3"/>
      <c r="D202" s="3"/>
      <c r="E202" s="3">
        <f t="shared" si="42"/>
        <v>0</v>
      </c>
      <c r="F202" s="3">
        <f>F201+F204</f>
        <v>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114.27</v>
      </c>
      <c r="C204" s="3">
        <v>208.0</v>
      </c>
      <c r="D204" s="3">
        <v>208.0</v>
      </c>
      <c r="E204" s="3">
        <f>F204*B204</f>
        <v>0</v>
      </c>
      <c r="F204" s="3">
        <f>D204-C204</f>
        <v>0</v>
      </c>
      <c r="G204" s="1"/>
      <c r="H204" s="1">
        <v>297.0</v>
      </c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>
        <f>887.83+34.17</f>
        <v>922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34</v>
      </c>
      <c r="B208" s="3"/>
      <c r="C208" s="3"/>
      <c r="D208" s="3"/>
      <c r="E208" s="3">
        <v>0.0</v>
      </c>
      <c r="F208" s="1"/>
      <c r="G208" s="1" t="s">
        <v>40</v>
      </c>
      <c r="H208" s="1" t="s">
        <v>35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>
        <f>SUM(E198:E208)</f>
        <v>3342.74</v>
      </c>
      <c r="F209" s="5"/>
      <c r="G209" s="3">
        <f>E209+15000</f>
        <v>18342.74</v>
      </c>
      <c r="H209" s="1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36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123.0</v>
      </c>
      <c r="D213" s="3">
        <v>123.0</v>
      </c>
      <c r="E213" s="3">
        <f t="shared" ref="E213:E214" si="43">F213*B213</f>
        <v>0</v>
      </c>
      <c r="F213" s="3">
        <f t="shared" ref="F213:F214" si="44">D213-C213</f>
        <v>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4.48</v>
      </c>
      <c r="C214" s="3">
        <v>5673.0</v>
      </c>
      <c r="D214" s="3">
        <v>5722.0</v>
      </c>
      <c r="E214" s="3">
        <f t="shared" si="43"/>
        <v>219.52</v>
      </c>
      <c r="F214" s="3">
        <f t="shared" si="44"/>
        <v>49</v>
      </c>
      <c r="G214" s="1"/>
      <c r="H214" s="1">
        <v>5672.0</v>
      </c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18.88</v>
      </c>
      <c r="C216" s="3">
        <v>472.0</v>
      </c>
      <c r="D216" s="3">
        <v>473.0</v>
      </c>
      <c r="E216" s="3">
        <f t="shared" ref="E216:E217" si="45">F216*B216</f>
        <v>18.88</v>
      </c>
      <c r="F216" s="3">
        <f>D216-C216</f>
        <v>1</v>
      </c>
      <c r="G216" s="1"/>
      <c r="H216" s="1">
        <v>471.0</v>
      </c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22.03</v>
      </c>
      <c r="C217" s="3"/>
      <c r="D217" s="3"/>
      <c r="E217" s="3">
        <f t="shared" si="45"/>
        <v>22.03</v>
      </c>
      <c r="F217" s="3">
        <f>F216+F219</f>
        <v>1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114.27</v>
      </c>
      <c r="C219" s="3">
        <v>208.0</v>
      </c>
      <c r="D219" s="3">
        <v>208.0</v>
      </c>
      <c r="E219" s="3">
        <f>F219*B219</f>
        <v>0</v>
      </c>
      <c r="F219" s="3">
        <f>D219-C219</f>
        <v>0</v>
      </c>
      <c r="G219" s="1"/>
      <c r="H219" s="1">
        <v>297.0</v>
      </c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>
        <f>887.83+34.17</f>
        <v>922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34</v>
      </c>
      <c r="B223" s="3"/>
      <c r="C223" s="3"/>
      <c r="D223" s="3"/>
      <c r="E223" s="3">
        <v>0.0</v>
      </c>
      <c r="F223" s="1"/>
      <c r="G223" s="8">
        <v>44411.0</v>
      </c>
      <c r="H223" s="1" t="s">
        <v>35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>
        <f>SUM(E213:E223)</f>
        <v>3459.81</v>
      </c>
      <c r="F224" s="5"/>
      <c r="G224" s="3">
        <f>E224+22000</f>
        <v>25459.81</v>
      </c>
      <c r="H224" s="1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36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101.2</v>
      </c>
      <c r="C228" s="3">
        <v>122.0</v>
      </c>
      <c r="D228" s="3">
        <v>123.0</v>
      </c>
      <c r="E228" s="3">
        <f t="shared" ref="E228:E229" si="46">F228*B228</f>
        <v>101.2</v>
      </c>
      <c r="F228" s="3">
        <f t="shared" ref="F228:F229" si="47">D228-C228</f>
        <v>1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4.48</v>
      </c>
      <c r="C229" s="3">
        <v>5669.0</v>
      </c>
      <c r="D229" s="3">
        <v>5673.0</v>
      </c>
      <c r="E229" s="3">
        <f t="shared" si="46"/>
        <v>17.92</v>
      </c>
      <c r="F229" s="3">
        <f t="shared" si="47"/>
        <v>4</v>
      </c>
      <c r="G229" s="1"/>
      <c r="H229" s="1">
        <v>5672.0</v>
      </c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18.88</v>
      </c>
      <c r="C231" s="3">
        <v>470.0</v>
      </c>
      <c r="D231" s="3">
        <v>472.0</v>
      </c>
      <c r="E231" s="3">
        <f t="shared" ref="E231:E232" si="48">F231*B231</f>
        <v>37.76</v>
      </c>
      <c r="F231" s="3">
        <f>D231-C231</f>
        <v>2</v>
      </c>
      <c r="G231" s="1"/>
      <c r="H231" s="1">
        <v>471.0</v>
      </c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22.03</v>
      </c>
      <c r="C232" s="3"/>
      <c r="D232" s="3"/>
      <c r="E232" s="3">
        <f t="shared" si="48"/>
        <v>66.09</v>
      </c>
      <c r="F232" s="3">
        <f>F231+F234</f>
        <v>3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1634.13</v>
      </c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114.27</v>
      </c>
      <c r="C234" s="3">
        <v>207.0</v>
      </c>
      <c r="D234" s="3">
        <v>208.0</v>
      </c>
      <c r="E234" s="3">
        <f>F234*B234</f>
        <v>114.27</v>
      </c>
      <c r="F234" s="3">
        <f>D234-C234</f>
        <v>1</v>
      </c>
      <c r="G234" s="1"/>
      <c r="H234" s="1">
        <v>297.0</v>
      </c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>
        <f>887.83+34.17</f>
        <v>922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34</v>
      </c>
      <c r="B238" s="3"/>
      <c r="C238" s="3"/>
      <c r="D238" s="3"/>
      <c r="E238" s="3">
        <v>0.0</v>
      </c>
      <c r="F238" s="1"/>
      <c r="G238" s="8">
        <v>44411.0</v>
      </c>
      <c r="H238" s="1" t="s">
        <v>35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>
        <f>SUM(E228:E238)</f>
        <v>3329.45</v>
      </c>
      <c r="F239" s="5"/>
      <c r="G239" s="3">
        <f>E239+13000</f>
        <v>16329.45</v>
      </c>
      <c r="H239" s="1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36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3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3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8"/>
      <c r="H251" s="1"/>
      <c r="I251" s="1"/>
      <c r="J251" s="1"/>
      <c r="K251" s="1"/>
    </row>
    <row r="252" ht="15.75" customHeight="1">
      <c r="A252" s="5"/>
      <c r="B252" s="5"/>
      <c r="C252" s="5"/>
      <c r="D252" s="5"/>
      <c r="E252" s="6"/>
      <c r="F252" s="5"/>
      <c r="G252" s="3"/>
      <c r="H252" s="1"/>
      <c r="I252" s="1"/>
      <c r="J252" s="1"/>
      <c r="K252" s="1"/>
    </row>
    <row r="253" ht="12.75" customHeight="1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5"/>
      <c r="B267" s="5"/>
      <c r="C267" s="5"/>
      <c r="D267" s="5"/>
      <c r="E267" s="6"/>
      <c r="F267" s="5"/>
      <c r="G267" s="3"/>
      <c r="H267" s="1"/>
      <c r="I267" s="1"/>
      <c r="J267" s="1"/>
      <c r="K267" s="1"/>
    </row>
    <row r="268" ht="12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5"/>
      <c r="B282" s="5"/>
      <c r="C282" s="5"/>
      <c r="D282" s="5"/>
      <c r="E282" s="6"/>
      <c r="F282" s="5"/>
      <c r="G282" s="3"/>
      <c r="H282" s="1"/>
      <c r="I282" s="1"/>
      <c r="J282" s="1"/>
      <c r="K282" s="1"/>
    </row>
    <row r="283" ht="12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5"/>
      <c r="B297" s="5"/>
      <c r="C297" s="5"/>
      <c r="D297" s="5"/>
      <c r="E297" s="6"/>
      <c r="F297" s="5"/>
      <c r="G297" s="3"/>
      <c r="H297" s="1"/>
      <c r="I297" s="1"/>
      <c r="J297" s="1"/>
      <c r="K297" s="1"/>
    </row>
    <row r="298" ht="12.7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5"/>
      <c r="B312" s="5"/>
      <c r="C312" s="5"/>
      <c r="D312" s="5"/>
      <c r="E312" s="6"/>
      <c r="F312" s="5"/>
      <c r="G312" s="3"/>
      <c r="H312" s="1"/>
      <c r="I312" s="1"/>
      <c r="J312" s="1"/>
      <c r="K312" s="1"/>
    </row>
    <row r="313" ht="12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3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1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1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1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1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1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1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1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329:D329"/>
    <mergeCell ref="B344:D344"/>
    <mergeCell ref="B359:D359"/>
    <mergeCell ref="B374:D374"/>
    <mergeCell ref="B389:D389"/>
    <mergeCell ref="B404:D404"/>
    <mergeCell ref="B419:D419"/>
    <mergeCell ref="B434:D434"/>
    <mergeCell ref="B211:D211"/>
    <mergeCell ref="B226:D226"/>
    <mergeCell ref="B254:D254"/>
    <mergeCell ref="B269:D269"/>
    <mergeCell ref="B284:D284"/>
    <mergeCell ref="B299:D299"/>
    <mergeCell ref="B314:D3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.13"/>
    <col customWidth="1" min="3" max="3" width="8.63"/>
    <col customWidth="1" min="4" max="4" width="8.25"/>
    <col customWidth="1" min="5" max="5" width="8.63"/>
    <col customWidth="1" min="6" max="6" width="6.13"/>
    <col customWidth="1" min="7" max="7" width="11.0"/>
    <col customWidth="1" min="8" max="8" width="19.75"/>
    <col customWidth="1" min="9" max="9" width="10.88"/>
    <col customWidth="1" min="10" max="11" width="11.0"/>
    <col customWidth="1" min="12" max="26" width="14.38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9" t="s">
        <v>41</v>
      </c>
      <c r="I2" s="1">
        <f>(30-21+1)/30</f>
        <v>0.3333333333</v>
      </c>
      <c r="J2" s="1"/>
      <c r="K2" s="1"/>
    </row>
    <row r="3" ht="12.75" customHeight="1">
      <c r="A3" s="1" t="s">
        <v>6</v>
      </c>
      <c r="B3" s="3">
        <v>115.86</v>
      </c>
      <c r="C3" s="3">
        <v>114.0</v>
      </c>
      <c r="D3" s="3">
        <v>114.0</v>
      </c>
      <c r="E3" s="3">
        <f t="shared" ref="E3:E4" si="1">F3*B3</f>
        <v>0</v>
      </c>
      <c r="F3" s="3">
        <f t="shared" ref="F3:F4" si="2">D3-C3</f>
        <v>0</v>
      </c>
      <c r="G3" s="1"/>
      <c r="H3" s="9" t="s">
        <v>42</v>
      </c>
      <c r="I3" s="3">
        <f>E5+E8+E10+E11+E12+E13</f>
        <v>2665.18</v>
      </c>
      <c r="J3" s="1"/>
      <c r="K3" s="1"/>
    </row>
    <row r="4" ht="12.75" customHeight="1">
      <c r="A4" s="1" t="s">
        <v>7</v>
      </c>
      <c r="B4" s="3">
        <v>5.14</v>
      </c>
      <c r="C4" s="3">
        <v>10279.0</v>
      </c>
      <c r="D4" s="3">
        <v>10279.0</v>
      </c>
      <c r="E4" s="3">
        <f t="shared" si="1"/>
        <v>0</v>
      </c>
      <c r="F4" s="3">
        <f t="shared" si="2"/>
        <v>0</v>
      </c>
      <c r="G4" s="1"/>
      <c r="H4" s="9" t="s">
        <v>43</v>
      </c>
      <c r="I4" s="10">
        <v>10000.0</v>
      </c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9" t="s">
        <v>44</v>
      </c>
      <c r="I5" s="1">
        <f>(I3+I4)*I2</f>
        <v>4221.726667</v>
      </c>
      <c r="J5" s="1"/>
      <c r="K5" s="1"/>
    </row>
    <row r="6" ht="12.75" customHeight="1">
      <c r="A6" s="1" t="s">
        <v>9</v>
      </c>
      <c r="B6" s="3">
        <v>21.65</v>
      </c>
      <c r="C6" s="3">
        <v>463.0</v>
      </c>
      <c r="D6" s="3">
        <v>463.0</v>
      </c>
      <c r="E6" s="3">
        <f t="shared" ref="E6:E7" si="3">F6*B6</f>
        <v>0</v>
      </c>
      <c r="F6" s="3">
        <f>D6-C6</f>
        <v>0</v>
      </c>
      <c r="G6" s="1"/>
      <c r="H6" s="9" t="s">
        <v>45</v>
      </c>
      <c r="I6" s="3">
        <f>E3+E4+E6+E7+E9</f>
        <v>0</v>
      </c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>
        <f t="shared" si="3"/>
        <v>0</v>
      </c>
      <c r="F7" s="3">
        <f>F6+F9</f>
        <v>0</v>
      </c>
      <c r="G7" s="1"/>
      <c r="H7" s="9" t="s">
        <v>16</v>
      </c>
      <c r="I7" s="3">
        <f>I5+I6</f>
        <v>4221.726667</v>
      </c>
      <c r="J7" s="1"/>
      <c r="K7" s="1"/>
    </row>
    <row r="8" ht="12.75" customHeight="1">
      <c r="A8" s="1" t="s">
        <v>11</v>
      </c>
      <c r="B8" s="3"/>
      <c r="C8" s="3"/>
      <c r="D8" s="3"/>
      <c r="E8" s="3">
        <v>1045.26</v>
      </c>
      <c r="F8" s="1"/>
      <c r="G8" s="1"/>
      <c r="H8" s="9" t="s">
        <v>46</v>
      </c>
      <c r="I8" s="10">
        <v>20009.0</v>
      </c>
      <c r="J8" s="1"/>
      <c r="K8" s="1"/>
    </row>
    <row r="9" ht="12.75" customHeight="1">
      <c r="A9" s="1" t="s">
        <v>12</v>
      </c>
      <c r="B9" s="3">
        <v>131.15</v>
      </c>
      <c r="C9" s="3">
        <v>170.0</v>
      </c>
      <c r="D9" s="3">
        <v>170.0</v>
      </c>
      <c r="E9" s="3">
        <f>F9*B9</f>
        <v>0</v>
      </c>
      <c r="F9" s="3">
        <f>D9-C9</f>
        <v>0</v>
      </c>
      <c r="G9" s="1"/>
      <c r="H9" s="10" t="s">
        <v>47</v>
      </c>
      <c r="I9" s="3">
        <f>I8-I7</f>
        <v>15787.27333</v>
      </c>
      <c r="J9" s="1"/>
      <c r="K9" s="1"/>
    </row>
    <row r="10" ht="12.75" customHeight="1">
      <c r="A10" s="1" t="s">
        <v>13</v>
      </c>
      <c r="B10" s="3"/>
      <c r="C10" s="3"/>
      <c r="D10" s="3"/>
      <c r="E10" s="3">
        <v>978.77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384.8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75.0</v>
      </c>
      <c r="F13" s="1"/>
      <c r="G13" s="9" t="s">
        <v>49</v>
      </c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>
        <f>SUM(E3:E13)</f>
        <v>2665.18</v>
      </c>
      <c r="F14" s="1"/>
      <c r="G14" s="3"/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112.0</v>
      </c>
      <c r="D18" s="3">
        <v>113.0</v>
      </c>
      <c r="E18" s="3">
        <f t="shared" ref="E18:E19" si="4">F18*B18</f>
        <v>115.86</v>
      </c>
      <c r="F18" s="3">
        <f t="shared" ref="F18:F19" si="5">D18-C18</f>
        <v>1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10119.0</v>
      </c>
      <c r="D19" s="3">
        <v>10197.0</v>
      </c>
      <c r="E19" s="3">
        <f t="shared" si="4"/>
        <v>400.92</v>
      </c>
      <c r="F19" s="3">
        <f t="shared" si="5"/>
        <v>78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447.0</v>
      </c>
      <c r="D21" s="3">
        <v>455.0</v>
      </c>
      <c r="E21" s="3">
        <f t="shared" ref="E21:E22" si="6">F21*B21</f>
        <v>173.2</v>
      </c>
      <c r="F21" s="3">
        <f>D21-C21</f>
        <v>8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>
        <f t="shared" si="6"/>
        <v>303.12</v>
      </c>
      <c r="F22" s="3">
        <f>F21+F24</f>
        <v>12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161.0</v>
      </c>
      <c r="D24" s="3">
        <v>165.0</v>
      </c>
      <c r="E24" s="3">
        <f>F24*B24</f>
        <v>524.6</v>
      </c>
      <c r="F24" s="3">
        <f>D24-C24</f>
        <v>4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978.77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384.8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75.0</v>
      </c>
      <c r="F28" s="1"/>
      <c r="G28" s="1" t="s">
        <v>50</v>
      </c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>
        <f>SUM(E18:E28)</f>
        <v>4182.88</v>
      </c>
      <c r="F29" s="1"/>
      <c r="G29" s="3">
        <f>E29+10000</f>
        <v>14182.88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111.0</v>
      </c>
      <c r="D33" s="3">
        <v>112.0</v>
      </c>
      <c r="E33" s="3">
        <f t="shared" ref="E33:E34" si="7">F33*B33</f>
        <v>115.86</v>
      </c>
      <c r="F33" s="3">
        <f t="shared" ref="F33:F34" si="8">D33-C33</f>
        <v>1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10053.0</v>
      </c>
      <c r="D34" s="3">
        <v>10119.0</v>
      </c>
      <c r="E34" s="3">
        <f t="shared" si="7"/>
        <v>339.24</v>
      </c>
      <c r="F34" s="3">
        <f t="shared" si="8"/>
        <v>66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418.0</v>
      </c>
      <c r="D36" s="3">
        <v>447.0</v>
      </c>
      <c r="E36" s="3">
        <f t="shared" ref="E36:E37" si="9">F36*B36</f>
        <v>627.85</v>
      </c>
      <c r="F36" s="3">
        <f>D36-C36</f>
        <v>29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>
        <f t="shared" si="9"/>
        <v>808.32</v>
      </c>
      <c r="F37" s="3">
        <f>F36+F39</f>
        <v>32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158.0</v>
      </c>
      <c r="D39" s="3">
        <v>161.0</v>
      </c>
      <c r="E39" s="3">
        <f>F39*B39</f>
        <v>393.45</v>
      </c>
      <c r="F39" s="3">
        <f>D39-C39</f>
        <v>3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945.07</v>
      </c>
      <c r="F40" s="1"/>
      <c r="G40" s="1">
        <v>978.77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384.8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>
        <f>SUM(E33:E43)</f>
        <v>4916.2</v>
      </c>
      <c r="F44" s="1"/>
      <c r="G44" s="3">
        <f>E44+10000</f>
        <v>14916.2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111.0</v>
      </c>
      <c r="D48" s="3">
        <v>111.0</v>
      </c>
      <c r="E48" s="3">
        <f t="shared" ref="E48:E49" si="10">F48*B48</f>
        <v>0</v>
      </c>
      <c r="F48" s="3">
        <f t="shared" ref="F48:F49" si="11">D48-C48</f>
        <v>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9986.0</v>
      </c>
      <c r="D49" s="3">
        <v>10053.0</v>
      </c>
      <c r="E49" s="3">
        <f t="shared" si="10"/>
        <v>344.38</v>
      </c>
      <c r="F49" s="3">
        <f t="shared" si="11"/>
        <v>67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399.0</v>
      </c>
      <c r="D51" s="3">
        <v>418.0</v>
      </c>
      <c r="E51" s="3">
        <f t="shared" ref="E51:E52" si="12">F51*B51</f>
        <v>411.35</v>
      </c>
      <c r="F51" s="3">
        <f>D51-C51</f>
        <v>19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>
        <f t="shared" si="12"/>
        <v>555.72</v>
      </c>
      <c r="F52" s="3">
        <f>F51+F54</f>
        <v>22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155.0</v>
      </c>
      <c r="D54" s="3">
        <v>158.0</v>
      </c>
      <c r="E54" s="3">
        <f>F54*B54</f>
        <v>393.45</v>
      </c>
      <c r="F54" s="3">
        <f>D54-C54</f>
        <v>3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926.29</v>
      </c>
      <c r="F55" s="1"/>
      <c r="G55" s="1">
        <v>945.07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>
        <v>384.8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>
        <f>SUM(E48:E58)</f>
        <v>4304.27</v>
      </c>
      <c r="F59" s="1"/>
      <c r="G59" s="3">
        <f>E59+10000</f>
        <v>14304.27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106.56</v>
      </c>
      <c r="C63" s="3">
        <v>109.0</v>
      </c>
      <c r="D63" s="3">
        <v>111.0</v>
      </c>
      <c r="E63" s="3">
        <f t="shared" ref="E63:E64" si="13">F63*B63</f>
        <v>213.12</v>
      </c>
      <c r="F63" s="3">
        <f t="shared" ref="F63:F64" si="14">D63-C63</f>
        <v>2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9902.0</v>
      </c>
      <c r="D64" s="3">
        <v>9986.0</v>
      </c>
      <c r="E64" s="3">
        <f t="shared" si="13"/>
        <v>396.48</v>
      </c>
      <c r="F64" s="3">
        <f t="shared" si="14"/>
        <v>84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379.0</v>
      </c>
      <c r="D66" s="3">
        <v>399.0</v>
      </c>
      <c r="E66" s="3">
        <f t="shared" ref="E66:E67" si="15">F66*B66</f>
        <v>397.4</v>
      </c>
      <c r="F66" s="3">
        <f>D66-C66</f>
        <v>20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>
        <f t="shared" si="15"/>
        <v>579.5</v>
      </c>
      <c r="F67" s="3">
        <f>F66+F69</f>
        <v>25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958.96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121.13</v>
      </c>
      <c r="C69" s="3">
        <v>150.0</v>
      </c>
      <c r="D69" s="3">
        <v>155.0</v>
      </c>
      <c r="E69" s="3">
        <f>F69*B69</f>
        <v>605.65</v>
      </c>
      <c r="F69" s="3">
        <f>D69-C69</f>
        <v>5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926.29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>
        <f>SUM(E63:E73)</f>
        <v>4695.29</v>
      </c>
      <c r="F74" s="1"/>
      <c r="G74" s="3">
        <f>E74+10000</f>
        <v>14695.29</v>
      </c>
      <c r="H74" s="3">
        <f>G74-78</f>
        <v>14617.29</v>
      </c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106.56</v>
      </c>
      <c r="C78" s="3">
        <v>109.0</v>
      </c>
      <c r="D78" s="3">
        <v>109.0</v>
      </c>
      <c r="E78" s="3">
        <f t="shared" ref="E78:E79" si="16">F78*B78</f>
        <v>0</v>
      </c>
      <c r="F78" s="3">
        <f t="shared" ref="F78:F79" si="17">D78-C78</f>
        <v>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9821.0</v>
      </c>
      <c r="D79" s="3">
        <v>9902.0</v>
      </c>
      <c r="E79" s="3">
        <f t="shared" si="16"/>
        <v>382.32</v>
      </c>
      <c r="F79" s="3">
        <f t="shared" si="17"/>
        <v>81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>
        <v>110.42</v>
      </c>
      <c r="H80" s="1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372.0</v>
      </c>
      <c r="D81" s="3">
        <v>379.0</v>
      </c>
      <c r="E81" s="3">
        <f t="shared" ref="E81:E82" si="18">F81*B81</f>
        <v>139.09</v>
      </c>
      <c r="F81" s="3">
        <f>D81-C81</f>
        <v>7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>
        <f t="shared" si="18"/>
        <v>208.62</v>
      </c>
      <c r="F82" s="3">
        <f>F81+F84</f>
        <v>9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>
        <v>958.96</v>
      </c>
      <c r="H83" s="1"/>
      <c r="I83" s="3"/>
      <c r="J83" s="1"/>
      <c r="K83" s="1"/>
    </row>
    <row r="84" ht="12.75" customHeight="1">
      <c r="A84" s="1" t="s">
        <v>12</v>
      </c>
      <c r="B84" s="3">
        <v>121.13</v>
      </c>
      <c r="C84" s="3">
        <v>148.0</v>
      </c>
      <c r="D84" s="3">
        <v>150.0</v>
      </c>
      <c r="E84" s="3">
        <f>F84*B84</f>
        <v>242.26</v>
      </c>
      <c r="F84" s="3">
        <f>D84-C84</f>
        <v>2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879.55</v>
      </c>
      <c r="F85" s="1"/>
      <c r="G85" s="1">
        <v>926.29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>
        <v>75.0</v>
      </c>
      <c r="F88" s="1"/>
      <c r="G88" s="1" t="s">
        <v>51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>
        <f>SUM(E78:E88)</f>
        <v>3222.67</v>
      </c>
      <c r="F89" s="1"/>
      <c r="G89" s="3">
        <f>E89+10000</f>
        <v>13222.67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106.56</v>
      </c>
      <c r="C93" s="3">
        <v>109.0</v>
      </c>
      <c r="D93" s="3">
        <v>109.0</v>
      </c>
      <c r="E93" s="3">
        <f t="shared" ref="E93:E94" si="19">F93*B93</f>
        <v>0</v>
      </c>
      <c r="F93" s="3">
        <f t="shared" ref="F93:F94" si="20">D93-C93</f>
        <v>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9809.0</v>
      </c>
      <c r="D94" s="3">
        <v>9821.0</v>
      </c>
      <c r="E94" s="3">
        <f t="shared" si="19"/>
        <v>56.64</v>
      </c>
      <c r="F94" s="3">
        <f t="shared" si="20"/>
        <v>12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371.0</v>
      </c>
      <c r="D96" s="3">
        <v>372.0</v>
      </c>
      <c r="E96" s="3">
        <f t="shared" ref="E96:E97" si="21">F96*B96</f>
        <v>19.87</v>
      </c>
      <c r="F96" s="3">
        <f>D96-C96</f>
        <v>1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>
        <f t="shared" si="21"/>
        <v>23.18</v>
      </c>
      <c r="F97" s="3">
        <f>F96+F99</f>
        <v>1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121.13</v>
      </c>
      <c r="C99" s="3">
        <v>148.0</v>
      </c>
      <c r="D99" s="3">
        <v>148.0</v>
      </c>
      <c r="E99" s="3">
        <f>F99*B99</f>
        <v>0</v>
      </c>
      <c r="F99" s="3">
        <f>D99-C99</f>
        <v>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879.55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>
        <f>SUM(E93:E103)</f>
        <v>2350.07</v>
      </c>
      <c r="F104" s="1"/>
      <c r="G104" s="3">
        <f>E104+10000</f>
        <v>12350.07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106.56</v>
      </c>
      <c r="C108" s="3">
        <v>109.0</v>
      </c>
      <c r="D108" s="3">
        <v>109.0</v>
      </c>
      <c r="E108" s="3">
        <f t="shared" ref="E108:E109" si="22">F108*B108</f>
        <v>0</v>
      </c>
      <c r="F108" s="3">
        <f t="shared" ref="F108:F109" si="23">D108-C108</f>
        <v>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9757.0</v>
      </c>
      <c r="D109" s="3">
        <v>9809.0</v>
      </c>
      <c r="E109" s="3">
        <f t="shared" si="22"/>
        <v>245.44</v>
      </c>
      <c r="F109" s="3">
        <f t="shared" si="23"/>
        <v>52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367.0</v>
      </c>
      <c r="D111" s="3">
        <v>371.0</v>
      </c>
      <c r="E111" s="3">
        <f t="shared" ref="E111:E112" si="24">F111*B111</f>
        <v>79.48</v>
      </c>
      <c r="F111" s="3">
        <f>D111-C111</f>
        <v>4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>
        <f t="shared" si="24"/>
        <v>139.08</v>
      </c>
      <c r="F112" s="3">
        <f>F111+F114</f>
        <v>6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121.13</v>
      </c>
      <c r="C114" s="3">
        <v>146.0</v>
      </c>
      <c r="D114" s="3">
        <v>148.0</v>
      </c>
      <c r="E114" s="3">
        <f>F114*B114</f>
        <v>242.26</v>
      </c>
      <c r="F114" s="3">
        <f>D114-C114</f>
        <v>2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879.55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>
        <f>SUM(E108:E118)</f>
        <v>2956.64</v>
      </c>
      <c r="F119" s="1"/>
      <c r="G119" s="3">
        <f>E119+10000</f>
        <v>12956.64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106.56</v>
      </c>
      <c r="C123" s="3">
        <v>108.0</v>
      </c>
      <c r="D123" s="3">
        <v>109.0</v>
      </c>
      <c r="E123" s="3">
        <f t="shared" ref="E123:E124" si="25">F123*B123</f>
        <v>106.56</v>
      </c>
      <c r="F123" s="3">
        <f t="shared" ref="F123:F124" si="26">D123-C123</f>
        <v>1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9686.0</v>
      </c>
      <c r="D124" s="3">
        <v>9757.0</v>
      </c>
      <c r="E124" s="3">
        <f t="shared" si="25"/>
        <v>335.12</v>
      </c>
      <c r="F124" s="3">
        <f t="shared" si="26"/>
        <v>71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362.0</v>
      </c>
      <c r="D126" s="3">
        <v>367.0</v>
      </c>
      <c r="E126" s="3">
        <f t="shared" ref="E126:E127" si="27">F126*B126</f>
        <v>99.35</v>
      </c>
      <c r="F126" s="3">
        <f>D126-C126</f>
        <v>5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>
        <f t="shared" si="27"/>
        <v>139.08</v>
      </c>
      <c r="F127" s="3">
        <f>F126+F129</f>
        <v>6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121.13</v>
      </c>
      <c r="C129" s="3">
        <v>145.0</v>
      </c>
      <c r="D129" s="3">
        <v>146.0</v>
      </c>
      <c r="E129" s="3">
        <f>F129*B129</f>
        <v>121.13</v>
      </c>
      <c r="F129" s="3">
        <f>D129-C129</f>
        <v>1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898.16</v>
      </c>
      <c r="F130" s="1"/>
      <c r="G130" s="1">
        <v>879.55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>
        <f>SUM(E123:E133)</f>
        <v>3070.23</v>
      </c>
      <c r="F134" s="1"/>
      <c r="G134" s="3">
        <f>E134+10000</f>
        <v>13070.23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106.56</v>
      </c>
      <c r="C138" s="3">
        <v>108.0</v>
      </c>
      <c r="D138" s="3">
        <v>108.0</v>
      </c>
      <c r="E138" s="3">
        <f t="shared" ref="E138:E139" si="28">F138*B138</f>
        <v>0</v>
      </c>
      <c r="F138" s="3">
        <f t="shared" ref="F138:F139" si="29">D138-C138</f>
        <v>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9641.0</v>
      </c>
      <c r="D139" s="3">
        <v>9686.0</v>
      </c>
      <c r="E139" s="3">
        <f t="shared" si="28"/>
        <v>201.6</v>
      </c>
      <c r="F139" s="3">
        <f t="shared" si="29"/>
        <v>45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362.0</v>
      </c>
      <c r="D141" s="3">
        <v>362.0</v>
      </c>
      <c r="E141" s="3">
        <f t="shared" ref="E141:E142" si="30">F141*B141</f>
        <v>0</v>
      </c>
      <c r="F141" s="3">
        <f>D141-C141</f>
        <v>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>
        <f t="shared" si="30"/>
        <v>22.03</v>
      </c>
      <c r="F142" s="3">
        <f>F141+F144</f>
        <v>1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144.0</v>
      </c>
      <c r="D144" s="3">
        <v>145.0</v>
      </c>
      <c r="E144" s="3">
        <f>F144*B144</f>
        <v>114.27</v>
      </c>
      <c r="F144" s="3">
        <f>D144-C144</f>
        <v>1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943.35</v>
      </c>
      <c r="F145" s="1"/>
      <c r="G145" s="1">
        <v>898.16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>
        <v>61.0</v>
      </c>
      <c r="H147" s="3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>
        <f>SUM(E138:E148)</f>
        <v>2651.08</v>
      </c>
      <c r="F149" s="1"/>
      <c r="G149" s="3">
        <f>E149+10000</f>
        <v>12651.08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108.0</v>
      </c>
      <c r="D153" s="3">
        <v>108.0</v>
      </c>
      <c r="E153" s="3">
        <f t="shared" ref="E153:E154" si="31">F153*B153</f>
        <v>0</v>
      </c>
      <c r="F153" s="3">
        <f t="shared" ref="F153:F154" si="32">D153-C153</f>
        <v>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9586.0</v>
      </c>
      <c r="D154" s="3">
        <v>9641.0</v>
      </c>
      <c r="E154" s="3">
        <f t="shared" si="31"/>
        <v>246.4</v>
      </c>
      <c r="F154" s="3">
        <f t="shared" si="32"/>
        <v>55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359.0</v>
      </c>
      <c r="D156" s="3">
        <v>362.0</v>
      </c>
      <c r="E156" s="3">
        <f t="shared" ref="E156:E157" si="33">F156*B156</f>
        <v>56.64</v>
      </c>
      <c r="F156" s="3">
        <f>D156-C156</f>
        <v>3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>
        <f t="shared" si="33"/>
        <v>66.09</v>
      </c>
      <c r="F157" s="3">
        <f>F156+F159</f>
        <v>3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144.0</v>
      </c>
      <c r="D159" s="3">
        <v>144.0</v>
      </c>
      <c r="E159" s="3">
        <f>F159*B159</f>
        <v>0</v>
      </c>
      <c r="F159" s="3">
        <f>D159-C159</f>
        <v>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943.35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>
        <f>SUM(E153:E163)</f>
        <v>2682.31</v>
      </c>
      <c r="F164" s="1"/>
      <c r="G164" s="3">
        <f>E164+10000</f>
        <v>12682.31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107.0</v>
      </c>
      <c r="D168" s="3">
        <v>108.0</v>
      </c>
      <c r="E168" s="3">
        <f t="shared" ref="E168:E169" si="34">F168*B168</f>
        <v>101.2</v>
      </c>
      <c r="F168" s="3">
        <f t="shared" ref="F168:F169" si="35">D168-C168</f>
        <v>1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9535.0</v>
      </c>
      <c r="D169" s="3">
        <v>9586.0</v>
      </c>
      <c r="E169" s="3">
        <f t="shared" si="34"/>
        <v>228.48</v>
      </c>
      <c r="F169" s="3">
        <f t="shared" si="35"/>
        <v>51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357.0</v>
      </c>
      <c r="D171" s="3">
        <v>359.0</v>
      </c>
      <c r="E171" s="3">
        <f t="shared" ref="E171:E172" si="36">F171*B171</f>
        <v>37.76</v>
      </c>
      <c r="F171" s="3">
        <f>D171-C171</f>
        <v>2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>
        <f t="shared" si="36"/>
        <v>66.09</v>
      </c>
      <c r="F172" s="3">
        <f>F171+F174</f>
        <v>3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143.0</v>
      </c>
      <c r="D174" s="3">
        <v>144.0</v>
      </c>
      <c r="E174" s="3">
        <f>F174*B174</f>
        <v>114.27</v>
      </c>
      <c r="F174" s="3">
        <f>D174-C174</f>
        <v>1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943.35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48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>
        <f>SUM(E168:E178)</f>
        <v>2860.98</v>
      </c>
      <c r="F179" s="1"/>
      <c r="G179" s="3">
        <f>E179+10000</f>
        <v>12860.98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106.0</v>
      </c>
      <c r="D183" s="3">
        <v>107.0</v>
      </c>
      <c r="E183" s="3">
        <f t="shared" ref="E183:E184" si="37">F183*B183</f>
        <v>101.2</v>
      </c>
      <c r="F183" s="3">
        <f t="shared" ref="F183:F184" si="38">D183-C183</f>
        <v>1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9464.0</v>
      </c>
      <c r="D184" s="3">
        <v>9535.0</v>
      </c>
      <c r="E184" s="3">
        <f t="shared" si="37"/>
        <v>318.08</v>
      </c>
      <c r="F184" s="3">
        <f t="shared" si="38"/>
        <v>71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353.0</v>
      </c>
      <c r="D186" s="3">
        <v>357.0</v>
      </c>
      <c r="E186" s="3">
        <f t="shared" ref="E186:E187" si="39">F186*B186</f>
        <v>75.52</v>
      </c>
      <c r="F186" s="3">
        <f>D186-C186</f>
        <v>4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>
        <f t="shared" si="39"/>
        <v>132.18</v>
      </c>
      <c r="F187" s="3">
        <f>F186+F189</f>
        <v>6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141.0</v>
      </c>
      <c r="D189" s="3">
        <v>143.0</v>
      </c>
      <c r="E189" s="3">
        <f>F189*B189</f>
        <v>228.54</v>
      </c>
      <c r="F189" s="3">
        <f>D189-C189</f>
        <v>2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943.35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>
        <f>SUM(E183:E193)</f>
        <v>3168.7</v>
      </c>
      <c r="F194" s="1"/>
      <c r="G194" s="3">
        <f>E194+10000</f>
        <v>13168.7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105.0</v>
      </c>
      <c r="D198" s="3">
        <v>106.0</v>
      </c>
      <c r="E198" s="3">
        <f t="shared" ref="E198:E199" si="40">F198*B198</f>
        <v>101.2</v>
      </c>
      <c r="F198" s="3">
        <f t="shared" ref="F198:F199" si="41">D198-C198</f>
        <v>1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9414.0</v>
      </c>
      <c r="D199" s="3">
        <v>9464.0</v>
      </c>
      <c r="E199" s="3">
        <f t="shared" si="40"/>
        <v>224</v>
      </c>
      <c r="F199" s="3">
        <f t="shared" si="41"/>
        <v>50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350.0</v>
      </c>
      <c r="D201" s="3">
        <v>353.0</v>
      </c>
      <c r="E201" s="3">
        <f t="shared" ref="E201:E202" si="42">F201*B201</f>
        <v>56.64</v>
      </c>
      <c r="F201" s="3">
        <f>D201-C201</f>
        <v>3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>
        <f t="shared" si="42"/>
        <v>88.12</v>
      </c>
      <c r="F202" s="3">
        <f>F201+F204</f>
        <v>4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140.0</v>
      </c>
      <c r="D204" s="3">
        <v>141.0</v>
      </c>
      <c r="E204" s="3">
        <f>F204*B204</f>
        <v>114.27</v>
      </c>
      <c r="F204" s="3">
        <f>D204-C204</f>
        <v>1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985.47</v>
      </c>
      <c r="F205" s="1"/>
      <c r="G205" s="1">
        <v>985.47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/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>
        <f>SUM(E198:E208)</f>
        <v>2934.53</v>
      </c>
      <c r="F209" s="1"/>
      <c r="G209" s="3">
        <f>E209+10000</f>
        <v>12934.53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105.0</v>
      </c>
      <c r="D213" s="3">
        <v>105.0</v>
      </c>
      <c r="E213" s="3">
        <f t="shared" ref="E213:E214" si="43">F213*B213</f>
        <v>0</v>
      </c>
      <c r="F213" s="3">
        <f t="shared" ref="F213:F214" si="44">D213-C213</f>
        <v>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9361.0</v>
      </c>
      <c r="D214" s="3">
        <v>9414.0</v>
      </c>
      <c r="E214" s="3">
        <f t="shared" si="43"/>
        <v>237.44</v>
      </c>
      <c r="F214" s="3">
        <f t="shared" si="44"/>
        <v>53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348.0</v>
      </c>
      <c r="D216" s="3">
        <v>350.0</v>
      </c>
      <c r="E216" s="3">
        <f t="shared" ref="E216:E217" si="45">F216*B216</f>
        <v>37.76</v>
      </c>
      <c r="F216" s="3">
        <f>D216-C216</f>
        <v>2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>
        <f t="shared" si="45"/>
        <v>66.09</v>
      </c>
      <c r="F217" s="3">
        <f>F216+F219</f>
        <v>3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114.27</v>
      </c>
      <c r="C219" s="3">
        <v>139.0</v>
      </c>
      <c r="D219" s="3">
        <v>140.0</v>
      </c>
      <c r="E219" s="3">
        <f>F219*B219</f>
        <v>114.27</v>
      </c>
      <c r="F219" s="3">
        <f>D219-C219</f>
        <v>1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985.47</v>
      </c>
      <c r="F220" s="1"/>
      <c r="G220" s="1">
        <v>985.47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/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>
        <f>SUM(E213:E223)</f>
        <v>2805.86</v>
      </c>
      <c r="F224" s="1"/>
      <c r="G224" s="3">
        <f>E224+10000</f>
        <v>12805.86</v>
      </c>
      <c r="H224" s="1">
        <f>13000-12929</f>
        <v>71</v>
      </c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105.0</v>
      </c>
      <c r="D228" s="3">
        <v>105.0</v>
      </c>
      <c r="E228" s="3">
        <f t="shared" ref="E228:E229" si="46">F228*B228</f>
        <v>0</v>
      </c>
      <c r="F228" s="3">
        <f t="shared" ref="F228:F229" si="47">D228-C228</f>
        <v>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9288.0</v>
      </c>
      <c r="D229" s="3">
        <v>9361.0</v>
      </c>
      <c r="E229" s="3">
        <f t="shared" si="46"/>
        <v>327.04</v>
      </c>
      <c r="F229" s="3">
        <f t="shared" si="47"/>
        <v>73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343.0</v>
      </c>
      <c r="D231" s="3">
        <v>348.0</v>
      </c>
      <c r="E231" s="3">
        <f t="shared" ref="E231:E232" si="48">F231*B231</f>
        <v>94.4</v>
      </c>
      <c r="F231" s="3">
        <f>D231-C231</f>
        <v>5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>
        <f t="shared" si="48"/>
        <v>154.21</v>
      </c>
      <c r="F232" s="3">
        <f>F231+F234</f>
        <v>7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114.27</v>
      </c>
      <c r="C234" s="3">
        <v>137.0</v>
      </c>
      <c r="D234" s="3">
        <v>139.0</v>
      </c>
      <c r="E234" s="3">
        <f>F234*B234</f>
        <v>228.54</v>
      </c>
      <c r="F234" s="3">
        <f>D234-C234</f>
        <v>2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985.47</v>
      </c>
      <c r="F235" s="1"/>
      <c r="G235" s="1">
        <v>985.47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/>
      <c r="I237" s="1"/>
      <c r="J237" s="1"/>
      <c r="K237" s="1"/>
    </row>
    <row r="238" ht="12.75" customHeight="1">
      <c r="A238" s="1" t="s">
        <v>48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>
        <f>SUM(E228:E238)</f>
        <v>3000.77</v>
      </c>
      <c r="F239" s="1"/>
      <c r="G239" s="3">
        <f>E239+10000</f>
        <v>13000.77</v>
      </c>
      <c r="H239" s="1">
        <f>13000-12929</f>
        <v>71</v>
      </c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3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5"/>
      <c r="B253" s="5"/>
      <c r="C253" s="5"/>
      <c r="D253" s="5"/>
      <c r="E253" s="6"/>
      <c r="F253" s="1"/>
      <c r="G253" s="3"/>
      <c r="H253" s="1"/>
      <c r="I253" s="1"/>
      <c r="J253" s="1"/>
      <c r="K253" s="1"/>
    </row>
    <row r="254" ht="12.75" customHeight="1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2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3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5"/>
      <c r="B268" s="5"/>
      <c r="C268" s="5"/>
      <c r="D268" s="5"/>
      <c r="E268" s="6"/>
      <c r="F268" s="1"/>
      <c r="G268" s="3"/>
      <c r="H268" s="1"/>
      <c r="I268" s="1"/>
      <c r="J268" s="1"/>
      <c r="K268" s="1"/>
    </row>
    <row r="269" ht="12.75" customHeight="1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2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5"/>
      <c r="B283" s="5"/>
      <c r="C283" s="5"/>
      <c r="D283" s="5"/>
      <c r="E283" s="6"/>
      <c r="F283" s="1"/>
      <c r="G283" s="3"/>
      <c r="H283" s="1"/>
      <c r="I283" s="1"/>
      <c r="J283" s="1"/>
      <c r="K283" s="1"/>
    </row>
    <row r="284" ht="12.7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3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5"/>
      <c r="B298" s="5"/>
      <c r="C298" s="5"/>
      <c r="D298" s="5"/>
      <c r="E298" s="6"/>
      <c r="F298" s="1"/>
      <c r="G298" s="3"/>
      <c r="H298" s="1"/>
      <c r="I298" s="1"/>
      <c r="J298" s="1"/>
      <c r="K298" s="1"/>
    </row>
    <row r="299" ht="12.7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3"/>
      <c r="H313" s="1"/>
      <c r="I313" s="1"/>
      <c r="J313" s="1"/>
      <c r="K313" s="1"/>
    </row>
    <row r="314" ht="12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3"/>
      <c r="H328" s="1"/>
      <c r="I328" s="1"/>
      <c r="J328" s="1"/>
      <c r="K328" s="1"/>
    </row>
    <row r="329" ht="12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3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1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1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1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1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1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330:D330"/>
    <mergeCell ref="B345:D345"/>
    <mergeCell ref="B360:D360"/>
    <mergeCell ref="B375:D375"/>
    <mergeCell ref="B390:D390"/>
    <mergeCell ref="B405:D405"/>
    <mergeCell ref="B420:D420"/>
    <mergeCell ref="B435:D435"/>
    <mergeCell ref="B211:D211"/>
    <mergeCell ref="B226:D226"/>
    <mergeCell ref="B255:D255"/>
    <mergeCell ref="B270:D270"/>
    <mergeCell ref="B285:D285"/>
    <mergeCell ref="B300:D300"/>
    <mergeCell ref="B315:D3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13"/>
    <col customWidth="1" min="3" max="3" width="8.38"/>
    <col customWidth="1" min="4" max="4" width="8.88"/>
    <col customWidth="1" min="5" max="5" width="8.25"/>
    <col customWidth="1" min="6" max="6" width="6.13"/>
    <col customWidth="1" min="7" max="7" width="11.0"/>
    <col customWidth="1" min="8" max="8" width="18.88"/>
    <col customWidth="1" min="9" max="9" width="17.25"/>
    <col customWidth="1" min="10" max="11" width="11.0"/>
    <col customWidth="1" min="12" max="26" width="14.38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63.0</v>
      </c>
      <c r="D3" s="3">
        <v>63.0</v>
      </c>
      <c r="E3" s="3">
        <f>B3*F3</f>
        <v>0</v>
      </c>
      <c r="F3" s="3">
        <f t="shared" ref="F3:F4" si="1">D3-C3</f>
        <v>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6762.0</v>
      </c>
      <c r="D4" s="3">
        <v>6921.0</v>
      </c>
      <c r="E4" s="3">
        <f>F4*B4</f>
        <v>817.26</v>
      </c>
      <c r="F4" s="3">
        <f t="shared" si="1"/>
        <v>159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245.0</v>
      </c>
      <c r="D6" s="3">
        <v>247.0</v>
      </c>
      <c r="E6" s="3">
        <f t="shared" ref="E6:E7" si="2">F6*B6</f>
        <v>43.3</v>
      </c>
      <c r="F6" s="3">
        <f>D6-C6</f>
        <v>2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>
        <f t="shared" si="2"/>
        <v>75.78</v>
      </c>
      <c r="F7" s="3">
        <f>F6+F9</f>
        <v>3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136.0</v>
      </c>
      <c r="D9" s="3">
        <v>137.0</v>
      </c>
      <c r="E9" s="3">
        <f>F9*B9</f>
        <v>102.57</v>
      </c>
      <c r="F9" s="3">
        <f>D9-C9</f>
        <v>1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1187.27</v>
      </c>
      <c r="F10" s="1"/>
      <c r="G10" s="1">
        <v>1200.0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34</v>
      </c>
      <c r="B13" s="3"/>
      <c r="C13" s="3"/>
      <c r="D13" s="3"/>
      <c r="E13" s="3">
        <v>0.0</v>
      </c>
      <c r="F13" s="1"/>
      <c r="G13" s="3">
        <f>G14-7</f>
        <v>14095.69</v>
      </c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>
        <f>SUM(E3:E13)</f>
        <v>5102.69</v>
      </c>
      <c r="F14" s="5"/>
      <c r="G14" s="3">
        <f>E14+9000</f>
        <v>14102.69</v>
      </c>
      <c r="H14" s="3"/>
      <c r="I14" s="1"/>
      <c r="J14" s="1"/>
      <c r="K14" s="1"/>
    </row>
    <row r="15" ht="12.75" customHeight="1">
      <c r="A15" s="7" t="s">
        <v>52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62.0</v>
      </c>
      <c r="D18" s="3">
        <v>63.0</v>
      </c>
      <c r="E18" s="3">
        <f>B18*F18</f>
        <v>122.35</v>
      </c>
      <c r="F18" s="3">
        <f t="shared" ref="F18:F19" si="3">D18-C18</f>
        <v>1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6635.0</v>
      </c>
      <c r="D19" s="3">
        <v>6762.0</v>
      </c>
      <c r="E19" s="3">
        <f>F19*B19</f>
        <v>652.78</v>
      </c>
      <c r="F19" s="3">
        <f t="shared" si="3"/>
        <v>127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242.0</v>
      </c>
      <c r="D21" s="3">
        <v>245.0</v>
      </c>
      <c r="E21" s="3">
        <f t="shared" ref="E21:E22" si="4">F21*B21</f>
        <v>64.95</v>
      </c>
      <c r="F21" s="3">
        <f>D21-C21</f>
        <v>3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>
        <f t="shared" si="4"/>
        <v>101.04</v>
      </c>
      <c r="F22" s="3">
        <f>F21+F24</f>
        <v>4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135.0</v>
      </c>
      <c r="D24" s="3">
        <v>136.0</v>
      </c>
      <c r="E24" s="3">
        <f>F24*B24</f>
        <v>102.57</v>
      </c>
      <c r="F24" s="3">
        <f>D24-C24</f>
        <v>1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1187.27</v>
      </c>
      <c r="F25" s="1"/>
      <c r="G25" s="1">
        <v>1200.0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34</v>
      </c>
      <c r="B28" s="3"/>
      <c r="C28" s="3"/>
      <c r="D28" s="3"/>
      <c r="E28" s="3">
        <v>0.0</v>
      </c>
      <c r="F28" s="1"/>
      <c r="G28" s="1" t="s">
        <v>53</v>
      </c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>
        <f>SUM(E18:E28)</f>
        <v>5107.47</v>
      </c>
      <c r="F29" s="5"/>
      <c r="G29" s="3">
        <f>E29+9000</f>
        <v>14107.47</v>
      </c>
      <c r="H29" s="3"/>
      <c r="I29" s="1"/>
      <c r="J29" s="1"/>
      <c r="K29" s="1"/>
    </row>
    <row r="30" ht="12.75" customHeight="1">
      <c r="A30" s="7" t="s">
        <v>52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62.0</v>
      </c>
      <c r="D33" s="3">
        <v>62.0</v>
      </c>
      <c r="E33" s="3">
        <f>B33*F33</f>
        <v>0</v>
      </c>
      <c r="F33" s="3">
        <f t="shared" ref="F33:F34" si="5">D33-C33</f>
        <v>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6493.0</v>
      </c>
      <c r="D34" s="3">
        <v>6635.0</v>
      </c>
      <c r="E34" s="3">
        <f>F34*B34</f>
        <v>729.88</v>
      </c>
      <c r="F34" s="3">
        <f t="shared" si="5"/>
        <v>142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240.0</v>
      </c>
      <c r="D36" s="3">
        <v>242.0</v>
      </c>
      <c r="E36" s="3">
        <f t="shared" ref="E36:E37" si="6">F36*B36</f>
        <v>43.3</v>
      </c>
      <c r="F36" s="3">
        <f>D36-C36</f>
        <v>2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>
        <f t="shared" si="6"/>
        <v>101.04</v>
      </c>
      <c r="F37" s="3">
        <f>F36+F39</f>
        <v>4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133.0</v>
      </c>
      <c r="D39" s="3">
        <v>135.0</v>
      </c>
      <c r="E39" s="3">
        <f>F39*B39</f>
        <v>205.14</v>
      </c>
      <c r="F39" s="3">
        <f>D39-C39</f>
        <v>2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1187.27</v>
      </c>
      <c r="F40" s="1"/>
      <c r="G40" s="1">
        <v>1200.0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34</v>
      </c>
      <c r="B43" s="3"/>
      <c r="C43" s="3"/>
      <c r="D43" s="3"/>
      <c r="E43" s="3">
        <v>0.0</v>
      </c>
      <c r="F43" s="1"/>
      <c r="G43" s="1" t="s">
        <v>53</v>
      </c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>
        <f>SUM(E33:E43)</f>
        <v>5143.14</v>
      </c>
      <c r="F44" s="5"/>
      <c r="G44" s="3">
        <f>E44+9000</f>
        <v>14143.14</v>
      </c>
      <c r="H44" s="3"/>
      <c r="I44" s="1"/>
      <c r="J44" s="1"/>
      <c r="K44" s="1"/>
    </row>
    <row r="45" ht="12.75" customHeight="1">
      <c r="A45" s="7" t="s">
        <v>52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61.0</v>
      </c>
      <c r="D48" s="3">
        <v>62.0</v>
      </c>
      <c r="E48" s="3">
        <f>B48*F48</f>
        <v>122.35</v>
      </c>
      <c r="F48" s="3">
        <f t="shared" ref="F48:F49" si="7">D48-C48</f>
        <v>1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6365.0</v>
      </c>
      <c r="D49" s="3">
        <v>6493.0</v>
      </c>
      <c r="E49" s="3">
        <f>F49*B49</f>
        <v>657.92</v>
      </c>
      <c r="F49" s="3">
        <f t="shared" si="7"/>
        <v>128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237.0</v>
      </c>
      <c r="D51" s="3">
        <v>240.0</v>
      </c>
      <c r="E51" s="3">
        <f t="shared" ref="E51:E52" si="8">F51*B51</f>
        <v>64.95</v>
      </c>
      <c r="F51" s="3">
        <f>D51-C51</f>
        <v>3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>
        <f t="shared" si="8"/>
        <v>101.04</v>
      </c>
      <c r="F52" s="3">
        <f>F51+F54</f>
        <v>4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1925.0</v>
      </c>
      <c r="F53" s="1"/>
      <c r="G53" s="1">
        <v>2098.0</v>
      </c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132.0</v>
      </c>
      <c r="D54" s="3">
        <v>133.0</v>
      </c>
      <c r="E54" s="3">
        <f>F54*B54</f>
        <v>102.57</v>
      </c>
      <c r="F54" s="3">
        <f>D54-C54</f>
        <v>1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1185.8</v>
      </c>
      <c r="F55" s="1"/>
      <c r="G55" s="1">
        <v>1187.27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3">
        <f>1140.23-E56</f>
        <v>580.16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34</v>
      </c>
      <c r="B58" s="3"/>
      <c r="C58" s="3"/>
      <c r="D58" s="3"/>
      <c r="E58" s="3">
        <v>0.0</v>
      </c>
      <c r="F58" s="1"/>
      <c r="G58" s="8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>
        <f>SUM(E48:E58)</f>
        <v>4918.05</v>
      </c>
      <c r="F59" s="5"/>
      <c r="G59" s="3">
        <f>E59+9000</f>
        <v>13918.05</v>
      </c>
      <c r="H59" s="3"/>
      <c r="I59" s="1"/>
      <c r="J59" s="1"/>
      <c r="K59" s="1"/>
    </row>
    <row r="60" ht="12.75" customHeight="1">
      <c r="A60" s="7" t="s">
        <v>52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112.25</v>
      </c>
      <c r="C63" s="3">
        <v>61.0</v>
      </c>
      <c r="D63" s="3">
        <v>61.0</v>
      </c>
      <c r="E63" s="3">
        <f>B63*F63</f>
        <v>0</v>
      </c>
      <c r="F63" s="3">
        <f t="shared" ref="F63:F64" si="9">D63-C63</f>
        <v>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6233.0</v>
      </c>
      <c r="D64" s="3">
        <v>6365.0</v>
      </c>
      <c r="E64" s="3">
        <f>F64*B64</f>
        <v>623.04</v>
      </c>
      <c r="F64" s="3">
        <f t="shared" si="9"/>
        <v>132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235.0</v>
      </c>
      <c r="D66" s="3">
        <v>237.0</v>
      </c>
      <c r="E66" s="3">
        <f t="shared" ref="E66:E67" si="10">F66*B66</f>
        <v>39.74</v>
      </c>
      <c r="F66" s="3">
        <f>D66-C66</f>
        <v>2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>
        <f t="shared" si="10"/>
        <v>69.54</v>
      </c>
      <c r="F67" s="3">
        <f>F66+F69</f>
        <v>3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1925.02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94.72</v>
      </c>
      <c r="C69" s="3">
        <v>131.0</v>
      </c>
      <c r="D69" s="3">
        <v>132.0</v>
      </c>
      <c r="E69" s="3">
        <f>F69*B69</f>
        <v>94.72</v>
      </c>
      <c r="F69" s="3">
        <f>D69-C69</f>
        <v>1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1185.8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34</v>
      </c>
      <c r="B73" s="3"/>
      <c r="C73" s="3"/>
      <c r="D73" s="3"/>
      <c r="E73" s="3">
        <v>0.0</v>
      </c>
      <c r="F73" s="1"/>
      <c r="G73" s="8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>
        <f>SUM(E63:E73)</f>
        <v>4686.35</v>
      </c>
      <c r="F74" s="5"/>
      <c r="G74" s="3">
        <f>E74+9000</f>
        <v>13686.35</v>
      </c>
      <c r="H74" s="3"/>
      <c r="I74" s="1"/>
      <c r="J74" s="1"/>
      <c r="K74" s="1"/>
    </row>
    <row r="75" ht="12.75" customHeight="1">
      <c r="A75" s="7" t="s">
        <v>52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112.25</v>
      </c>
      <c r="C78" s="3">
        <v>61.0</v>
      </c>
      <c r="D78" s="3">
        <v>61.0</v>
      </c>
      <c r="E78" s="3">
        <f>B78*F78</f>
        <v>0</v>
      </c>
      <c r="F78" s="3">
        <f t="shared" ref="F78:F79" si="11">D78-C78</f>
        <v>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6077.0</v>
      </c>
      <c r="D79" s="3">
        <v>6233.0</v>
      </c>
      <c r="E79" s="3">
        <f>F79*B79</f>
        <v>736.32</v>
      </c>
      <c r="F79" s="3">
        <f t="shared" si="11"/>
        <v>156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>
        <v>110.42</v>
      </c>
      <c r="H80" s="3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232.0</v>
      </c>
      <c r="D81" s="3">
        <v>235.0</v>
      </c>
      <c r="E81" s="3">
        <f t="shared" ref="E81:E82" si="12">F81*B81</f>
        <v>59.61</v>
      </c>
      <c r="F81" s="3">
        <f>D81-C81</f>
        <v>3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>
        <f t="shared" si="12"/>
        <v>92.72</v>
      </c>
      <c r="F82" s="3">
        <f>F81+F84</f>
        <v>4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>
        <v>1925.02</v>
      </c>
      <c r="H83" s="3"/>
      <c r="I83" s="3"/>
      <c r="J83" s="1"/>
      <c r="K83" s="1"/>
    </row>
    <row r="84" ht="12.75" customHeight="1">
      <c r="A84" s="1" t="s">
        <v>12</v>
      </c>
      <c r="B84" s="3">
        <v>94.72</v>
      </c>
      <c r="C84" s="3">
        <v>130.0</v>
      </c>
      <c r="D84" s="3">
        <v>131.0</v>
      </c>
      <c r="E84" s="3">
        <f>F84*B84</f>
        <v>94.72</v>
      </c>
      <c r="F84" s="3">
        <f>D84-C84</f>
        <v>1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>
        <v>1185.8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34</v>
      </c>
      <c r="B88" s="3"/>
      <c r="C88" s="3"/>
      <c r="D88" s="3"/>
      <c r="E88" s="3">
        <v>0.0</v>
      </c>
      <c r="F88" s="1"/>
      <c r="G88" s="8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>
        <f>SUM(E78:E88)</f>
        <v>4734.07</v>
      </c>
      <c r="F89" s="5"/>
      <c r="G89" s="3">
        <f>E89+9000</f>
        <v>13734.07</v>
      </c>
      <c r="H89" s="3"/>
      <c r="I89" s="1"/>
      <c r="J89" s="1"/>
      <c r="K89" s="1"/>
    </row>
    <row r="90" ht="12.75" customHeight="1">
      <c r="A90" s="7" t="s">
        <v>52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112.25</v>
      </c>
      <c r="C93" s="3">
        <v>60.0</v>
      </c>
      <c r="D93" s="3">
        <v>61.0</v>
      </c>
      <c r="E93" s="3">
        <f>B93*F93</f>
        <v>112.25</v>
      </c>
      <c r="F93" s="3">
        <f t="shared" ref="F93:F94" si="13">D93-C93</f>
        <v>1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5945.0</v>
      </c>
      <c r="D94" s="3">
        <v>6077.0</v>
      </c>
      <c r="E94" s="3">
        <f>F94*B94</f>
        <v>623.04</v>
      </c>
      <c r="F94" s="3">
        <f t="shared" si="13"/>
        <v>132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230.0</v>
      </c>
      <c r="D96" s="3">
        <v>232.0</v>
      </c>
      <c r="E96" s="3">
        <f t="shared" ref="E96:E97" si="14">F96*B96</f>
        <v>39.74</v>
      </c>
      <c r="F96" s="3">
        <f>D96-C96</f>
        <v>2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>
        <f t="shared" si="14"/>
        <v>46.36</v>
      </c>
      <c r="F97" s="3">
        <f>F96+F99</f>
        <v>2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94.72</v>
      </c>
      <c r="C99" s="3">
        <v>130.0</v>
      </c>
      <c r="D99" s="3">
        <v>130.0</v>
      </c>
      <c r="E99" s="3">
        <f>F99*B99</f>
        <v>0</v>
      </c>
      <c r="F99" s="3">
        <f>D99-C99</f>
        <v>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>
        <v>1296.05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34</v>
      </c>
      <c r="B103" s="3"/>
      <c r="C103" s="3"/>
      <c r="D103" s="3"/>
      <c r="E103" s="3">
        <v>0.0</v>
      </c>
      <c r="F103" s="1"/>
      <c r="G103" s="8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>
        <f>SUM(E93:E103)</f>
        <v>4572.09</v>
      </c>
      <c r="F104" s="5"/>
      <c r="G104" s="3">
        <f>E104+9000</f>
        <v>13572.09</v>
      </c>
      <c r="H104" s="3"/>
      <c r="I104" s="1"/>
      <c r="J104" s="1"/>
      <c r="K104" s="1"/>
    </row>
    <row r="105" ht="12.75" customHeight="1">
      <c r="A105" s="7" t="s">
        <v>52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112.25</v>
      </c>
      <c r="C108" s="3">
        <v>60.0</v>
      </c>
      <c r="D108" s="3">
        <v>60.0</v>
      </c>
      <c r="E108" s="3">
        <f>B108*F108</f>
        <v>0</v>
      </c>
      <c r="F108" s="3">
        <f t="shared" ref="F108:F109" si="15">D108-C108</f>
        <v>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5799.0</v>
      </c>
      <c r="D109" s="3">
        <v>5945.0</v>
      </c>
      <c r="E109" s="3">
        <f>F109*B109</f>
        <v>689.12</v>
      </c>
      <c r="F109" s="3">
        <f t="shared" si="15"/>
        <v>146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227.0</v>
      </c>
      <c r="D111" s="3">
        <v>230.0</v>
      </c>
      <c r="E111" s="3">
        <f t="shared" ref="E111:E112" si="16">F111*B111</f>
        <v>59.61</v>
      </c>
      <c r="F111" s="3">
        <f>D111-C111</f>
        <v>3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>
        <f t="shared" si="16"/>
        <v>92.72</v>
      </c>
      <c r="F112" s="3">
        <f>F111+F114</f>
        <v>4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94.72</v>
      </c>
      <c r="C114" s="3">
        <v>129.0</v>
      </c>
      <c r="D114" s="3">
        <v>130.0</v>
      </c>
      <c r="E114" s="3">
        <f>F114*B114</f>
        <v>94.72</v>
      </c>
      <c r="F114" s="3">
        <f>D114-C114</f>
        <v>1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>
        <v>1296.05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34</v>
      </c>
      <c r="B118" s="3"/>
      <c r="C118" s="3"/>
      <c r="D118" s="3"/>
      <c r="E118" s="3">
        <v>0.0</v>
      </c>
      <c r="F118" s="1"/>
      <c r="G118" s="8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>
        <f>SUM(E108:E118)</f>
        <v>4686.87</v>
      </c>
      <c r="F119" s="5"/>
      <c r="G119" s="3">
        <f>E119+9000</f>
        <v>13686.87</v>
      </c>
      <c r="H119" s="3"/>
      <c r="I119" s="1"/>
      <c r="J119" s="1"/>
      <c r="K119" s="1"/>
    </row>
    <row r="120" ht="12.75" customHeight="1">
      <c r="A120" s="7" t="s">
        <v>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112.25</v>
      </c>
      <c r="C123" s="3">
        <v>60.0</v>
      </c>
      <c r="D123" s="3">
        <v>60.0</v>
      </c>
      <c r="E123" s="3">
        <f>B123*F123</f>
        <v>0</v>
      </c>
      <c r="F123" s="3">
        <f t="shared" ref="F123:F124" si="17">D123-C123</f>
        <v>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5643.0</v>
      </c>
      <c r="D124" s="3">
        <v>5799.0</v>
      </c>
      <c r="E124" s="3">
        <f>F124*B124</f>
        <v>736.32</v>
      </c>
      <c r="F124" s="3">
        <f t="shared" si="17"/>
        <v>156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224.0</v>
      </c>
      <c r="D126" s="3">
        <v>227.0</v>
      </c>
      <c r="E126" s="3">
        <f t="shared" ref="E126:E127" si="18">F126*B126</f>
        <v>59.61</v>
      </c>
      <c r="F126" s="3">
        <f>D126-C126</f>
        <v>3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>
        <f t="shared" si="18"/>
        <v>69.54</v>
      </c>
      <c r="F127" s="3">
        <f>F126+F129</f>
        <v>3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94.72</v>
      </c>
      <c r="C129" s="3">
        <v>105.0</v>
      </c>
      <c r="D129" s="3">
        <v>105.0</v>
      </c>
      <c r="E129" s="3">
        <f>F129*B129</f>
        <v>0</v>
      </c>
      <c r="F129" s="3">
        <f>D129-C129</f>
        <v>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>
        <v>1296.05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34</v>
      </c>
      <c r="B133" s="3"/>
      <c r="C133" s="3"/>
      <c r="D133" s="3"/>
      <c r="E133" s="3">
        <v>0.0</v>
      </c>
      <c r="F133" s="1"/>
      <c r="G133" s="8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>
        <f>SUM(E123:E133)</f>
        <v>4616.17</v>
      </c>
      <c r="F134" s="5"/>
      <c r="G134" s="3">
        <f>E134+9000</f>
        <v>13616.17</v>
      </c>
      <c r="H134" s="3"/>
      <c r="I134" s="1"/>
      <c r="J134" s="1"/>
      <c r="K134" s="1"/>
    </row>
    <row r="135" ht="12.75" customHeight="1">
      <c r="A135" s="7" t="s">
        <v>52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112.25</v>
      </c>
      <c r="C138" s="3">
        <v>60.0</v>
      </c>
      <c r="D138" s="3">
        <v>60.0</v>
      </c>
      <c r="E138" s="3">
        <f>B138*F138</f>
        <v>0</v>
      </c>
      <c r="F138" s="3">
        <f t="shared" ref="F138:F139" si="19">D138-C138</f>
        <v>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5570.0</v>
      </c>
      <c r="D139" s="3">
        <v>5643.0</v>
      </c>
      <c r="E139" s="3">
        <f>F139*B139</f>
        <v>327.04</v>
      </c>
      <c r="F139" s="3">
        <f t="shared" si="19"/>
        <v>73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223.0</v>
      </c>
      <c r="D141" s="3">
        <v>224.0</v>
      </c>
      <c r="E141" s="3">
        <f t="shared" ref="E141:E142" si="20">F141*B141</f>
        <v>18.88</v>
      </c>
      <c r="F141" s="3">
        <f>D141-C141</f>
        <v>1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>
        <f t="shared" si="20"/>
        <v>22.03</v>
      </c>
      <c r="F142" s="3">
        <f>F141+F144</f>
        <v>1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105.0</v>
      </c>
      <c r="D144" s="3">
        <v>105.0</v>
      </c>
      <c r="E144" s="3">
        <f>F144*B144</f>
        <v>0</v>
      </c>
      <c r="F144" s="3">
        <f>D144-C144</f>
        <v>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>
        <v>78.0</v>
      </c>
      <c r="H147" s="1"/>
      <c r="I147" s="1"/>
      <c r="J147" s="1"/>
      <c r="K147" s="1"/>
    </row>
    <row r="148" ht="12.75" customHeight="1">
      <c r="A148" s="1" t="s">
        <v>34</v>
      </c>
      <c r="B148" s="3"/>
      <c r="C148" s="3"/>
      <c r="D148" s="3"/>
      <c r="E148" s="3">
        <v>0.0</v>
      </c>
      <c r="F148" s="1"/>
      <c r="G148" s="8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>
        <f>SUM(E138:E148)</f>
        <v>4110.65</v>
      </c>
      <c r="F149" s="5"/>
      <c r="G149" s="3">
        <f>E149+9000</f>
        <v>13110.65</v>
      </c>
      <c r="H149" s="3"/>
      <c r="I149" s="1"/>
      <c r="J149" s="1"/>
      <c r="K149" s="1"/>
    </row>
    <row r="150" ht="12.75" customHeight="1">
      <c r="A150" s="7" t="s">
        <v>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59.0</v>
      </c>
      <c r="D153" s="3">
        <v>60.0</v>
      </c>
      <c r="E153" s="3">
        <f>B153*F153</f>
        <v>106.6</v>
      </c>
      <c r="F153" s="3">
        <f t="shared" ref="F153:F154" si="21">D153-C153</f>
        <v>1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5566.0</v>
      </c>
      <c r="D154" s="3">
        <v>5569.0</v>
      </c>
      <c r="E154" s="3">
        <f>F154*B154</f>
        <v>13.44</v>
      </c>
      <c r="F154" s="3">
        <f t="shared" si="21"/>
        <v>3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220.0</v>
      </c>
      <c r="D156" s="3">
        <v>223.0</v>
      </c>
      <c r="E156" s="3">
        <f t="shared" ref="E156:E157" si="22">F156*B156</f>
        <v>56.64</v>
      </c>
      <c r="F156" s="3">
        <f>D156-C156</f>
        <v>3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>
        <f t="shared" si="22"/>
        <v>88.12</v>
      </c>
      <c r="F157" s="3">
        <f>F156+F159</f>
        <v>4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104.0</v>
      </c>
      <c r="D159" s="3">
        <v>105.0</v>
      </c>
      <c r="E159" s="3">
        <f>F159*B159</f>
        <v>89.36</v>
      </c>
      <c r="F159" s="3">
        <f>D159-C159</f>
        <v>1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34</v>
      </c>
      <c r="B163" s="3"/>
      <c r="C163" s="3"/>
      <c r="D163" s="3"/>
      <c r="E163" s="3">
        <v>0.0</v>
      </c>
      <c r="F163" s="1"/>
      <c r="G163" s="8">
        <v>44185.0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>
        <f>SUM(E153:E163)</f>
        <v>4096.86</v>
      </c>
      <c r="F164" s="5"/>
      <c r="G164" s="3">
        <f>E164+9000</f>
        <v>13096.86</v>
      </c>
      <c r="H164" s="3"/>
      <c r="I164" s="1"/>
      <c r="J164" s="1"/>
      <c r="K164" s="1"/>
    </row>
    <row r="165" ht="12.75" customHeight="1">
      <c r="A165" s="7" t="s">
        <v>52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58.0</v>
      </c>
      <c r="D168" s="3">
        <v>59.0</v>
      </c>
      <c r="E168" s="3">
        <f>B168*F168</f>
        <v>106.6</v>
      </c>
      <c r="F168" s="3">
        <f t="shared" ref="F168:F169" si="23">D168-C168</f>
        <v>1</v>
      </c>
      <c r="G168" s="1"/>
      <c r="H168" s="1">
        <v>3742.0</v>
      </c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5507.0</v>
      </c>
      <c r="D169" s="3">
        <v>5566.0</v>
      </c>
      <c r="E169" s="3">
        <f>F169*B169</f>
        <v>264.32</v>
      </c>
      <c r="F169" s="3">
        <f t="shared" si="23"/>
        <v>59</v>
      </c>
      <c r="G169" s="1"/>
      <c r="H169" s="1">
        <f>H168*2/3</f>
        <v>2494.666667</v>
      </c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3">
        <f>E168+E169+E171+E172+E174</f>
        <v>523.22</v>
      </c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219.0</v>
      </c>
      <c r="D171" s="3">
        <v>220.0</v>
      </c>
      <c r="E171" s="3">
        <f t="shared" ref="E171:E172" si="24">F171*B171</f>
        <v>18.88</v>
      </c>
      <c r="F171" s="3">
        <f>D171-C171</f>
        <v>1</v>
      </c>
      <c r="G171" s="1"/>
      <c r="H171" s="3">
        <f>E194</f>
        <v>4552.31</v>
      </c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>
        <f t="shared" si="24"/>
        <v>44.06</v>
      </c>
      <c r="F172" s="3">
        <f>F171+F174</f>
        <v>2</v>
      </c>
      <c r="G172" s="1"/>
      <c r="H172" s="3">
        <f>H169+H170+H171</f>
        <v>7570.196667</v>
      </c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3">
        <f>12000-H172</f>
        <v>4429.803333</v>
      </c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103.0</v>
      </c>
      <c r="D174" s="3">
        <v>104.0</v>
      </c>
      <c r="E174" s="3">
        <f>F174*B174</f>
        <v>89.36</v>
      </c>
      <c r="F174" s="3">
        <f>D174-C174</f>
        <v>1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/>
      <c r="H175" s="1">
        <v>3742.0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34</v>
      </c>
      <c r="B178" s="3"/>
      <c r="C178" s="3"/>
      <c r="D178" s="3"/>
      <c r="E178" s="3">
        <v>0.0</v>
      </c>
      <c r="F178" s="1"/>
      <c r="G178" s="8">
        <v>44185.0</v>
      </c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>
        <f>SUM(E168:E178)</f>
        <v>4265.92</v>
      </c>
      <c r="F179" s="5"/>
      <c r="G179" s="3">
        <f>E179+9000</f>
        <v>13265.92</v>
      </c>
      <c r="H179" s="3"/>
      <c r="I179" s="1"/>
      <c r="J179" s="1"/>
      <c r="K179" s="1"/>
    </row>
    <row r="180" ht="12.75" customHeight="1">
      <c r="A180" s="7" t="s">
        <v>52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56.0</v>
      </c>
      <c r="D183" s="3">
        <v>58.0</v>
      </c>
      <c r="E183" s="3">
        <f t="shared" ref="E183:E184" si="25">F183*B183</f>
        <v>213.2</v>
      </c>
      <c r="F183" s="3">
        <f t="shared" ref="F183:F184" si="26">D183-C183</f>
        <v>2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5417.0</v>
      </c>
      <c r="D184" s="3">
        <v>5507.0</v>
      </c>
      <c r="E184" s="3">
        <f t="shared" si="25"/>
        <v>403.2</v>
      </c>
      <c r="F184" s="3">
        <f t="shared" si="26"/>
        <v>90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217.0</v>
      </c>
      <c r="D186" s="3">
        <v>219.0</v>
      </c>
      <c r="E186" s="3">
        <f t="shared" ref="E186:E187" si="27">F186*B186</f>
        <v>37.76</v>
      </c>
      <c r="F186" s="3">
        <f>D186-C186</f>
        <v>2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>
        <f t="shared" si="27"/>
        <v>66.09</v>
      </c>
      <c r="F187" s="3">
        <f>F186+F189</f>
        <v>3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102.0</v>
      </c>
      <c r="D189" s="3">
        <v>103.0</v>
      </c>
      <c r="E189" s="3">
        <f>F189*B189</f>
        <v>89.36</v>
      </c>
      <c r="F189" s="3">
        <f>D189-C189</f>
        <v>1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34</v>
      </c>
      <c r="B193" s="3"/>
      <c r="C193" s="3"/>
      <c r="D193" s="3"/>
      <c r="E193" s="3">
        <v>0.0</v>
      </c>
      <c r="F193" s="1"/>
      <c r="G193" s="8">
        <v>44185.0</v>
      </c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>
        <f>SUM(E183:E193)</f>
        <v>4552.31</v>
      </c>
      <c r="F194" s="5"/>
      <c r="G194" s="3">
        <f>E194+9000</f>
        <v>13552.31</v>
      </c>
      <c r="H194" s="3"/>
      <c r="I194" s="1"/>
      <c r="J194" s="1"/>
      <c r="K194" s="1"/>
    </row>
    <row r="195" ht="12.75" customHeight="1">
      <c r="A195" s="7" t="s">
        <v>52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56.0</v>
      </c>
      <c r="D198" s="3">
        <v>56.0</v>
      </c>
      <c r="E198" s="3">
        <f t="shared" ref="E198:E199" si="28">F198*B198</f>
        <v>0</v>
      </c>
      <c r="F198" s="3">
        <f t="shared" ref="F198:F199" si="29">D198-C198</f>
        <v>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5329.0</v>
      </c>
      <c r="D199" s="3">
        <v>5417.0</v>
      </c>
      <c r="E199" s="3">
        <f t="shared" si="28"/>
        <v>394.24</v>
      </c>
      <c r="F199" s="3">
        <f t="shared" si="29"/>
        <v>88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213.0</v>
      </c>
      <c r="D201" s="3">
        <v>217.0</v>
      </c>
      <c r="E201" s="3">
        <f t="shared" ref="E201:E202" si="30">F201*B201</f>
        <v>75.52</v>
      </c>
      <c r="F201" s="3">
        <f>D201-C201</f>
        <v>4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>
        <f t="shared" si="30"/>
        <v>110.15</v>
      </c>
      <c r="F202" s="3">
        <f>F201+F204</f>
        <v>5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89.36</v>
      </c>
      <c r="C204" s="3">
        <v>101.0</v>
      </c>
      <c r="D204" s="3">
        <v>102.0</v>
      </c>
      <c r="E204" s="3">
        <f>F204*B204</f>
        <v>89.36</v>
      </c>
      <c r="F204" s="3">
        <f>D204-C204</f>
        <v>1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34</v>
      </c>
      <c r="B208" s="3"/>
      <c r="C208" s="3"/>
      <c r="D208" s="3"/>
      <c r="E208" s="3">
        <v>0.0</v>
      </c>
      <c r="F208" s="1"/>
      <c r="G208" s="8">
        <v>44185.0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>
        <f>SUM(E198:E208)</f>
        <v>4411.97</v>
      </c>
      <c r="F209" s="5"/>
      <c r="G209" s="3">
        <f>E209+9000</f>
        <v>13411.97</v>
      </c>
      <c r="H209" s="3">
        <f>E209+39</f>
        <v>4450.97</v>
      </c>
      <c r="I209" s="1"/>
      <c r="J209" s="1"/>
      <c r="K209" s="1"/>
    </row>
    <row r="210" ht="12.75" customHeight="1">
      <c r="A210" s="7" t="s">
        <v>52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55.0</v>
      </c>
      <c r="D213" s="3">
        <v>56.0</v>
      </c>
      <c r="E213" s="3">
        <f t="shared" ref="E213:E214" si="31">F213*B213</f>
        <v>106.6</v>
      </c>
      <c r="F213" s="3">
        <f t="shared" ref="F213:F214" si="32">D213-C213</f>
        <v>1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5248.0</v>
      </c>
      <c r="D214" s="3">
        <v>5329.0</v>
      </c>
      <c r="E214" s="3">
        <f t="shared" si="31"/>
        <v>362.88</v>
      </c>
      <c r="F214" s="3">
        <f t="shared" si="32"/>
        <v>81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210.0</v>
      </c>
      <c r="D216" s="3">
        <v>213.0</v>
      </c>
      <c r="E216" s="3">
        <f t="shared" ref="E216:E217" si="33">F216*B216</f>
        <v>56.64</v>
      </c>
      <c r="F216" s="3">
        <f>D216-C216</f>
        <v>3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>
        <f t="shared" si="33"/>
        <v>110.15</v>
      </c>
      <c r="F217" s="3">
        <f>F216+F219</f>
        <v>5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89.36</v>
      </c>
      <c r="C219" s="3">
        <v>99.0</v>
      </c>
      <c r="D219" s="3">
        <v>101.0</v>
      </c>
      <c r="E219" s="3">
        <f>F219*B219</f>
        <v>178.72</v>
      </c>
      <c r="F219" s="3">
        <f>D219-C219</f>
        <v>2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34</v>
      </c>
      <c r="B223" s="3"/>
      <c r="C223" s="3"/>
      <c r="D223" s="3"/>
      <c r="E223" s="3">
        <v>0.0</v>
      </c>
      <c r="F223" s="1"/>
      <c r="G223" s="8">
        <v>44185.0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>
        <f>SUM(E213:E223)</f>
        <v>4557.69</v>
      </c>
      <c r="F224" s="5"/>
      <c r="G224" s="3">
        <f>E224+9000</f>
        <v>13557.69</v>
      </c>
      <c r="H224" s="3">
        <f>E224-18</f>
        <v>4539.69</v>
      </c>
      <c r="I224" s="1"/>
      <c r="J224" s="1"/>
      <c r="K224" s="1"/>
    </row>
    <row r="225" ht="12.75" customHeight="1">
      <c r="A225" s="7" t="s">
        <v>52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106.6</v>
      </c>
      <c r="C228" s="3">
        <v>54.0</v>
      </c>
      <c r="D228" s="3">
        <v>55.0</v>
      </c>
      <c r="E228" s="3">
        <f t="shared" ref="E228:E229" si="34">F228*B228</f>
        <v>106.6</v>
      </c>
      <c r="F228" s="3">
        <f t="shared" ref="F228:F229" si="35">D228-C228</f>
        <v>1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5155.0</v>
      </c>
      <c r="D229" s="3">
        <v>5248.0</v>
      </c>
      <c r="E229" s="3">
        <f t="shared" si="34"/>
        <v>416.64</v>
      </c>
      <c r="F229" s="3">
        <f t="shared" si="35"/>
        <v>93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208.0</v>
      </c>
      <c r="D231" s="3">
        <v>210.0</v>
      </c>
      <c r="E231" s="3">
        <f t="shared" ref="E231:E232" si="36">F231*B231</f>
        <v>37.76</v>
      </c>
      <c r="F231" s="3">
        <f>D231-C231</f>
        <v>2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>
        <f t="shared" si="36"/>
        <v>66.09</v>
      </c>
      <c r="F232" s="3">
        <f>F231+F234</f>
        <v>3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89.36</v>
      </c>
      <c r="C234" s="3">
        <v>98.0</v>
      </c>
      <c r="D234" s="3">
        <v>99.0</v>
      </c>
      <c r="E234" s="3">
        <f>F234*B234</f>
        <v>89.36</v>
      </c>
      <c r="F234" s="3">
        <f>D234-C234</f>
        <v>1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1036.84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34</v>
      </c>
      <c r="B238" s="3"/>
      <c r="C238" s="3"/>
      <c r="D238" s="3"/>
      <c r="E238" s="3">
        <v>0.0</v>
      </c>
      <c r="F238" s="1"/>
      <c r="G238" s="8">
        <v>44185.0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>
        <f>SUM(E228:E238)</f>
        <v>4082.34</v>
      </c>
      <c r="F239" s="5"/>
      <c r="G239" s="3">
        <f>E239+9000</f>
        <v>13082.34</v>
      </c>
      <c r="H239" s="1"/>
      <c r="I239" s="1"/>
      <c r="J239" s="1"/>
      <c r="K239" s="1"/>
    </row>
    <row r="240" ht="12.75" customHeight="1">
      <c r="A240" s="7" t="s">
        <v>52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3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5.75" customHeight="1">
      <c r="A252" s="5"/>
      <c r="B252" s="5"/>
      <c r="C252" s="5"/>
      <c r="D252" s="5"/>
      <c r="E252" s="6"/>
      <c r="F252" s="5"/>
      <c r="G252" s="1"/>
      <c r="H252" s="1"/>
      <c r="I252" s="1"/>
      <c r="J252" s="1"/>
      <c r="K252" s="1"/>
    </row>
    <row r="253" ht="12.75" customHeight="1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5.75" customHeight="1">
      <c r="A266" s="5"/>
      <c r="B266" s="5"/>
      <c r="C266" s="5"/>
      <c r="D266" s="5"/>
      <c r="E266" s="6"/>
      <c r="F266" s="5"/>
      <c r="G266" s="1"/>
      <c r="H266" s="1"/>
      <c r="I266" s="1"/>
      <c r="J266" s="1"/>
      <c r="K266" s="1"/>
    </row>
    <row r="267" ht="12.75" customHeight="1">
      <c r="A267" s="7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2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3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5.75" customHeight="1">
      <c r="A280" s="5"/>
      <c r="B280" s="5"/>
      <c r="C280" s="5"/>
      <c r="D280" s="5"/>
      <c r="E280" s="6"/>
      <c r="F280" s="5"/>
      <c r="G280" s="1"/>
      <c r="H280" s="1"/>
      <c r="I280" s="1"/>
      <c r="J280" s="1"/>
      <c r="K280" s="1"/>
    </row>
    <row r="281" ht="12.75" customHeight="1">
      <c r="A281" s="7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2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3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5.75" customHeight="1">
      <c r="A294" s="5"/>
      <c r="B294" s="5"/>
      <c r="C294" s="5"/>
      <c r="D294" s="5"/>
      <c r="E294" s="6"/>
      <c r="F294" s="5"/>
      <c r="G294" s="1"/>
      <c r="H294" s="1"/>
      <c r="I294" s="1"/>
      <c r="J294" s="1"/>
      <c r="K294" s="1"/>
    </row>
    <row r="295" ht="12.75" customHeight="1">
      <c r="A295" s="7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2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3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3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5.75" customHeight="1">
      <c r="A308" s="5"/>
      <c r="B308" s="5"/>
      <c r="C308" s="5"/>
      <c r="D308" s="5"/>
      <c r="E308" s="6"/>
      <c r="F308" s="5"/>
      <c r="G308" s="1"/>
      <c r="H308" s="1"/>
      <c r="I308" s="1"/>
      <c r="J308" s="1"/>
      <c r="K308" s="1"/>
    </row>
    <row r="309" ht="12.75" customHeight="1">
      <c r="A309" s="7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2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3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3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5.75" customHeight="1">
      <c r="A322" s="5"/>
      <c r="B322" s="5"/>
      <c r="C322" s="5"/>
      <c r="D322" s="5"/>
      <c r="E322" s="6"/>
      <c r="F322" s="5"/>
      <c r="G322" s="1"/>
      <c r="H322" s="1"/>
      <c r="I322" s="1"/>
      <c r="J322" s="1"/>
      <c r="K322" s="1"/>
    </row>
    <row r="323" ht="12.75" customHeight="1">
      <c r="A323" s="7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2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3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3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5.75" customHeight="1">
      <c r="A336" s="5"/>
      <c r="B336" s="5"/>
      <c r="C336" s="5"/>
      <c r="D336" s="5"/>
      <c r="E336" s="6"/>
      <c r="F336" s="5"/>
      <c r="G336" s="1"/>
      <c r="H336" s="1"/>
      <c r="I336" s="1"/>
      <c r="J336" s="1"/>
      <c r="K336" s="1"/>
    </row>
    <row r="337" ht="12.75" customHeight="1">
      <c r="A337" s="7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2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3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3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5.75" customHeight="1">
      <c r="A350" s="5"/>
      <c r="B350" s="5"/>
      <c r="C350" s="5"/>
      <c r="D350" s="5"/>
      <c r="E350" s="6"/>
      <c r="F350" s="5"/>
      <c r="G350" s="1"/>
      <c r="H350" s="1"/>
      <c r="I350" s="1"/>
      <c r="J350" s="1"/>
      <c r="K350" s="1"/>
    </row>
    <row r="351" ht="12.75" customHeight="1">
      <c r="A351" s="7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2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3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3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5"/>
      <c r="B364" s="5"/>
      <c r="C364" s="5"/>
      <c r="D364" s="5"/>
      <c r="E364" s="6"/>
      <c r="F364" s="5"/>
      <c r="G364" s="1"/>
      <c r="H364" s="1"/>
      <c r="I364" s="1"/>
      <c r="J364" s="1"/>
      <c r="K364" s="1"/>
    </row>
    <row r="365" ht="12.75" customHeight="1">
      <c r="A365" s="7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2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5"/>
      <c r="B378" s="5"/>
      <c r="C378" s="5"/>
      <c r="D378" s="5"/>
      <c r="E378" s="6"/>
      <c r="F378" s="5"/>
      <c r="G378" s="1"/>
      <c r="H378" s="1"/>
      <c r="I378" s="1"/>
      <c r="J378" s="1"/>
      <c r="K378" s="1"/>
    </row>
    <row r="379" ht="12.75" customHeight="1">
      <c r="A379" s="7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2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5"/>
      <c r="B393" s="5"/>
      <c r="C393" s="5"/>
      <c r="D393" s="5"/>
      <c r="E393" s="6"/>
      <c r="F393" s="5"/>
      <c r="G393" s="1"/>
      <c r="H393" s="1"/>
      <c r="I393" s="1"/>
      <c r="J393" s="1"/>
      <c r="K393" s="1"/>
    </row>
    <row r="394" ht="12.75" customHeight="1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2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3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5.75" customHeight="1">
      <c r="A408" s="5"/>
      <c r="B408" s="5"/>
      <c r="C408" s="5"/>
      <c r="D408" s="5"/>
      <c r="E408" s="6"/>
      <c r="F408" s="5"/>
      <c r="G408" s="1"/>
      <c r="H408" s="1"/>
      <c r="I408" s="1"/>
      <c r="J408" s="1"/>
      <c r="K408" s="1"/>
    </row>
    <row r="409" ht="12.75" customHeight="1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2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5"/>
      <c r="B423" s="5"/>
      <c r="C423" s="5"/>
      <c r="D423" s="5"/>
      <c r="E423" s="6"/>
      <c r="F423" s="5"/>
      <c r="G423" s="1"/>
      <c r="H423" s="1"/>
      <c r="I423" s="1"/>
      <c r="J423" s="1"/>
      <c r="K423" s="1"/>
    </row>
    <row r="424" ht="12.75" customHeight="1">
      <c r="A424" s="7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2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3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5.75" customHeight="1">
      <c r="A438" s="5"/>
      <c r="B438" s="5"/>
      <c r="C438" s="5"/>
      <c r="D438" s="5"/>
      <c r="E438" s="6"/>
      <c r="F438" s="5"/>
      <c r="G438" s="1"/>
      <c r="H438" s="1"/>
      <c r="I438" s="1"/>
      <c r="J438" s="1"/>
      <c r="K438" s="1"/>
    </row>
    <row r="439" ht="12.75" customHeight="1">
      <c r="A439" s="7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324:D324"/>
    <mergeCell ref="B338:D338"/>
    <mergeCell ref="B352:D352"/>
    <mergeCell ref="B366:D366"/>
    <mergeCell ref="B380:D380"/>
    <mergeCell ref="B395:D395"/>
    <mergeCell ref="B410:D410"/>
    <mergeCell ref="B425:D425"/>
    <mergeCell ref="B211:D211"/>
    <mergeCell ref="B226:D226"/>
    <mergeCell ref="B254:D254"/>
    <mergeCell ref="B268:D268"/>
    <mergeCell ref="B282:D282"/>
    <mergeCell ref="B296:D296"/>
    <mergeCell ref="B310:D31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6.13"/>
    <col customWidth="1" min="3" max="3" width="7.25"/>
    <col customWidth="1" min="4" max="4" width="9.0"/>
    <col customWidth="1" min="5" max="5" width="10.63"/>
    <col customWidth="1" min="6" max="6" width="7.75"/>
    <col customWidth="1" min="7" max="11" width="11.0"/>
    <col customWidth="1" min="12" max="26" width="14.38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23.0</v>
      </c>
      <c r="D3" s="3">
        <v>24.0</v>
      </c>
      <c r="E3" s="3">
        <f t="shared" ref="E3:E4" si="1">F3*B3</f>
        <v>115.86</v>
      </c>
      <c r="F3" s="3">
        <f t="shared" ref="F3:F4" si="2">D3-C3</f>
        <v>1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18125.0</v>
      </c>
      <c r="D4" s="3">
        <v>18187.0</v>
      </c>
      <c r="E4" s="3">
        <f t="shared" si="1"/>
        <v>318.68</v>
      </c>
      <c r="F4" s="3">
        <f t="shared" si="2"/>
        <v>62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21.0</v>
      </c>
      <c r="D6" s="3">
        <v>23.0</v>
      </c>
      <c r="E6" s="3">
        <f t="shared" ref="E6:E7" si="3">F6*B6</f>
        <v>43.3</v>
      </c>
      <c r="F6" s="3">
        <f>D6-C6</f>
        <v>2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>
        <f t="shared" si="3"/>
        <v>75.78</v>
      </c>
      <c r="F7" s="3">
        <f>F6+F9</f>
        <v>3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7.0</v>
      </c>
      <c r="D9" s="3">
        <v>8.0</v>
      </c>
      <c r="E9" s="3">
        <f>F9*B9</f>
        <v>131.15</v>
      </c>
      <c r="F9" s="3">
        <f>D9-C9</f>
        <v>1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1" t="s">
        <v>15</v>
      </c>
      <c r="B12" s="11"/>
      <c r="C12" s="11"/>
      <c r="D12" s="11"/>
      <c r="E12" s="12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>
        <f>SUM(E3:E12)</f>
        <v>3041.89</v>
      </c>
      <c r="F13" s="1"/>
      <c r="G13" s="3">
        <f>E13+11000</f>
        <v>14041.89</v>
      </c>
      <c r="H13" s="1"/>
      <c r="I13" s="1"/>
      <c r="J13" s="1"/>
      <c r="K13" s="1"/>
    </row>
    <row r="14" ht="12.75" customHeight="1">
      <c r="A14" s="7" t="s">
        <v>52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23.0</v>
      </c>
      <c r="D17" s="3">
        <v>23.0</v>
      </c>
      <c r="E17" s="3">
        <f t="shared" ref="E17:E18" si="4">F17*B17</f>
        <v>0</v>
      </c>
      <c r="F17" s="3">
        <f t="shared" ref="F17:F18" si="5">D17-C17</f>
        <v>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18055.0</v>
      </c>
      <c r="D18" s="3">
        <v>18125.0</v>
      </c>
      <c r="E18" s="3">
        <f t="shared" si="4"/>
        <v>359.8</v>
      </c>
      <c r="F18" s="3">
        <f t="shared" si="5"/>
        <v>70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20.0</v>
      </c>
      <c r="D20" s="3">
        <v>21.0</v>
      </c>
      <c r="E20" s="3">
        <f t="shared" ref="E20:E21" si="6">F20*B20</f>
        <v>21.65</v>
      </c>
      <c r="F20" s="3">
        <f>D20-C20</f>
        <v>1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>
        <f t="shared" si="6"/>
        <v>25.26</v>
      </c>
      <c r="F21" s="3">
        <f>F20+F23</f>
        <v>1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7.0</v>
      </c>
      <c r="D23" s="3">
        <v>7.0</v>
      </c>
      <c r="E23" s="3">
        <f>F23*B23</f>
        <v>0</v>
      </c>
      <c r="F23" s="3">
        <f>D23-C23</f>
        <v>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1" t="s">
        <v>15</v>
      </c>
      <c r="B26" s="11"/>
      <c r="C26" s="11"/>
      <c r="D26" s="11"/>
      <c r="E26" s="12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>
        <f>SUM(E17:E26)</f>
        <v>2763.83</v>
      </c>
      <c r="F27" s="1"/>
      <c r="G27" s="3">
        <f>E27+11000</f>
        <v>13763.83</v>
      </c>
      <c r="H27" s="1"/>
      <c r="I27" s="1"/>
      <c r="J27" s="1"/>
      <c r="K27" s="1"/>
    </row>
    <row r="28" ht="12.75" customHeight="1">
      <c r="A28" s="7" t="s">
        <v>52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22.0</v>
      </c>
      <c r="D31" s="3">
        <v>23.0</v>
      </c>
      <c r="E31" s="3">
        <f t="shared" ref="E31:E32" si="7">F31*B31</f>
        <v>115.86</v>
      </c>
      <c r="F31" s="3">
        <f t="shared" ref="F31:F32" si="8">D31-C31</f>
        <v>1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17947.0</v>
      </c>
      <c r="D32" s="3">
        <v>18055.0</v>
      </c>
      <c r="E32" s="3">
        <f t="shared" si="7"/>
        <v>555.12</v>
      </c>
      <c r="F32" s="3">
        <f t="shared" si="8"/>
        <v>108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19.0</v>
      </c>
      <c r="D34" s="3">
        <v>20.0</v>
      </c>
      <c r="E34" s="3">
        <f t="shared" ref="E34:E35" si="9">F34*B34</f>
        <v>21.65</v>
      </c>
      <c r="F34" s="3">
        <f>D34-C34</f>
        <v>1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>
        <f t="shared" si="9"/>
        <v>50.52</v>
      </c>
      <c r="F35" s="3">
        <f>F34+F37</f>
        <v>2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6.0</v>
      </c>
      <c r="D37" s="3">
        <v>7.0</v>
      </c>
      <c r="E37" s="3">
        <f>F37*B37</f>
        <v>131.15</v>
      </c>
      <c r="F37" s="3">
        <f>D37-C37</f>
        <v>1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1" t="s">
        <v>15</v>
      </c>
      <c r="B40" s="11"/>
      <c r="C40" s="11"/>
      <c r="D40" s="11"/>
      <c r="E40" s="12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>
        <f>SUM(E31:E40)</f>
        <v>3231.42</v>
      </c>
      <c r="F41" s="1"/>
      <c r="G41" s="3">
        <f>E41+11000</f>
        <v>14231.42</v>
      </c>
      <c r="H41" s="1"/>
      <c r="I41" s="1"/>
      <c r="J41" s="1"/>
      <c r="K41" s="1"/>
    </row>
    <row r="42" ht="12.75" customHeight="1">
      <c r="A42" s="7" t="s">
        <v>52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22.0</v>
      </c>
      <c r="D45" s="3">
        <v>22.0</v>
      </c>
      <c r="E45" s="3">
        <f t="shared" ref="E45:E46" si="10">F45*B45</f>
        <v>0</v>
      </c>
      <c r="F45" s="3">
        <f t="shared" ref="F45:F46" si="11">D45-C45</f>
        <v>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17866.0</v>
      </c>
      <c r="D46" s="3">
        <v>17947.0</v>
      </c>
      <c r="E46" s="3">
        <f t="shared" si="10"/>
        <v>416.34</v>
      </c>
      <c r="F46" s="3">
        <f t="shared" si="11"/>
        <v>81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18.0</v>
      </c>
      <c r="D48" s="3">
        <v>19.0</v>
      </c>
      <c r="E48" s="3">
        <f t="shared" ref="E48:E49" si="12">F48*B48</f>
        <v>21.65</v>
      </c>
      <c r="F48" s="3">
        <f>D48-C48</f>
        <v>1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>
        <f t="shared" si="12"/>
        <v>50.52</v>
      </c>
      <c r="F49" s="3">
        <f>F48+F51</f>
        <v>2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5.0</v>
      </c>
      <c r="D51" s="3">
        <v>6.0</v>
      </c>
      <c r="E51" s="3">
        <f>F51*B51</f>
        <v>131.15</v>
      </c>
      <c r="F51" s="3">
        <f>D51-C51</f>
        <v>1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735.37</v>
      </c>
      <c r="F52" s="1"/>
      <c r="G52" s="1">
        <v>777.64</v>
      </c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>
        <v>360.0</v>
      </c>
      <c r="H53" s="1"/>
      <c r="I53" s="1"/>
      <c r="J53" s="1"/>
      <c r="K53" s="1"/>
    </row>
    <row r="54" ht="15.75" customHeight="1">
      <c r="A54" s="11" t="s">
        <v>15</v>
      </c>
      <c r="B54" s="11"/>
      <c r="C54" s="11"/>
      <c r="D54" s="11"/>
      <c r="E54" s="12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>
        <f>SUM(E45:E54)</f>
        <v>2921.98</v>
      </c>
      <c r="F55" s="1"/>
      <c r="G55" s="3">
        <f>E55+11000</f>
        <v>13921.98</v>
      </c>
      <c r="H55" s="1"/>
      <c r="I55" s="1"/>
      <c r="J55" s="1"/>
      <c r="K55" s="1"/>
    </row>
    <row r="56" ht="12.75" customHeight="1">
      <c r="A56" s="7" t="s">
        <v>52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106.56</v>
      </c>
      <c r="C59" s="3">
        <v>21.0</v>
      </c>
      <c r="D59" s="3">
        <v>22.0</v>
      </c>
      <c r="E59" s="3">
        <f t="shared" ref="E59:E60" si="13">F59*B59</f>
        <v>106.56</v>
      </c>
      <c r="F59" s="3">
        <f t="shared" ref="F59:F60" si="14">D59-C59</f>
        <v>1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4.72</v>
      </c>
      <c r="C60" s="3">
        <v>17760.0</v>
      </c>
      <c r="D60" s="3">
        <v>17866.0</v>
      </c>
      <c r="E60" s="3">
        <f t="shared" si="13"/>
        <v>500.32</v>
      </c>
      <c r="F60" s="3">
        <f t="shared" si="14"/>
        <v>106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110.42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19.87</v>
      </c>
      <c r="C62" s="3">
        <v>16.0</v>
      </c>
      <c r="D62" s="3">
        <v>18.0</v>
      </c>
      <c r="E62" s="3">
        <f t="shared" ref="E62:E63" si="15">F62*B62</f>
        <v>39.74</v>
      </c>
      <c r="F62" s="3">
        <f>D62-C62</f>
        <v>2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23.18</v>
      </c>
      <c r="C63" s="3"/>
      <c r="D63" s="3"/>
      <c r="E63" s="3">
        <f t="shared" si="15"/>
        <v>69.54</v>
      </c>
      <c r="F63" s="3">
        <f>F62+F65</f>
        <v>3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962.51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121.13</v>
      </c>
      <c r="C65" s="3">
        <v>4.0</v>
      </c>
      <c r="D65" s="3">
        <v>5.0</v>
      </c>
      <c r="E65" s="3">
        <f>F65*B65</f>
        <v>121.13</v>
      </c>
      <c r="F65" s="3">
        <f>D65-C65</f>
        <v>1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735.37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11" t="s">
        <v>15</v>
      </c>
      <c r="B68" s="11"/>
      <c r="C68" s="11"/>
      <c r="D68" s="11"/>
      <c r="E68" s="12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>
        <f>SUM(E59:E68)</f>
        <v>3043.06</v>
      </c>
      <c r="F69" s="1"/>
      <c r="G69" s="3">
        <f>E69+11000</f>
        <v>14043.06</v>
      </c>
      <c r="H69" s="1"/>
      <c r="I69" s="1"/>
      <c r="J69" s="1"/>
      <c r="K69" s="1"/>
    </row>
    <row r="70" ht="12.75" customHeight="1">
      <c r="A70" s="7" t="s">
        <v>52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106.56</v>
      </c>
      <c r="C73" s="3">
        <v>21.0</v>
      </c>
      <c r="D73" s="3">
        <v>21.0</v>
      </c>
      <c r="E73" s="3">
        <f t="shared" ref="E73:E74" si="16">F73*B73</f>
        <v>0</v>
      </c>
      <c r="F73" s="3">
        <f t="shared" ref="F73:F74" si="17">D73-C73</f>
        <v>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4.72</v>
      </c>
      <c r="C74" s="3">
        <v>17636.0</v>
      </c>
      <c r="D74" s="3">
        <v>17760.0</v>
      </c>
      <c r="E74" s="3">
        <f t="shared" si="16"/>
        <v>585.28</v>
      </c>
      <c r="F74" s="3">
        <f t="shared" si="17"/>
        <v>124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>
        <v>110.42</v>
      </c>
      <c r="H75" s="1"/>
      <c r="I75" s="1"/>
      <c r="J75" s="1"/>
      <c r="K75" s="1"/>
    </row>
    <row r="76" ht="12.75" customHeight="1">
      <c r="A76" s="1" t="s">
        <v>9</v>
      </c>
      <c r="B76" s="3">
        <v>19.87</v>
      </c>
      <c r="C76" s="3">
        <v>15.0</v>
      </c>
      <c r="D76" s="3">
        <v>16.0</v>
      </c>
      <c r="E76" s="3">
        <f t="shared" ref="E76:E77" si="18">F76*B76</f>
        <v>19.87</v>
      </c>
      <c r="F76" s="3">
        <f>D76-C76</f>
        <v>1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23.18</v>
      </c>
      <c r="C77" s="3"/>
      <c r="D77" s="3"/>
      <c r="E77" s="3">
        <f t="shared" si="18"/>
        <v>46.36</v>
      </c>
      <c r="F77" s="3">
        <f>F76+F79</f>
        <v>2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914.07</v>
      </c>
      <c r="F78" s="1"/>
      <c r="G78" s="1">
        <v>962.51</v>
      </c>
      <c r="H78" s="1"/>
      <c r="I78" s="1"/>
      <c r="J78" s="1"/>
      <c r="K78" s="1"/>
    </row>
    <row r="79" ht="12.75" customHeight="1">
      <c r="A79" s="1" t="s">
        <v>12</v>
      </c>
      <c r="B79" s="3">
        <v>121.13</v>
      </c>
      <c r="C79" s="3">
        <v>3.0</v>
      </c>
      <c r="D79" s="3">
        <v>4.0</v>
      </c>
      <c r="E79" s="3">
        <f>F79*B79</f>
        <v>121.13</v>
      </c>
      <c r="F79" s="3">
        <f>D79-C79</f>
        <v>1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>
        <v>735.37</v>
      </c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11" t="s">
        <v>15</v>
      </c>
      <c r="B82" s="11"/>
      <c r="C82" s="11"/>
      <c r="D82" s="11"/>
      <c r="E82" s="12">
        <v>25.0</v>
      </c>
      <c r="F82" s="1"/>
      <c r="G82" s="3">
        <v>50.0</v>
      </c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>
        <f>SUM(E73:E82)</f>
        <v>2892.61</v>
      </c>
      <c r="F83" s="1"/>
      <c r="G83" s="3">
        <f>E83+11000</f>
        <v>13892.61</v>
      </c>
      <c r="H83" s="1"/>
      <c r="I83" s="1"/>
      <c r="J83" s="1"/>
      <c r="K83" s="1"/>
    </row>
    <row r="84" ht="12.75" customHeight="1">
      <c r="A84" s="7" t="s">
        <v>52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106.56</v>
      </c>
      <c r="C87" s="3">
        <v>20.0</v>
      </c>
      <c r="D87" s="3">
        <v>21.0</v>
      </c>
      <c r="E87" s="3">
        <f t="shared" ref="E87:E88" si="19">F87*B87</f>
        <v>106.56</v>
      </c>
      <c r="F87" s="3">
        <f t="shared" ref="F87:F88" si="20">D87-C87</f>
        <v>1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4.72</v>
      </c>
      <c r="C88" s="3">
        <v>17539.0</v>
      </c>
      <c r="D88" s="3">
        <v>17636.0</v>
      </c>
      <c r="E88" s="3">
        <f t="shared" si="19"/>
        <v>457.84</v>
      </c>
      <c r="F88" s="3">
        <f t="shared" si="20"/>
        <v>97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19.87</v>
      </c>
      <c r="C90" s="3">
        <v>14.0</v>
      </c>
      <c r="D90" s="3">
        <v>15.0</v>
      </c>
      <c r="E90" s="3">
        <f t="shared" ref="E90:E91" si="21">F90*B90</f>
        <v>19.87</v>
      </c>
      <c r="F90" s="3">
        <f>D90-C90</f>
        <v>1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23.18</v>
      </c>
      <c r="C91" s="3"/>
      <c r="D91" s="3"/>
      <c r="E91" s="3">
        <f t="shared" si="21"/>
        <v>23.18</v>
      </c>
      <c r="F91" s="3">
        <f>F90+F93</f>
        <v>1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914.07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121.13</v>
      </c>
      <c r="C93" s="3">
        <v>3.0</v>
      </c>
      <c r="D93" s="3">
        <v>3.0</v>
      </c>
      <c r="E93" s="3">
        <f>F93*B93</f>
        <v>0</v>
      </c>
      <c r="F93" s="3">
        <f>D93-C93</f>
        <v>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11" t="s">
        <v>15</v>
      </c>
      <c r="B96" s="11"/>
      <c r="C96" s="11"/>
      <c r="D96" s="11"/>
      <c r="E96" s="12">
        <v>25.0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>
        <f>SUM(E87:E96)</f>
        <v>2727.42</v>
      </c>
      <c r="F97" s="1"/>
      <c r="G97" s="3">
        <f>E97+11000</f>
        <v>13727.42</v>
      </c>
      <c r="H97" s="1"/>
      <c r="I97" s="1"/>
      <c r="J97" s="1"/>
      <c r="K97" s="1"/>
    </row>
    <row r="98" ht="12.75" customHeight="1">
      <c r="A98" s="7" t="s">
        <v>52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106.56</v>
      </c>
      <c r="C101" s="3">
        <v>20.0</v>
      </c>
      <c r="D101" s="3">
        <v>20.0</v>
      </c>
      <c r="E101" s="3">
        <f t="shared" ref="E101:E102" si="22">F101*B101</f>
        <v>0</v>
      </c>
      <c r="F101" s="3">
        <f t="shared" ref="F101:F102" si="23">D101-C101</f>
        <v>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4.72</v>
      </c>
      <c r="C102" s="3">
        <v>17427.0</v>
      </c>
      <c r="D102" s="3">
        <v>17539.0</v>
      </c>
      <c r="E102" s="3">
        <f t="shared" si="22"/>
        <v>528.64</v>
      </c>
      <c r="F102" s="3">
        <f t="shared" si="23"/>
        <v>112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19.87</v>
      </c>
      <c r="C104" s="3">
        <v>13.0</v>
      </c>
      <c r="D104" s="3">
        <v>14.0</v>
      </c>
      <c r="E104" s="3">
        <f t="shared" ref="E104:E105" si="24">F104*B104</f>
        <v>19.87</v>
      </c>
      <c r="F104" s="3">
        <f>D104-C104</f>
        <v>1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23.18</v>
      </c>
      <c r="C105" s="3"/>
      <c r="D105" s="3"/>
      <c r="E105" s="3">
        <f t="shared" si="24"/>
        <v>23.18</v>
      </c>
      <c r="F105" s="3">
        <f>F104+F107</f>
        <v>1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914.07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121.13</v>
      </c>
      <c r="C107" s="3">
        <v>3.0</v>
      </c>
      <c r="D107" s="3">
        <v>3.0</v>
      </c>
      <c r="E107" s="3">
        <f>F107*B107</f>
        <v>0</v>
      </c>
      <c r="F107" s="3">
        <f>D107-C107</f>
        <v>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11" t="s">
        <v>15</v>
      </c>
      <c r="B110" s="11"/>
      <c r="C110" s="11"/>
      <c r="D110" s="11"/>
      <c r="E110" s="12">
        <v>25.0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>
        <f>SUM(E101:E110)</f>
        <v>2691.66</v>
      </c>
      <c r="F111" s="1"/>
      <c r="G111" s="3">
        <f>E111+11000</f>
        <v>13691.66</v>
      </c>
      <c r="H111" s="1"/>
      <c r="I111" s="1"/>
      <c r="J111" s="1"/>
      <c r="K111" s="1"/>
    </row>
    <row r="112" ht="12.75" customHeight="1">
      <c r="A112" s="7" t="s">
        <v>52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106.56</v>
      </c>
      <c r="C115" s="3">
        <v>19.0</v>
      </c>
      <c r="D115" s="3">
        <v>20.0</v>
      </c>
      <c r="E115" s="3">
        <f t="shared" ref="E115:E116" si="25">F115*B115</f>
        <v>106.56</v>
      </c>
      <c r="F115" s="3">
        <f t="shared" ref="F115:F116" si="26">D115-C115</f>
        <v>1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4.72</v>
      </c>
      <c r="C116" s="3">
        <v>17342.0</v>
      </c>
      <c r="D116" s="3">
        <v>17427.0</v>
      </c>
      <c r="E116" s="3">
        <f t="shared" si="25"/>
        <v>401.2</v>
      </c>
      <c r="F116" s="3">
        <f t="shared" si="26"/>
        <v>85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19.87</v>
      </c>
      <c r="C118" s="3">
        <v>12.0</v>
      </c>
      <c r="D118" s="3">
        <v>13.0</v>
      </c>
      <c r="E118" s="3">
        <f t="shared" ref="E118:E119" si="27">F118*B118</f>
        <v>19.87</v>
      </c>
      <c r="F118" s="3">
        <f>D118-C118</f>
        <v>1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23.18</v>
      </c>
      <c r="C119" s="3"/>
      <c r="D119" s="3"/>
      <c r="E119" s="3">
        <f t="shared" si="27"/>
        <v>46.36</v>
      </c>
      <c r="F119" s="3">
        <f>F118+F121</f>
        <v>2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914.07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121.13</v>
      </c>
      <c r="C121" s="3">
        <v>2.0</v>
      </c>
      <c r="D121" s="3">
        <v>3.0</v>
      </c>
      <c r="E121" s="3">
        <f>F121*B121</f>
        <v>121.13</v>
      </c>
      <c r="F121" s="3">
        <f>D121-C121</f>
        <v>1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11" t="s">
        <v>15</v>
      </c>
      <c r="B124" s="11"/>
      <c r="C124" s="11"/>
      <c r="D124" s="11"/>
      <c r="E124" s="12">
        <v>25.0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>
        <f>SUM(E115:E124)</f>
        <v>2815.09</v>
      </c>
      <c r="F125" s="1"/>
      <c r="G125" s="3">
        <f>E125+11000</f>
        <v>13815.09</v>
      </c>
      <c r="H125" s="1"/>
      <c r="I125" s="1"/>
      <c r="J125" s="1"/>
      <c r="K125" s="1"/>
    </row>
    <row r="126" ht="12.75" customHeight="1">
      <c r="A126" s="7" t="s">
        <v>52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106.56</v>
      </c>
      <c r="C129" s="3">
        <v>18.0</v>
      </c>
      <c r="D129" s="3">
        <v>19.0</v>
      </c>
      <c r="E129" s="3">
        <f t="shared" ref="E129:E130" si="28">F129*B129</f>
        <v>106.56</v>
      </c>
      <c r="F129" s="3">
        <f t="shared" ref="F129:F130" si="29">D129-C129</f>
        <v>1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17250.0</v>
      </c>
      <c r="D130" s="3">
        <v>17342.0</v>
      </c>
      <c r="E130" s="3">
        <f t="shared" si="28"/>
        <v>412.16</v>
      </c>
      <c r="F130" s="3">
        <f t="shared" si="29"/>
        <v>92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9.0</v>
      </c>
      <c r="D132" s="3">
        <v>12.0</v>
      </c>
      <c r="E132" s="3">
        <f t="shared" ref="E132:E133" si="30">F132*B132</f>
        <v>56.64</v>
      </c>
      <c r="F132" s="3">
        <f>D132-C132</f>
        <v>3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>
        <f t="shared" si="30"/>
        <v>66.09</v>
      </c>
      <c r="F133" s="3">
        <f>F132+F135</f>
        <v>3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813.69</v>
      </c>
      <c r="F134" s="1"/>
      <c r="G134" s="1">
        <v>914.07</v>
      </c>
      <c r="H134" s="1"/>
      <c r="I134" s="1"/>
      <c r="J134" s="1"/>
      <c r="K134" s="1"/>
    </row>
    <row r="135" ht="12.75" customHeight="1">
      <c r="A135" s="1" t="s">
        <v>12</v>
      </c>
      <c r="B135" s="3">
        <v>114.27</v>
      </c>
      <c r="C135" s="3">
        <v>2.0</v>
      </c>
      <c r="D135" s="3">
        <v>2.0</v>
      </c>
      <c r="E135" s="3">
        <f>F135*B135</f>
        <v>0</v>
      </c>
      <c r="F135" s="3">
        <f>D135-C135</f>
        <v>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11" t="s">
        <v>15</v>
      </c>
      <c r="B138" s="11"/>
      <c r="C138" s="11"/>
      <c r="D138" s="11"/>
      <c r="E138" s="12">
        <v>25.0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>
        <f>SUM(E129:E138)</f>
        <v>2661.04</v>
      </c>
      <c r="F139" s="1"/>
      <c r="G139" s="3">
        <f>E139+11000</f>
        <v>13661.04</v>
      </c>
      <c r="H139" s="1"/>
      <c r="I139" s="1"/>
      <c r="J139" s="1"/>
      <c r="K139" s="1"/>
    </row>
    <row r="140" ht="12.75" customHeight="1">
      <c r="A140" s="7" t="s">
        <v>52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18.0</v>
      </c>
      <c r="D143" s="3">
        <v>18.0</v>
      </c>
      <c r="E143" s="3">
        <f t="shared" ref="E143:E144" si="31">F143*B143</f>
        <v>0</v>
      </c>
      <c r="F143" s="3">
        <f t="shared" ref="F143:F144" si="32">D143-C143</f>
        <v>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17153.0</v>
      </c>
      <c r="D144" s="3">
        <v>17250.0</v>
      </c>
      <c r="E144" s="3">
        <f t="shared" si="31"/>
        <v>434.56</v>
      </c>
      <c r="F144" s="3">
        <f t="shared" si="32"/>
        <v>97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4.0</v>
      </c>
      <c r="D146" s="3">
        <v>9.0</v>
      </c>
      <c r="E146" s="3">
        <f t="shared" ref="E146:E147" si="33">F146*B146</f>
        <v>94.4</v>
      </c>
      <c r="F146" s="3">
        <f>D146-C146</f>
        <v>5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>
        <f t="shared" si="33"/>
        <v>132.18</v>
      </c>
      <c r="F147" s="3">
        <f>F146+F149</f>
        <v>6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813.69</v>
      </c>
      <c r="F148" s="1"/>
      <c r="G148" s="1">
        <v>914.07</v>
      </c>
      <c r="H148" s="1"/>
      <c r="I148" s="1"/>
      <c r="J148" s="1"/>
      <c r="K148" s="1"/>
    </row>
    <row r="149" ht="12.75" customHeight="1">
      <c r="A149" s="1" t="s">
        <v>12</v>
      </c>
      <c r="B149" s="3">
        <v>114.27</v>
      </c>
      <c r="C149" s="3">
        <v>1.0</v>
      </c>
      <c r="D149" s="3">
        <v>2.0</v>
      </c>
      <c r="E149" s="3">
        <f>F149*B149</f>
        <v>114.27</v>
      </c>
      <c r="F149" s="3">
        <f>D149-C149</f>
        <v>1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1" t="s">
        <v>15</v>
      </c>
      <c r="B152" s="11"/>
      <c r="C152" s="11"/>
      <c r="D152" s="11"/>
      <c r="E152" s="12">
        <v>25.0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>
        <f>SUM(E143:E152)</f>
        <v>2795</v>
      </c>
      <c r="F153" s="1"/>
      <c r="G153" s="3">
        <f>E153+11000</f>
        <v>13795</v>
      </c>
      <c r="H153" s="1"/>
      <c r="I153" s="1"/>
      <c r="J153" s="1"/>
      <c r="K153" s="1"/>
    </row>
    <row r="154" ht="12.75" customHeight="1">
      <c r="A154" s="7" t="s">
        <v>52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18.0</v>
      </c>
      <c r="D157" s="3">
        <v>18.0</v>
      </c>
      <c r="E157" s="3">
        <f t="shared" ref="E157:E158" si="34">F157*B157</f>
        <v>0</v>
      </c>
      <c r="F157" s="3">
        <f t="shared" ref="F157:F158" si="35">D157-C157</f>
        <v>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17110.0</v>
      </c>
      <c r="D158" s="3">
        <v>17153.0</v>
      </c>
      <c r="E158" s="3">
        <f t="shared" si="34"/>
        <v>192.64</v>
      </c>
      <c r="F158" s="3">
        <f t="shared" si="35"/>
        <v>43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4.0</v>
      </c>
      <c r="D160" s="3">
        <v>4.0</v>
      </c>
      <c r="E160" s="3">
        <f t="shared" ref="E160:E161" si="36">F160*B160</f>
        <v>0</v>
      </c>
      <c r="F160" s="3">
        <f>D160-C160</f>
        <v>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>
        <f t="shared" si="36"/>
        <v>0</v>
      </c>
      <c r="F161" s="3">
        <f>F160+F163</f>
        <v>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813.69</v>
      </c>
      <c r="F162" s="1"/>
      <c r="G162" s="1">
        <v>914.07</v>
      </c>
      <c r="H162" s="1"/>
      <c r="I162" s="1"/>
      <c r="J162" s="1"/>
      <c r="K162" s="1"/>
    </row>
    <row r="163" ht="12.75" customHeight="1">
      <c r="A163" s="1" t="s">
        <v>12</v>
      </c>
      <c r="B163" s="3">
        <v>114.27</v>
      </c>
      <c r="C163" s="3">
        <v>1.0</v>
      </c>
      <c r="D163" s="3">
        <v>1.0</v>
      </c>
      <c r="E163" s="3">
        <f>F163*B163</f>
        <v>0</v>
      </c>
      <c r="F163" s="3">
        <f>D163-C163</f>
        <v>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1" t="s">
        <v>15</v>
      </c>
      <c r="B166" s="11"/>
      <c r="C166" s="11"/>
      <c r="D166" s="11"/>
      <c r="E166" s="12">
        <v>25.0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>
        <f>SUM(E157:E166)</f>
        <v>2212.23</v>
      </c>
      <c r="F167" s="1"/>
      <c r="G167" s="3">
        <f>E167+11000</f>
        <v>13212.23</v>
      </c>
      <c r="H167" s="1"/>
      <c r="I167" s="1"/>
      <c r="J167" s="1"/>
      <c r="K167" s="1"/>
    </row>
    <row r="168" ht="12.75" customHeight="1">
      <c r="A168" s="7" t="s">
        <v>52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18.0</v>
      </c>
      <c r="D171" s="3">
        <v>18.0</v>
      </c>
      <c r="E171" s="3">
        <f t="shared" ref="E171:E172" si="37">F171*B171</f>
        <v>0</v>
      </c>
      <c r="F171" s="3">
        <f t="shared" ref="F171:F172" si="38">D171-C171</f>
        <v>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17107.0</v>
      </c>
      <c r="D172" s="3">
        <v>17110.0</v>
      </c>
      <c r="E172" s="3">
        <f t="shared" si="37"/>
        <v>13.44</v>
      </c>
      <c r="F172" s="3">
        <f t="shared" si="38"/>
        <v>3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18.88</v>
      </c>
      <c r="C174" s="3">
        <v>1.0</v>
      </c>
      <c r="D174" s="3">
        <v>3.0</v>
      </c>
      <c r="E174" s="3">
        <f t="shared" ref="E174:E175" si="39">F174*B174</f>
        <v>37.76</v>
      </c>
      <c r="F174" s="3">
        <f>D174-C174</f>
        <v>2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22.03</v>
      </c>
      <c r="C175" s="3"/>
      <c r="D175" s="3"/>
      <c r="E175" s="3">
        <f t="shared" si="39"/>
        <v>44.06</v>
      </c>
      <c r="F175" s="3">
        <f>F174+F177</f>
        <v>2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813.69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114.27</v>
      </c>
      <c r="C177" s="3">
        <v>1.0</v>
      </c>
      <c r="D177" s="3">
        <v>1.0</v>
      </c>
      <c r="E177" s="3">
        <f>F177*B177</f>
        <v>0</v>
      </c>
      <c r="F177" s="3">
        <f>D177-C177</f>
        <v>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>
        <v>730.81</v>
      </c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1" t="s">
        <v>15</v>
      </c>
      <c r="B180" s="11"/>
      <c r="C180" s="11"/>
      <c r="D180" s="11"/>
      <c r="E180" s="12">
        <v>25.0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>
        <f>SUM(E171:E180)</f>
        <v>2114.85</v>
      </c>
      <c r="F181" s="1"/>
      <c r="G181" s="3"/>
      <c r="H181" s="1"/>
      <c r="I181" s="1"/>
      <c r="J181" s="1"/>
      <c r="K181" s="1"/>
    </row>
    <row r="182" ht="12.75" customHeight="1">
      <c r="A182" s="7" t="s">
        <v>52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101.2</v>
      </c>
      <c r="C185" s="3">
        <v>18.0</v>
      </c>
      <c r="D185" s="3">
        <v>18.0</v>
      </c>
      <c r="E185" s="3">
        <f t="shared" ref="E185:E186" si="40">F185*B185</f>
        <v>0</v>
      </c>
      <c r="F185" s="3">
        <f t="shared" ref="F185:F186" si="41">D185-C185</f>
        <v>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17095.0</v>
      </c>
      <c r="D186" s="3">
        <v>17107.0</v>
      </c>
      <c r="E186" s="3">
        <f t="shared" si="40"/>
        <v>53.76</v>
      </c>
      <c r="F186" s="3">
        <f t="shared" si="41"/>
        <v>12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18.88</v>
      </c>
      <c r="C188" s="3">
        <v>0.0</v>
      </c>
      <c r="D188" s="3">
        <v>1.0</v>
      </c>
      <c r="E188" s="3">
        <f t="shared" ref="E188:E189" si="42">F188*B188</f>
        <v>18.88</v>
      </c>
      <c r="F188" s="3">
        <f>D188-C188</f>
        <v>1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22.03</v>
      </c>
      <c r="C189" s="3"/>
      <c r="D189" s="3"/>
      <c r="E189" s="3">
        <f t="shared" si="42"/>
        <v>44.06</v>
      </c>
      <c r="F189" s="3">
        <f>F188+F191</f>
        <v>2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813.69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114.27</v>
      </c>
      <c r="C191" s="3">
        <v>0.0</v>
      </c>
      <c r="D191" s="3">
        <v>1.0</v>
      </c>
      <c r="E191" s="3">
        <f>F191*B191</f>
        <v>114.27</v>
      </c>
      <c r="F191" s="3">
        <f>D191-C191</f>
        <v>1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>
        <v>730.81</v>
      </c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1" t="s">
        <v>15</v>
      </c>
      <c r="B194" s="11"/>
      <c r="C194" s="11"/>
      <c r="D194" s="11"/>
      <c r="E194" s="12">
        <v>25.0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>
        <f>SUM(E185:E194)</f>
        <v>2250.56</v>
      </c>
      <c r="F195" s="1"/>
      <c r="G195" s="3">
        <f>E195-E190+4036+601.48</f>
        <v>6074.35</v>
      </c>
      <c r="H195" s="1"/>
      <c r="I195" s="1"/>
      <c r="J195" s="1"/>
      <c r="K195" s="1"/>
    </row>
    <row r="196" ht="12.75" customHeight="1">
      <c r="A196" s="7" t="s">
        <v>52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101.2</v>
      </c>
      <c r="C199" s="3">
        <v>18.0</v>
      </c>
      <c r="D199" s="3">
        <v>18.0</v>
      </c>
      <c r="E199" s="3">
        <f t="shared" ref="E199:E200" si="43">F199*B199</f>
        <v>0</v>
      </c>
      <c r="F199" s="3">
        <f t="shared" ref="F199:F200" si="44">D199-C199</f>
        <v>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17092.0</v>
      </c>
      <c r="D200" s="3">
        <v>17095.0</v>
      </c>
      <c r="E200" s="3">
        <f t="shared" si="43"/>
        <v>13.44</v>
      </c>
      <c r="F200" s="3">
        <f t="shared" si="44"/>
        <v>3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/>
      <c r="C202" s="3"/>
      <c r="D202" s="3"/>
      <c r="E202" s="3">
        <v>663.38</v>
      </c>
      <c r="F202" s="3">
        <f>D202-C202</f>
        <v>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813.69</v>
      </c>
      <c r="F203" s="1"/>
      <c r="G203" s="1"/>
      <c r="H203" s="1"/>
      <c r="I203" s="1"/>
      <c r="J203" s="1"/>
      <c r="K203" s="1"/>
    </row>
    <row r="204" ht="12.75" customHeight="1">
      <c r="A204" s="1" t="s">
        <v>12</v>
      </c>
      <c r="B204" s="3"/>
      <c r="C204" s="3"/>
      <c r="D204" s="3"/>
      <c r="E204" s="3">
        <v>861.73</v>
      </c>
      <c r="F204" s="3">
        <f>D204-C204</f>
        <v>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730.81</v>
      </c>
      <c r="F205" s="1"/>
      <c r="G205" s="1">
        <v>730.81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347.47</v>
      </c>
      <c r="F206" s="1"/>
      <c r="G206" s="1"/>
      <c r="H206" s="1"/>
      <c r="I206" s="1"/>
      <c r="J206" s="1"/>
      <c r="K206" s="1"/>
    </row>
    <row r="207" ht="15.75" customHeight="1">
      <c r="A207" s="11" t="s">
        <v>15</v>
      </c>
      <c r="B207" s="11"/>
      <c r="C207" s="11"/>
      <c r="D207" s="11"/>
      <c r="E207" s="12">
        <v>25.0</v>
      </c>
      <c r="F207" s="1"/>
      <c r="G207" s="3"/>
      <c r="H207" s="1"/>
      <c r="I207" s="1"/>
      <c r="J207" s="1"/>
      <c r="K207" s="1"/>
    </row>
    <row r="208" ht="15.75" customHeight="1">
      <c r="A208" s="5" t="s">
        <v>16</v>
      </c>
      <c r="B208" s="5"/>
      <c r="C208" s="5"/>
      <c r="D208" s="5"/>
      <c r="E208" s="6">
        <f>SUM(E199:E207)</f>
        <v>3558.14</v>
      </c>
      <c r="F208" s="1"/>
      <c r="G208" s="3"/>
      <c r="H208" s="1"/>
      <c r="I208" s="1"/>
      <c r="J208" s="1"/>
      <c r="K208" s="1"/>
    </row>
    <row r="209" ht="12.75" customHeight="1">
      <c r="A209" s="7" t="s">
        <v>52</v>
      </c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5.75" customHeight="1">
      <c r="A210" s="1"/>
      <c r="B210" s="2" t="s">
        <v>33</v>
      </c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5</v>
      </c>
      <c r="G211" s="1"/>
      <c r="H211" s="1"/>
      <c r="I211" s="1"/>
      <c r="J211" s="1"/>
      <c r="K211" s="1"/>
    </row>
    <row r="212" ht="12.75" customHeight="1">
      <c r="A212" s="1" t="s">
        <v>6</v>
      </c>
      <c r="B212" s="3">
        <v>101.2</v>
      </c>
      <c r="C212" s="3">
        <v>18.0</v>
      </c>
      <c r="D212" s="3">
        <v>18.0</v>
      </c>
      <c r="E212" s="3">
        <f t="shared" ref="E212:E213" si="45">F212*B212</f>
        <v>0</v>
      </c>
      <c r="F212" s="3">
        <f t="shared" ref="F212:F213" si="46">D212-C212</f>
        <v>0</v>
      </c>
      <c r="G212" s="1"/>
      <c r="H212" s="1"/>
      <c r="I212" s="1"/>
      <c r="J212" s="1"/>
      <c r="K212" s="1"/>
    </row>
    <row r="213" ht="12.75" customHeight="1">
      <c r="A213" s="1" t="s">
        <v>7</v>
      </c>
      <c r="B213" s="3">
        <v>4.48</v>
      </c>
      <c r="C213" s="3">
        <v>17052.0</v>
      </c>
      <c r="D213" s="3">
        <v>17092.0</v>
      </c>
      <c r="E213" s="3">
        <f t="shared" si="45"/>
        <v>179.2</v>
      </c>
      <c r="F213" s="3">
        <f t="shared" si="46"/>
        <v>40</v>
      </c>
      <c r="G213" s="1"/>
      <c r="H213" s="1"/>
      <c r="I213" s="1"/>
      <c r="J213" s="1"/>
      <c r="K213" s="1"/>
    </row>
    <row r="214" ht="12.75" customHeight="1">
      <c r="A214" s="1" t="s">
        <v>8</v>
      </c>
      <c r="B214" s="3"/>
      <c r="C214" s="3"/>
      <c r="D214" s="3"/>
      <c r="E214" s="3">
        <v>102.62</v>
      </c>
      <c r="F214" s="1"/>
      <c r="G214" s="1"/>
      <c r="H214" s="1"/>
      <c r="I214" s="1"/>
      <c r="J214" s="1"/>
      <c r="K214" s="1"/>
    </row>
    <row r="215" ht="12.75" customHeight="1">
      <c r="A215" s="1" t="s">
        <v>9</v>
      </c>
      <c r="B215" s="3"/>
      <c r="C215" s="3"/>
      <c r="D215" s="3"/>
      <c r="E215" s="3">
        <v>663.38</v>
      </c>
      <c r="F215" s="3">
        <f>D215-C215</f>
        <v>0</v>
      </c>
      <c r="G215" s="1"/>
      <c r="H215" s="1"/>
      <c r="I215" s="1"/>
      <c r="J215" s="1"/>
      <c r="K215" s="1"/>
    </row>
    <row r="216" ht="12.75" customHeight="1">
      <c r="A216" s="1" t="s">
        <v>11</v>
      </c>
      <c r="B216" s="3"/>
      <c r="C216" s="3"/>
      <c r="D216" s="3"/>
      <c r="E216" s="3">
        <v>813.69</v>
      </c>
      <c r="F216" s="1"/>
      <c r="G216" s="1"/>
      <c r="H216" s="1"/>
      <c r="I216" s="1"/>
      <c r="J216" s="1"/>
      <c r="K216" s="1"/>
    </row>
    <row r="217" ht="12.75" customHeight="1">
      <c r="A217" s="1" t="s">
        <v>12</v>
      </c>
      <c r="B217" s="3"/>
      <c r="C217" s="3"/>
      <c r="D217" s="3"/>
      <c r="E217" s="3">
        <v>861.73</v>
      </c>
      <c r="F217" s="3">
        <f>D217-C217</f>
        <v>0</v>
      </c>
      <c r="G217" s="1"/>
      <c r="H217" s="1"/>
      <c r="I217" s="1"/>
      <c r="J217" s="1"/>
      <c r="K217" s="1"/>
    </row>
    <row r="218" ht="12.75" customHeight="1">
      <c r="A218" s="1" t="s">
        <v>13</v>
      </c>
      <c r="B218" s="3"/>
      <c r="C218" s="3"/>
      <c r="D218" s="3"/>
      <c r="E218" s="3">
        <v>730.81</v>
      </c>
      <c r="F218" s="1"/>
      <c r="G218" s="1">
        <v>730.81</v>
      </c>
      <c r="H218" s="1"/>
      <c r="I218" s="1"/>
      <c r="J218" s="1"/>
      <c r="K218" s="1"/>
    </row>
    <row r="219" ht="12.75" customHeight="1">
      <c r="A219" s="1" t="s">
        <v>14</v>
      </c>
      <c r="B219" s="3"/>
      <c r="C219" s="3"/>
      <c r="D219" s="3"/>
      <c r="E219" s="3">
        <v>203.68</v>
      </c>
      <c r="F219" s="1"/>
      <c r="G219" s="1"/>
      <c r="H219" s="1"/>
      <c r="I219" s="1"/>
      <c r="J219" s="1"/>
      <c r="K219" s="1"/>
    </row>
    <row r="220" ht="15.75" customHeight="1">
      <c r="A220" s="5" t="s">
        <v>16</v>
      </c>
      <c r="B220" s="5"/>
      <c r="C220" s="5"/>
      <c r="D220" s="5"/>
      <c r="E220" s="6">
        <f>SUM(E212:E219)</f>
        <v>3555.11</v>
      </c>
      <c r="F220" s="1"/>
      <c r="G220" s="3">
        <f>7000+E220</f>
        <v>10555.11</v>
      </c>
      <c r="H220" s="1"/>
      <c r="I220" s="1"/>
      <c r="J220" s="1"/>
      <c r="K220" s="1"/>
    </row>
    <row r="221" ht="12.75" customHeight="1">
      <c r="A221" s="7" t="s">
        <v>52</v>
      </c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3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5"/>
      <c r="B229" s="5"/>
      <c r="C229" s="5"/>
      <c r="D229" s="5"/>
      <c r="E229" s="6"/>
      <c r="F229" s="1"/>
      <c r="G229" s="3"/>
      <c r="H229" s="1"/>
      <c r="I229" s="1"/>
      <c r="J229" s="1"/>
      <c r="K229" s="1"/>
    </row>
    <row r="230" ht="12.75" customHeight="1">
      <c r="A230" s="7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5.75" customHeight="1">
      <c r="A231" s="1"/>
      <c r="B231" s="2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3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1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5"/>
      <c r="B241" s="5"/>
      <c r="C241" s="5"/>
      <c r="D241" s="5"/>
      <c r="E241" s="6"/>
      <c r="F241" s="1"/>
      <c r="G241" s="3"/>
      <c r="H241" s="1"/>
      <c r="I241" s="1"/>
      <c r="J241" s="1"/>
      <c r="K241" s="1"/>
    </row>
    <row r="242" ht="12.75" customHeight="1">
      <c r="A242" s="7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5.75" customHeight="1">
      <c r="A243" s="1"/>
      <c r="B243" s="2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3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5"/>
      <c r="B253" s="5"/>
      <c r="C253" s="5"/>
      <c r="D253" s="5"/>
      <c r="E253" s="6"/>
      <c r="F253" s="1"/>
      <c r="G253" s="3"/>
      <c r="H253" s="1"/>
      <c r="I253" s="1"/>
      <c r="J253" s="1"/>
      <c r="K253" s="1"/>
    </row>
    <row r="254" ht="12.75" customHeight="1">
      <c r="A254" s="7"/>
      <c r="B254" s="3"/>
      <c r="C254" s="3"/>
      <c r="D254" s="3"/>
      <c r="E254" s="3"/>
      <c r="F254" s="1"/>
      <c r="G254" s="1"/>
      <c r="H254" s="1"/>
      <c r="I254" s="1"/>
      <c r="J254" s="1"/>
      <c r="K254" s="1"/>
    </row>
    <row r="255" ht="15.75" customHeight="1">
      <c r="A255" s="1"/>
      <c r="B255" s="2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1"/>
      <c r="H265" s="1"/>
      <c r="I265" s="1"/>
      <c r="J265" s="1"/>
      <c r="K265" s="1"/>
    </row>
    <row r="266" ht="12.75" customHeight="1">
      <c r="A266" s="7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A277" s="5"/>
      <c r="B277" s="5"/>
      <c r="C277" s="5"/>
      <c r="D277" s="5"/>
      <c r="E277" s="6"/>
      <c r="F277" s="1"/>
      <c r="G277" s="1"/>
      <c r="H277" s="1"/>
      <c r="I277" s="1"/>
      <c r="J277" s="1"/>
      <c r="K277" s="1"/>
    </row>
    <row r="278" ht="12.75" customHeight="1">
      <c r="A278" s="7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1"/>
      <c r="B279" s="2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5"/>
      <c r="B289" s="5"/>
      <c r="C289" s="5"/>
      <c r="D289" s="5"/>
      <c r="E289" s="6"/>
      <c r="F289" s="1"/>
      <c r="G289" s="1"/>
      <c r="H289" s="1"/>
      <c r="I289" s="1"/>
      <c r="J289" s="1"/>
      <c r="K289" s="1"/>
    </row>
    <row r="290" ht="12.75" customHeight="1">
      <c r="A290" s="7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5.75" customHeight="1">
      <c r="A291" s="1"/>
      <c r="B291" s="2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5.75" customHeight="1">
      <c r="A301" s="5"/>
      <c r="B301" s="5"/>
      <c r="C301" s="5"/>
      <c r="D301" s="5"/>
      <c r="E301" s="6"/>
      <c r="F301" s="1"/>
      <c r="G301" s="1"/>
      <c r="H301" s="1"/>
      <c r="I301" s="1"/>
      <c r="J301" s="1"/>
      <c r="K301" s="1"/>
    </row>
    <row r="302" ht="12.75" customHeight="1">
      <c r="A302" s="7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5.75" customHeight="1">
      <c r="A303" s="1"/>
      <c r="B303" s="2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1"/>
      <c r="H313" s="1"/>
      <c r="I313" s="1"/>
      <c r="J313" s="1"/>
      <c r="K313" s="1"/>
    </row>
    <row r="314" ht="12.75" customHeight="1">
      <c r="A314" s="7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5.75" customHeight="1">
      <c r="A325" s="5"/>
      <c r="B325" s="5"/>
      <c r="C325" s="5"/>
      <c r="D325" s="5"/>
      <c r="E325" s="6"/>
      <c r="F325" s="1"/>
      <c r="G325" s="1"/>
      <c r="H325" s="1"/>
      <c r="I325" s="1"/>
      <c r="J325" s="1"/>
      <c r="K325" s="1"/>
    </row>
    <row r="326" ht="12.75" customHeight="1">
      <c r="A326" s="7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1"/>
      <c r="B327" s="2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5"/>
      <c r="B337" s="5"/>
      <c r="C337" s="5"/>
      <c r="D337" s="5"/>
      <c r="E337" s="6"/>
      <c r="F337" s="1"/>
      <c r="G337" s="1"/>
      <c r="H337" s="1"/>
      <c r="I337" s="1"/>
      <c r="J337" s="1"/>
      <c r="K337" s="1"/>
    </row>
    <row r="338" ht="12.75" customHeight="1">
      <c r="A338" s="7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5.75" customHeight="1">
      <c r="A339" s="1"/>
      <c r="B339" s="2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1"/>
      <c r="H349" s="1"/>
      <c r="I349" s="1"/>
      <c r="J349" s="1"/>
      <c r="K349" s="1"/>
    </row>
    <row r="350" ht="12.75" customHeight="1">
      <c r="A350" s="7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5.75" customHeight="1">
      <c r="A361" s="5"/>
      <c r="B361" s="5"/>
      <c r="C361" s="5"/>
      <c r="D361" s="5"/>
      <c r="E361" s="6"/>
      <c r="F361" s="1"/>
      <c r="G361" s="1"/>
      <c r="H361" s="1"/>
      <c r="I361" s="1"/>
      <c r="J361" s="1"/>
      <c r="K361" s="1"/>
    </row>
    <row r="362" ht="12.75" customHeight="1">
      <c r="A362" s="7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1"/>
      <c r="B363" s="2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1"/>
      <c r="H373" s="1"/>
      <c r="I373" s="1"/>
      <c r="J373" s="1"/>
      <c r="K373" s="1"/>
    </row>
    <row r="374" ht="12.75" customHeight="1">
      <c r="A374" s="7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5.75" customHeight="1">
      <c r="A385" s="5"/>
      <c r="B385" s="5"/>
      <c r="C385" s="5"/>
      <c r="D385" s="5"/>
      <c r="E385" s="6"/>
      <c r="F385" s="1"/>
      <c r="G385" s="1"/>
      <c r="H385" s="1"/>
      <c r="I385" s="1"/>
      <c r="J385" s="1"/>
      <c r="K385" s="1"/>
    </row>
    <row r="386" ht="12.75" customHeight="1">
      <c r="A386" s="7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1"/>
      <c r="B387" s="2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5.75" customHeight="1">
      <c r="A397" s="5"/>
      <c r="B397" s="5"/>
      <c r="C397" s="5"/>
      <c r="D397" s="5"/>
      <c r="E397" s="6"/>
      <c r="F397" s="1"/>
      <c r="G397" s="1"/>
      <c r="H397" s="1"/>
      <c r="I397" s="1"/>
      <c r="J397" s="1"/>
      <c r="K397" s="1"/>
    </row>
    <row r="398" ht="12.75" customHeight="1">
      <c r="A398" s="7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5.75" customHeight="1">
      <c r="B399" s="2"/>
    </row>
    <row r="400" ht="12.75" customHeight="1">
      <c r="B400" s="13"/>
      <c r="C400" s="13"/>
      <c r="D400" s="13"/>
      <c r="E400" s="13"/>
      <c r="F400" s="13"/>
    </row>
    <row r="401" ht="12.75" customHeight="1">
      <c r="A401" s="13"/>
      <c r="B401" s="3"/>
      <c r="C401" s="3"/>
      <c r="D401" s="3"/>
      <c r="E401" s="3"/>
      <c r="F401" s="3"/>
    </row>
    <row r="402" ht="12.75" customHeight="1">
      <c r="A402" s="13"/>
      <c r="B402" s="3"/>
      <c r="C402" s="3"/>
      <c r="D402" s="3"/>
      <c r="E402" s="3"/>
      <c r="F402" s="3"/>
    </row>
    <row r="403" ht="12.75" customHeight="1">
      <c r="A403" s="13"/>
      <c r="B403" s="3"/>
      <c r="C403" s="3"/>
      <c r="D403" s="3"/>
      <c r="E403" s="3"/>
    </row>
    <row r="404" ht="12.75" customHeight="1">
      <c r="A404" s="13"/>
      <c r="B404" s="3"/>
      <c r="C404" s="3"/>
      <c r="D404" s="3"/>
      <c r="E404" s="3"/>
      <c r="F404" s="3"/>
    </row>
    <row r="405" ht="12.75" customHeight="1">
      <c r="A405" s="13"/>
      <c r="B405" s="3"/>
      <c r="C405" s="3"/>
      <c r="D405" s="3"/>
      <c r="E405" s="3"/>
    </row>
    <row r="406" ht="12.75" customHeight="1">
      <c r="A406" s="13"/>
      <c r="B406" s="3"/>
      <c r="C406" s="3"/>
      <c r="D406" s="3"/>
      <c r="E406" s="3"/>
      <c r="F406" s="3"/>
    </row>
    <row r="407" ht="12.75" customHeight="1">
      <c r="A407" s="1"/>
      <c r="B407" s="2"/>
      <c r="E407" s="1"/>
      <c r="F407" s="1"/>
      <c r="G407" s="1"/>
      <c r="H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</row>
    <row r="409" ht="15.75" customHeight="1">
      <c r="A409" s="1"/>
      <c r="B409" s="3"/>
      <c r="C409" s="3"/>
      <c r="D409" s="3"/>
      <c r="E409" s="3"/>
      <c r="F409" s="3"/>
      <c r="G409" s="1"/>
      <c r="H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</row>
    <row r="411" ht="15.75" customHeight="1">
      <c r="A411" s="1"/>
      <c r="B411" s="3"/>
      <c r="C411" s="3"/>
      <c r="D411" s="3"/>
      <c r="E411" s="3"/>
      <c r="F411" s="1"/>
      <c r="G411" s="1"/>
      <c r="H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</row>
    <row r="417" ht="12.75" customHeight="1">
      <c r="A417" s="5"/>
      <c r="B417" s="5"/>
      <c r="C417" s="5"/>
      <c r="D417" s="5"/>
      <c r="E417" s="6"/>
      <c r="F417" s="1"/>
      <c r="G417" s="1"/>
      <c r="H417" s="1"/>
    </row>
    <row r="418" ht="12.75" customHeight="1">
      <c r="A418" s="7"/>
      <c r="B418" s="3"/>
      <c r="C418" s="3"/>
      <c r="D418" s="3"/>
      <c r="E418" s="3"/>
      <c r="F418" s="1"/>
      <c r="G418" s="1"/>
      <c r="H418" s="1"/>
    </row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:D1"/>
    <mergeCell ref="B15:D15"/>
    <mergeCell ref="B29:D29"/>
    <mergeCell ref="B43:D43"/>
    <mergeCell ref="B57:D57"/>
    <mergeCell ref="B71:D71"/>
    <mergeCell ref="B85:D85"/>
    <mergeCell ref="B99:D99"/>
    <mergeCell ref="B113:D113"/>
    <mergeCell ref="B127:D127"/>
    <mergeCell ref="B141:D141"/>
    <mergeCell ref="B155:D155"/>
    <mergeCell ref="B169:D169"/>
    <mergeCell ref="B183:D183"/>
    <mergeCell ref="B197:D197"/>
    <mergeCell ref="B210:D210"/>
    <mergeCell ref="B231:D231"/>
    <mergeCell ref="B243:D243"/>
    <mergeCell ref="B255:D255"/>
    <mergeCell ref="B267:D267"/>
    <mergeCell ref="B279:D279"/>
    <mergeCell ref="B375:D375"/>
    <mergeCell ref="B387:D387"/>
    <mergeCell ref="B399:D399"/>
    <mergeCell ref="B407:D407"/>
    <mergeCell ref="B291:D291"/>
    <mergeCell ref="B303:D303"/>
    <mergeCell ref="B315:D315"/>
    <mergeCell ref="B327:D327"/>
    <mergeCell ref="B339:D339"/>
    <mergeCell ref="B351:D351"/>
    <mergeCell ref="B363:D36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6.75"/>
    <col customWidth="1" min="3" max="4" width="8.75"/>
    <col customWidth="1" min="5" max="5" width="9.63"/>
    <col customWidth="1" min="6" max="6" width="7.75"/>
    <col customWidth="1" min="7" max="26" width="14.38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>
        <f>F3*B3</f>
        <v>0</v>
      </c>
      <c r="F3" s="3">
        <f>D3-C3</f>
        <v>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1262.0</v>
      </c>
      <c r="D5" s="3">
        <v>1266.0</v>
      </c>
      <c r="E5" s="3">
        <f t="shared" ref="E5:E6" si="1">F5*B5</f>
        <v>203.72</v>
      </c>
      <c r="F5" s="3">
        <f>D5-C5</f>
        <v>4</v>
      </c>
      <c r="G5" s="1"/>
    </row>
    <row r="6">
      <c r="A6" s="1" t="s">
        <v>10</v>
      </c>
      <c r="B6" s="3">
        <v>39.97</v>
      </c>
      <c r="C6" s="3"/>
      <c r="D6" s="3"/>
      <c r="E6" s="3">
        <f t="shared" si="1"/>
        <v>279.79</v>
      </c>
      <c r="F6" s="3">
        <f>F5+F8</f>
        <v>7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40.0</v>
      </c>
      <c r="D8" s="3">
        <v>43.0</v>
      </c>
      <c r="E8" s="3">
        <f>B8*F8</f>
        <v>729.48</v>
      </c>
      <c r="F8" s="3">
        <f>D8-C8</f>
        <v>3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54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48</v>
      </c>
      <c r="B13" s="3"/>
      <c r="C13" s="3"/>
      <c r="D13" s="3"/>
      <c r="E13" s="3">
        <v>260.0</v>
      </c>
      <c r="F13" s="1"/>
      <c r="G13" s="3"/>
    </row>
    <row r="14">
      <c r="A14" s="5" t="s">
        <v>16</v>
      </c>
      <c r="B14" s="5"/>
      <c r="C14" s="5"/>
      <c r="D14" s="5"/>
      <c r="E14" s="6">
        <f>SUM(E3:E13)</f>
        <v>7595.84</v>
      </c>
      <c r="F14" s="3">
        <f>E14+384.88</f>
        <v>7980.72</v>
      </c>
      <c r="G14" s="3">
        <f>E14+24000</f>
        <v>31595.84</v>
      </c>
      <c r="H14" s="14">
        <f>G14+384.88</f>
        <v>31980.72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>
        <f>F18*B18</f>
        <v>0</v>
      </c>
      <c r="F18" s="3">
        <f>D18-C18</f>
        <v>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1259.0</v>
      </c>
      <c r="D20" s="3">
        <v>1262.0</v>
      </c>
      <c r="E20" s="3">
        <f t="shared" ref="E20:E21" si="2">F20*B20</f>
        <v>152.79</v>
      </c>
      <c r="F20" s="3">
        <f>D20-C20</f>
        <v>3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>
        <f t="shared" si="2"/>
        <v>239.82</v>
      </c>
      <c r="F21" s="3">
        <f>F20+F23</f>
        <v>6</v>
      </c>
      <c r="G21" s="1"/>
    </row>
    <row r="22" ht="15.75" customHeight="1">
      <c r="A22" s="1" t="s">
        <v>11</v>
      </c>
      <c r="B22" s="3"/>
      <c r="C22" s="3"/>
      <c r="D22" s="3"/>
      <c r="E22" s="3">
        <v>2148.16</v>
      </c>
      <c r="F22" s="1"/>
      <c r="G22" s="1">
        <v>2265.38</v>
      </c>
    </row>
    <row r="23" ht="15.75" customHeight="1">
      <c r="A23" s="1" t="s">
        <v>12</v>
      </c>
      <c r="B23" s="3">
        <v>243.16</v>
      </c>
      <c r="C23" s="3">
        <v>37.0</v>
      </c>
      <c r="D23" s="3">
        <v>40.0</v>
      </c>
      <c r="E23" s="3">
        <f>B23*F23</f>
        <v>729.48</v>
      </c>
      <c r="F23" s="3">
        <f>D23-C23</f>
        <v>3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54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48</v>
      </c>
      <c r="B28" s="3"/>
      <c r="C28" s="3"/>
      <c r="D28" s="3"/>
      <c r="E28" s="3">
        <v>260.0</v>
      </c>
      <c r="F28" s="1"/>
      <c r="G28" s="3"/>
    </row>
    <row r="29" ht="15.75" customHeight="1">
      <c r="A29" s="5" t="s">
        <v>16</v>
      </c>
      <c r="B29" s="5"/>
      <c r="C29" s="5"/>
      <c r="D29" s="5"/>
      <c r="E29" s="6">
        <f>SUM(E18:E28)</f>
        <v>7388.1</v>
      </c>
      <c r="F29" s="3">
        <f>E29+384.88</f>
        <v>7772.98</v>
      </c>
      <c r="G29" s="3">
        <f>E29+24000</f>
        <v>31388.1</v>
      </c>
      <c r="H29" s="14">
        <f>G29+384.88</f>
        <v>31772.98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>
        <f>F33*B33</f>
        <v>0</v>
      </c>
      <c r="F33" s="3">
        <f>D33-C33</f>
        <v>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1255.0</v>
      </c>
      <c r="D35" s="3">
        <v>1259.0</v>
      </c>
      <c r="E35" s="3">
        <f t="shared" ref="E35:E36" si="3">F35*B35</f>
        <v>203.72</v>
      </c>
      <c r="F35" s="3">
        <f>D35-C35</f>
        <v>4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>
        <f t="shared" si="3"/>
        <v>279.79</v>
      </c>
      <c r="F36" s="3">
        <f>F35+F38</f>
        <v>7</v>
      </c>
      <c r="G36" s="1"/>
    </row>
    <row r="37" ht="15.75" customHeight="1">
      <c r="A37" s="1" t="s">
        <v>11</v>
      </c>
      <c r="B37" s="3"/>
      <c r="C37" s="3"/>
      <c r="D37" s="3"/>
      <c r="E37" s="3">
        <v>2148.16</v>
      </c>
      <c r="F37" s="1"/>
      <c r="G37" s="1"/>
    </row>
    <row r="38" ht="15.75" customHeight="1">
      <c r="A38" s="1" t="s">
        <v>12</v>
      </c>
      <c r="B38" s="3">
        <v>243.16</v>
      </c>
      <c r="C38" s="3">
        <v>34.0</v>
      </c>
      <c r="D38" s="3">
        <v>37.0</v>
      </c>
      <c r="E38" s="3">
        <f>B38*F38</f>
        <v>729.48</v>
      </c>
      <c r="F38" s="3">
        <f>D38-C38</f>
        <v>3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54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48</v>
      </c>
      <c r="B43" s="3"/>
      <c r="C43" s="3"/>
      <c r="D43" s="3"/>
      <c r="E43" s="3">
        <v>260.0</v>
      </c>
      <c r="F43" s="1"/>
      <c r="G43" s="3"/>
    </row>
    <row r="44" ht="15.75" customHeight="1">
      <c r="A44" s="5" t="s">
        <v>16</v>
      </c>
      <c r="B44" s="5"/>
      <c r="C44" s="5"/>
      <c r="D44" s="5"/>
      <c r="E44" s="6">
        <f>SUM(E33:E43)</f>
        <v>7479</v>
      </c>
      <c r="F44" s="3">
        <f>E44+384.88</f>
        <v>7863.88</v>
      </c>
      <c r="G44" s="3">
        <f>E44+24000</f>
        <v>31479</v>
      </c>
      <c r="H44" s="14">
        <f>G44+384.88</f>
        <v>31863.88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>
        <f>F48*B48</f>
        <v>0</v>
      </c>
      <c r="F48" s="3">
        <f>D48-C48</f>
        <v>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45.88</v>
      </c>
      <c r="C50" s="3">
        <v>1252.0</v>
      </c>
      <c r="D50" s="3">
        <v>1255.0</v>
      </c>
      <c r="E50" s="3">
        <f t="shared" ref="E50:E51" si="4">F50*B50</f>
        <v>137.64</v>
      </c>
      <c r="F50" s="3">
        <f>D50-C50</f>
        <v>3</v>
      </c>
      <c r="G50" s="1"/>
    </row>
    <row r="51" ht="15.75" customHeight="1">
      <c r="A51" s="1" t="s">
        <v>10</v>
      </c>
      <c r="B51" s="3">
        <v>35.53</v>
      </c>
      <c r="C51" s="3"/>
      <c r="D51" s="3"/>
      <c r="E51" s="3">
        <f t="shared" si="4"/>
        <v>213.18</v>
      </c>
      <c r="F51" s="3">
        <f>F50+F53</f>
        <v>6</v>
      </c>
      <c r="G51" s="1"/>
    </row>
    <row r="52" ht="15.75" customHeight="1">
      <c r="A52" s="1" t="s">
        <v>11</v>
      </c>
      <c r="B52" s="3"/>
      <c r="C52" s="3"/>
      <c r="D52" s="3"/>
      <c r="E52" s="3">
        <v>1947.87</v>
      </c>
      <c r="F52" s="1"/>
      <c r="G52" s="1"/>
    </row>
    <row r="53" ht="15.75" customHeight="1">
      <c r="A53" s="1" t="s">
        <v>12</v>
      </c>
      <c r="B53" s="3">
        <v>223.04</v>
      </c>
      <c r="C53" s="3">
        <v>31.0</v>
      </c>
      <c r="D53" s="3">
        <v>34.0</v>
      </c>
      <c r="E53" s="3">
        <f>B53*F53</f>
        <v>669.12</v>
      </c>
      <c r="F53" s="3">
        <f>D53-C53</f>
        <v>3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54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48</v>
      </c>
      <c r="B58" s="3"/>
      <c r="C58" s="3"/>
      <c r="D58" s="3"/>
      <c r="E58" s="3">
        <v>260.0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>
        <f>SUM(E48:E58)</f>
        <v>6712.82</v>
      </c>
      <c r="F59" s="3">
        <f>E59+384.88</f>
        <v>7097.7</v>
      </c>
      <c r="G59" s="3">
        <f>E59+24000</f>
        <v>30712.82</v>
      </c>
      <c r="H59" s="14">
        <f>G59+384.88</f>
        <v>31097.7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>
        <f>F63*B63</f>
        <v>0</v>
      </c>
      <c r="F63" s="3">
        <f>D63-C63</f>
        <v>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45.88</v>
      </c>
      <c r="C65" s="3">
        <v>1247.0</v>
      </c>
      <c r="D65" s="3">
        <v>1252.0</v>
      </c>
      <c r="E65" s="3">
        <f t="shared" ref="E65:E66" si="5">F65*B65</f>
        <v>229.4</v>
      </c>
      <c r="F65" s="3">
        <f>D65-C65</f>
        <v>5</v>
      </c>
      <c r="G65" s="1"/>
    </row>
    <row r="66" ht="15.75" customHeight="1">
      <c r="A66" s="1" t="s">
        <v>10</v>
      </c>
      <c r="B66" s="3">
        <v>35.53</v>
      </c>
      <c r="C66" s="3"/>
      <c r="D66" s="3"/>
      <c r="E66" s="3">
        <f t="shared" si="5"/>
        <v>284.24</v>
      </c>
      <c r="F66" s="3">
        <f>F65+F68</f>
        <v>8</v>
      </c>
      <c r="G66" s="1"/>
    </row>
    <row r="67" ht="15.75" customHeight="1">
      <c r="A67" s="1" t="s">
        <v>11</v>
      </c>
      <c r="B67" s="3"/>
      <c r="C67" s="3"/>
      <c r="D67" s="3"/>
      <c r="E67" s="3">
        <v>1947.87</v>
      </c>
      <c r="F67" s="1"/>
      <c r="G67" s="1"/>
    </row>
    <row r="68" ht="15.75" customHeight="1">
      <c r="A68" s="1" t="s">
        <v>12</v>
      </c>
      <c r="B68" s="3">
        <v>223.04</v>
      </c>
      <c r="C68" s="3">
        <v>28.0</v>
      </c>
      <c r="D68" s="3">
        <v>31.0</v>
      </c>
      <c r="E68" s="3">
        <f>B68*F68</f>
        <v>669.12</v>
      </c>
      <c r="F68" s="3">
        <f>D68-C68</f>
        <v>3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54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48</v>
      </c>
      <c r="B73" s="3"/>
      <c r="C73" s="3"/>
      <c r="D73" s="3"/>
      <c r="E73" s="3">
        <v>260.0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>
        <f>SUM(E63:E73)</f>
        <v>6875.64</v>
      </c>
      <c r="F74" s="3">
        <f>E74+369.24</f>
        <v>7244.88</v>
      </c>
      <c r="G74" s="3">
        <f>E74+24000</f>
        <v>30875.64</v>
      </c>
      <c r="H74" s="14">
        <f>G74+369.24</f>
        <v>31244.88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>
        <f>F78*B78</f>
        <v>0</v>
      </c>
      <c r="F78" s="3">
        <f>D78-C78</f>
        <v>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45.88</v>
      </c>
      <c r="C80" s="3">
        <v>1243.0</v>
      </c>
      <c r="D80" s="3">
        <v>1247.0</v>
      </c>
      <c r="E80" s="3">
        <f t="shared" ref="E80:E81" si="6">F80*B80</f>
        <v>183.52</v>
      </c>
      <c r="F80" s="3">
        <f>D80-C80</f>
        <v>4</v>
      </c>
      <c r="G80" s="1"/>
    </row>
    <row r="81" ht="15.75" customHeight="1">
      <c r="A81" s="1" t="s">
        <v>10</v>
      </c>
      <c r="B81" s="3">
        <v>35.53</v>
      </c>
      <c r="C81" s="3"/>
      <c r="D81" s="3"/>
      <c r="E81" s="3">
        <f t="shared" si="6"/>
        <v>248.71</v>
      </c>
      <c r="F81" s="3">
        <f>F80+F83</f>
        <v>7</v>
      </c>
      <c r="G81" s="1"/>
    </row>
    <row r="82" ht="15.75" customHeight="1">
      <c r="A82" s="1" t="s">
        <v>11</v>
      </c>
      <c r="B82" s="3"/>
      <c r="C82" s="3"/>
      <c r="D82" s="3"/>
      <c r="E82" s="3">
        <v>1586.24</v>
      </c>
      <c r="F82" s="1"/>
      <c r="G82" s="1"/>
    </row>
    <row r="83" ht="15.75" customHeight="1">
      <c r="A83" s="1" t="s">
        <v>12</v>
      </c>
      <c r="B83" s="3">
        <v>223.04</v>
      </c>
      <c r="C83" s="3">
        <v>25.0</v>
      </c>
      <c r="D83" s="3">
        <v>28.0</v>
      </c>
      <c r="E83" s="3">
        <f>B83*F83</f>
        <v>669.12</v>
      </c>
      <c r="F83" s="3">
        <f>D83-C83</f>
        <v>3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54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48</v>
      </c>
      <c r="B88" s="3"/>
      <c r="C88" s="3"/>
      <c r="D88" s="3"/>
      <c r="E88" s="3">
        <v>245.0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>
        <f>SUM(E78:E88)</f>
        <v>6417.6</v>
      </c>
      <c r="F89" s="3">
        <f>E89+369.24</f>
        <v>6786.84</v>
      </c>
      <c r="G89" s="3">
        <f>E89+24000</f>
        <v>30417.6</v>
      </c>
      <c r="H89" s="14">
        <f>G89+369.24-662</f>
        <v>30124.84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>
        <f>F93*B93</f>
        <v>0</v>
      </c>
      <c r="F93" s="3">
        <f>D93-C93</f>
        <v>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45.88</v>
      </c>
      <c r="C95" s="3">
        <v>1239.0</v>
      </c>
      <c r="D95" s="3">
        <v>1243.0</v>
      </c>
      <c r="E95" s="3">
        <f t="shared" ref="E95:E96" si="7">F95*B95</f>
        <v>183.52</v>
      </c>
      <c r="F95" s="3">
        <f>D95-C95</f>
        <v>4</v>
      </c>
      <c r="G95" s="1"/>
    </row>
    <row r="96" ht="15.75" customHeight="1">
      <c r="A96" s="1" t="s">
        <v>10</v>
      </c>
      <c r="B96" s="3">
        <v>35.53</v>
      </c>
      <c r="C96" s="3"/>
      <c r="D96" s="3"/>
      <c r="E96" s="3">
        <f t="shared" si="7"/>
        <v>248.71</v>
      </c>
      <c r="F96" s="3">
        <f>F95+F98</f>
        <v>7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223.04</v>
      </c>
      <c r="C98" s="3">
        <v>22.0</v>
      </c>
      <c r="D98" s="3">
        <v>25.0</v>
      </c>
      <c r="E98" s="3">
        <f>B98*F98</f>
        <v>669.12</v>
      </c>
      <c r="F98" s="3">
        <f>D98-C98</f>
        <v>3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54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48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>
        <f>SUM(E93:E103)</f>
        <v>6709.79</v>
      </c>
      <c r="F104" s="3">
        <f>E104+369.24</f>
        <v>7079.03</v>
      </c>
      <c r="G104" s="3">
        <f>E104+24000</f>
        <v>30709.79</v>
      </c>
      <c r="H104" s="14">
        <f>G104+369.24</f>
        <v>31079.03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>
        <f>F108*B108</f>
        <v>0</v>
      </c>
      <c r="F108" s="3">
        <f>D108-C108</f>
        <v>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45.88</v>
      </c>
      <c r="C110" s="3">
        <v>1235.0</v>
      </c>
      <c r="D110" s="3">
        <v>1239.0</v>
      </c>
      <c r="E110" s="3">
        <f t="shared" ref="E110:E111" si="8">F110*B110</f>
        <v>183.52</v>
      </c>
      <c r="F110" s="3">
        <f>D110-C110</f>
        <v>4</v>
      </c>
      <c r="G110" s="1"/>
    </row>
    <row r="111" ht="15.75" customHeight="1">
      <c r="A111" s="1" t="s">
        <v>10</v>
      </c>
      <c r="B111" s="3">
        <v>35.53</v>
      </c>
      <c r="C111" s="3"/>
      <c r="D111" s="3"/>
      <c r="E111" s="3">
        <f t="shared" si="8"/>
        <v>213.18</v>
      </c>
      <c r="F111" s="3">
        <f>F110+F113</f>
        <v>6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223.04</v>
      </c>
      <c r="C113" s="3">
        <v>20.0</v>
      </c>
      <c r="D113" s="3">
        <v>22.0</v>
      </c>
      <c r="E113" s="3">
        <f>B113*F113</f>
        <v>446.08</v>
      </c>
      <c r="F113" s="3">
        <f>D113-C113</f>
        <v>2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54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48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>
        <f>SUM(E108:E118)</f>
        <v>6451.22</v>
      </c>
      <c r="F119" s="3">
        <f>E119+369.24</f>
        <v>6820.46</v>
      </c>
      <c r="G119" s="3">
        <f>E119+24000</f>
        <v>30451.22</v>
      </c>
      <c r="H119" s="14">
        <f>G119+369.24</f>
        <v>30820.46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>
        <f>F123*B123</f>
        <v>0</v>
      </c>
      <c r="F123" s="3">
        <f>D123-C123</f>
        <v>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45.88</v>
      </c>
      <c r="C125" s="3">
        <v>1230.0</v>
      </c>
      <c r="D125" s="3">
        <v>1235.0</v>
      </c>
      <c r="E125" s="3">
        <f t="shared" ref="E125:E126" si="9">F125*B125</f>
        <v>229.4</v>
      </c>
      <c r="F125" s="3">
        <f>D125-C125</f>
        <v>5</v>
      </c>
      <c r="G125" s="1"/>
    </row>
    <row r="126" ht="15.75" customHeight="1">
      <c r="A126" s="1" t="s">
        <v>10</v>
      </c>
      <c r="B126" s="3">
        <v>35.53</v>
      </c>
      <c r="C126" s="3"/>
      <c r="D126" s="3"/>
      <c r="E126" s="3">
        <f t="shared" si="9"/>
        <v>248.71</v>
      </c>
      <c r="F126" s="3">
        <f>F125+F128</f>
        <v>7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223.04</v>
      </c>
      <c r="C128" s="3">
        <v>18.0</v>
      </c>
      <c r="D128" s="3">
        <v>20.0</v>
      </c>
      <c r="E128" s="3">
        <f>B128*F128</f>
        <v>446.08</v>
      </c>
      <c r="F128" s="3">
        <f>D128-C128</f>
        <v>2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54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48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>
        <f>SUM(E123:E133)</f>
        <v>6532.63</v>
      </c>
      <c r="F134" s="3">
        <f>E134+369.24</f>
        <v>6901.87</v>
      </c>
      <c r="G134" s="3">
        <f>E134+24000</f>
        <v>30532.63</v>
      </c>
      <c r="H134" s="14">
        <f>G134+369.24</f>
        <v>30901.87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57.0</v>
      </c>
      <c r="D138" s="3">
        <v>57.0</v>
      </c>
      <c r="E138" s="3">
        <f>F138*B138</f>
        <v>0</v>
      </c>
      <c r="F138" s="3">
        <f>D138-C138</f>
        <v>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1226.0</v>
      </c>
      <c r="D140" s="3">
        <v>1230.0</v>
      </c>
      <c r="E140" s="3">
        <f t="shared" ref="E140:E141" si="10">F140*B140</f>
        <v>174.28</v>
      </c>
      <c r="F140" s="3">
        <f>D140-C140</f>
        <v>4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>
        <f t="shared" si="10"/>
        <v>160.1</v>
      </c>
      <c r="F141" s="3">
        <f>F140+F143</f>
        <v>5</v>
      </c>
      <c r="G141" s="1"/>
    </row>
    <row r="142" ht="15.75" customHeight="1">
      <c r="A142" s="1" t="s">
        <v>11</v>
      </c>
      <c r="B142" s="3"/>
      <c r="C142" s="3"/>
      <c r="D142" s="3"/>
      <c r="E142" s="3">
        <v>1878.43</v>
      </c>
      <c r="F142" s="1"/>
      <c r="G142" s="1"/>
    </row>
    <row r="143" ht="15.75" customHeight="1">
      <c r="A143" s="1" t="s">
        <v>12</v>
      </c>
      <c r="B143" s="3">
        <v>211.67</v>
      </c>
      <c r="C143" s="3">
        <v>17.0</v>
      </c>
      <c r="D143" s="3">
        <v>18.0</v>
      </c>
      <c r="E143" s="3">
        <f>B143*F143</f>
        <v>211.67</v>
      </c>
      <c r="F143" s="3">
        <f>D143-C143</f>
        <v>1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54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48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>
        <f>SUM(E138:E148)</f>
        <v>6154.49</v>
      </c>
      <c r="F149" s="1"/>
      <c r="G149" s="3">
        <f>E149+24000</f>
        <v>30154.49</v>
      </c>
      <c r="H149" s="14">
        <f>G149+350</f>
        <v>30504.49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57.0</v>
      </c>
      <c r="D153" s="3">
        <v>57.0</v>
      </c>
      <c r="E153" s="3">
        <f>F153*B153</f>
        <v>0</v>
      </c>
      <c r="F153" s="3">
        <f>D153-C153</f>
        <v>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1221.0</v>
      </c>
      <c r="D155" s="3">
        <v>1226.0</v>
      </c>
      <c r="E155" s="3">
        <f t="shared" ref="E155:E156" si="11">F155*B155</f>
        <v>217.85</v>
      </c>
      <c r="F155" s="3">
        <f>D155-C155</f>
        <v>5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>
        <f t="shared" si="11"/>
        <v>256.16</v>
      </c>
      <c r="F156" s="3">
        <f>F155+F158</f>
        <v>8</v>
      </c>
      <c r="G156" s="1"/>
    </row>
    <row r="157" ht="15.75" customHeight="1">
      <c r="A157" s="1" t="s">
        <v>11</v>
      </c>
      <c r="B157" s="3"/>
      <c r="C157" s="3"/>
      <c r="D157" s="3"/>
      <c r="E157" s="3">
        <v>1878.43</v>
      </c>
      <c r="F157" s="1"/>
      <c r="G157" s="1"/>
    </row>
    <row r="158" ht="15.75" customHeight="1">
      <c r="A158" s="1" t="s">
        <v>12</v>
      </c>
      <c r="B158" s="3">
        <v>211.67</v>
      </c>
      <c r="C158" s="3">
        <v>14.0</v>
      </c>
      <c r="D158" s="3">
        <v>17.0</v>
      </c>
      <c r="E158" s="3">
        <f>B158*F158</f>
        <v>635.01</v>
      </c>
      <c r="F158" s="3">
        <f>D158-C158</f>
        <v>3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54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48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>
        <f>SUM(E153:E163)</f>
        <v>6717.46</v>
      </c>
      <c r="F164" s="1"/>
      <c r="G164" s="3">
        <f>E164+24000</f>
        <v>30717.46</v>
      </c>
      <c r="H164" s="14">
        <f>G164+350</f>
        <v>31067.46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57.0</v>
      </c>
      <c r="D168" s="3">
        <v>57.0</v>
      </c>
      <c r="E168" s="3">
        <f>F168*B168</f>
        <v>0</v>
      </c>
      <c r="F168" s="3">
        <f>D168-C168</f>
        <v>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1218.0</v>
      </c>
      <c r="D170" s="3">
        <v>1221.0</v>
      </c>
      <c r="E170" s="3">
        <f t="shared" ref="E170:E171" si="12">F170*B170</f>
        <v>130.71</v>
      </c>
      <c r="F170" s="3">
        <f>D170-C170</f>
        <v>3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>
        <f t="shared" si="12"/>
        <v>160.1</v>
      </c>
      <c r="F171" s="3">
        <f>F170+F173</f>
        <v>5</v>
      </c>
      <c r="G171" s="1"/>
    </row>
    <row r="172" ht="15.75" customHeight="1">
      <c r="A172" s="1" t="s">
        <v>11</v>
      </c>
      <c r="B172" s="3"/>
      <c r="C172" s="3"/>
      <c r="D172" s="3"/>
      <c r="E172" s="3">
        <v>1878.43</v>
      </c>
      <c r="F172" s="1"/>
      <c r="G172" s="1"/>
    </row>
    <row r="173" ht="15.75" customHeight="1">
      <c r="A173" s="1" t="s">
        <v>12</v>
      </c>
      <c r="B173" s="3">
        <v>211.67</v>
      </c>
      <c r="C173" s="3">
        <v>12.0</v>
      </c>
      <c r="D173" s="3">
        <v>14.0</v>
      </c>
      <c r="E173" s="3">
        <f>B173*F173</f>
        <v>423.34</v>
      </c>
      <c r="F173" s="3">
        <f>D173-C173</f>
        <v>2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54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48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>
        <f>SUM(E168:E178)</f>
        <v>6322.59</v>
      </c>
      <c r="F179" s="1"/>
      <c r="G179" s="3">
        <f>E179+24000</f>
        <v>30322.59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57.0</v>
      </c>
      <c r="D183" s="3">
        <v>57.0</v>
      </c>
      <c r="E183" s="3">
        <f>F183*B183</f>
        <v>0</v>
      </c>
      <c r="F183" s="3">
        <f>D183-C183</f>
        <v>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1214.0</v>
      </c>
      <c r="D185" s="3">
        <v>1218.0</v>
      </c>
      <c r="E185" s="3">
        <f t="shared" ref="E185:E186" si="13">F185*B185</f>
        <v>174.28</v>
      </c>
      <c r="F185" s="3">
        <f>D185-C185</f>
        <v>4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>
        <f t="shared" si="13"/>
        <v>224.14</v>
      </c>
      <c r="F186" s="3">
        <f>F185+F188</f>
        <v>7</v>
      </c>
      <c r="G186" s="1"/>
    </row>
    <row r="187" ht="15.75" customHeight="1">
      <c r="A187" s="1" t="s">
        <v>11</v>
      </c>
      <c r="B187" s="3"/>
      <c r="C187" s="3"/>
      <c r="D187" s="3"/>
      <c r="E187" s="3">
        <v>1878.43</v>
      </c>
      <c r="F187" s="1"/>
      <c r="G187" s="1"/>
    </row>
    <row r="188" ht="15.75" customHeight="1">
      <c r="A188" s="1" t="s">
        <v>12</v>
      </c>
      <c r="B188" s="3">
        <v>211.67</v>
      </c>
      <c r="C188" s="3">
        <v>9.0</v>
      </c>
      <c r="D188" s="3">
        <v>12.0</v>
      </c>
      <c r="E188" s="3">
        <f>B188*F188</f>
        <v>635.01</v>
      </c>
      <c r="F188" s="3">
        <f>D188-C188</f>
        <v>3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54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48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>
        <f>SUM(E183:E193)</f>
        <v>6634.67</v>
      </c>
      <c r="F194" s="1"/>
      <c r="G194" s="3">
        <f>E194+24000</f>
        <v>30634.67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0.0</v>
      </c>
      <c r="D198" s="3">
        <v>57.0</v>
      </c>
      <c r="E198" s="3">
        <f>F198*B198</f>
        <v>293.55</v>
      </c>
      <c r="F198" s="3">
        <f>D198-C198</f>
        <v>57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1211.0</v>
      </c>
      <c r="D200" s="3">
        <v>1214.0</v>
      </c>
      <c r="E200" s="3">
        <f t="shared" ref="E200:E201" si="14">F200*B200</f>
        <v>130.71</v>
      </c>
      <c r="F200" s="3">
        <f>D200-C200</f>
        <v>3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>
        <f t="shared" si="14"/>
        <v>160.1</v>
      </c>
      <c r="F201" s="3">
        <f>F200+F203</f>
        <v>5</v>
      </c>
      <c r="G201" s="1"/>
    </row>
    <row r="202" ht="15.75" customHeight="1">
      <c r="A202" s="1" t="s">
        <v>11</v>
      </c>
      <c r="B202" s="3"/>
      <c r="C202" s="3"/>
      <c r="D202" s="3"/>
      <c r="E202" s="3">
        <v>1878.43</v>
      </c>
      <c r="F202" s="1"/>
      <c r="G202" s="1"/>
    </row>
    <row r="203" ht="15.75" customHeight="1">
      <c r="A203" s="1" t="s">
        <v>12</v>
      </c>
      <c r="B203" s="3">
        <v>211.67</v>
      </c>
      <c r="C203" s="3">
        <v>7.0</v>
      </c>
      <c r="D203" s="3">
        <v>9.0</v>
      </c>
      <c r="E203" s="3">
        <f>B203*F203</f>
        <v>423.34</v>
      </c>
      <c r="F203" s="3">
        <f>D203-C203</f>
        <v>2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54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48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>
        <f>SUM(E198:E208)</f>
        <v>6608.94</v>
      </c>
      <c r="F209" s="1"/>
      <c r="G209" s="3">
        <f>E209+24000</f>
        <v>30608.94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32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74488.0</v>
      </c>
      <c r="D213" s="3">
        <v>74558.0</v>
      </c>
      <c r="E213" s="3">
        <f>F213*B213</f>
        <v>360.5</v>
      </c>
      <c r="F213" s="3">
        <f>D213-C213</f>
        <v>70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1209.0</v>
      </c>
      <c r="D215" s="3">
        <v>1211.0</v>
      </c>
      <c r="E215" s="3">
        <f t="shared" ref="E215:E216" si="15">F215*B215</f>
        <v>87.14</v>
      </c>
      <c r="F215" s="3">
        <f>D215-C215</f>
        <v>2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>
        <f t="shared" si="15"/>
        <v>96.06</v>
      </c>
      <c r="F216" s="3">
        <f>F215+F218</f>
        <v>3</v>
      </c>
      <c r="G216" s="1"/>
    </row>
    <row r="217" ht="15.75" customHeight="1">
      <c r="A217" s="1" t="s">
        <v>11</v>
      </c>
      <c r="B217" s="3"/>
      <c r="C217" s="3"/>
      <c r="D217" s="3"/>
      <c r="E217" s="3">
        <v>1521.92</v>
      </c>
      <c r="F217" s="1"/>
      <c r="G217" s="1"/>
    </row>
    <row r="218" ht="15.75" customHeight="1">
      <c r="A218" s="1" t="s">
        <v>12</v>
      </c>
      <c r="B218" s="3">
        <v>211.67</v>
      </c>
      <c r="C218" s="3">
        <v>6.0</v>
      </c>
      <c r="D218" s="3">
        <v>7.0</v>
      </c>
      <c r="E218" s="3">
        <f>B218*F218</f>
        <v>211.67</v>
      </c>
      <c r="F218" s="3">
        <f>D218-C218</f>
        <v>1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54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48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>
        <f>SUM(E213:E223)</f>
        <v>6000.1</v>
      </c>
      <c r="F224" s="1"/>
      <c r="G224" s="3">
        <f>E224+24000</f>
        <v>30000.1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33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74412.0</v>
      </c>
      <c r="D228" s="3">
        <v>74488.0</v>
      </c>
      <c r="E228" s="3">
        <f>F228*B228</f>
        <v>391.4</v>
      </c>
      <c r="F228" s="3">
        <f>D228-C228</f>
        <v>76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1206.0</v>
      </c>
      <c r="D230" s="3">
        <v>1209.0</v>
      </c>
      <c r="E230" s="3">
        <f t="shared" ref="E230:E231" si="16">F230*B230</f>
        <v>130.71</v>
      </c>
      <c r="F230" s="3">
        <f>D230-C230</f>
        <v>3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>
        <f t="shared" si="16"/>
        <v>160.1</v>
      </c>
      <c r="F231" s="3">
        <f>F230+F233</f>
        <v>5</v>
      </c>
      <c r="G231" s="1"/>
    </row>
    <row r="232" ht="15.75" customHeight="1">
      <c r="A232" s="1" t="s">
        <v>11</v>
      </c>
      <c r="B232" s="3"/>
      <c r="C232" s="3"/>
      <c r="D232" s="3"/>
      <c r="E232" s="3">
        <v>1521.92</v>
      </c>
      <c r="F232" s="1"/>
      <c r="G232" s="1"/>
    </row>
    <row r="233" ht="15.75" customHeight="1">
      <c r="A233" s="1" t="s">
        <v>12</v>
      </c>
      <c r="B233" s="3">
        <v>211.67</v>
      </c>
      <c r="C233" s="3">
        <v>4.0</v>
      </c>
      <c r="D233" s="3">
        <v>6.0</v>
      </c>
      <c r="E233" s="3">
        <f>B233*F233</f>
        <v>423.34</v>
      </c>
      <c r="F233" s="3">
        <f>D233-C233</f>
        <v>2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54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48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>
        <f>SUM(E228:E238)</f>
        <v>6040.95</v>
      </c>
      <c r="F239" s="1"/>
      <c r="G239" s="3">
        <f>E239+24000</f>
        <v>30040.95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3"/>
      <c r="C242" s="3"/>
      <c r="D242" s="3"/>
      <c r="E242" s="3"/>
      <c r="F242" s="3"/>
      <c r="G242" s="1"/>
    </row>
    <row r="243" ht="15.75" customHeight="1">
      <c r="A243" s="1"/>
      <c r="B243" s="3"/>
      <c r="C243" s="3"/>
      <c r="D243" s="3"/>
      <c r="E243" s="3"/>
      <c r="F243" s="1"/>
      <c r="G243" s="1"/>
    </row>
    <row r="244" ht="15.75" customHeight="1">
      <c r="A244" s="1"/>
      <c r="B244" s="3"/>
      <c r="C244" s="3"/>
      <c r="D244" s="3"/>
      <c r="E244" s="3"/>
      <c r="F244" s="3"/>
      <c r="G244" s="1"/>
    </row>
    <row r="245" ht="15.75" customHeight="1">
      <c r="A245" s="1"/>
      <c r="B245" s="3"/>
      <c r="C245" s="3"/>
      <c r="D245" s="3"/>
      <c r="E245" s="3"/>
      <c r="F245" s="3"/>
      <c r="G245" s="1"/>
    </row>
    <row r="246" ht="15.75" customHeight="1">
      <c r="A246" s="1"/>
      <c r="B246" s="3"/>
      <c r="C246" s="3"/>
      <c r="D246" s="3"/>
      <c r="E246" s="3"/>
      <c r="F246" s="1"/>
      <c r="G246" s="1"/>
    </row>
    <row r="247" ht="15.75" customHeight="1">
      <c r="A247" s="1"/>
      <c r="B247" s="3"/>
      <c r="C247" s="3"/>
      <c r="D247" s="3"/>
      <c r="E247" s="3"/>
      <c r="F247" s="3"/>
      <c r="G247" s="1"/>
    </row>
    <row r="248" ht="15.75" customHeight="1">
      <c r="A248" s="1"/>
      <c r="B248" s="3"/>
      <c r="C248" s="3"/>
      <c r="D248" s="3"/>
      <c r="E248" s="3"/>
      <c r="F248" s="1"/>
      <c r="G248" s="1"/>
    </row>
    <row r="249" ht="15.75" customHeight="1">
      <c r="A249" s="1"/>
      <c r="B249" s="3"/>
      <c r="C249" s="3"/>
      <c r="D249" s="3"/>
      <c r="E249" s="3"/>
      <c r="F249" s="1"/>
      <c r="G249" s="1"/>
    </row>
    <row r="250" ht="15.75" customHeight="1">
      <c r="A250" s="1"/>
      <c r="B250" s="3"/>
      <c r="C250" s="3"/>
      <c r="D250" s="3"/>
      <c r="E250" s="3"/>
      <c r="F250" s="1"/>
      <c r="G250" s="1"/>
    </row>
    <row r="251" ht="15.75" customHeight="1">
      <c r="A251" s="1"/>
      <c r="B251" s="3"/>
      <c r="C251" s="3"/>
      <c r="D251" s="3"/>
      <c r="E251" s="3"/>
      <c r="F251" s="1"/>
      <c r="G251" s="1"/>
    </row>
    <row r="252" ht="15.75" customHeight="1">
      <c r="A252" s="1"/>
      <c r="B252" s="3"/>
      <c r="C252" s="3"/>
      <c r="D252" s="3"/>
      <c r="E252" s="3"/>
      <c r="F252" s="1"/>
      <c r="G252" s="1"/>
    </row>
    <row r="253" ht="15.75" customHeight="1">
      <c r="A253" s="5"/>
      <c r="B253" s="5"/>
      <c r="C253" s="5"/>
      <c r="D253" s="5"/>
      <c r="E253" s="6"/>
      <c r="F253" s="1"/>
      <c r="G253" s="3"/>
    </row>
    <row r="254" ht="15.75" customHeight="1">
      <c r="A254" s="7"/>
      <c r="B254" s="1"/>
      <c r="C254" s="1"/>
      <c r="D254" s="1"/>
      <c r="E254" s="1"/>
      <c r="F254" s="1"/>
      <c r="G254" s="1"/>
    </row>
    <row r="255" ht="15.75" customHeight="1">
      <c r="A255" s="1"/>
      <c r="B255" s="2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3"/>
      <c r="C257" s="3"/>
      <c r="D257" s="3"/>
      <c r="E257" s="3"/>
      <c r="F257" s="3"/>
      <c r="G257" s="1"/>
    </row>
    <row r="258" ht="15.75" customHeight="1">
      <c r="A258" s="1"/>
      <c r="B258" s="3"/>
      <c r="C258" s="3"/>
      <c r="D258" s="3"/>
      <c r="E258" s="3"/>
      <c r="F258" s="1"/>
      <c r="G258" s="1"/>
    </row>
    <row r="259" ht="15.75" customHeight="1">
      <c r="A259" s="1"/>
      <c r="B259" s="3"/>
      <c r="C259" s="3"/>
      <c r="D259" s="3"/>
      <c r="E259" s="3"/>
      <c r="F259" s="3"/>
      <c r="G259" s="1"/>
    </row>
    <row r="260" ht="15.75" customHeight="1">
      <c r="A260" s="1"/>
      <c r="B260" s="3"/>
      <c r="C260" s="3"/>
      <c r="D260" s="3"/>
      <c r="E260" s="3"/>
      <c r="F260" s="3"/>
      <c r="G260" s="1"/>
    </row>
    <row r="261" ht="15.75" customHeight="1">
      <c r="A261" s="1"/>
      <c r="B261" s="3"/>
      <c r="C261" s="3"/>
      <c r="D261" s="3"/>
      <c r="E261" s="3"/>
      <c r="F261" s="1"/>
      <c r="G261" s="1"/>
    </row>
    <row r="262" ht="15.75" customHeight="1">
      <c r="A262" s="1"/>
      <c r="B262" s="3"/>
      <c r="C262" s="3"/>
      <c r="D262" s="3"/>
      <c r="E262" s="3"/>
      <c r="F262" s="3"/>
      <c r="G262" s="1"/>
    </row>
    <row r="263" ht="15.75" customHeight="1">
      <c r="A263" s="1"/>
      <c r="B263" s="3"/>
      <c r="C263" s="3"/>
      <c r="D263" s="3"/>
      <c r="E263" s="3"/>
      <c r="F263" s="1"/>
      <c r="G263" s="1"/>
    </row>
    <row r="264" ht="15.75" customHeight="1">
      <c r="A264" s="1"/>
      <c r="B264" s="3"/>
      <c r="C264" s="3"/>
      <c r="D264" s="3"/>
      <c r="E264" s="3"/>
      <c r="F264" s="1"/>
      <c r="G264" s="1"/>
    </row>
    <row r="265" ht="15.75" customHeight="1">
      <c r="A265" s="1"/>
      <c r="B265" s="3"/>
      <c r="C265" s="3"/>
      <c r="D265" s="3"/>
      <c r="E265" s="3"/>
      <c r="F265" s="1"/>
      <c r="G265" s="1"/>
    </row>
    <row r="266" ht="15.75" customHeight="1">
      <c r="A266" s="1"/>
      <c r="B266" s="3"/>
      <c r="C266" s="3"/>
      <c r="D266" s="3"/>
      <c r="E266" s="3"/>
      <c r="F266" s="1"/>
      <c r="G266" s="1"/>
    </row>
    <row r="267" ht="15.75" customHeight="1">
      <c r="A267" s="1"/>
      <c r="B267" s="3"/>
      <c r="C267" s="3"/>
      <c r="D267" s="3"/>
      <c r="E267" s="3"/>
      <c r="F267" s="1"/>
      <c r="G267" s="1"/>
    </row>
    <row r="268" ht="15.75" customHeight="1">
      <c r="A268" s="5"/>
      <c r="B268" s="5"/>
      <c r="C268" s="5"/>
      <c r="D268" s="5"/>
      <c r="E268" s="6"/>
      <c r="F268" s="1"/>
      <c r="G268" s="3"/>
    </row>
    <row r="269" ht="15.75" customHeight="1">
      <c r="A269" s="7"/>
      <c r="B269" s="1"/>
      <c r="C269" s="1"/>
      <c r="D269" s="1"/>
      <c r="E269" s="1"/>
      <c r="F269" s="1"/>
      <c r="G269" s="1"/>
    </row>
    <row r="270" ht="15.75" customHeight="1">
      <c r="A270" s="1"/>
      <c r="B270" s="2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3"/>
      <c r="C272" s="3"/>
      <c r="D272" s="3"/>
      <c r="E272" s="3"/>
      <c r="F272" s="3"/>
      <c r="G272" s="1"/>
    </row>
    <row r="273" ht="15.75" customHeight="1">
      <c r="A273" s="1"/>
      <c r="B273" s="3"/>
      <c r="C273" s="3"/>
      <c r="D273" s="3"/>
      <c r="E273" s="3"/>
      <c r="F273" s="1"/>
      <c r="G273" s="1"/>
    </row>
    <row r="274" ht="15.75" customHeight="1">
      <c r="A274" s="1"/>
      <c r="B274" s="3"/>
      <c r="C274" s="3"/>
      <c r="D274" s="3"/>
      <c r="E274" s="3"/>
      <c r="F274" s="3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1"/>
      <c r="G276" s="1"/>
    </row>
    <row r="277" ht="15.75" customHeight="1">
      <c r="A277" s="1"/>
      <c r="B277" s="3"/>
      <c r="C277" s="3"/>
      <c r="D277" s="3"/>
      <c r="E277" s="3"/>
      <c r="F277" s="3"/>
      <c r="G277" s="1"/>
    </row>
    <row r="278" ht="15.75" customHeight="1">
      <c r="A278" s="1"/>
      <c r="B278" s="3"/>
      <c r="C278" s="3"/>
      <c r="D278" s="3"/>
      <c r="E278" s="3"/>
      <c r="F278" s="1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5"/>
      <c r="B283" s="5"/>
      <c r="C283" s="5"/>
      <c r="D283" s="5"/>
      <c r="E283" s="6"/>
      <c r="F283" s="1"/>
      <c r="G283" s="3"/>
    </row>
    <row r="284" ht="15.75" customHeight="1">
      <c r="A284" s="7"/>
      <c r="B284" s="1"/>
      <c r="C284" s="1"/>
      <c r="D284" s="1"/>
      <c r="E284" s="1"/>
      <c r="F284" s="1"/>
      <c r="G284" s="1"/>
    </row>
    <row r="285" ht="15.75" customHeight="1">
      <c r="A285" s="1"/>
      <c r="B285" s="2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3"/>
      <c r="C287" s="3"/>
      <c r="D287" s="3"/>
      <c r="E287" s="3"/>
      <c r="F287" s="3"/>
      <c r="G287" s="1"/>
    </row>
    <row r="288" ht="15.75" customHeight="1">
      <c r="A288" s="1"/>
      <c r="B288" s="3"/>
      <c r="C288" s="3"/>
      <c r="D288" s="3"/>
      <c r="E288" s="3"/>
      <c r="F288" s="1"/>
      <c r="G288" s="1"/>
    </row>
    <row r="289" ht="15.75" customHeight="1">
      <c r="A289" s="1"/>
      <c r="B289" s="3"/>
      <c r="C289" s="3"/>
      <c r="D289" s="3"/>
      <c r="E289" s="3"/>
      <c r="F289" s="3"/>
      <c r="G289" s="1"/>
    </row>
    <row r="290" ht="15.75" customHeight="1">
      <c r="A290" s="1"/>
      <c r="B290" s="3"/>
      <c r="C290" s="3"/>
      <c r="D290" s="3"/>
      <c r="E290" s="3"/>
      <c r="F290" s="3"/>
      <c r="G290" s="1"/>
    </row>
    <row r="291" ht="15.75" customHeight="1">
      <c r="A291" s="1"/>
      <c r="B291" s="3"/>
      <c r="C291" s="3"/>
      <c r="D291" s="3"/>
      <c r="E291" s="3"/>
      <c r="F291" s="1"/>
      <c r="G291" s="1"/>
    </row>
    <row r="292" ht="15.75" customHeight="1">
      <c r="A292" s="1"/>
      <c r="B292" s="3"/>
      <c r="C292" s="3"/>
      <c r="D292" s="3"/>
      <c r="E292" s="3"/>
      <c r="F292" s="3"/>
      <c r="G292" s="1"/>
    </row>
    <row r="293" ht="15.75" customHeight="1">
      <c r="A293" s="1"/>
      <c r="B293" s="3"/>
      <c r="C293" s="3"/>
      <c r="D293" s="3"/>
      <c r="E293" s="3"/>
      <c r="F293" s="1"/>
      <c r="G293" s="1"/>
    </row>
    <row r="294" ht="15.75" customHeight="1">
      <c r="A294" s="1"/>
      <c r="B294" s="3"/>
      <c r="C294" s="3"/>
      <c r="D294" s="3"/>
      <c r="E294" s="3"/>
      <c r="F294" s="1"/>
      <c r="G294" s="1"/>
    </row>
    <row r="295" ht="15.75" customHeight="1">
      <c r="A295" s="1"/>
      <c r="B295" s="3"/>
      <c r="C295" s="3"/>
      <c r="D295" s="3"/>
      <c r="E295" s="3"/>
      <c r="F295" s="1"/>
      <c r="G295" s="1"/>
    </row>
    <row r="296" ht="15.75" customHeight="1">
      <c r="A296" s="1"/>
      <c r="B296" s="3"/>
      <c r="C296" s="3"/>
      <c r="D296" s="3"/>
      <c r="E296" s="3"/>
      <c r="F296" s="1"/>
      <c r="G296" s="1"/>
    </row>
    <row r="297" ht="15.75" customHeight="1">
      <c r="A297" s="1"/>
      <c r="B297" s="3"/>
      <c r="C297" s="3"/>
      <c r="D297" s="3"/>
      <c r="E297" s="3"/>
      <c r="F297" s="1"/>
      <c r="G297" s="1"/>
    </row>
    <row r="298" ht="15.75" customHeight="1">
      <c r="A298" s="5"/>
      <c r="B298" s="5"/>
      <c r="C298" s="5"/>
      <c r="D298" s="5"/>
      <c r="E298" s="6"/>
      <c r="F298" s="1"/>
      <c r="G298" s="3"/>
    </row>
    <row r="299" ht="15.75" customHeight="1">
      <c r="A299" s="7"/>
      <c r="B299" s="1"/>
      <c r="C299" s="1"/>
      <c r="D299" s="1"/>
      <c r="E299" s="1"/>
      <c r="F299" s="1"/>
      <c r="G299" s="1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1:D1"/>
    <mergeCell ref="B16:D16"/>
    <mergeCell ref="B31:D31"/>
    <mergeCell ref="B46:D46"/>
    <mergeCell ref="B61:D61"/>
    <mergeCell ref="B76:D76"/>
    <mergeCell ref="B91:D91"/>
    <mergeCell ref="B211:D211"/>
    <mergeCell ref="B226:D226"/>
    <mergeCell ref="B255:D255"/>
    <mergeCell ref="B270:D270"/>
    <mergeCell ref="B285:D285"/>
    <mergeCell ref="B106:D106"/>
    <mergeCell ref="B121:D121"/>
    <mergeCell ref="B136:D136"/>
    <mergeCell ref="B151:D151"/>
    <mergeCell ref="B166:D166"/>
    <mergeCell ref="B181:D181"/>
    <mergeCell ref="B196:D196"/>
  </mergeCells>
  <drawing r:id="rId1"/>
</worksheet>
</file>