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<sst xmlns="http://schemas.openxmlformats.org/spreadsheetml/2006/main" count="1932" uniqueCount="51">
  <si>
    <t>Май 2023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</si>
  <si>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</si>
  <si>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</si>
  <si>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</si>
  <si>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</si>
  <si>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</si>
  <si>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</si>
  <si>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</si>
  <si>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</si>
  <si>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</si>
  <si>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</si>
  <si>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</si>
  <si>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</si>
  <si>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</si>
  <si>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</si>
  <si>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</si>
  <si>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я длж 48</t>
  </si>
  <si>
    <t>Итого</t>
  </si>
  <si>
    <t>-----------------------------------------------------------------------------------------------</t>
  </si>
  <si>
    <t>Апрель 2023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</si>
  <si>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</si>
  <si>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</si>
  <si>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</si>
  <si>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</si>
  <si>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</si>
  <si>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</si>
  <si>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</si>
  <si>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</si>
  <si>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</si>
  <si>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</si>
  <si>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</si>
  <si>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</si>
  <si>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</si>
  <si>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</si>
  <si>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</si>
  <si>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</si>
  <si>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</si>
  <si>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</si>
  <si>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</si>
  <si>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</si>
  <si>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</si>
  <si>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</si>
  <si>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</si>
  <si>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плюс 20р</t>
  </si>
  <si>
    <t>Антенна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</si>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</sst>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131.0</v>
      </c>
      <c r="D3" s="3">
        <v>132.0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5.14</v>
      </c>
      <c r="C4" s="3">
        <v>7563.0</v>
      </c>
      <c r="D4" s="3">
        <v>7599.0</v>
      </c>
      <c r="E4" s="3" t="str">
        <f t="shared" si="1"/>
        <v>185.04</v>
      </c>
      <c r="F4" s="3" t="str">
        <f t="shared" si="2"/>
        <v>36.00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21.65</v>
      </c>
      <c r="C6" s="3">
        <v>399.0</v>
      </c>
      <c r="D6" s="3">
        <v>401.0</v>
      </c>
      <c r="E6" s="3" t="str">
        <f t="shared" ref="E6:E7" si="3">F6*B6</f>
        <v>43.30</v>
      </c>
      <c r="F6" s="3" t="str">
        <f>D6-C6</f>
        <v>2.00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50.52</v>
      </c>
      <c r="F7" s="3" t="str">
        <f>F6+F9</f>
        <v>2.00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1875.59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131.15</v>
      </c>
      <c r="C9" s="3">
        <v>227.0</v>
      </c>
      <c r="D9" s="3">
        <v>227.0</v>
      </c>
      <c r="E9" s="3" t="str">
        <f>B9*F9</f>
        <v>0.00</v>
      </c>
      <c r="F9" s="3" t="str">
        <f>D9-C9</f>
        <v>0.00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999.52</v>
      </c>
      <c r="F10" s="1"/>
      <c r="G10" s="4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50.0</v>
      </c>
      <c r="F12" s="1"/>
      <c r="G12" s="3" t="s">
        <v>16</v>
      </c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17</v>
      </c>
      <c r="B13" s="5"/>
      <c r="C13" s="5"/>
      <c r="D13" s="5"/>
      <c r="E13" s="6" t="str">
        <f>SUM(E3:E12)</f>
        <v>3958.77</v>
      </c>
      <c r="F13" s="1"/>
      <c r="G13" s="3" t="str">
        <f>E13+13000</f>
        <v>16958.77</v>
      </c>
      <c r="H13" s="3" t="str">
        <f>G13-48</f>
        <v>16910.77</v>
      </c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18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19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115.86</v>
      </c>
      <c r="C17" s="3">
        <v>131.0</v>
      </c>
      <c r="D17" s="3">
        <v>131.0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5.14</v>
      </c>
      <c r="C18" s="3">
        <v>7527.0</v>
      </c>
      <c r="D18" s="3">
        <v>7563.0</v>
      </c>
      <c r="E18" s="3" t="str">
        <f t="shared" si="4"/>
        <v>185.04</v>
      </c>
      <c r="F18" s="3" t="str">
        <f t="shared" si="5"/>
        <v>36.00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21.65</v>
      </c>
      <c r="C20" s="3">
        <v>398.0</v>
      </c>
      <c r="D20" s="3">
        <v>399.0</v>
      </c>
      <c r="E20" s="3" t="str">
        <f t="shared" ref="E20:E21" si="6">F20*B20</f>
        <v>21.65</v>
      </c>
      <c r="F20" s="3" t="str">
        <f>D20-C20</f>
        <v>1.00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50.52</v>
      </c>
      <c r="F21" s="3" t="str">
        <f>F20+F23</f>
        <v>2.00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1875.59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131.15</v>
      </c>
      <c r="C23" s="3">
        <v>226.0</v>
      </c>
      <c r="D23" s="3">
        <v>227.0</v>
      </c>
      <c r="E23" s="3" t="str">
        <f>B23*F23</f>
        <v>131.15</v>
      </c>
      <c r="F23" s="3" t="str">
        <f>D23-C23</f>
        <v>1.00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999.52</v>
      </c>
      <c r="F24" s="1"/>
      <c r="G24" s="4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518.59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50.0</v>
      </c>
      <c r="F26" s="1"/>
      <c r="G26" s="3" t="s">
        <v>16</v>
      </c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17</v>
      </c>
      <c r="B27" s="5"/>
      <c r="C27" s="5"/>
      <c r="D27" s="5"/>
      <c r="E27" s="6" t="str">
        <f>SUM(E17:E26)</f>
        <v>3952.41</v>
      </c>
      <c r="F27" s="1"/>
      <c r="G27" s="3" t="str">
        <f>E27+13000</f>
        <v>16952.41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18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20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115.86</v>
      </c>
      <c r="C31" s="3">
        <v>130.0</v>
      </c>
      <c r="D31" s="3">
        <v>131.0</v>
      </c>
      <c r="E31" s="3" t="str">
        <f t="shared" ref="E31:E32" si="7">F31*B31</f>
        <v>115.86</v>
      </c>
      <c r="F31" s="3" t="str">
        <f t="shared" ref="F31:F32" si="8">D31-C31</f>
        <v>1.00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5.14</v>
      </c>
      <c r="C32" s="3">
        <v>7490.0</v>
      </c>
      <c r="D32" s="3">
        <v>7527.0</v>
      </c>
      <c r="E32" s="3" t="str">
        <f t="shared" si="7"/>
        <v>190.18</v>
      </c>
      <c r="F32" s="3" t="str">
        <f t="shared" si="8"/>
        <v>37.00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21.65</v>
      </c>
      <c r="C34" s="3">
        <v>396.0</v>
      </c>
      <c r="D34" s="3">
        <v>398.0</v>
      </c>
      <c r="E34" s="3" t="str">
        <f t="shared" ref="E34:E35" si="9">F34*B34</f>
        <v>43.30</v>
      </c>
      <c r="F34" s="3" t="str">
        <f>D34-C34</f>
        <v>2.00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75.78</v>
      </c>
      <c r="F35" s="3" t="str">
        <f>F34+F37</f>
        <v>3.00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1875.59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131.15</v>
      </c>
      <c r="C37" s="3">
        <v>225.0</v>
      </c>
      <c r="D37" s="3">
        <v>226.0</v>
      </c>
      <c r="E37" s="3" t="str">
        <f>B37*F37</f>
        <v>131.15</v>
      </c>
      <c r="F37" s="3" t="str">
        <f>D37-C37</f>
        <v>1.00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999.52</v>
      </c>
      <c r="F38" s="1"/>
      <c r="G38" s="4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518.59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50.0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17</v>
      </c>
      <c r="B41" s="5"/>
      <c r="C41" s="5"/>
      <c r="D41" s="5"/>
      <c r="E41" s="6" t="str">
        <f>SUM(E31:E40)</f>
        <v>4120.32</v>
      </c>
      <c r="F41" s="1"/>
      <c r="G41" s="3" t="str">
        <f>E41+13000</f>
        <v>17120.32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18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115.86</v>
      </c>
      <c r="C45" s="3">
        <v>130.0</v>
      </c>
      <c r="D45" s="3">
        <v>130.0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5.14</v>
      </c>
      <c r="C46" s="3">
        <v>7451.0</v>
      </c>
      <c r="D46" s="3">
        <v>7490.0</v>
      </c>
      <c r="E46" s="3" t="str">
        <f t="shared" si="10"/>
        <v>200.46</v>
      </c>
      <c r="F46" s="3" t="str">
        <f t="shared" si="11"/>
        <v>39.00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21.65</v>
      </c>
      <c r="C48" s="3">
        <v>394.0</v>
      </c>
      <c r="D48" s="3">
        <v>396.0</v>
      </c>
      <c r="E48" s="3" t="str">
        <f t="shared" ref="E48:E49" si="12">F48*B48</f>
        <v>43.30</v>
      </c>
      <c r="F48" s="3" t="str">
        <f>D48-C48</f>
        <v>2.00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75.78</v>
      </c>
      <c r="F49" s="3" t="str">
        <f>F48+F51</f>
        <v>3.00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1875.59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131.15</v>
      </c>
      <c r="C51" s="3">
        <v>224.0</v>
      </c>
      <c r="D51" s="3">
        <v>225.0</v>
      </c>
      <c r="E51" s="3" t="str">
        <f>B51*F51</f>
        <v>131.15</v>
      </c>
      <c r="F51" s="3" t="str">
        <f>D51-C51</f>
        <v>1.00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999.52</v>
      </c>
      <c r="F52" s="1"/>
      <c r="G52" s="4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518.59</v>
      </c>
      <c r="F53" s="1"/>
      <c r="G53" s="3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50.0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17</v>
      </c>
      <c r="B55" s="5"/>
      <c r="C55" s="5"/>
      <c r="D55" s="5"/>
      <c r="E55" s="6" t="str">
        <f>SUM(E45:E54)</f>
        <v>4014.74</v>
      </c>
      <c r="F55" s="1"/>
      <c r="G55" s="3" t="str">
        <f>E55+13000</f>
        <v>17014.74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18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115.86</v>
      </c>
      <c r="C59" s="3">
        <v>129.0</v>
      </c>
      <c r="D59" s="3">
        <v>130.0</v>
      </c>
      <c r="E59" s="3" t="str">
        <f t="shared" ref="E59:E60" si="13">F59*B59</f>
        <v>115.86</v>
      </c>
      <c r="F59" s="3" t="str">
        <f t="shared" ref="F59:F60" si="14">D59-C59</f>
        <v>1.00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5.14</v>
      </c>
      <c r="C60" s="3">
        <v>7413.0</v>
      </c>
      <c r="D60" s="3">
        <v>7451.0</v>
      </c>
      <c r="E60" s="3" t="str">
        <f t="shared" si="13"/>
        <v>195.32</v>
      </c>
      <c r="F60" s="3" t="str">
        <f t="shared" si="14"/>
        <v>38.00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21.65</v>
      </c>
      <c r="C62" s="3">
        <v>392.0</v>
      </c>
      <c r="D62" s="3">
        <v>394.0</v>
      </c>
      <c r="E62" s="3" t="str">
        <f t="shared" ref="E62:E63" si="15">F62*B62</f>
        <v>43.30</v>
      </c>
      <c r="F62" s="3" t="str">
        <f>D62-C62</f>
        <v>2.00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101.04</v>
      </c>
      <c r="F63" s="3" t="str">
        <f>F62+F65</f>
        <v>4.00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1875.59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131.15</v>
      </c>
      <c r="C65" s="3">
        <v>222.0</v>
      </c>
      <c r="D65" s="3">
        <v>224.0</v>
      </c>
      <c r="E65" s="3" t="str">
        <f>B65*F65</f>
        <v>262.30</v>
      </c>
      <c r="F65" s="3" t="str">
        <f>D65-C65</f>
        <v>2.00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895.26</v>
      </c>
      <c r="F66" s="1"/>
      <c r="G66" s="4">
        <v>999.52</v>
      </c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500.63</v>
      </c>
      <c r="F67" s="1"/>
      <c r="G67" s="3" t="str">
        <f>1019.22-E67</f>
        <v>518.59</v>
      </c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50.0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17</v>
      </c>
      <c r="B69" s="5"/>
      <c r="C69" s="5"/>
      <c r="D69" s="5"/>
      <c r="E69" s="6" t="str">
        <f>SUM(E59:E68)</f>
        <v>4159.65</v>
      </c>
      <c r="F69" s="1"/>
      <c r="G69" s="3" t="str">
        <f>E69+13000</f>
        <v>17159.65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18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106.56</v>
      </c>
      <c r="C73" s="3">
        <v>128.0</v>
      </c>
      <c r="D73" s="3">
        <v>129.0</v>
      </c>
      <c r="E73" s="3" t="str">
        <f t="shared" ref="E73:E74" si="16">F73*B73</f>
        <v>106.56</v>
      </c>
      <c r="F73" s="3" t="str">
        <f t="shared" ref="F73:F74" si="17">D73-C73</f>
        <v>1.00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4.72</v>
      </c>
      <c r="C74" s="3">
        <v>7384.0</v>
      </c>
      <c r="D74" s="3">
        <v>7413.0</v>
      </c>
      <c r="E74" s="3" t="str">
        <f t="shared" si="16"/>
        <v>136.88</v>
      </c>
      <c r="F74" s="3" t="str">
        <f t="shared" si="17"/>
        <v>29.00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110.42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19.87</v>
      </c>
      <c r="C76" s="3">
        <v>390.0</v>
      </c>
      <c r="D76" s="3">
        <v>392.0</v>
      </c>
      <c r="E76" s="3" t="str">
        <f t="shared" ref="E76:E77" si="18">F76*B76</f>
        <v>39.74</v>
      </c>
      <c r="F76" s="3" t="str">
        <f>D76-C76</f>
        <v>2.00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23.18</v>
      </c>
      <c r="C77" s="3"/>
      <c r="D77" s="3"/>
      <c r="E77" s="3" t="str">
        <f t="shared" si="18"/>
        <v>69.54</v>
      </c>
      <c r="F77" s="3" t="str">
        <f>F76+F79</f>
        <v>3.00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1">
        <v>1720.73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121.13</v>
      </c>
      <c r="C79" s="3">
        <v>221.0</v>
      </c>
      <c r="D79" s="3">
        <v>222.0</v>
      </c>
      <c r="E79" s="3" t="str">
        <f>B79*F79</f>
        <v>121.13</v>
      </c>
      <c r="F79" s="3" t="str">
        <f>D79-C79</f>
        <v>1.00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1">
        <v>895.26</v>
      </c>
      <c r="F80" s="1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500.63</v>
      </c>
      <c r="F81" s="1"/>
      <c r="G81" s="1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50.0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17</v>
      </c>
      <c r="B83" s="5"/>
      <c r="C83" s="5"/>
      <c r="D83" s="5"/>
      <c r="E83" s="6" t="str">
        <f>SUM(E73:E82)</f>
        <v>3750.89</v>
      </c>
      <c r="F83" s="1"/>
      <c r="G83" s="3" t="str">
        <f>E83+13000</f>
        <v>16750.89</v>
      </c>
      <c r="H83" s="3" t="str">
        <f>G83-12</f>
        <v>16738.89</v>
      </c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18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106.56</v>
      </c>
      <c r="C87" s="3">
        <v>128.0</v>
      </c>
      <c r="D87" s="3">
        <v>128.0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4.72</v>
      </c>
      <c r="C88" s="3">
        <v>7349.0</v>
      </c>
      <c r="D88" s="3">
        <v>7384.0</v>
      </c>
      <c r="E88" s="3" t="str">
        <f t="shared" si="19"/>
        <v>165.20</v>
      </c>
      <c r="F88" s="3" t="str">
        <f t="shared" si="20"/>
        <v>35.00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>
        <v>110.42</v>
      </c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19.87</v>
      </c>
      <c r="C90" s="3">
        <v>389.0</v>
      </c>
      <c r="D90" s="3">
        <v>390.0</v>
      </c>
      <c r="E90" s="3" t="str">
        <f t="shared" ref="E90:E91" si="21">F90*B90</f>
        <v>19.87</v>
      </c>
      <c r="F90" s="3" t="str">
        <f>D90-C90</f>
        <v>1.00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23.18</v>
      </c>
      <c r="C91" s="3"/>
      <c r="D91" s="3"/>
      <c r="E91" s="3" t="str">
        <f t="shared" si="21"/>
        <v>46.36</v>
      </c>
      <c r="F91" s="3" t="str">
        <f>F90+F93</f>
        <v>2.00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3">
        <v>1634.13</v>
      </c>
      <c r="F92" s="1"/>
      <c r="G92" s="1">
        <v>1720.73</v>
      </c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121.13</v>
      </c>
      <c r="C93" s="3">
        <v>220.0</v>
      </c>
      <c r="D93" s="3">
        <v>221.0</v>
      </c>
      <c r="E93" s="3" t="str">
        <f>B93*F93</f>
        <v>121.13</v>
      </c>
      <c r="F93" s="3" t="str">
        <f>D93-C93</f>
        <v>1.00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3">
        <v>948.71</v>
      </c>
      <c r="F94" s="1"/>
      <c r="G94" s="1">
        <v>895.26</v>
      </c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500.63</v>
      </c>
      <c r="F95" s="1"/>
      <c r="G95" s="1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50.0</v>
      </c>
      <c r="F96" s="1"/>
      <c r="G96" s="3" t="s">
        <v>25</v>
      </c>
      <c r="H96" s="1" t="str">
        <f>16600-16588</f>
        <v>12</v>
      </c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17</v>
      </c>
      <c r="B97" s="5"/>
      <c r="C97" s="5"/>
      <c r="D97" s="5"/>
      <c r="E97" s="6" t="str">
        <f>SUM(E87:E96)</f>
        <v>3588.65</v>
      </c>
      <c r="F97" s="1"/>
      <c r="G97" s="3" t="str">
        <f>E97+13000</f>
        <v>16588.65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18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26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106.56</v>
      </c>
      <c r="C101" s="3">
        <v>127.0</v>
      </c>
      <c r="D101" s="3">
        <v>128.0</v>
      </c>
      <c r="E101" s="3" t="str">
        <f t="shared" ref="E101:E102" si="22">F101*B101</f>
        <v>106.56</v>
      </c>
      <c r="F101" s="3" t="str">
        <f t="shared" ref="F101:F102" si="23">D101-C101</f>
        <v>1.00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4.72</v>
      </c>
      <c r="C102" s="3">
        <v>7308.0</v>
      </c>
      <c r="D102" s="3">
        <v>7349.0</v>
      </c>
      <c r="E102" s="3" t="str">
        <f t="shared" si="22"/>
        <v>193.52</v>
      </c>
      <c r="F102" s="3" t="str">
        <f t="shared" si="23"/>
        <v>41.00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19.87</v>
      </c>
      <c r="C104" s="3">
        <v>388.0</v>
      </c>
      <c r="D104" s="3">
        <v>389.0</v>
      </c>
      <c r="E104" s="3" t="str">
        <f t="shared" ref="E104:E105" si="24">F104*B104</f>
        <v>19.87</v>
      </c>
      <c r="F104" s="3" t="str">
        <f>D104-C104</f>
        <v>1.00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23.18</v>
      </c>
      <c r="C105" s="3"/>
      <c r="D105" s="3"/>
      <c r="E105" s="3" t="str">
        <f t="shared" si="24"/>
        <v>46.36</v>
      </c>
      <c r="F105" s="3" t="str">
        <f>F104+F107</f>
        <v>2.00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3">
        <v>1634.13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121.13</v>
      </c>
      <c r="C107" s="3">
        <v>219.0</v>
      </c>
      <c r="D107" s="3">
        <v>220.0</v>
      </c>
      <c r="E107" s="3" t="str">
        <f>B107*F107</f>
        <v>121.13</v>
      </c>
      <c r="F107" s="3" t="str">
        <f>D107-C107</f>
        <v>1.00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3">
        <v>948.71</v>
      </c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500.63</v>
      </c>
      <c r="F109" s="1"/>
      <c r="G109" s="1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50.0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17</v>
      </c>
      <c r="B111" s="5"/>
      <c r="C111" s="5"/>
      <c r="D111" s="5"/>
      <c r="E111" s="6" t="str">
        <f>SUM(E101:E110)</f>
        <v>3723.53</v>
      </c>
      <c r="F111" s="1"/>
      <c r="G111" s="3" t="str">
        <f>E111+13000</f>
        <v>16723.53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18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27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106.56</v>
      </c>
      <c r="C115" s="3">
        <v>126.0</v>
      </c>
      <c r="D115" s="3">
        <v>127.0</v>
      </c>
      <c r="E115" s="3" t="str">
        <f t="shared" ref="E115:E116" si="25">F115*B115</f>
        <v>106.56</v>
      </c>
      <c r="F115" s="3" t="str">
        <f t="shared" ref="F115:F116" si="26">D115-C115</f>
        <v>1.00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4.72</v>
      </c>
      <c r="C116" s="3">
        <v>7274.0</v>
      </c>
      <c r="D116" s="3">
        <v>7308.0</v>
      </c>
      <c r="E116" s="3" t="str">
        <f t="shared" si="25"/>
        <v>160.48</v>
      </c>
      <c r="F116" s="3" t="str">
        <f t="shared" si="26"/>
        <v>34.00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19.87</v>
      </c>
      <c r="C118" s="3">
        <v>386.0</v>
      </c>
      <c r="D118" s="3">
        <v>388.0</v>
      </c>
      <c r="E118" s="3" t="str">
        <f t="shared" ref="E118:E119" si="27">F118*B118</f>
        <v>39.74</v>
      </c>
      <c r="F118" s="3" t="str">
        <f>D118-C118</f>
        <v>2.00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23.18</v>
      </c>
      <c r="C119" s="3"/>
      <c r="D119" s="3"/>
      <c r="E119" s="3" t="str">
        <f t="shared" si="27"/>
        <v>69.54</v>
      </c>
      <c r="F119" s="3" t="str">
        <f>F118+F121</f>
        <v>3.00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3">
        <v>1634.13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121.13</v>
      </c>
      <c r="C121" s="3">
        <v>218.0</v>
      </c>
      <c r="D121" s="3">
        <v>219.0</v>
      </c>
      <c r="E121" s="3" t="str">
        <f>B121*F121</f>
        <v>121.13</v>
      </c>
      <c r="F121" s="3" t="str">
        <f>D121-C121</f>
        <v>1.00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3">
        <v>948.71</v>
      </c>
      <c r="F122" s="1"/>
      <c r="G122" s="1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500.63</v>
      </c>
      <c r="F123" s="1"/>
      <c r="G123" s="1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50.0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17</v>
      </c>
      <c r="B125" s="5"/>
      <c r="C125" s="5"/>
      <c r="D125" s="5"/>
      <c r="E125" s="6" t="str">
        <f>SUM(E115:E124)</f>
        <v>3733.54</v>
      </c>
      <c r="F125" s="1"/>
      <c r="G125" s="3" t="str">
        <f>E125+13000</f>
        <v>16733.54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18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28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106.56</v>
      </c>
      <c r="C129" s="3">
        <v>126.0</v>
      </c>
      <c r="D129" s="3">
        <v>126.0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4.72</v>
      </c>
      <c r="C130" s="3">
        <v>7236.0</v>
      </c>
      <c r="D130" s="3">
        <v>7274.0</v>
      </c>
      <c r="E130" s="3" t="str">
        <f t="shared" si="28"/>
        <v>179.36</v>
      </c>
      <c r="F130" s="3" t="str">
        <f t="shared" si="29"/>
        <v>38.00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19.87</v>
      </c>
      <c r="C132" s="3">
        <v>383.0</v>
      </c>
      <c r="D132" s="3">
        <v>386.0</v>
      </c>
      <c r="E132" s="3" t="str">
        <f t="shared" ref="E132:E133" si="30">F132*B132</f>
        <v>59.61</v>
      </c>
      <c r="F132" s="3" t="str">
        <f>D132-C132</f>
        <v>3.00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23.18</v>
      </c>
      <c r="C133" s="3"/>
      <c r="D133" s="3"/>
      <c r="E133" s="3" t="str">
        <f t="shared" si="30"/>
        <v>92.72</v>
      </c>
      <c r="F133" s="3" t="str">
        <f>F132+F135</f>
        <v>4.00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3">
        <v>1634.13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121.13</v>
      </c>
      <c r="C135" s="3">
        <v>217.0</v>
      </c>
      <c r="D135" s="3">
        <v>218.0</v>
      </c>
      <c r="E135" s="3" t="str">
        <f>B135*F135</f>
        <v>121.13</v>
      </c>
      <c r="F135" s="3" t="str">
        <f>D135-C135</f>
        <v>1.00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3">
        <v>948.71</v>
      </c>
      <c r="F136" s="1"/>
      <c r="G136" s="1"/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500.63</v>
      </c>
      <c r="F137" s="1"/>
      <c r="G137" s="1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50.0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17</v>
      </c>
      <c r="B139" s="5"/>
      <c r="C139" s="5"/>
      <c r="D139" s="5"/>
      <c r="E139" s="6" t="str">
        <f>SUM(E129:E138)</f>
        <v>3688.91</v>
      </c>
      <c r="F139" s="1"/>
      <c r="G139" s="3" t="str">
        <f>E139+13000</f>
        <v>16688.91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29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106.56</v>
      </c>
      <c r="C143" s="3">
        <v>125.0</v>
      </c>
      <c r="D143" s="3">
        <v>126.0</v>
      </c>
      <c r="E143" s="3" t="str">
        <f t="shared" ref="E143:E144" si="31">F143*B143</f>
        <v>106.56</v>
      </c>
      <c r="F143" s="3" t="str">
        <f t="shared" ref="F143:F144" si="32">D143-C143</f>
        <v>1.00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4.48</v>
      </c>
      <c r="C144" s="3">
        <v>7181.0</v>
      </c>
      <c r="D144" s="3">
        <v>7236.0</v>
      </c>
      <c r="E144" s="3" t="str">
        <f t="shared" si="31"/>
        <v>246.40</v>
      </c>
      <c r="F144" s="3" t="str">
        <f t="shared" si="32"/>
        <v>55.00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18.88</v>
      </c>
      <c r="C146" s="3">
        <v>378.0</v>
      </c>
      <c r="D146" s="3">
        <v>383.0</v>
      </c>
      <c r="E146" s="3" t="str">
        <f t="shared" ref="E146:E147" si="33">F146*B146</f>
        <v>94.40</v>
      </c>
      <c r="F146" s="3" t="str">
        <f>D146-C146</f>
        <v>5.00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22.03</v>
      </c>
      <c r="C147" s="3"/>
      <c r="D147" s="3"/>
      <c r="E147" s="3" t="str">
        <f t="shared" si="33"/>
        <v>154.21</v>
      </c>
      <c r="F147" s="3" t="str">
        <f>F146+F149</f>
        <v>7.00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3">
        <v>1634.13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114.27</v>
      </c>
      <c r="C149" s="3">
        <v>215.0</v>
      </c>
      <c r="D149" s="3">
        <v>217.0</v>
      </c>
      <c r="E149" s="3" t="str">
        <f>B149*F149</f>
        <v>228.54</v>
      </c>
      <c r="F149" s="3" t="str">
        <f>D149-C149</f>
        <v>2.00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3">
        <v>946.07</v>
      </c>
      <c r="F150" s="1"/>
      <c r="G150" s="1"/>
      <c r="H150" s="1">
        <v>948.71</v>
      </c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500.63</v>
      </c>
      <c r="F151" s="1"/>
      <c r="G151" s="1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3"/>
      <c r="H152" s="1">
        <v>50.0</v>
      </c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17</v>
      </c>
      <c r="B153" s="5"/>
      <c r="C153" s="5"/>
      <c r="D153" s="5"/>
      <c r="E153" s="6" t="str">
        <f>SUM(E143:E152)</f>
        <v>4058.56</v>
      </c>
      <c r="F153" s="1"/>
      <c r="G153" s="3" t="str">
        <f>E153+13000</f>
        <v>17058.56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18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30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101.2</v>
      </c>
      <c r="C157" s="3">
        <v>125.0</v>
      </c>
      <c r="D157" s="3">
        <v>125.0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4.48</v>
      </c>
      <c r="C158" s="3">
        <v>7145.0</v>
      </c>
      <c r="D158" s="3">
        <v>7181.0</v>
      </c>
      <c r="E158" s="3" t="str">
        <f t="shared" si="34"/>
        <v>161.28</v>
      </c>
      <c r="F158" s="3" t="str">
        <f t="shared" si="35"/>
        <v>36.00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 t="str">
        <f>6000-4675</f>
        <v>1325</v>
      </c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18.88</v>
      </c>
      <c r="C160" s="3">
        <v>377.0</v>
      </c>
      <c r="D160" s="3">
        <v>378.0</v>
      </c>
      <c r="E160" s="3" t="str">
        <f t="shared" ref="E160:E161" si="36">F160*B160</f>
        <v>18.88</v>
      </c>
      <c r="F160" s="3" t="str">
        <f>D160-C160</f>
        <v>1.00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22.03</v>
      </c>
      <c r="C161" s="3"/>
      <c r="D161" s="3"/>
      <c r="E161" s="3" t="str">
        <f t="shared" si="36"/>
        <v>22.03</v>
      </c>
      <c r="F161" s="3" t="str">
        <f>F160+F163</f>
        <v>1.00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3">
        <v>1634.13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114.27</v>
      </c>
      <c r="C163" s="3">
        <v>215.0</v>
      </c>
      <c r="D163" s="3">
        <v>215.0</v>
      </c>
      <c r="E163" s="3" t="str">
        <f>B163*F163</f>
        <v>0.00</v>
      </c>
      <c r="F163" s="3" t="str">
        <f>D163-C163</f>
        <v>0.00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3">
        <v>946.07</v>
      </c>
      <c r="F164" s="1"/>
      <c r="G164" s="1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500.63</v>
      </c>
      <c r="F165" s="1"/>
      <c r="G165" s="1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17</v>
      </c>
      <c r="B167" s="5"/>
      <c r="C167" s="5"/>
      <c r="D167" s="5"/>
      <c r="E167" s="6" t="str">
        <f>SUM(E157:E166)</f>
        <v>3430.64</v>
      </c>
      <c r="F167" s="1"/>
      <c r="G167" s="3" t="str">
        <f>E167+13000</f>
        <v>16430.64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18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31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101.2</v>
      </c>
      <c r="C171" s="3">
        <v>124.0</v>
      </c>
      <c r="D171" s="3">
        <v>124.0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4.48</v>
      </c>
      <c r="C172" s="3">
        <v>7140.0</v>
      </c>
      <c r="D172" s="3">
        <v>7142.0</v>
      </c>
      <c r="E172" s="3" t="str">
        <f t="shared" si="37"/>
        <v>8.96</v>
      </c>
      <c r="F172" s="3" t="str">
        <f t="shared" si="38"/>
        <v>2.00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 t="str">
        <f>6000-4675</f>
        <v>1325</v>
      </c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18.88</v>
      </c>
      <c r="C174" s="3">
        <v>376.0</v>
      </c>
      <c r="D174" s="3">
        <v>377.0</v>
      </c>
      <c r="E174" s="3" t="str">
        <f t="shared" ref="E174:E175" si="39">F174*B174</f>
        <v>18.88</v>
      </c>
      <c r="F174" s="3" t="str">
        <f>D174-C174</f>
        <v>1.00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22.03</v>
      </c>
      <c r="C175" s="3"/>
      <c r="D175" s="3"/>
      <c r="E175" s="3" t="str">
        <f t="shared" si="39"/>
        <v>44.06</v>
      </c>
      <c r="F175" s="3" t="str">
        <f>F174+F177</f>
        <v>2.00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3">
        <v>1634.13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114.27</v>
      </c>
      <c r="C177" s="3">
        <v>214.0</v>
      </c>
      <c r="D177" s="3">
        <v>215.0</v>
      </c>
      <c r="E177" s="3" t="str">
        <f>B177*F177</f>
        <v>114.27</v>
      </c>
      <c r="F177" s="3" t="str">
        <f>D177-C177</f>
        <v>1.00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3">
        <v>946.07</v>
      </c>
      <c r="F178" s="1"/>
      <c r="G178" s="1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500.63</v>
      </c>
      <c r="F179" s="1"/>
      <c r="G179" s="1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3"/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17</v>
      </c>
      <c r="B181" s="5"/>
      <c r="C181" s="5"/>
      <c r="D181" s="5"/>
      <c r="E181" s="6" t="str">
        <f>SUM(E171:E180)</f>
        <v>3414.62</v>
      </c>
      <c r="F181" s="1"/>
      <c r="G181" s="3" t="str">
        <f>E181+14000</f>
        <v>17414.62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18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32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101.2</v>
      </c>
      <c r="C185" s="3">
        <v>123.0</v>
      </c>
      <c r="D185" s="3">
        <v>124.0</v>
      </c>
      <c r="E185" s="3" t="str">
        <f t="shared" ref="E185:E186" si="40">F185*B185</f>
        <v>101.20</v>
      </c>
      <c r="F185" s="3" t="str">
        <f t="shared" ref="F185:F186" si="41">D185-C185</f>
        <v>1.00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4.48</v>
      </c>
      <c r="C186" s="3">
        <v>7077.0</v>
      </c>
      <c r="D186" s="3">
        <v>7140.0</v>
      </c>
      <c r="E186" s="3" t="str">
        <f t="shared" si="40"/>
        <v>282.24</v>
      </c>
      <c r="F186" s="3" t="str">
        <f t="shared" si="41"/>
        <v>63.00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 t="str">
        <f>6000-4675</f>
        <v>1325</v>
      </c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18.88</v>
      </c>
      <c r="C188" s="3">
        <v>370.0</v>
      </c>
      <c r="D188" s="3">
        <v>376.0</v>
      </c>
      <c r="E188" s="3" t="str">
        <f t="shared" ref="E188:E189" si="42">F188*B188</f>
        <v>113.28</v>
      </c>
      <c r="F188" s="3" t="str">
        <f>D188-C188</f>
        <v>6.00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22.03</v>
      </c>
      <c r="C189" s="3"/>
      <c r="D189" s="3"/>
      <c r="E189" s="3" t="str">
        <f t="shared" si="42"/>
        <v>264.36</v>
      </c>
      <c r="F189" s="3" t="str">
        <f>F188+F191</f>
        <v>12.00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3">
        <v>1634.13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114.27</v>
      </c>
      <c r="C191" s="3">
        <v>208.0</v>
      </c>
      <c r="D191" s="3">
        <v>214.0</v>
      </c>
      <c r="E191" s="3" t="str">
        <f>B191*F191</f>
        <v>685.62</v>
      </c>
      <c r="F191" s="3" t="str">
        <f>D191-C191</f>
        <v>6.00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3">
        <v>946.07</v>
      </c>
      <c r="F192" s="1"/>
      <c r="G192" s="1"/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500.63</v>
      </c>
      <c r="F193" s="1"/>
      <c r="G193" s="1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3"/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17</v>
      </c>
      <c r="B195" s="5"/>
      <c r="C195" s="5"/>
      <c r="D195" s="5"/>
      <c r="E195" s="6" t="str">
        <f>SUM(E185:E194)</f>
        <v>4675.15</v>
      </c>
      <c r="F195" s="1"/>
      <c r="G195" s="3" t="str">
        <f>E195+14000</f>
        <v>18675.15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18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33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101.2</v>
      </c>
      <c r="C199" s="3">
        <v>123.0</v>
      </c>
      <c r="D199" s="3">
        <v>123.0</v>
      </c>
      <c r="E199" s="3" t="str">
        <f t="shared" ref="E199:E200" si="43">F199*B199</f>
        <v>0.00</v>
      </c>
      <c r="F199" s="3" t="str">
        <f t="shared" ref="F199:F200" si="44">D199-C199</f>
        <v>0.00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4.48</v>
      </c>
      <c r="C200" s="3">
        <v>7034.0</v>
      </c>
      <c r="D200" s="3">
        <v>7077.0</v>
      </c>
      <c r="E200" s="3" t="str">
        <f t="shared" si="43"/>
        <v>192.64</v>
      </c>
      <c r="F200" s="3" t="str">
        <f t="shared" si="44"/>
        <v>43.00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102.62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18.88</v>
      </c>
      <c r="C202" s="3">
        <v>365.0</v>
      </c>
      <c r="D202" s="3">
        <v>370.0</v>
      </c>
      <c r="E202" s="3" t="str">
        <f t="shared" ref="E202:E203" si="45">F202*B202</f>
        <v>94.40</v>
      </c>
      <c r="F202" s="3" t="str">
        <f>D202-C202</f>
        <v>5.00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22.03</v>
      </c>
      <c r="C203" s="3"/>
      <c r="D203" s="3"/>
      <c r="E203" s="3" t="str">
        <f t="shared" si="45"/>
        <v>220.30</v>
      </c>
      <c r="F203" s="3" t="str">
        <f>F202+F205</f>
        <v>10.00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3">
        <v>1634.13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114.27</v>
      </c>
      <c r="C205" s="3">
        <v>203.0</v>
      </c>
      <c r="D205" s="3">
        <v>208.0</v>
      </c>
      <c r="E205" s="3" t="str">
        <f>B205*F205</f>
        <v>571.35</v>
      </c>
      <c r="F205" s="3" t="str">
        <f>D205-C205</f>
        <v>5.00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3">
        <v>946.07</v>
      </c>
      <c r="F206" s="1"/>
      <c r="G206" s="1"/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500.63</v>
      </c>
      <c r="F207" s="1"/>
      <c r="G207" s="1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3"/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17</v>
      </c>
      <c r="B209" s="5"/>
      <c r="C209" s="5"/>
      <c r="D209" s="5"/>
      <c r="E209" s="6" t="str">
        <f>SUM(E199:E208)</f>
        <v>4307.14</v>
      </c>
      <c r="F209" s="1"/>
      <c r="G209" s="3" t="str">
        <f>E209+14000</f>
        <v>18307.14</v>
      </c>
      <c r="H209" s="3"/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34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101.2</v>
      </c>
      <c r="C213" s="3">
        <v>121.0</v>
      </c>
      <c r="D213" s="3">
        <v>121.0</v>
      </c>
      <c r="E213" s="3" t="str">
        <f t="shared" ref="E213:E214" si="46">F213*B213</f>
        <v>0.00</v>
      </c>
      <c r="F213" s="3" t="str">
        <f t="shared" ref="F213:F214" si="47">D213-C213</f>
        <v>0.00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4.48</v>
      </c>
      <c r="C214" s="3">
        <v>6988.0</v>
      </c>
      <c r="D214" s="3">
        <v>6988.0</v>
      </c>
      <c r="E214" s="3" t="str">
        <f t="shared" si="46"/>
        <v>0.00</v>
      </c>
      <c r="F214" s="3" t="str">
        <f t="shared" si="47"/>
        <v>0.00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18.88</v>
      </c>
      <c r="C216" s="3">
        <v>363.0</v>
      </c>
      <c r="D216" s="3">
        <v>363.0</v>
      </c>
      <c r="E216" s="3" t="str">
        <f t="shared" ref="E216:E217" si="48">F216*B216</f>
        <v>0.00</v>
      </c>
      <c r="F216" s="3" t="str">
        <f>D216-C216</f>
        <v>0.00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8"/>
        <v>0.00</v>
      </c>
      <c r="F217" s="3" t="str">
        <f>F216+F219</f>
        <v>0.00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3">
        <v>1634.13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114.27</v>
      </c>
      <c r="C219" s="3">
        <v>202.0</v>
      </c>
      <c r="D219" s="3">
        <v>202.0</v>
      </c>
      <c r="E219" s="3" t="str">
        <f>B219*F219</f>
        <v>0.00</v>
      </c>
      <c r="F219" s="3" t="str">
        <f>D219-C219</f>
        <v>0.00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3">
        <v>946.07</v>
      </c>
      <c r="F220" s="1"/>
      <c r="G220" s="1"/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500.63</v>
      </c>
      <c r="F221" s="1"/>
      <c r="G221" s="1"/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3"/>
      <c r="H222" s="1"/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5" t="s">
        <v>17</v>
      </c>
      <c r="B223" s="5"/>
      <c r="C223" s="5"/>
      <c r="D223" s="5"/>
      <c r="E223" s="6" t="str">
        <f>SUM(E213:E222)</f>
        <v>3228.45</v>
      </c>
      <c r="F223" s="1"/>
      <c r="G223" s="3" t="str">
        <f>E223+14000</f>
        <v>17228.45</v>
      </c>
      <c r="H223" s="3"/>
      <c r="I223" s="1"/>
      <c r="J223" s="5"/>
      <c r="K223" s="5"/>
      <c r="L223" s="5"/>
      <c r="M223" s="5"/>
      <c r="N223" s="6"/>
      <c r="O223" s="1"/>
      <c r="P223" s="3"/>
    </row>
    <row r="224" ht="12.75" customHeight="1">
      <c r="A224" s="7" t="s">
        <v>18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35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2.75" customHeight="1">
      <c r="A227" s="1" t="s">
        <v>6</v>
      </c>
      <c r="B227" s="3">
        <v>101.2</v>
      </c>
      <c r="C227" s="3">
        <v>121.0</v>
      </c>
      <c r="D227" s="3">
        <v>121.0</v>
      </c>
      <c r="E227" s="3" t="str">
        <f t="shared" ref="E227:E228" si="49">F227*B227</f>
        <v>0.00</v>
      </c>
      <c r="F227" s="3" t="str">
        <f t="shared" ref="F227:F228" si="50">D227-C227</f>
        <v>0.00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ht="12.75" customHeight="1">
      <c r="A228" s="1" t="s">
        <v>7</v>
      </c>
      <c r="B228" s="3">
        <v>4.48</v>
      </c>
      <c r="C228" s="3">
        <v>6980.0</v>
      </c>
      <c r="D228" s="3">
        <v>6988.0</v>
      </c>
      <c r="E228" s="3" t="str">
        <f t="shared" si="49"/>
        <v>35.84</v>
      </c>
      <c r="F228" s="3" t="str">
        <f t="shared" si="50"/>
        <v>8.00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ht="12.75" customHeight="1">
      <c r="A229" s="1" t="s">
        <v>8</v>
      </c>
      <c r="B229" s="3"/>
      <c r="C229" s="3"/>
      <c r="D229" s="3"/>
      <c r="E229" s="3">
        <v>102.62</v>
      </c>
      <c r="F229" s="1"/>
      <c r="G229" s="1"/>
      <c r="H229" s="1"/>
      <c r="I229" s="1"/>
      <c r="J229" s="1"/>
      <c r="K229" s="3"/>
      <c r="L229" s="3"/>
      <c r="M229" s="3"/>
      <c r="N229" s="3"/>
      <c r="O229" s="1"/>
      <c r="P229" s="1"/>
    </row>
    <row r="230" ht="12.75" customHeight="1">
      <c r="A230" s="1" t="s">
        <v>9</v>
      </c>
      <c r="B230" s="3">
        <v>18.88</v>
      </c>
      <c r="C230" s="3">
        <v>362.0</v>
      </c>
      <c r="D230" s="3">
        <v>363.0</v>
      </c>
      <c r="E230" s="3" t="str">
        <f t="shared" ref="E230:E231" si="51">F230*B230</f>
        <v>18.88</v>
      </c>
      <c r="F230" s="3" t="str">
        <f>D230-C230</f>
        <v>1.00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ht="12.75" customHeight="1">
      <c r="A231" s="1" t="s">
        <v>10</v>
      </c>
      <c r="B231" s="3">
        <v>22.03</v>
      </c>
      <c r="C231" s="3"/>
      <c r="D231" s="3"/>
      <c r="E231" s="3" t="str">
        <f t="shared" si="51"/>
        <v>44.06</v>
      </c>
      <c r="F231" s="3" t="str">
        <f>F230+F233</f>
        <v>2.00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ht="12.75" customHeight="1">
      <c r="A232" s="1" t="s">
        <v>11</v>
      </c>
      <c r="B232" s="3"/>
      <c r="C232" s="3"/>
      <c r="D232" s="3"/>
      <c r="E232" s="3">
        <v>1634.13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ht="12.75" customHeight="1">
      <c r="A233" s="1" t="s">
        <v>12</v>
      </c>
      <c r="B233" s="3">
        <v>114.27</v>
      </c>
      <c r="C233" s="3">
        <v>201.0</v>
      </c>
      <c r="D233" s="3">
        <v>202.0</v>
      </c>
      <c r="E233" s="3" t="str">
        <f>B233*F233</f>
        <v>114.27</v>
      </c>
      <c r="F233" s="3" t="str">
        <f>D233-C233</f>
        <v>1.00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ht="12.75" customHeight="1">
      <c r="A234" s="1" t="s">
        <v>13</v>
      </c>
      <c r="B234" s="3"/>
      <c r="C234" s="3"/>
      <c r="D234" s="3"/>
      <c r="E234" s="3">
        <v>946.07</v>
      </c>
      <c r="F234" s="1"/>
      <c r="G234" s="1">
        <v>946.07</v>
      </c>
      <c r="H234" s="1"/>
      <c r="I234" s="1"/>
      <c r="J234" s="1"/>
      <c r="K234" s="3"/>
      <c r="L234" s="3"/>
      <c r="M234" s="3"/>
      <c r="N234" s="1"/>
      <c r="O234" s="1"/>
      <c r="P234" s="1"/>
    </row>
    <row r="235" ht="12.75" customHeight="1">
      <c r="A235" s="1" t="s">
        <v>14</v>
      </c>
      <c r="B235" s="3"/>
      <c r="C235" s="3"/>
      <c r="D235" s="3"/>
      <c r="E235" s="3">
        <v>293.46</v>
      </c>
      <c r="F235" s="1"/>
      <c r="G235" s="1"/>
      <c r="H235" s="3"/>
      <c r="I235" s="1"/>
      <c r="J235" s="1"/>
      <c r="K235" s="3"/>
      <c r="L235" s="3"/>
      <c r="M235" s="3"/>
      <c r="N235" s="3"/>
      <c r="O235" s="1"/>
      <c r="P235" s="1"/>
    </row>
    <row r="236" ht="12.75" customHeight="1">
      <c r="A236" s="1" t="s">
        <v>15</v>
      </c>
      <c r="B236" s="3"/>
      <c r="C236" s="3"/>
      <c r="D236" s="3"/>
      <c r="E236" s="3">
        <v>45.0</v>
      </c>
      <c r="F236" s="1"/>
      <c r="G236" s="3"/>
      <c r="H236" s="1"/>
      <c r="I236" s="1"/>
      <c r="J236" s="1"/>
      <c r="K236" s="3"/>
      <c r="L236" s="3"/>
      <c r="M236" s="3"/>
      <c r="N236" s="3"/>
      <c r="O236" s="1"/>
      <c r="P236" s="3"/>
    </row>
    <row r="237" ht="15.75" customHeight="1">
      <c r="A237" s="5" t="s">
        <v>17</v>
      </c>
      <c r="B237" s="5"/>
      <c r="C237" s="5"/>
      <c r="D237" s="5"/>
      <c r="E237" s="6" t="str">
        <f>SUM(E227:E236)</f>
        <v>3234.33</v>
      </c>
      <c r="F237" s="1"/>
      <c r="G237" s="3" t="str">
        <f>E237+14000</f>
        <v>17234.33</v>
      </c>
      <c r="H237" s="3"/>
      <c r="I237" s="1"/>
      <c r="J237" s="5"/>
      <c r="K237" s="5"/>
      <c r="L237" s="5"/>
      <c r="M237" s="5"/>
      <c r="N237" s="6"/>
      <c r="O237" s="1"/>
      <c r="P237" s="3"/>
    </row>
    <row r="238" ht="12.75" customHeight="1">
      <c r="A238" s="7" t="s">
        <v>18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5.75" customHeight="1">
      <c r="A251" s="5"/>
      <c r="B251" s="5"/>
      <c r="C251" s="5"/>
      <c r="D251" s="5"/>
      <c r="E251" s="6"/>
      <c r="F251" s="1"/>
      <c r="G251" s="3"/>
      <c r="H251" s="1"/>
      <c r="I251" s="1"/>
      <c r="J251" s="1"/>
      <c r="K251" s="1"/>
    </row>
    <row r="252" ht="12.75" customHeight="1">
      <c r="A252" s="7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3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5"/>
      <c r="B265" s="5"/>
      <c r="C265" s="5"/>
      <c r="D265" s="5"/>
      <c r="E265" s="6"/>
      <c r="F265" s="1"/>
      <c r="G265" s="3"/>
      <c r="H265" s="1"/>
      <c r="I265" s="1"/>
      <c r="J265" s="1"/>
      <c r="K265" s="1"/>
    </row>
    <row r="266" ht="12.75" customHeight="1">
      <c r="A266" s="7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5.75" customHeight="1">
      <c r="A279" s="5"/>
      <c r="B279" s="5"/>
      <c r="C279" s="5"/>
      <c r="D279" s="5"/>
      <c r="E279" s="6"/>
      <c r="F279" s="1"/>
      <c r="G279" s="3"/>
      <c r="H279" s="1"/>
      <c r="I279" s="1"/>
      <c r="J279" s="1"/>
      <c r="K279" s="1"/>
    </row>
    <row r="280" ht="12.75" customHeight="1">
      <c r="A280" s="7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5.75" customHeight="1">
      <c r="A293" s="5"/>
      <c r="B293" s="5"/>
      <c r="C293" s="5"/>
      <c r="D293" s="5"/>
      <c r="E293" s="6"/>
      <c r="F293" s="1"/>
      <c r="G293" s="3"/>
      <c r="H293" s="1"/>
      <c r="I293" s="1"/>
      <c r="J293" s="1"/>
      <c r="K293" s="1"/>
    </row>
    <row r="294" ht="12.75" customHeight="1">
      <c r="A294" s="7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5.75" customHeight="1">
      <c r="A307" s="5"/>
      <c r="B307" s="5"/>
      <c r="C307" s="5"/>
      <c r="D307" s="5"/>
      <c r="E307" s="6"/>
      <c r="F307" s="1"/>
      <c r="G307" s="3"/>
      <c r="H307" s="1"/>
      <c r="I307" s="1"/>
      <c r="J307" s="1"/>
      <c r="K307" s="1"/>
    </row>
    <row r="308" ht="12.75" customHeight="1">
      <c r="A308" s="7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5"/>
      <c r="B321" s="5"/>
      <c r="C321" s="5"/>
      <c r="D321" s="5"/>
      <c r="E321" s="6"/>
      <c r="F321" s="1"/>
      <c r="G321" s="3"/>
      <c r="H321" s="1"/>
      <c r="I321" s="1"/>
      <c r="J321" s="1"/>
      <c r="K321" s="1"/>
    </row>
    <row r="322" ht="12.75" customHeight="1">
      <c r="A322" s="7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5"/>
      <c r="B335" s="5"/>
      <c r="C335" s="5"/>
      <c r="D335" s="5"/>
      <c r="E335" s="6"/>
      <c r="F335" s="1"/>
      <c r="G335" s="3"/>
      <c r="H335" s="1"/>
      <c r="I335" s="1"/>
      <c r="J335" s="1"/>
      <c r="K335" s="1"/>
    </row>
    <row r="336" ht="12.75" customHeight="1">
      <c r="A336" s="7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5"/>
      <c r="B349" s="5"/>
      <c r="C349" s="5"/>
      <c r="D349" s="5"/>
      <c r="E349" s="6"/>
      <c r="F349" s="1"/>
      <c r="G349" s="3"/>
      <c r="H349" s="1"/>
      <c r="I349" s="1"/>
      <c r="J349" s="1"/>
      <c r="K349" s="1"/>
    </row>
    <row r="350" ht="12.75" customHeight="1">
      <c r="A350" s="7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5"/>
      <c r="B363" s="5"/>
      <c r="C363" s="5"/>
      <c r="D363" s="5"/>
      <c r="E363" s="6"/>
      <c r="F363" s="1"/>
      <c r="G363" s="1"/>
      <c r="H363" s="1"/>
      <c r="I363" s="1"/>
      <c r="J363" s="1"/>
      <c r="K363" s="1"/>
    </row>
    <row r="364" ht="12.75" customHeight="1">
      <c r="A364" s="7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5"/>
      <c r="B377" s="5"/>
      <c r="C377" s="5"/>
      <c r="D377" s="5"/>
      <c r="E377" s="6"/>
      <c r="F377" s="1"/>
      <c r="G377" s="1"/>
      <c r="H377" s="1"/>
      <c r="I377" s="1"/>
      <c r="J377" s="1"/>
      <c r="K377" s="1"/>
    </row>
    <row r="378" ht="12.75" customHeight="1">
      <c r="A378" s="7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5"/>
      <c r="B391" s="5"/>
      <c r="C391" s="5"/>
      <c r="D391" s="5"/>
      <c r="E391" s="6"/>
      <c r="F391" s="1"/>
      <c r="G391" s="1"/>
      <c r="H391" s="1"/>
      <c r="I391" s="1"/>
      <c r="J391" s="1"/>
      <c r="K391" s="1"/>
    </row>
    <row r="392" ht="12.75" customHeight="1">
      <c r="A392" s="7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5"/>
      <c r="B405" s="5"/>
      <c r="C405" s="5"/>
      <c r="D405" s="5"/>
      <c r="E405" s="6"/>
      <c r="F405" s="1"/>
      <c r="G405" s="1"/>
      <c r="H405" s="1"/>
      <c r="I405" s="1"/>
      <c r="J405" s="1"/>
      <c r="K405" s="1"/>
    </row>
    <row r="406" ht="12.75" customHeight="1">
      <c r="A406" s="7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5"/>
      <c r="B419" s="5"/>
      <c r="C419" s="5"/>
      <c r="D419" s="5"/>
      <c r="E419" s="6"/>
      <c r="F419" s="1"/>
      <c r="G419" s="1"/>
      <c r="H419" s="1"/>
      <c r="I419" s="1"/>
      <c r="J419" s="1"/>
      <c r="K419" s="1"/>
    </row>
    <row r="420" ht="12.75" customHeight="1">
      <c r="A420" s="7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5"/>
      <c r="B433" s="5"/>
      <c r="C433" s="5"/>
      <c r="D433" s="5"/>
      <c r="E433" s="6"/>
      <c r="F433" s="1"/>
      <c r="G433" s="1"/>
      <c r="H433" s="1"/>
      <c r="I433" s="1"/>
      <c r="J433" s="1"/>
      <c r="K433" s="1"/>
    </row>
    <row r="434" ht="12.7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</sheetData>
  <mergeCells count="32">
    <mergeCell ref="B197:D197"/>
    <mergeCell ref="B169:D169"/>
    <mergeCell ref="B183:D183"/>
    <mergeCell ref="B71:D71"/>
    <mergeCell ref="B85:D85"/>
    <mergeCell ref="B113:D113"/>
    <mergeCell ref="B99:D99"/>
    <mergeCell ref="B57:D57"/>
    <mergeCell ref="B43:D43"/>
    <mergeCell ref="B29:D29"/>
    <mergeCell ref="B15:D15"/>
    <mergeCell ref="B1:D1"/>
    <mergeCell ref="B351:D351"/>
    <mergeCell ref="B365:D365"/>
    <mergeCell ref="B337:D337"/>
    <mergeCell ref="B421:D421"/>
    <mergeCell ref="B407:D407"/>
    <mergeCell ref="B435:D435"/>
    <mergeCell ref="B379:D379"/>
    <mergeCell ref="B393:D393"/>
    <mergeCell ref="B295:D295"/>
    <mergeCell ref="B309:D309"/>
    <mergeCell ref="B323:D323"/>
    <mergeCell ref="B141:D141"/>
    <mergeCell ref="B155:D155"/>
    <mergeCell ref="B211:D211"/>
    <mergeCell ref="B127:D127"/>
    <mergeCell ref="B225:D225"/>
    <mergeCell ref="B253:D253"/>
    <mergeCell ref="B239:D239"/>
    <mergeCell ref="B267:D267"/>
    <mergeCell ref="B281:D28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128.0</v>
      </c>
      <c r="D3" s="3">
        <v>128.0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5.14</v>
      </c>
      <c r="C4" s="3">
        <v>6200.0</v>
      </c>
      <c r="D4" s="3">
        <v>6235.0</v>
      </c>
      <c r="E4" s="3" t="str">
        <f t="shared" si="1"/>
        <v>179.90</v>
      </c>
      <c r="F4" s="3" t="str">
        <f t="shared" si="2"/>
        <v>35.00</v>
      </c>
      <c r="G4" s="1"/>
      <c r="H4" s="1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21.65</v>
      </c>
      <c r="C6" s="3">
        <v>514.0</v>
      </c>
      <c r="D6" s="3">
        <v>515.0</v>
      </c>
      <c r="E6" s="3" t="str">
        <f t="shared" ref="E6:E7" si="3">F6*B6</f>
        <v>21.65</v>
      </c>
      <c r="F6" s="3" t="str">
        <f>D6-C6</f>
        <v>1.00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50.52</v>
      </c>
      <c r="F7" s="3" t="str">
        <f>F6+F9</f>
        <v>2.00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1875.59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131.15</v>
      </c>
      <c r="C9" s="3">
        <v>228.0</v>
      </c>
      <c r="D9" s="3">
        <v>229.0</v>
      </c>
      <c r="E9" s="3" t="str">
        <f>F9*B9</f>
        <v>131.15</v>
      </c>
      <c r="F9" s="3" t="str">
        <f>D9-C9</f>
        <v>1.00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978.04</f>
        <v>978.04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36</v>
      </c>
      <c r="B13" s="3"/>
      <c r="C13" s="3"/>
      <c r="D13" s="3"/>
      <c r="E13" s="3">
        <v>0.0</v>
      </c>
      <c r="F13" s="1"/>
      <c r="G13" s="1"/>
      <c r="H13" s="1" t="s">
        <v>37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17</v>
      </c>
      <c r="B14" s="5"/>
      <c r="C14" s="5"/>
      <c r="D14" s="5"/>
      <c r="E14" s="6" t="str">
        <f>SUM(E3:E13)</f>
        <v>3915.79</v>
      </c>
      <c r="F14" s="5"/>
      <c r="G14" s="3" t="str">
        <f>E14+14000</f>
        <v>17915.79</v>
      </c>
      <c r="H14" s="3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38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19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115.86</v>
      </c>
      <c r="C18" s="3">
        <v>128.0</v>
      </c>
      <c r="D18" s="3">
        <v>128.0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5.14</v>
      </c>
      <c r="C19" s="3">
        <v>6164.0</v>
      </c>
      <c r="D19" s="3">
        <v>6200.0</v>
      </c>
      <c r="E19" s="3" t="str">
        <f t="shared" si="4"/>
        <v>185.04</v>
      </c>
      <c r="F19" s="3" t="str">
        <f t="shared" si="5"/>
        <v>36.00</v>
      </c>
      <c r="G19" s="1"/>
      <c r="H19" s="1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21.65</v>
      </c>
      <c r="C21" s="3">
        <v>512.0</v>
      </c>
      <c r="D21" s="3">
        <v>514.0</v>
      </c>
      <c r="E21" s="3" t="str">
        <f t="shared" ref="E21:E22" si="6">F21*B21</f>
        <v>43.30</v>
      </c>
      <c r="F21" s="3" t="str">
        <f>D21-C21</f>
        <v>2.00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50.52</v>
      </c>
      <c r="F22" s="3" t="str">
        <f>F21+F24</f>
        <v>2.00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1875.59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131.15</v>
      </c>
      <c r="C24" s="3">
        <v>228.0</v>
      </c>
      <c r="D24" s="3">
        <v>228.0</v>
      </c>
      <c r="E24" s="3" t="str">
        <f>F24*B24</f>
        <v>0.00</v>
      </c>
      <c r="F24" s="3" t="str">
        <f>D24-C24</f>
        <v>0.00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978.04</f>
        <v>978.04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518.59</v>
      </c>
      <c r="F26" s="1"/>
      <c r="G26" s="3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36</v>
      </c>
      <c r="B28" s="3"/>
      <c r="C28" s="3"/>
      <c r="D28" s="3"/>
      <c r="E28" s="3">
        <v>0.0</v>
      </c>
      <c r="F28" s="1"/>
      <c r="G28" s="1"/>
      <c r="H28" s="1" t="s">
        <v>37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17</v>
      </c>
      <c r="B29" s="5"/>
      <c r="C29" s="5"/>
      <c r="D29" s="5"/>
      <c r="E29" s="6" t="str">
        <f>SUM(E18:E28)</f>
        <v>3811.43</v>
      </c>
      <c r="F29" s="5"/>
      <c r="G29" s="3" t="str">
        <f>E29+14000</f>
        <v>17811.43</v>
      </c>
      <c r="H29" s="3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38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115.86</v>
      </c>
      <c r="C33" s="3">
        <v>128.0</v>
      </c>
      <c r="D33" s="3">
        <v>128.0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5.14</v>
      </c>
      <c r="C34" s="3">
        <v>6140.0</v>
      </c>
      <c r="D34" s="3">
        <v>6164.0</v>
      </c>
      <c r="E34" s="3" t="str">
        <f t="shared" si="7"/>
        <v>123.36</v>
      </c>
      <c r="F34" s="3" t="str">
        <f t="shared" si="8"/>
        <v>24.00</v>
      </c>
      <c r="G34" s="1"/>
      <c r="H34" s="1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21.65</v>
      </c>
      <c r="C36" s="3">
        <v>511.0</v>
      </c>
      <c r="D36" s="3">
        <v>512.0</v>
      </c>
      <c r="E36" s="3" t="str">
        <f t="shared" ref="E36:E37" si="9">F36*B36</f>
        <v>21.65</v>
      </c>
      <c r="F36" s="3" t="str">
        <f>D36-C36</f>
        <v>1.00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50.52</v>
      </c>
      <c r="F37" s="3" t="str">
        <f>F36+F39</f>
        <v>2.00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1875.59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131.15</v>
      </c>
      <c r="C39" s="3">
        <v>227.0</v>
      </c>
      <c r="D39" s="3">
        <v>228.0</v>
      </c>
      <c r="E39" s="3" t="str">
        <f>F39*B39</f>
        <v>131.15</v>
      </c>
      <c r="F39" s="3" t="str">
        <f>D39-C39</f>
        <v>1.00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978.04</f>
        <v>978.04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518.59</v>
      </c>
      <c r="F41" s="1"/>
      <c r="G41" s="3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36</v>
      </c>
      <c r="B43" s="3"/>
      <c r="C43" s="3"/>
      <c r="D43" s="3"/>
      <c r="E43" s="3">
        <v>0.0</v>
      </c>
      <c r="F43" s="1"/>
      <c r="G43" s="1"/>
      <c r="H43" s="1" t="s">
        <v>37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17</v>
      </c>
      <c r="B44" s="5"/>
      <c r="C44" s="5"/>
      <c r="D44" s="5"/>
      <c r="E44" s="6" t="str">
        <f>SUM(E33:E43)</f>
        <v>3859.25</v>
      </c>
      <c r="F44" s="5"/>
      <c r="G44" s="3" t="str">
        <f>E44+14000</f>
        <v>17859.25</v>
      </c>
      <c r="H44" s="3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38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115.86</v>
      </c>
      <c r="C48" s="3">
        <v>128.0</v>
      </c>
      <c r="D48" s="3">
        <v>128.0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5.14</v>
      </c>
      <c r="C49" s="3">
        <v>6116.0</v>
      </c>
      <c r="D49" s="3">
        <v>6140.0</v>
      </c>
      <c r="E49" s="3" t="str">
        <f t="shared" si="10"/>
        <v>123.36</v>
      </c>
      <c r="F49" s="3" t="str">
        <f t="shared" si="11"/>
        <v>24.00</v>
      </c>
      <c r="G49" s="1"/>
      <c r="H49" s="1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21.65</v>
      </c>
      <c r="C51" s="3">
        <v>511.0</v>
      </c>
      <c r="D51" s="3">
        <v>511.0</v>
      </c>
      <c r="E51" s="3" t="str">
        <f t="shared" ref="E51:E52" si="12">F51*B51</f>
        <v>0.00</v>
      </c>
      <c r="F51" s="3" t="str">
        <f>D51-C51</f>
        <v>0.00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0.00</v>
      </c>
      <c r="F52" s="3" t="str">
        <f>F51+F54</f>
        <v>0.00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1875.59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131.15</v>
      </c>
      <c r="C54" s="3">
        <v>227.0</v>
      </c>
      <c r="D54" s="3">
        <v>227.0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978.04</f>
        <v>978.04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518.59</v>
      </c>
      <c r="F56" s="1"/>
      <c r="G56" s="3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36</v>
      </c>
      <c r="B58" s="3"/>
      <c r="C58" s="3"/>
      <c r="D58" s="3"/>
      <c r="E58" s="3">
        <v>0.0</v>
      </c>
      <c r="F58" s="1"/>
      <c r="G58" s="1"/>
      <c r="H58" s="1" t="s">
        <v>37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17</v>
      </c>
      <c r="B59" s="5"/>
      <c r="C59" s="5"/>
      <c r="D59" s="5"/>
      <c r="E59" s="6" t="str">
        <f>SUM(E48:E58)</f>
        <v>3655.93</v>
      </c>
      <c r="F59" s="5"/>
      <c r="G59" s="3" t="str">
        <f>E59+14000</f>
        <v>17655.93</v>
      </c>
      <c r="H59" s="3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38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115.86</v>
      </c>
      <c r="C63" s="3">
        <v>127.0</v>
      </c>
      <c r="D63" s="3">
        <v>128.0</v>
      </c>
      <c r="E63" s="3" t="str">
        <f t="shared" ref="E63:E64" si="13">F63*B63</f>
        <v>115.86</v>
      </c>
      <c r="F63" s="3" t="str">
        <f t="shared" ref="F63:F64" si="14">D63-C63</f>
        <v>1.00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5.14</v>
      </c>
      <c r="C64" s="3">
        <v>6078.0</v>
      </c>
      <c r="D64" s="3">
        <v>6116.0</v>
      </c>
      <c r="E64" s="3" t="str">
        <f t="shared" si="13"/>
        <v>195.32</v>
      </c>
      <c r="F64" s="3" t="str">
        <f t="shared" si="14"/>
        <v>38.00</v>
      </c>
      <c r="G64" s="1"/>
      <c r="H64" s="1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21.65</v>
      </c>
      <c r="C66" s="3">
        <v>510.0</v>
      </c>
      <c r="D66" s="3">
        <v>511.0</v>
      </c>
      <c r="E66" s="3" t="str">
        <f t="shared" ref="E66:E67" si="15">F66*B66</f>
        <v>21.65</v>
      </c>
      <c r="F66" s="3" t="str">
        <f>D66-C66</f>
        <v>1.00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50.52</v>
      </c>
      <c r="F67" s="3" t="str">
        <f>F66+F69</f>
        <v>2.00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1875.59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131.15</v>
      </c>
      <c r="C69" s="3">
        <v>226.0</v>
      </c>
      <c r="D69" s="3">
        <v>227.0</v>
      </c>
      <c r="E69" s="3" t="str">
        <f>F69*B69</f>
        <v>131.15</v>
      </c>
      <c r="F69" s="3" t="str">
        <f>D69-C69</f>
        <v>1.00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887.83+42.05</f>
        <v>929.88</v>
      </c>
      <c r="F70" s="1"/>
      <c r="G70" s="1">
        <v>978.04</v>
      </c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500.63</v>
      </c>
      <c r="F71" s="1"/>
      <c r="G71" s="3" t="str">
        <f>1019.22-E71</f>
        <v>518.59</v>
      </c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36</v>
      </c>
      <c r="B73" s="3"/>
      <c r="C73" s="3"/>
      <c r="D73" s="3"/>
      <c r="E73" s="3">
        <v>0.0</v>
      </c>
      <c r="F73" s="1"/>
      <c r="G73" s="1"/>
      <c r="H73" s="1" t="s">
        <v>37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17</v>
      </c>
      <c r="B74" s="5"/>
      <c r="C74" s="5"/>
      <c r="D74" s="5"/>
      <c r="E74" s="6" t="str">
        <f>SUM(E63:E73)</f>
        <v>3980.95</v>
      </c>
      <c r="F74" s="5"/>
      <c r="G74" s="3" t="str">
        <f>E74+14000</f>
        <v>17980.95</v>
      </c>
      <c r="H74" s="3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38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106.56</v>
      </c>
      <c r="C78" s="3">
        <v>126.0</v>
      </c>
      <c r="D78" s="3">
        <v>127.0</v>
      </c>
      <c r="E78" s="3" t="str">
        <f t="shared" ref="E78:E79" si="16">F78*B78</f>
        <v>106.56</v>
      </c>
      <c r="F78" s="3" t="str">
        <f t="shared" ref="F78:F79" si="17">D78-C78</f>
        <v>1.00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4.72</v>
      </c>
      <c r="C79" s="3">
        <v>6024.0</v>
      </c>
      <c r="D79" s="3">
        <v>6078.0</v>
      </c>
      <c r="E79" s="3" t="str">
        <f t="shared" si="16"/>
        <v>254.88</v>
      </c>
      <c r="F79" s="3" t="str">
        <f t="shared" si="17"/>
        <v>54.00</v>
      </c>
      <c r="G79" s="1"/>
      <c r="H79" s="1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110.42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19.87</v>
      </c>
      <c r="C81" s="3">
        <v>505.0</v>
      </c>
      <c r="D81" s="3">
        <v>510.0</v>
      </c>
      <c r="E81" s="3" t="str">
        <f t="shared" ref="E81:E82" si="18">F81*B81</f>
        <v>99.35</v>
      </c>
      <c r="F81" s="3" t="str">
        <f>D81-C81</f>
        <v>5.00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23.18</v>
      </c>
      <c r="C82" s="3"/>
      <c r="D82" s="3"/>
      <c r="E82" s="3" t="str">
        <f t="shared" si="18"/>
        <v>208.62</v>
      </c>
      <c r="F82" s="3" t="str">
        <f>F81+F84</f>
        <v>9.00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1720.73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121.13</v>
      </c>
      <c r="C84" s="3">
        <v>222.0</v>
      </c>
      <c r="D84" s="3">
        <v>226.0</v>
      </c>
      <c r="E84" s="3" t="str">
        <f>F84*B84</f>
        <v>484.52</v>
      </c>
      <c r="F84" s="3" t="str">
        <f>D84-C84</f>
        <v>4.00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887.83+42.05</f>
        <v>929.88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500.63</v>
      </c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36</v>
      </c>
      <c r="B88" s="3"/>
      <c r="C88" s="3"/>
      <c r="D88" s="3"/>
      <c r="E88" s="3">
        <v>0.0</v>
      </c>
      <c r="F88" s="1"/>
      <c r="G88" s="1"/>
      <c r="H88" s="1" t="s">
        <v>37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17</v>
      </c>
      <c r="B89" s="5"/>
      <c r="C89" s="5"/>
      <c r="D89" s="5"/>
      <c r="E89" s="6" t="str">
        <f>SUM(E78:E88)</f>
        <v>4455.59</v>
      </c>
      <c r="F89" s="5"/>
      <c r="G89" s="3" t="str">
        <f>E89+14000</f>
        <v>18455.59</v>
      </c>
      <c r="H89" s="3" t="str">
        <f>G89-7</f>
        <v>18448.59</v>
      </c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38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106.56</v>
      </c>
      <c r="C93" s="3">
        <v>126.0</v>
      </c>
      <c r="D93" s="3">
        <v>126.0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4.72</v>
      </c>
      <c r="C94" s="3">
        <v>5980.0</v>
      </c>
      <c r="D94" s="3">
        <v>6024.0</v>
      </c>
      <c r="E94" s="3" t="str">
        <f t="shared" si="19"/>
        <v>207.68</v>
      </c>
      <c r="F94" s="3" t="str">
        <f t="shared" si="20"/>
        <v>44.00</v>
      </c>
      <c r="G94" s="1"/>
      <c r="H94" s="1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110.42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19.87</v>
      </c>
      <c r="C96" s="3">
        <v>503.0</v>
      </c>
      <c r="D96" s="3">
        <v>505.0</v>
      </c>
      <c r="E96" s="3" t="str">
        <f t="shared" ref="E96:E97" si="21">F96*B96</f>
        <v>39.74</v>
      </c>
      <c r="F96" s="3" t="str">
        <f>D96-C96</f>
        <v>2.00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23.18</v>
      </c>
      <c r="C97" s="3"/>
      <c r="D97" s="3"/>
      <c r="E97" s="3" t="str">
        <f t="shared" si="21"/>
        <v>69.54</v>
      </c>
      <c r="F97" s="3" t="str">
        <f>F96+F99</f>
        <v>3.00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1732.08</v>
      </c>
      <c r="F98" s="1"/>
      <c r="G98" s="1">
        <v>1720.73</v>
      </c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121.13</v>
      </c>
      <c r="C99" s="3">
        <v>221.0</v>
      </c>
      <c r="D99" s="3">
        <v>222.0</v>
      </c>
      <c r="E99" s="3" t="str">
        <f>F99*B99</f>
        <v>121.13</v>
      </c>
      <c r="F99" s="3" t="str">
        <f>D99-C99</f>
        <v>1.00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887.83+34.17</f>
        <v>922.00</v>
      </c>
      <c r="F100" s="1"/>
      <c r="G100" s="1">
        <v>929.88</v>
      </c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500.63</v>
      </c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36</v>
      </c>
      <c r="B103" s="3"/>
      <c r="C103" s="3"/>
      <c r="D103" s="3"/>
      <c r="E103" s="3">
        <v>0.0</v>
      </c>
      <c r="F103" s="1"/>
      <c r="G103" s="1" t="s">
        <v>39</v>
      </c>
      <c r="H103" s="1" t="s">
        <v>37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17</v>
      </c>
      <c r="B104" s="5"/>
      <c r="C104" s="5"/>
      <c r="D104" s="5"/>
      <c r="E104" s="6" t="str">
        <f>SUM(E93:E103)</f>
        <v>3743.22</v>
      </c>
      <c r="F104" s="5"/>
      <c r="G104" s="3" t="str">
        <f>E104+14000</f>
        <v>17743.22</v>
      </c>
      <c r="H104" s="3" t="str">
        <f>G104-54</f>
        <v>17689.22</v>
      </c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38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26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106.56</v>
      </c>
      <c r="C108" s="3">
        <v>126.0</v>
      </c>
      <c r="D108" s="3">
        <v>126.0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4.72</v>
      </c>
      <c r="C109" s="3">
        <v>5964.0</v>
      </c>
      <c r="D109" s="3">
        <v>5980.0</v>
      </c>
      <c r="E109" s="3" t="str">
        <f t="shared" si="22"/>
        <v>75.52</v>
      </c>
      <c r="F109" s="3" t="str">
        <f t="shared" si="23"/>
        <v>16.00</v>
      </c>
      <c r="G109" s="1"/>
      <c r="H109" s="1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110.42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19.87</v>
      </c>
      <c r="C111" s="3">
        <v>502.0</v>
      </c>
      <c r="D111" s="3">
        <v>503.0</v>
      </c>
      <c r="E111" s="3" t="str">
        <f t="shared" ref="E111:E112" si="24">F111*B111</f>
        <v>19.87</v>
      </c>
      <c r="F111" s="3" t="str">
        <f>D111-C111</f>
        <v>1.00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23.18</v>
      </c>
      <c r="C112" s="3"/>
      <c r="D112" s="3"/>
      <c r="E112" s="3" t="str">
        <f t="shared" si="24"/>
        <v>46.36</v>
      </c>
      <c r="F112" s="3" t="str">
        <f>F111+F114</f>
        <v>2.00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1732.08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121.13</v>
      </c>
      <c r="C114" s="3">
        <v>220.0</v>
      </c>
      <c r="D114" s="3">
        <v>221.0</v>
      </c>
      <c r="E114" s="3" t="str">
        <f>F114*B114</f>
        <v>121.13</v>
      </c>
      <c r="F114" s="3" t="str">
        <f>D114-C114</f>
        <v>1.00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887.83+34.17</f>
        <v>922.00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500.63</v>
      </c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36</v>
      </c>
      <c r="B118" s="3"/>
      <c r="C118" s="3"/>
      <c r="D118" s="3"/>
      <c r="E118" s="3">
        <v>0.0</v>
      </c>
      <c r="F118" s="1"/>
      <c r="G118" s="1" t="s">
        <v>40</v>
      </c>
      <c r="H118" s="1" t="s">
        <v>37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17</v>
      </c>
      <c r="B119" s="5"/>
      <c r="C119" s="5"/>
      <c r="D119" s="5"/>
      <c r="E119" s="6" t="str">
        <f>SUM(E108:E118)</f>
        <v>3568.01</v>
      </c>
      <c r="F119" s="5"/>
      <c r="G119" s="3" t="str">
        <f>E119+14000</f>
        <v>17568.01</v>
      </c>
      <c r="H119" s="3" t="str">
        <f>G119-54</f>
        <v>17514.01</v>
      </c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38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27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106.56</v>
      </c>
      <c r="C123" s="3">
        <v>126.0</v>
      </c>
      <c r="D123" s="3">
        <v>126.0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4.72</v>
      </c>
      <c r="C124" s="3">
        <v>5934.0</v>
      </c>
      <c r="D124" s="3">
        <v>5964.0</v>
      </c>
      <c r="E124" s="3" t="str">
        <f t="shared" si="25"/>
        <v>141.60</v>
      </c>
      <c r="F124" s="3" t="str">
        <f t="shared" si="26"/>
        <v>30.00</v>
      </c>
      <c r="G124" s="1"/>
      <c r="H124" s="1"/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110.42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19.87</v>
      </c>
      <c r="C126" s="3">
        <v>502.0</v>
      </c>
      <c r="D126" s="3">
        <v>502.0</v>
      </c>
      <c r="E126" s="3" t="str">
        <f t="shared" ref="E126:E127" si="27">F126*B126</f>
        <v>0.00</v>
      </c>
      <c r="F126" s="3" t="str">
        <f>D126-C126</f>
        <v>0.00</v>
      </c>
      <c r="G126" s="1"/>
      <c r="H126" s="3"/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23.18</v>
      </c>
      <c r="C127" s="3"/>
      <c r="D127" s="3"/>
      <c r="E127" s="3" t="str">
        <f t="shared" si="27"/>
        <v>0.00</v>
      </c>
      <c r="F127" s="3" t="str">
        <f>F126+F129</f>
        <v>0.00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1732.08</v>
      </c>
      <c r="F128" s="1"/>
      <c r="G128" s="1"/>
      <c r="H128" s="3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121.13</v>
      </c>
      <c r="C129" s="3">
        <v>220.0</v>
      </c>
      <c r="D129" s="3">
        <v>220.0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887.83+34.17</f>
        <v>922.00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500.63</v>
      </c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36</v>
      </c>
      <c r="B133" s="3"/>
      <c r="C133" s="3"/>
      <c r="D133" s="3"/>
      <c r="E133" s="3">
        <v>0.0</v>
      </c>
      <c r="F133" s="1"/>
      <c r="G133" s="1" t="s">
        <v>40</v>
      </c>
      <c r="H133" s="1" t="s">
        <v>37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17</v>
      </c>
      <c r="B134" s="5"/>
      <c r="C134" s="5"/>
      <c r="D134" s="5"/>
      <c r="E134" s="6" t="str">
        <f>SUM(E123:E133)</f>
        <v>3446.73</v>
      </c>
      <c r="F134" s="5"/>
      <c r="G134" s="3" t="str">
        <f>E134+14000</f>
        <v>17446.73</v>
      </c>
      <c r="H134" s="3" t="str">
        <f>G134-60</f>
        <v>17386.73</v>
      </c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38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28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106.56</v>
      </c>
      <c r="C138" s="3">
        <v>126.0</v>
      </c>
      <c r="D138" s="3">
        <v>126.0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4.72</v>
      </c>
      <c r="C139" s="3">
        <v>5902.0</v>
      </c>
      <c r="D139" s="3">
        <v>5934.0</v>
      </c>
      <c r="E139" s="3" t="str">
        <f t="shared" si="28"/>
        <v>151.04</v>
      </c>
      <c r="F139" s="3" t="str">
        <f t="shared" si="29"/>
        <v>32.00</v>
      </c>
      <c r="G139" s="1"/>
      <c r="H139" s="1"/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110.42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19.87</v>
      </c>
      <c r="C141" s="3">
        <v>500.0</v>
      </c>
      <c r="D141" s="3">
        <v>502.0</v>
      </c>
      <c r="E141" s="3" t="str">
        <f t="shared" ref="E141:E142" si="30">F141*B141</f>
        <v>39.74</v>
      </c>
      <c r="F141" s="3" t="str">
        <f>D141-C141</f>
        <v>2.00</v>
      </c>
      <c r="G141" s="1"/>
      <c r="H141" s="3"/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23.18</v>
      </c>
      <c r="C142" s="3"/>
      <c r="D142" s="3"/>
      <c r="E142" s="3" t="str">
        <f t="shared" si="30"/>
        <v>46.36</v>
      </c>
      <c r="F142" s="3" t="str">
        <f>F141+F144</f>
        <v>2.00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1732.08</v>
      </c>
      <c r="F143" s="1"/>
      <c r="G143" s="1"/>
      <c r="H143" s="3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121.13</v>
      </c>
      <c r="C144" s="3">
        <v>220.0</v>
      </c>
      <c r="D144" s="3">
        <v>220.0</v>
      </c>
      <c r="E144" s="3" t="str">
        <f>F144*B144</f>
        <v>0.00</v>
      </c>
      <c r="F144" s="3" t="str">
        <f>D144-C144</f>
        <v>0.00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887.83+34.17</f>
        <v>922.00</v>
      </c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500.63</v>
      </c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36</v>
      </c>
      <c r="B148" s="3"/>
      <c r="C148" s="3"/>
      <c r="D148" s="3"/>
      <c r="E148" s="3">
        <v>0.0</v>
      </c>
      <c r="F148" s="1"/>
      <c r="G148" s="1"/>
      <c r="H148" s="1" t="s">
        <v>37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17</v>
      </c>
      <c r="B149" s="5"/>
      <c r="C149" s="5"/>
      <c r="D149" s="5"/>
      <c r="E149" s="6" t="str">
        <f>SUM(E138:E148)</f>
        <v>3542.27</v>
      </c>
      <c r="F149" s="5"/>
      <c r="G149" s="3" t="str">
        <f>E149+14000</f>
        <v>17542.27</v>
      </c>
      <c r="H149" s="3" t="str">
        <f>G149-60</f>
        <v>17482.27</v>
      </c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38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29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106.56</v>
      </c>
      <c r="C153" s="3">
        <v>126.0</v>
      </c>
      <c r="D153" s="3">
        <v>126.0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4.48</v>
      </c>
      <c r="C154" s="3">
        <v>5893.0</v>
      </c>
      <c r="D154" s="3">
        <v>5902.0</v>
      </c>
      <c r="E154" s="3" t="str">
        <f t="shared" si="31"/>
        <v>40.32</v>
      </c>
      <c r="F154" s="3" t="str">
        <f t="shared" si="32"/>
        <v>9.00</v>
      </c>
      <c r="G154" s="1"/>
      <c r="H154" s="1"/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18.88</v>
      </c>
      <c r="C156" s="3">
        <v>500.0</v>
      </c>
      <c r="D156" s="3">
        <v>500.0</v>
      </c>
      <c r="E156" s="3" t="str">
        <f t="shared" ref="E156:E157" si="33">F156*B156</f>
        <v>0.00</v>
      </c>
      <c r="F156" s="3" t="str">
        <f>D156-C156</f>
        <v>0.00</v>
      </c>
      <c r="G156" s="1"/>
      <c r="H156" s="3"/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0.00</v>
      </c>
      <c r="F157" s="3" t="str">
        <f>F156+F159</f>
        <v>0.00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1634.13</v>
      </c>
      <c r="F158" s="1"/>
      <c r="G158" s="1"/>
      <c r="H158" s="3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114.27</v>
      </c>
      <c r="C159" s="3">
        <v>220.0</v>
      </c>
      <c r="D159" s="3">
        <v>220.0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887.83+34.17</f>
        <v>922.00</v>
      </c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500.63</v>
      </c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36</v>
      </c>
      <c r="B163" s="3"/>
      <c r="C163" s="3"/>
      <c r="D163" s="3"/>
      <c r="E163" s="3">
        <v>0.0</v>
      </c>
      <c r="F163" s="1"/>
      <c r="G163" s="1" t="s">
        <v>41</v>
      </c>
      <c r="H163" s="1" t="s">
        <v>37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17</v>
      </c>
      <c r="B164" s="5"/>
      <c r="C164" s="5"/>
      <c r="D164" s="5"/>
      <c r="E164" s="6" t="str">
        <f>SUM(E153:E163)</f>
        <v>3239.70</v>
      </c>
      <c r="F164" s="5"/>
      <c r="G164" s="3" t="str">
        <f>E164+14000</f>
        <v>17239.70</v>
      </c>
      <c r="H164" s="1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38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30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101.2</v>
      </c>
      <c r="C168" s="3">
        <v>123.0</v>
      </c>
      <c r="D168" s="3">
        <v>126.0</v>
      </c>
      <c r="E168" s="3" t="str">
        <f t="shared" ref="E168:E169" si="34">F168*B168</f>
        <v>303.60</v>
      </c>
      <c r="F168" s="3" t="str">
        <f t="shared" ref="F168:F169" si="35">D168-C168</f>
        <v>3.00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4.48</v>
      </c>
      <c r="C169" s="3">
        <v>5818.0</v>
      </c>
      <c r="D169" s="3">
        <v>5893.0</v>
      </c>
      <c r="E169" s="3" t="str">
        <f t="shared" si="34"/>
        <v>336.00</v>
      </c>
      <c r="F169" s="3" t="str">
        <f t="shared" si="35"/>
        <v>75.00</v>
      </c>
      <c r="G169" s="1"/>
      <c r="H169" s="1">
        <v>3200.0</v>
      </c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 t="str">
        <f>H169/2</f>
        <v>1600</v>
      </c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18.88</v>
      </c>
      <c r="C171" s="3">
        <v>488.0</v>
      </c>
      <c r="D171" s="3">
        <v>500.0</v>
      </c>
      <c r="E171" s="3" t="str">
        <f t="shared" ref="E171:E172" si="36">F171*B171</f>
        <v>226.56</v>
      </c>
      <c r="F171" s="3" t="str">
        <f>D171-C171</f>
        <v>12.00</v>
      </c>
      <c r="G171" s="1"/>
      <c r="H171" s="3" t="str">
        <f>E168+E169+E171+E174</f>
        <v>2123.13</v>
      </c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506.69</v>
      </c>
      <c r="F172" s="3" t="str">
        <f>F171+F174</f>
        <v>23.00</v>
      </c>
      <c r="G172" s="1"/>
      <c r="H172" s="1" t="str">
        <f>15000/2</f>
        <v>7500</v>
      </c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1634.13</v>
      </c>
      <c r="F173" s="1"/>
      <c r="G173" s="1"/>
      <c r="H173" s="3" t="str">
        <f>H170+H171+H172</f>
        <v>11223.13</v>
      </c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114.27</v>
      </c>
      <c r="C174" s="3">
        <v>209.0</v>
      </c>
      <c r="D174" s="3">
        <v>220.0</v>
      </c>
      <c r="E174" s="3" t="str">
        <f>F174*B174</f>
        <v>1256.97</v>
      </c>
      <c r="F174" s="3" t="str">
        <f>D174-C174</f>
        <v>11.00</v>
      </c>
      <c r="G174" s="1"/>
      <c r="H174" s="1" t="str">
        <f>5528+7500</f>
        <v>13028</v>
      </c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887.83+34.17</f>
        <v>922.00</v>
      </c>
      <c r="F175" s="1"/>
      <c r="G175" s="1"/>
      <c r="H175" s="3" t="str">
        <f>12000-H173</f>
        <v>776.87</v>
      </c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500.63</v>
      </c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36</v>
      </c>
      <c r="B178" s="3"/>
      <c r="C178" s="3"/>
      <c r="D178" s="3"/>
      <c r="E178" s="3">
        <v>0.0</v>
      </c>
      <c r="F178" s="1"/>
      <c r="G178" s="1"/>
      <c r="H178" s="1" t="s">
        <v>37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17</v>
      </c>
      <c r="B179" s="5"/>
      <c r="C179" s="5"/>
      <c r="D179" s="5"/>
      <c r="E179" s="6" t="str">
        <f>SUM(E168:E178)</f>
        <v>5829.20</v>
      </c>
      <c r="F179" s="5"/>
      <c r="G179" s="3" t="str">
        <f>E179+15000</f>
        <v>20829.20</v>
      </c>
      <c r="H179" s="1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38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31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101.2</v>
      </c>
      <c r="C183" s="3">
        <v>123.0</v>
      </c>
      <c r="D183" s="3">
        <v>123.0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4.48</v>
      </c>
      <c r="C184" s="3">
        <v>5796.0</v>
      </c>
      <c r="D184" s="3">
        <v>5818.0</v>
      </c>
      <c r="E184" s="3" t="str">
        <f t="shared" si="37"/>
        <v>98.56</v>
      </c>
      <c r="F184" s="3" t="str">
        <f t="shared" si="38"/>
        <v>22.00</v>
      </c>
      <c r="G184" s="1"/>
      <c r="H184" s="1">
        <v>5672.0</v>
      </c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18.88</v>
      </c>
      <c r="C186" s="3">
        <v>487.0</v>
      </c>
      <c r="D186" s="3">
        <v>488.0</v>
      </c>
      <c r="E186" s="3" t="str">
        <f t="shared" ref="E186:E187" si="39">F186*B186</f>
        <v>18.88</v>
      </c>
      <c r="F186" s="3" t="str">
        <f>D186-C186</f>
        <v>1.00</v>
      </c>
      <c r="G186" s="1"/>
      <c r="H186" s="1">
        <v>471.0</v>
      </c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9"/>
        <v>22.03</v>
      </c>
      <c r="F187" s="3" t="str">
        <f>F186+F189</f>
        <v>1.00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1634.13</v>
      </c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114.27</v>
      </c>
      <c r="C189" s="3">
        <v>209.0</v>
      </c>
      <c r="D189" s="3">
        <v>209.0</v>
      </c>
      <c r="E189" s="3" t="str">
        <f>F189*B189</f>
        <v>0.00</v>
      </c>
      <c r="F189" s="3" t="str">
        <f>D189-C189</f>
        <v>0.00</v>
      </c>
      <c r="G189" s="1"/>
      <c r="H189" s="1">
        <v>297.0</v>
      </c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887.83+34.17</f>
        <v>922.00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500.63</v>
      </c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36</v>
      </c>
      <c r="B193" s="3"/>
      <c r="C193" s="3"/>
      <c r="D193" s="3"/>
      <c r="E193" s="3">
        <v>0.0</v>
      </c>
      <c r="F193" s="1"/>
      <c r="G193" s="1"/>
      <c r="H193" s="1" t="s">
        <v>37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17</v>
      </c>
      <c r="B194" s="5"/>
      <c r="C194" s="5"/>
      <c r="D194" s="5"/>
      <c r="E194" s="6" t="str">
        <f>SUM(E183:E193)</f>
        <v>3338.85</v>
      </c>
      <c r="F194" s="5"/>
      <c r="G194" s="3" t="str">
        <f>E194+15000</f>
        <v>18338.85</v>
      </c>
      <c r="H194" s="1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38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101.2</v>
      </c>
      <c r="C198" s="3">
        <v>123.0</v>
      </c>
      <c r="D198" s="3">
        <v>123.0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4.48</v>
      </c>
      <c r="C199" s="3">
        <v>5754.0</v>
      </c>
      <c r="D199" s="3">
        <v>5796.0</v>
      </c>
      <c r="E199" s="3" t="str">
        <f t="shared" si="40"/>
        <v>188.16</v>
      </c>
      <c r="F199" s="3" t="str">
        <f t="shared" si="41"/>
        <v>42.00</v>
      </c>
      <c r="G199" s="1"/>
      <c r="H199" s="1">
        <v>5672.0</v>
      </c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18.88</v>
      </c>
      <c r="C201" s="3">
        <v>473.0</v>
      </c>
      <c r="D201" s="3">
        <v>487.0</v>
      </c>
      <c r="E201" s="3" t="str">
        <f t="shared" ref="E201:E202" si="42">F201*B201</f>
        <v>264.32</v>
      </c>
      <c r="F201" s="3" t="str">
        <f>D201-C201</f>
        <v>14.00</v>
      </c>
      <c r="G201" s="1"/>
      <c r="H201" s="1">
        <v>471.0</v>
      </c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42"/>
        <v>330.45</v>
      </c>
      <c r="F202" s="3" t="str">
        <f>F201+F204</f>
        <v>15.00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1634.13</v>
      </c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114.27</v>
      </c>
      <c r="C204" s="3">
        <v>208.0</v>
      </c>
      <c r="D204" s="3">
        <v>209.0</v>
      </c>
      <c r="E204" s="3" t="str">
        <f>F204*B204</f>
        <v>114.27</v>
      </c>
      <c r="F204" s="3" t="str">
        <f>D204-C204</f>
        <v>1.00</v>
      </c>
      <c r="G204" s="1"/>
      <c r="H204" s="1">
        <v>297.0</v>
      </c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887.83+34.17</f>
        <v>922.00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500.63</v>
      </c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36</v>
      </c>
      <c r="B208" s="3"/>
      <c r="C208" s="3"/>
      <c r="D208" s="3"/>
      <c r="E208" s="3">
        <v>0.0</v>
      </c>
      <c r="F208" s="1"/>
      <c r="G208" s="1"/>
      <c r="H208" s="1" t="s">
        <v>37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17</v>
      </c>
      <c r="B209" s="5"/>
      <c r="C209" s="5"/>
      <c r="D209" s="5"/>
      <c r="E209" s="6" t="str">
        <f>SUM(E198:E208)</f>
        <v>4096.58</v>
      </c>
      <c r="F209" s="5"/>
      <c r="G209" s="3" t="str">
        <f>E209+15000</f>
        <v>19096.58</v>
      </c>
      <c r="H209" s="1"/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38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101.2</v>
      </c>
      <c r="C213" s="3">
        <v>123.0</v>
      </c>
      <c r="D213" s="3">
        <v>123.0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4.48</v>
      </c>
      <c r="C214" s="3">
        <v>5722.0</v>
      </c>
      <c r="D214" s="3">
        <v>5754.0</v>
      </c>
      <c r="E214" s="3" t="str">
        <f t="shared" si="43"/>
        <v>143.36</v>
      </c>
      <c r="F214" s="3" t="str">
        <f t="shared" si="44"/>
        <v>32.00</v>
      </c>
      <c r="G214" s="1"/>
      <c r="H214" s="1">
        <v>5672.0</v>
      </c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18.88</v>
      </c>
      <c r="C216" s="3">
        <v>473.0</v>
      </c>
      <c r="D216" s="3">
        <v>473.0</v>
      </c>
      <c r="E216" s="3" t="str">
        <f t="shared" ref="E216:E217" si="45">F216*B216</f>
        <v>0.00</v>
      </c>
      <c r="F216" s="3" t="str">
        <f>D216-C216</f>
        <v>0.00</v>
      </c>
      <c r="G216" s="1"/>
      <c r="H216" s="1">
        <v>471.0</v>
      </c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5"/>
        <v>0.00</v>
      </c>
      <c r="F217" s="3" t="str">
        <f>F216+F219</f>
        <v>0.00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1634.13</v>
      </c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114.27</v>
      </c>
      <c r="C219" s="3">
        <v>208.0</v>
      </c>
      <c r="D219" s="3">
        <v>208.0</v>
      </c>
      <c r="E219" s="3" t="str">
        <f>F219*B219</f>
        <v>0.00</v>
      </c>
      <c r="F219" s="3" t="str">
        <f>D219-C219</f>
        <v>0.00</v>
      </c>
      <c r="G219" s="1"/>
      <c r="H219" s="1">
        <v>297.0</v>
      </c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887.83+34.17</f>
        <v>922.00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500.63</v>
      </c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36</v>
      </c>
      <c r="B223" s="3"/>
      <c r="C223" s="3"/>
      <c r="D223" s="3"/>
      <c r="E223" s="3">
        <v>0.0</v>
      </c>
      <c r="F223" s="1"/>
      <c r="G223" s="1" t="s">
        <v>42</v>
      </c>
      <c r="H223" s="1" t="s">
        <v>37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17</v>
      </c>
      <c r="B224" s="5"/>
      <c r="C224" s="5"/>
      <c r="D224" s="5"/>
      <c r="E224" s="6" t="str">
        <f>SUM(E213:E223)</f>
        <v>3342.74</v>
      </c>
      <c r="F224" s="5"/>
      <c r="G224" s="3" t="str">
        <f>E224+15000</f>
        <v>18342.74</v>
      </c>
      <c r="H224" s="1"/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38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101.2</v>
      </c>
      <c r="C228" s="3">
        <v>123.0</v>
      </c>
      <c r="D228" s="3">
        <v>123.0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4.48</v>
      </c>
      <c r="C229" s="3">
        <v>5673.0</v>
      </c>
      <c r="D229" s="3">
        <v>5722.0</v>
      </c>
      <c r="E229" s="3" t="str">
        <f t="shared" si="46"/>
        <v>219.52</v>
      </c>
      <c r="F229" s="3" t="str">
        <f t="shared" si="47"/>
        <v>49.00</v>
      </c>
      <c r="G229" s="1"/>
      <c r="H229" s="1">
        <v>5672.0</v>
      </c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18.88</v>
      </c>
      <c r="C231" s="3">
        <v>472.0</v>
      </c>
      <c r="D231" s="3">
        <v>473.0</v>
      </c>
      <c r="E231" s="3" t="str">
        <f t="shared" ref="E231:E232" si="48">F231*B231</f>
        <v>18.88</v>
      </c>
      <c r="F231" s="3" t="str">
        <f>D231-C231</f>
        <v>1.00</v>
      </c>
      <c r="G231" s="1"/>
      <c r="H231" s="1">
        <v>471.0</v>
      </c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48"/>
        <v>22.03</v>
      </c>
      <c r="F232" s="3" t="str">
        <f>F231+F234</f>
        <v>1.00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1634.13</v>
      </c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114.27</v>
      </c>
      <c r="C234" s="3">
        <v>208.0</v>
      </c>
      <c r="D234" s="3">
        <v>208.0</v>
      </c>
      <c r="E234" s="3" t="str">
        <f>F234*B234</f>
        <v>0.00</v>
      </c>
      <c r="F234" s="3" t="str">
        <f>D234-C234</f>
        <v>0.00</v>
      </c>
      <c r="G234" s="1"/>
      <c r="H234" s="1">
        <v>297.0</v>
      </c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887.83+34.17</f>
        <v>922.00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500.63</v>
      </c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36</v>
      </c>
      <c r="B238" s="3"/>
      <c r="C238" s="3"/>
      <c r="D238" s="3"/>
      <c r="E238" s="3">
        <v>0.0</v>
      </c>
      <c r="F238" s="1"/>
      <c r="G238" s="8">
        <v>44411.0</v>
      </c>
      <c r="H238" s="1" t="s">
        <v>37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5" t="s">
        <v>17</v>
      </c>
      <c r="B239" s="5"/>
      <c r="C239" s="5"/>
      <c r="D239" s="5"/>
      <c r="E239" s="6" t="str">
        <f>SUM(E228:E238)</f>
        <v>3459.81</v>
      </c>
      <c r="F239" s="5"/>
      <c r="G239" s="3" t="str">
        <f>E239+22000</f>
        <v>25459.81</v>
      </c>
      <c r="H239" s="1"/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7" t="s">
        <v>38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2.75" customHeight="1">
      <c r="A243" s="1" t="s">
        <v>6</v>
      </c>
      <c r="B243" s="3">
        <v>101.2</v>
      </c>
      <c r="C243" s="3">
        <v>122.0</v>
      </c>
      <c r="D243" s="3">
        <v>123.0</v>
      </c>
      <c r="E243" s="3" t="str">
        <f t="shared" ref="E243:E244" si="49">F243*B243</f>
        <v>101.20</v>
      </c>
      <c r="F243" s="3" t="str">
        <f t="shared" ref="F243:F244" si="50">D243-C243</f>
        <v>1.00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2.75" customHeight="1">
      <c r="A244" s="1" t="s">
        <v>7</v>
      </c>
      <c r="B244" s="3">
        <v>4.48</v>
      </c>
      <c r="C244" s="3">
        <v>5669.0</v>
      </c>
      <c r="D244" s="3">
        <v>5673.0</v>
      </c>
      <c r="E244" s="3" t="str">
        <f t="shared" si="49"/>
        <v>17.92</v>
      </c>
      <c r="F244" s="3" t="str">
        <f t="shared" si="50"/>
        <v>4.00</v>
      </c>
      <c r="G244" s="1"/>
      <c r="H244" s="1">
        <v>5672.0</v>
      </c>
      <c r="I244" s="3"/>
      <c r="J244" s="1"/>
      <c r="K244" s="1"/>
      <c r="L244" s="1"/>
      <c r="M244" s="1"/>
      <c r="N244" s="1"/>
      <c r="O244" s="1"/>
      <c r="P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2.75" customHeight="1">
      <c r="A246" s="1" t="s">
        <v>9</v>
      </c>
      <c r="B246" s="3">
        <v>18.88</v>
      </c>
      <c r="C246" s="3">
        <v>470.0</v>
      </c>
      <c r="D246" s="3">
        <v>472.0</v>
      </c>
      <c r="E246" s="3" t="str">
        <f t="shared" ref="E246:E247" si="51">F246*B246</f>
        <v>37.76</v>
      </c>
      <c r="F246" s="3" t="str">
        <f>D246-C246</f>
        <v>2.00</v>
      </c>
      <c r="G246" s="1"/>
      <c r="H246" s="1">
        <v>471.0</v>
      </c>
      <c r="I246" s="3"/>
      <c r="J246" s="1"/>
      <c r="K246" s="1"/>
      <c r="L246" s="1"/>
      <c r="M246" s="1"/>
      <c r="N246" s="1"/>
      <c r="O246" s="1"/>
      <c r="P246" s="1"/>
    </row>
    <row r="247" ht="12.75" customHeight="1">
      <c r="A247" s="1" t="s">
        <v>10</v>
      </c>
      <c r="B247" s="3">
        <v>22.03</v>
      </c>
      <c r="C247" s="3"/>
      <c r="D247" s="3"/>
      <c r="E247" s="3" t="str">
        <f t="shared" si="51"/>
        <v>66.09</v>
      </c>
      <c r="F247" s="3" t="str">
        <f>F246+F249</f>
        <v>3.00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2.75" customHeight="1">
      <c r="A248" s="1" t="s">
        <v>11</v>
      </c>
      <c r="B248" s="3"/>
      <c r="C248" s="3"/>
      <c r="D248" s="3"/>
      <c r="E248" s="3">
        <v>1634.13</v>
      </c>
      <c r="F248" s="1"/>
      <c r="G248" s="1"/>
      <c r="H248" s="1"/>
      <c r="I248" s="3"/>
      <c r="J248" s="1"/>
      <c r="K248" s="1"/>
      <c r="L248" s="1"/>
      <c r="M248" s="1"/>
      <c r="N248" s="1"/>
      <c r="O248" s="1"/>
      <c r="P248" s="1"/>
    </row>
    <row r="249" ht="12.75" customHeight="1">
      <c r="A249" s="1" t="s">
        <v>12</v>
      </c>
      <c r="B249" s="3">
        <v>114.27</v>
      </c>
      <c r="C249" s="3">
        <v>207.0</v>
      </c>
      <c r="D249" s="3">
        <v>208.0</v>
      </c>
      <c r="E249" s="3" t="str">
        <f>F249*B249</f>
        <v>114.27</v>
      </c>
      <c r="F249" s="3" t="str">
        <f>D249-C249</f>
        <v>1.00</v>
      </c>
      <c r="G249" s="1"/>
      <c r="H249" s="1">
        <v>297.0</v>
      </c>
      <c r="I249" s="1"/>
      <c r="J249" s="1"/>
      <c r="K249" s="1"/>
      <c r="L249" s="1"/>
      <c r="M249" s="1"/>
      <c r="N249" s="1"/>
      <c r="O249" s="1"/>
      <c r="P249" s="1"/>
    </row>
    <row r="250" ht="12.75" customHeight="1">
      <c r="A250" s="1" t="s">
        <v>13</v>
      </c>
      <c r="B250" s="3"/>
      <c r="C250" s="3"/>
      <c r="D250" s="3"/>
      <c r="E250" s="3" t="str">
        <f>887.83+34.17</f>
        <v>922.00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ht="12.75" customHeight="1">
      <c r="A251" s="1" t="s">
        <v>14</v>
      </c>
      <c r="B251" s="3"/>
      <c r="C251" s="3"/>
      <c r="D251" s="3"/>
      <c r="E251" s="3">
        <v>293.46</v>
      </c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2.75" customHeight="1">
      <c r="A253" s="1" t="s">
        <v>36</v>
      </c>
      <c r="B253" s="3"/>
      <c r="C253" s="3"/>
      <c r="D253" s="3"/>
      <c r="E253" s="3">
        <v>0.0</v>
      </c>
      <c r="F253" s="1"/>
      <c r="G253" s="8">
        <v>44411.0</v>
      </c>
      <c r="H253" s="1" t="s">
        <v>37</v>
      </c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5" t="s">
        <v>17</v>
      </c>
      <c r="B254" s="5"/>
      <c r="C254" s="5"/>
      <c r="D254" s="5"/>
      <c r="E254" s="6" t="str">
        <f>SUM(E243:E253)</f>
        <v>3329.45</v>
      </c>
      <c r="F254" s="5"/>
      <c r="G254" s="3" t="str">
        <f>E254+13000</f>
        <v>16329.45</v>
      </c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7" t="s">
        <v>38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3"/>
      <c r="J257" s="1"/>
      <c r="K257" s="1"/>
    </row>
    <row r="258" ht="12.75" customHeight="1">
      <c r="A258" s="1"/>
      <c r="B258" s="3"/>
      <c r="C258" s="3"/>
      <c r="D258" s="3"/>
      <c r="E258" s="3"/>
      <c r="F258" s="1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3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1"/>
      <c r="G261" s="1"/>
      <c r="H261" s="1"/>
      <c r="I261" s="3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3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8"/>
      <c r="H266" s="1"/>
      <c r="I266" s="1"/>
      <c r="J266" s="1"/>
      <c r="K266" s="1"/>
    </row>
    <row r="267" ht="15.75" customHeight="1">
      <c r="A267" s="5"/>
      <c r="B267" s="5"/>
      <c r="C267" s="5"/>
      <c r="D267" s="5"/>
      <c r="E267" s="6"/>
      <c r="F267" s="5"/>
      <c r="G267" s="3"/>
      <c r="H267" s="1"/>
      <c r="I267" s="1"/>
      <c r="J267" s="1"/>
      <c r="K267" s="1"/>
    </row>
    <row r="268" ht="12.75" customHeight="1">
      <c r="A268" s="7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2"/>
      <c r="E269" s="1"/>
      <c r="F269" s="1"/>
      <c r="G269" s="1"/>
      <c r="H269" s="1"/>
      <c r="I269" s="1"/>
      <c r="J269" s="1"/>
      <c r="K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3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3"/>
      <c r="J272" s="1"/>
      <c r="K272" s="1"/>
    </row>
    <row r="273" ht="12.75" customHeight="1">
      <c r="A273" s="1"/>
      <c r="B273" s="3"/>
      <c r="C273" s="3"/>
      <c r="D273" s="3"/>
      <c r="E273" s="3"/>
      <c r="F273" s="1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3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5.75" customHeight="1">
      <c r="A282" s="5"/>
      <c r="B282" s="5"/>
      <c r="C282" s="5"/>
      <c r="D282" s="5"/>
      <c r="E282" s="6"/>
      <c r="F282" s="5"/>
      <c r="G282" s="3"/>
      <c r="H282" s="1"/>
      <c r="I282" s="1"/>
      <c r="J282" s="1"/>
      <c r="K282" s="1"/>
    </row>
    <row r="283" ht="12.75" customHeight="1">
      <c r="A283" s="7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2"/>
      <c r="E284" s="1"/>
      <c r="F284" s="1"/>
      <c r="G284" s="1"/>
      <c r="H284" s="1"/>
      <c r="I284" s="1"/>
      <c r="J284" s="1"/>
      <c r="K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3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3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5.75" customHeight="1">
      <c r="A297" s="5"/>
      <c r="B297" s="5"/>
      <c r="C297" s="5"/>
      <c r="D297" s="5"/>
      <c r="E297" s="6"/>
      <c r="F297" s="5"/>
      <c r="G297" s="3"/>
      <c r="H297" s="1"/>
      <c r="I297" s="1"/>
      <c r="J297" s="1"/>
      <c r="K297" s="1"/>
    </row>
    <row r="298" ht="12.75" customHeight="1">
      <c r="A298" s="7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2"/>
      <c r="E299" s="1"/>
      <c r="F299" s="1"/>
      <c r="G299" s="1"/>
      <c r="H299" s="1"/>
      <c r="I299" s="1"/>
      <c r="J299" s="1"/>
      <c r="K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3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3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5.75" customHeight="1">
      <c r="A312" s="5"/>
      <c r="B312" s="5"/>
      <c r="C312" s="5"/>
      <c r="D312" s="5"/>
      <c r="E312" s="6"/>
      <c r="F312" s="5"/>
      <c r="G312" s="3"/>
      <c r="H312" s="1"/>
      <c r="I312" s="1"/>
      <c r="J312" s="1"/>
      <c r="K312" s="1"/>
    </row>
    <row r="313" ht="12.75" customHeight="1">
      <c r="A313" s="7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2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3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3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5.75" customHeight="1">
      <c r="A327" s="5"/>
      <c r="B327" s="5"/>
      <c r="C327" s="5"/>
      <c r="D327" s="5"/>
      <c r="E327" s="6"/>
      <c r="F327" s="5"/>
      <c r="G327" s="3"/>
      <c r="H327" s="1"/>
      <c r="I327" s="1"/>
      <c r="J327" s="1"/>
      <c r="K327" s="1"/>
    </row>
    <row r="328" ht="12.75" customHeight="1">
      <c r="A328" s="7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2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3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3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5.75" customHeight="1">
      <c r="A342" s="5"/>
      <c r="B342" s="5"/>
      <c r="C342" s="5"/>
      <c r="D342" s="5"/>
      <c r="E342" s="6"/>
      <c r="F342" s="5"/>
      <c r="G342" s="3"/>
      <c r="H342" s="1"/>
      <c r="I342" s="1"/>
      <c r="J342" s="1"/>
      <c r="K342" s="1"/>
    </row>
    <row r="343" ht="12.75" customHeight="1">
      <c r="A343" s="7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2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3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3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5.75" customHeight="1">
      <c r="A357" s="5"/>
      <c r="B357" s="5"/>
      <c r="C357" s="5"/>
      <c r="D357" s="5"/>
      <c r="E357" s="6"/>
      <c r="F357" s="5"/>
      <c r="G357" s="1"/>
      <c r="H357" s="1"/>
      <c r="I357" s="1"/>
      <c r="J357" s="1"/>
      <c r="K357" s="1"/>
    </row>
    <row r="358" ht="12.75" customHeight="1">
      <c r="A358" s="7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2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3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3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5.75" customHeight="1">
      <c r="A372" s="5"/>
      <c r="B372" s="5"/>
      <c r="C372" s="5"/>
      <c r="D372" s="5"/>
      <c r="E372" s="6"/>
      <c r="F372" s="5"/>
      <c r="G372" s="1"/>
      <c r="H372" s="1"/>
      <c r="I372" s="1"/>
      <c r="J372" s="1"/>
      <c r="K372" s="1"/>
    </row>
    <row r="373" ht="12.75" customHeight="1">
      <c r="A373" s="7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2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3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3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5.75" customHeight="1">
      <c r="A387" s="5"/>
      <c r="B387" s="5"/>
      <c r="C387" s="5"/>
      <c r="D387" s="5"/>
      <c r="E387" s="6"/>
      <c r="F387" s="5"/>
      <c r="G387" s="1"/>
      <c r="H387" s="1"/>
      <c r="I387" s="1"/>
      <c r="J387" s="1"/>
      <c r="K387" s="1"/>
    </row>
    <row r="388" ht="12.75" customHeight="1">
      <c r="A388" s="7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2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3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3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5.75" customHeight="1">
      <c r="A402" s="5"/>
      <c r="B402" s="5"/>
      <c r="C402" s="5"/>
      <c r="D402" s="5"/>
      <c r="E402" s="6"/>
      <c r="F402" s="5"/>
      <c r="G402" s="1"/>
      <c r="H402" s="1"/>
      <c r="I402" s="1"/>
      <c r="J402" s="1"/>
      <c r="K402" s="1"/>
    </row>
    <row r="403" ht="12.75" customHeight="1">
      <c r="A403" s="7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2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3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3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5.75" customHeight="1">
      <c r="A417" s="5"/>
      <c r="B417" s="5"/>
      <c r="C417" s="5"/>
      <c r="D417" s="5"/>
      <c r="E417" s="6"/>
      <c r="F417" s="5"/>
      <c r="G417" s="1"/>
      <c r="H417" s="1"/>
      <c r="I417" s="1"/>
      <c r="J417" s="1"/>
      <c r="K417" s="1"/>
    </row>
    <row r="418" ht="12.75" customHeight="1">
      <c r="A418" s="7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2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3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1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3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5.75" customHeight="1">
      <c r="A432" s="5"/>
      <c r="B432" s="5"/>
      <c r="C432" s="5"/>
      <c r="D432" s="5"/>
      <c r="E432" s="6"/>
      <c r="F432" s="5"/>
      <c r="G432" s="1"/>
      <c r="H432" s="1"/>
      <c r="I432" s="1"/>
      <c r="J432" s="1"/>
      <c r="K432" s="1"/>
    </row>
    <row r="433" ht="12.75" customHeight="1">
      <c r="A433" s="7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2"/>
      <c r="E434" s="1"/>
      <c r="F434" s="1"/>
      <c r="G434" s="1"/>
      <c r="H434" s="1"/>
      <c r="I434" s="1"/>
      <c r="J434" s="1"/>
      <c r="K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3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3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1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3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5"/>
      <c r="G447" s="1"/>
      <c r="H447" s="1"/>
      <c r="I447" s="1"/>
      <c r="J447" s="1"/>
      <c r="K447" s="1"/>
    </row>
    <row r="448" ht="12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3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5.75" customHeight="1"/>
    <row r="455" ht="15.75" customHeight="1"/>
  </sheetData>
  <mergeCells count="30">
    <mergeCell ref="B46:D46"/>
    <mergeCell ref="B91:D91"/>
    <mergeCell ref="B76:D76"/>
    <mergeCell ref="B61:D61"/>
    <mergeCell ref="B226:D226"/>
    <mergeCell ref="B211:D211"/>
    <mergeCell ref="B31:D31"/>
    <mergeCell ref="B121:D121"/>
    <mergeCell ref="B106:D106"/>
    <mergeCell ref="B166:D166"/>
    <mergeCell ref="B151:D151"/>
    <mergeCell ref="B241:D241"/>
    <mergeCell ref="B196:D196"/>
    <mergeCell ref="B299:D299"/>
    <mergeCell ref="B284:D284"/>
    <mergeCell ref="B344:D344"/>
    <mergeCell ref="B389:D389"/>
    <mergeCell ref="B404:D404"/>
    <mergeCell ref="B434:D434"/>
    <mergeCell ref="B449:D449"/>
    <mergeCell ref="B419:D419"/>
    <mergeCell ref="B374:D374"/>
    <mergeCell ref="B359:D359"/>
    <mergeCell ref="B314:D314"/>
    <mergeCell ref="B329:D329"/>
    <mergeCell ref="B16:D16"/>
    <mergeCell ref="B1:D1"/>
    <mergeCell ref="B136:D136"/>
    <mergeCell ref="B181:D181"/>
    <mergeCell ref="B269:D26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115.0</v>
      </c>
      <c r="D3" s="3">
        <v>115.0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10310.0</v>
      </c>
      <c r="D4" s="3">
        <v>10325.0</v>
      </c>
      <c r="E4" s="3" t="str">
        <f t="shared" si="1"/>
        <v>77.10</v>
      </c>
      <c r="F4" s="3" t="str">
        <f t="shared" si="2"/>
        <v>15.00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 t="str">
        <f>120.35/2</f>
        <v>60.18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466.0</v>
      </c>
      <c r="D6" s="3">
        <v>467.0</v>
      </c>
      <c r="E6" s="3" t="str">
        <f t="shared" ref="E6:E7" si="3">F6*B6</f>
        <v>21.65</v>
      </c>
      <c r="F6" s="3" t="str">
        <f>D6-C6</f>
        <v>1.00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25.26</v>
      </c>
      <c r="F7" s="3" t="str">
        <f>F6+F9</f>
        <v>1.00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 t="str">
        <f>1045.26/2</f>
        <v>522.63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131.15</v>
      </c>
      <c r="C9" s="3">
        <v>173.0</v>
      </c>
      <c r="D9" s="3">
        <v>173.0</v>
      </c>
      <c r="E9" s="3" t="str">
        <f>F9*B9</f>
        <v>0.00</v>
      </c>
      <c r="F9" s="3" t="str">
        <f>D9-C9</f>
        <v>0.00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978.77/2</f>
        <v>489.39</v>
      </c>
      <c r="F10" s="1"/>
      <c r="G10" s="1"/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 t="str">
        <f>384.8/2</f>
        <v>192.40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 t="str">
        <f>61/2</f>
        <v>30.50</v>
      </c>
      <c r="F12" s="1"/>
      <c r="G12" s="9" t="s">
        <v>43</v>
      </c>
      <c r="H12" s="3"/>
      <c r="I12" s="1"/>
      <c r="J12" s="1"/>
      <c r="K12" s="1"/>
    </row>
    <row r="13" ht="12.75" customHeight="1">
      <c r="A13" s="1" t="s">
        <v>44</v>
      </c>
      <c r="B13" s="3"/>
      <c r="C13" s="3"/>
      <c r="D13" s="3"/>
      <c r="E13" s="3" t="str">
        <f>75/2</f>
        <v>37.50</v>
      </c>
      <c r="F13" s="1"/>
      <c r="G13" s="1"/>
      <c r="H13" s="1"/>
      <c r="I13" s="1"/>
      <c r="J13" s="1"/>
      <c r="K13" s="1"/>
    </row>
    <row r="14">
      <c r="A14" s="5" t="s">
        <v>17</v>
      </c>
      <c r="B14" s="5"/>
      <c r="C14" s="5"/>
      <c r="D14" s="5"/>
      <c r="E14" s="6" t="str">
        <f>SUM(E3:E13)</f>
        <v>1456.60</v>
      </c>
      <c r="F14" s="1"/>
      <c r="G14" s="3" t="str">
        <f>E14+10000</f>
        <v>11456.60</v>
      </c>
      <c r="H14" s="3" t="str">
        <f>G14-18</f>
        <v>11438.60</v>
      </c>
      <c r="I14" s="1"/>
      <c r="J14" s="1"/>
      <c r="K14" s="1"/>
    </row>
    <row r="15" ht="12.75" customHeight="1">
      <c r="A15" s="7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19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115.86</v>
      </c>
      <c r="C18" s="3">
        <v>113.0</v>
      </c>
      <c r="D18" s="3">
        <v>114.0</v>
      </c>
      <c r="E18" s="3" t="str">
        <f t="shared" ref="E18:E19" si="4">F18*B18</f>
        <v>115.86</v>
      </c>
      <c r="F18" s="3" t="str">
        <f t="shared" ref="F18:F19" si="5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10197.0</v>
      </c>
      <c r="D19" s="3">
        <v>10279.0</v>
      </c>
      <c r="E19" s="3" t="str">
        <f t="shared" si="4"/>
        <v>421.48</v>
      </c>
      <c r="F19" s="3" t="str">
        <f t="shared" si="5"/>
        <v>82.00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455.0</v>
      </c>
      <c r="D21" s="3">
        <v>463.0</v>
      </c>
      <c r="E21" s="3" t="str">
        <f t="shared" ref="E21:E22" si="6">F21*B21</f>
        <v>173.20</v>
      </c>
      <c r="F21" s="3" t="str">
        <f>D21-C21</f>
        <v>8.00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328.38</v>
      </c>
      <c r="F22" s="3" t="str">
        <f>F21+F24</f>
        <v>13.00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1045.26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131.15</v>
      </c>
      <c r="C24" s="3">
        <v>165.0</v>
      </c>
      <c r="D24" s="3">
        <v>170.0</v>
      </c>
      <c r="E24" s="3" t="str">
        <f>F24*B24</f>
        <v>655.75</v>
      </c>
      <c r="F24" s="3" t="str">
        <f>D24-C24</f>
        <v>5.00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978.77</v>
      </c>
      <c r="F25" s="1"/>
      <c r="G25" s="1">
        <v>944.0</v>
      </c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384.8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61.0</v>
      </c>
      <c r="F27" s="1"/>
      <c r="G27" s="1"/>
      <c r="H27" s="3"/>
      <c r="I27" s="1"/>
      <c r="J27" s="1"/>
      <c r="K27" s="1"/>
    </row>
    <row r="28" ht="12.75" customHeight="1">
      <c r="A28" s="1" t="s">
        <v>44</v>
      </c>
      <c r="B28" s="3"/>
      <c r="C28" s="3"/>
      <c r="D28" s="3"/>
      <c r="E28" s="3">
        <v>75.0</v>
      </c>
      <c r="F28" s="1"/>
      <c r="G28" s="1" t="s">
        <v>45</v>
      </c>
      <c r="H28" s="1"/>
      <c r="I28" s="1"/>
      <c r="J28" s="1"/>
      <c r="K28" s="1"/>
    </row>
    <row r="29" ht="15.75" customHeight="1">
      <c r="A29" s="5" t="s">
        <v>17</v>
      </c>
      <c r="B29" s="5"/>
      <c r="C29" s="5"/>
      <c r="D29" s="5"/>
      <c r="E29" s="6" t="str">
        <f>SUM(E18:E28)</f>
        <v>4359.85</v>
      </c>
      <c r="F29" s="1"/>
      <c r="G29" s="3" t="str">
        <f>E29+10000</f>
        <v>14359.85</v>
      </c>
      <c r="H29" s="3" t="str">
        <f>G29-18</f>
        <v>14341.85</v>
      </c>
      <c r="I29" s="1"/>
      <c r="J29" s="1"/>
      <c r="K29" s="1"/>
    </row>
    <row r="30" ht="12.75" customHeight="1">
      <c r="A30" s="7" t="s">
        <v>18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115.86</v>
      </c>
      <c r="C33" s="3">
        <v>112.0</v>
      </c>
      <c r="D33" s="3">
        <v>113.0</v>
      </c>
      <c r="E33" s="3" t="str">
        <f t="shared" ref="E33:E34" si="7">F33*B33</f>
        <v>115.86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10119.0</v>
      </c>
      <c r="D34" s="3">
        <v>10197.0</v>
      </c>
      <c r="E34" s="3" t="str">
        <f t="shared" si="7"/>
        <v>400.92</v>
      </c>
      <c r="F34" s="3" t="str">
        <f t="shared" si="8"/>
        <v>78.00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447.0</v>
      </c>
      <c r="D36" s="3">
        <v>455.0</v>
      </c>
      <c r="E36" s="3" t="str">
        <f t="shared" ref="E36:E37" si="9">F36*B36</f>
        <v>173.20</v>
      </c>
      <c r="F36" s="3" t="str">
        <f>D36-C36</f>
        <v>8.00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303.12</v>
      </c>
      <c r="F37" s="3" t="str">
        <f>F36+F39</f>
        <v>12.00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1045.26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131.15</v>
      </c>
      <c r="C39" s="3">
        <v>161.0</v>
      </c>
      <c r="D39" s="3">
        <v>165.0</v>
      </c>
      <c r="E39" s="3" t="str">
        <f>F39*B39</f>
        <v>524.60</v>
      </c>
      <c r="F39" s="3" t="str">
        <f>D39-C39</f>
        <v>4.00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978.77</v>
      </c>
      <c r="F40" s="1"/>
      <c r="G40" s="1"/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384.8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61.0</v>
      </c>
      <c r="F42" s="1"/>
      <c r="G42" s="1"/>
      <c r="H42" s="3"/>
      <c r="I42" s="1"/>
      <c r="J42" s="1"/>
      <c r="K42" s="1"/>
    </row>
    <row r="43" ht="12.75" customHeight="1">
      <c r="A43" s="1" t="s">
        <v>44</v>
      </c>
      <c r="B43" s="3"/>
      <c r="C43" s="3"/>
      <c r="D43" s="3"/>
      <c r="E43" s="3">
        <v>75.0</v>
      </c>
      <c r="F43" s="1"/>
      <c r="G43" s="1" t="s">
        <v>46</v>
      </c>
      <c r="H43" s="1"/>
      <c r="I43" s="1"/>
      <c r="J43" s="1"/>
      <c r="K43" s="1"/>
    </row>
    <row r="44" ht="15.75" customHeight="1">
      <c r="A44" s="5" t="s">
        <v>17</v>
      </c>
      <c r="B44" s="5"/>
      <c r="C44" s="5"/>
      <c r="D44" s="5"/>
      <c r="E44" s="6" t="str">
        <f>SUM(E33:E43)</f>
        <v>4182.88</v>
      </c>
      <c r="F44" s="1"/>
      <c r="G44" s="3" t="str">
        <f>E44+10000</f>
        <v>14182.88</v>
      </c>
      <c r="H44" s="3"/>
      <c r="I44" s="1"/>
      <c r="J44" s="1"/>
      <c r="K44" s="1"/>
    </row>
    <row r="45" ht="12.75" customHeight="1">
      <c r="A45" s="7" t="s">
        <v>18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115.86</v>
      </c>
      <c r="C48" s="3">
        <v>111.0</v>
      </c>
      <c r="D48" s="3">
        <v>112.0</v>
      </c>
      <c r="E48" s="3" t="str">
        <f t="shared" ref="E48:E49" si="10">F48*B48</f>
        <v>115.86</v>
      </c>
      <c r="F48" s="3" t="str">
        <f t="shared" ref="F48:F49" si="11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10053.0</v>
      </c>
      <c r="D49" s="3">
        <v>10119.0</v>
      </c>
      <c r="E49" s="3" t="str">
        <f t="shared" si="10"/>
        <v>339.24</v>
      </c>
      <c r="F49" s="3" t="str">
        <f t="shared" si="11"/>
        <v>66.00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418.0</v>
      </c>
      <c r="D51" s="3">
        <v>447.0</v>
      </c>
      <c r="E51" s="3" t="str">
        <f t="shared" ref="E51:E52" si="12">F51*B51</f>
        <v>627.85</v>
      </c>
      <c r="F51" s="3" t="str">
        <f>D51-C51</f>
        <v>29.00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808.32</v>
      </c>
      <c r="F52" s="3" t="str">
        <f>F51+F54</f>
        <v>32.00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1045.26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131.15</v>
      </c>
      <c r="C54" s="3">
        <v>158.0</v>
      </c>
      <c r="D54" s="3">
        <v>161.0</v>
      </c>
      <c r="E54" s="3" t="str">
        <f>F54*B54</f>
        <v>393.45</v>
      </c>
      <c r="F54" s="3" t="str">
        <f>D54-C54</f>
        <v>3.00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945.07</v>
      </c>
      <c r="F55" s="1"/>
      <c r="G55" s="1">
        <v>978.77</v>
      </c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384.8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61.0</v>
      </c>
      <c r="F57" s="1"/>
      <c r="G57" s="1"/>
      <c r="H57" s="3"/>
      <c r="I57" s="1"/>
      <c r="J57" s="1"/>
      <c r="K57" s="1"/>
    </row>
    <row r="58" ht="12.75" customHeight="1">
      <c r="A58" s="1" t="s">
        <v>44</v>
      </c>
      <c r="B58" s="3"/>
      <c r="C58" s="3"/>
      <c r="D58" s="3"/>
      <c r="E58" s="3">
        <v>75.0</v>
      </c>
      <c r="F58" s="1"/>
      <c r="G58" s="1"/>
      <c r="H58" s="1"/>
      <c r="I58" s="1"/>
      <c r="J58" s="1"/>
      <c r="K58" s="1"/>
    </row>
    <row r="59" ht="15.75" customHeight="1">
      <c r="A59" s="5" t="s">
        <v>17</v>
      </c>
      <c r="B59" s="5"/>
      <c r="C59" s="5"/>
      <c r="D59" s="5"/>
      <c r="E59" s="6" t="str">
        <f>SUM(E48:E58)</f>
        <v>4916.20</v>
      </c>
      <c r="F59" s="1"/>
      <c r="G59" s="3" t="str">
        <f>E59+10000</f>
        <v>14916.20</v>
      </c>
      <c r="H59" s="3"/>
      <c r="I59" s="1"/>
      <c r="J59" s="1"/>
      <c r="K59" s="1"/>
    </row>
    <row r="60" ht="12.75" customHeight="1">
      <c r="A60" s="7" t="s">
        <v>18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115.86</v>
      </c>
      <c r="C63" s="3">
        <v>111.0</v>
      </c>
      <c r="D63" s="3">
        <v>111.0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9986.0</v>
      </c>
      <c r="D64" s="3">
        <v>10053.0</v>
      </c>
      <c r="E64" s="3" t="str">
        <f t="shared" si="13"/>
        <v>344.38</v>
      </c>
      <c r="F64" s="3" t="str">
        <f t="shared" si="14"/>
        <v>67.00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399.0</v>
      </c>
      <c r="D66" s="3">
        <v>418.0</v>
      </c>
      <c r="E66" s="3" t="str">
        <f t="shared" ref="E66:E67" si="15">F66*B66</f>
        <v>411.35</v>
      </c>
      <c r="F66" s="3" t="str">
        <f>D66-C66</f>
        <v>19.00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555.72</v>
      </c>
      <c r="F67" s="3" t="str">
        <f>F66+F69</f>
        <v>22.00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1045.26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131.15</v>
      </c>
      <c r="C69" s="3">
        <v>155.0</v>
      </c>
      <c r="D69" s="3">
        <v>158.0</v>
      </c>
      <c r="E69" s="3" t="str">
        <f>F69*B69</f>
        <v>393.45</v>
      </c>
      <c r="F69" s="3" t="str">
        <f>D69-C69</f>
        <v>3.00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926.29</v>
      </c>
      <c r="F70" s="1"/>
      <c r="G70" s="1">
        <v>945.07</v>
      </c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371.47</v>
      </c>
      <c r="F71" s="1"/>
      <c r="G71" s="1">
        <v>384.8</v>
      </c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61.0</v>
      </c>
      <c r="F72" s="1"/>
      <c r="G72" s="1"/>
      <c r="H72" s="3"/>
      <c r="I72" s="1"/>
      <c r="J72" s="1"/>
      <c r="K72" s="1"/>
    </row>
    <row r="73" ht="12.75" customHeight="1">
      <c r="A73" s="1" t="s">
        <v>44</v>
      </c>
      <c r="B73" s="3"/>
      <c r="C73" s="3"/>
      <c r="D73" s="3"/>
      <c r="E73" s="3">
        <v>75.0</v>
      </c>
      <c r="F73" s="1"/>
      <c r="G73" s="1"/>
      <c r="H73" s="1"/>
      <c r="I73" s="1"/>
      <c r="J73" s="1"/>
      <c r="K73" s="1"/>
    </row>
    <row r="74" ht="15.75" customHeight="1">
      <c r="A74" s="5" t="s">
        <v>17</v>
      </c>
      <c r="B74" s="5"/>
      <c r="C74" s="5"/>
      <c r="D74" s="5"/>
      <c r="E74" s="6" t="str">
        <f>SUM(E63:E73)</f>
        <v>4304.27</v>
      </c>
      <c r="F74" s="1"/>
      <c r="G74" s="3" t="str">
        <f>E74+10000</f>
        <v>14304.27</v>
      </c>
      <c r="H74" s="3"/>
      <c r="I74" s="1"/>
      <c r="J74" s="1"/>
      <c r="K74" s="1"/>
    </row>
    <row r="75" ht="12.75" customHeight="1">
      <c r="A75" s="7" t="s">
        <v>18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106.56</v>
      </c>
      <c r="C78" s="3">
        <v>109.0</v>
      </c>
      <c r="D78" s="3">
        <v>111.0</v>
      </c>
      <c r="E78" s="3" t="str">
        <f t="shared" ref="E78:E79" si="16">F78*B78</f>
        <v>213.12</v>
      </c>
      <c r="F78" s="3" t="str">
        <f t="shared" ref="F78:F79" si="17">D78-C78</f>
        <v>2.00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4.72</v>
      </c>
      <c r="C79" s="3">
        <v>9902.0</v>
      </c>
      <c r="D79" s="3">
        <v>9986.0</v>
      </c>
      <c r="E79" s="3" t="str">
        <f t="shared" si="16"/>
        <v>396.48</v>
      </c>
      <c r="F79" s="3" t="str">
        <f t="shared" si="17"/>
        <v>84.00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110.42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19.87</v>
      </c>
      <c r="C81" s="3">
        <v>379.0</v>
      </c>
      <c r="D81" s="3">
        <v>399.0</v>
      </c>
      <c r="E81" s="3" t="str">
        <f t="shared" ref="E81:E82" si="18">F81*B81</f>
        <v>397.40</v>
      </c>
      <c r="F81" s="3" t="str">
        <f>D81-C81</f>
        <v>20.00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23.18</v>
      </c>
      <c r="C82" s="3"/>
      <c r="D82" s="3"/>
      <c r="E82" s="3" t="str">
        <f t="shared" si="18"/>
        <v>579.50</v>
      </c>
      <c r="F82" s="3" t="str">
        <f>F81+F84</f>
        <v>25.00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958.96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121.13</v>
      </c>
      <c r="C84" s="3">
        <v>150.0</v>
      </c>
      <c r="D84" s="3">
        <v>155.0</v>
      </c>
      <c r="E84" s="3" t="str">
        <f>F84*B84</f>
        <v>605.65</v>
      </c>
      <c r="F84" s="3" t="str">
        <f>D84-C84</f>
        <v>5.00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926.29</v>
      </c>
      <c r="F85" s="1"/>
      <c r="G85" s="1"/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371.47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61.0</v>
      </c>
      <c r="F87" s="1"/>
      <c r="G87" s="1"/>
      <c r="H87" s="3"/>
      <c r="I87" s="1"/>
      <c r="J87" s="1"/>
      <c r="K87" s="1"/>
    </row>
    <row r="88" ht="12.75" customHeight="1">
      <c r="A88" s="1" t="s">
        <v>44</v>
      </c>
      <c r="B88" s="3"/>
      <c r="C88" s="3"/>
      <c r="D88" s="3"/>
      <c r="E88" s="3">
        <v>75.0</v>
      </c>
      <c r="F88" s="1"/>
      <c r="G88" s="1"/>
      <c r="H88" s="1"/>
      <c r="I88" s="1"/>
      <c r="J88" s="1"/>
      <c r="K88" s="1"/>
    </row>
    <row r="89" ht="15.75" customHeight="1">
      <c r="A89" s="5" t="s">
        <v>17</v>
      </c>
      <c r="B89" s="5"/>
      <c r="C89" s="5"/>
      <c r="D89" s="5"/>
      <c r="E89" s="6" t="str">
        <f>SUM(E78:E88)</f>
        <v>4695.29</v>
      </c>
      <c r="F89" s="1"/>
      <c r="G89" s="3" t="str">
        <f>E89+10000</f>
        <v>14695.29</v>
      </c>
      <c r="H89" s="3" t="str">
        <f>G89-78</f>
        <v>14617.29</v>
      </c>
      <c r="I89" s="1"/>
      <c r="J89" s="1"/>
      <c r="K89" s="1"/>
    </row>
    <row r="90" ht="12.75" customHeight="1">
      <c r="A90" s="7" t="s">
        <v>18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106.56</v>
      </c>
      <c r="C93" s="3">
        <v>109.0</v>
      </c>
      <c r="D93" s="3">
        <v>109.0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4.72</v>
      </c>
      <c r="C94" s="3">
        <v>9821.0</v>
      </c>
      <c r="D94" s="3">
        <v>9902.0</v>
      </c>
      <c r="E94" s="3" t="str">
        <f t="shared" si="19"/>
        <v>382.32</v>
      </c>
      <c r="F94" s="3" t="str">
        <f t="shared" si="20"/>
        <v>81.00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>
        <v>110.42</v>
      </c>
      <c r="H95" s="1"/>
      <c r="I95" s="1"/>
      <c r="J95" s="1"/>
      <c r="K95" s="1"/>
    </row>
    <row r="96" ht="12.75" customHeight="1">
      <c r="A96" s="1" t="s">
        <v>9</v>
      </c>
      <c r="B96" s="3">
        <v>19.87</v>
      </c>
      <c r="C96" s="3">
        <v>372.0</v>
      </c>
      <c r="D96" s="3">
        <v>379.0</v>
      </c>
      <c r="E96" s="3" t="str">
        <f t="shared" ref="E96:E97" si="21">F96*B96</f>
        <v>139.09</v>
      </c>
      <c r="F96" s="3" t="str">
        <f>D96-C96</f>
        <v>7.00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23.18</v>
      </c>
      <c r="C97" s="3"/>
      <c r="D97" s="3"/>
      <c r="E97" s="3" t="str">
        <f t="shared" si="21"/>
        <v>208.62</v>
      </c>
      <c r="F97" s="3" t="str">
        <f>F96+F99</f>
        <v>9.00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760.74</v>
      </c>
      <c r="F98" s="1"/>
      <c r="G98" s="1">
        <v>958.96</v>
      </c>
      <c r="H98" s="1"/>
      <c r="I98" s="3"/>
      <c r="J98" s="1"/>
      <c r="K98" s="1"/>
    </row>
    <row r="99" ht="12.75" customHeight="1">
      <c r="A99" s="1" t="s">
        <v>12</v>
      </c>
      <c r="B99" s="3">
        <v>121.13</v>
      </c>
      <c r="C99" s="3">
        <v>148.0</v>
      </c>
      <c r="D99" s="3">
        <v>150.0</v>
      </c>
      <c r="E99" s="3" t="str">
        <f>F99*B99</f>
        <v>242.26</v>
      </c>
      <c r="F99" s="3" t="str">
        <f>D99-C99</f>
        <v>2.00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879.55</v>
      </c>
      <c r="F100" s="1"/>
      <c r="G100" s="1">
        <v>926.29</v>
      </c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371.47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61.0</v>
      </c>
      <c r="F102" s="1"/>
      <c r="G102" s="1"/>
      <c r="H102" s="3"/>
      <c r="I102" s="1"/>
      <c r="J102" s="1"/>
      <c r="K102" s="1"/>
    </row>
    <row r="103" ht="12.75" customHeight="1">
      <c r="A103" s="1" t="s">
        <v>44</v>
      </c>
      <c r="B103" s="3"/>
      <c r="C103" s="3"/>
      <c r="D103" s="3"/>
      <c r="E103" s="3">
        <v>75.0</v>
      </c>
      <c r="F103" s="1"/>
      <c r="G103" s="1" t="s">
        <v>47</v>
      </c>
      <c r="H103" s="1"/>
      <c r="I103" s="1"/>
      <c r="J103" s="1"/>
      <c r="K103" s="1"/>
    </row>
    <row r="104" ht="15.75" customHeight="1">
      <c r="A104" s="5" t="s">
        <v>17</v>
      </c>
      <c r="B104" s="5"/>
      <c r="C104" s="5"/>
      <c r="D104" s="5"/>
      <c r="E104" s="6" t="str">
        <f>SUM(E93:E103)</f>
        <v>3222.67</v>
      </c>
      <c r="F104" s="1"/>
      <c r="G104" s="3" t="str">
        <f>E104+10000</f>
        <v>13222.67</v>
      </c>
      <c r="H104" s="1"/>
      <c r="I104" s="1"/>
      <c r="J104" s="1"/>
      <c r="K104" s="1"/>
    </row>
    <row r="105" ht="12.75" customHeight="1">
      <c r="A105" s="7" t="s">
        <v>18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26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106.56</v>
      </c>
      <c r="C108" s="3">
        <v>109.0</v>
      </c>
      <c r="D108" s="3">
        <v>109.0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4.72</v>
      </c>
      <c r="C109" s="3">
        <v>9809.0</v>
      </c>
      <c r="D109" s="3">
        <v>9821.0</v>
      </c>
      <c r="E109" s="3" t="str">
        <f t="shared" si="22"/>
        <v>56.64</v>
      </c>
      <c r="F109" s="3" t="str">
        <f t="shared" si="23"/>
        <v>12.00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19.87</v>
      </c>
      <c r="C111" s="3">
        <v>371.0</v>
      </c>
      <c r="D111" s="3">
        <v>372.0</v>
      </c>
      <c r="E111" s="3" t="str">
        <f t="shared" ref="E111:E112" si="24">F111*B111</f>
        <v>19.87</v>
      </c>
      <c r="F111" s="3" t="str">
        <f>D111-C111</f>
        <v>1.00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23.18</v>
      </c>
      <c r="C112" s="3"/>
      <c r="D112" s="3"/>
      <c r="E112" s="3" t="str">
        <f t="shared" si="24"/>
        <v>23.18</v>
      </c>
      <c r="F112" s="3" t="str">
        <f>F111+F114</f>
        <v>1.00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760.74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121.13</v>
      </c>
      <c r="C114" s="3">
        <v>148.0</v>
      </c>
      <c r="D114" s="3">
        <v>148.0</v>
      </c>
      <c r="E114" s="3" t="str">
        <f>F114*B114</f>
        <v>0.00</v>
      </c>
      <c r="F114" s="3" t="str">
        <f>D114-C114</f>
        <v>0.00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879.55</v>
      </c>
      <c r="F115" s="1"/>
      <c r="G115" s="1"/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371.47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61.0</v>
      </c>
      <c r="F117" s="1"/>
      <c r="G117" s="1"/>
      <c r="H117" s="3"/>
      <c r="I117" s="1"/>
      <c r="J117" s="1"/>
      <c r="K117" s="1"/>
    </row>
    <row r="118" ht="12.75" customHeight="1">
      <c r="A118" s="1" t="s">
        <v>44</v>
      </c>
      <c r="B118" s="3"/>
      <c r="C118" s="3"/>
      <c r="D118" s="3"/>
      <c r="E118" s="3">
        <v>75.0</v>
      </c>
      <c r="F118" s="1"/>
      <c r="G118" s="1"/>
      <c r="H118" s="1"/>
      <c r="I118" s="1"/>
      <c r="J118" s="1"/>
      <c r="K118" s="1"/>
    </row>
    <row r="119" ht="15.75" customHeight="1">
      <c r="A119" s="5" t="s">
        <v>17</v>
      </c>
      <c r="B119" s="5"/>
      <c r="C119" s="5"/>
      <c r="D119" s="5"/>
      <c r="E119" s="6" t="str">
        <f>SUM(E108:E118)</f>
        <v>2350.07</v>
      </c>
      <c r="F119" s="1"/>
      <c r="G119" s="3" t="str">
        <f>E119+10000</f>
        <v>12350.07</v>
      </c>
      <c r="H119" s="1"/>
      <c r="I119" s="1"/>
      <c r="J119" s="1"/>
      <c r="K119" s="1"/>
    </row>
    <row r="120" ht="12.75" customHeight="1">
      <c r="A120" s="7" t="s">
        <v>18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27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106.56</v>
      </c>
      <c r="C123" s="3">
        <v>109.0</v>
      </c>
      <c r="D123" s="3">
        <v>109.0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4.72</v>
      </c>
      <c r="C124" s="3">
        <v>9757.0</v>
      </c>
      <c r="D124" s="3">
        <v>9809.0</v>
      </c>
      <c r="E124" s="3" t="str">
        <f t="shared" si="25"/>
        <v>245.44</v>
      </c>
      <c r="F124" s="3" t="str">
        <f t="shared" si="26"/>
        <v>52.00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19.87</v>
      </c>
      <c r="C126" s="3">
        <v>367.0</v>
      </c>
      <c r="D126" s="3">
        <v>371.0</v>
      </c>
      <c r="E126" s="3" t="str">
        <f t="shared" ref="E126:E127" si="27">F126*B126</f>
        <v>79.48</v>
      </c>
      <c r="F126" s="3" t="str">
        <f>D126-C126</f>
        <v>4.00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23.18</v>
      </c>
      <c r="C127" s="3"/>
      <c r="D127" s="3"/>
      <c r="E127" s="3" t="str">
        <f t="shared" si="27"/>
        <v>139.08</v>
      </c>
      <c r="F127" s="3" t="str">
        <f>F126+F129</f>
        <v>6.00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760.74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121.13</v>
      </c>
      <c r="C129" s="3">
        <v>146.0</v>
      </c>
      <c r="D129" s="3">
        <v>148.0</v>
      </c>
      <c r="E129" s="3" t="str">
        <f>F129*B129</f>
        <v>242.26</v>
      </c>
      <c r="F129" s="3" t="str">
        <f>D129-C129</f>
        <v>2.00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879.55</v>
      </c>
      <c r="F130" s="1"/>
      <c r="G130" s="1"/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371.47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61.0</v>
      </c>
      <c r="F132" s="1"/>
      <c r="G132" s="1"/>
      <c r="H132" s="3"/>
      <c r="I132" s="1"/>
      <c r="J132" s="1"/>
      <c r="K132" s="1"/>
    </row>
    <row r="133" ht="12.75" customHeight="1">
      <c r="A133" s="1" t="s">
        <v>44</v>
      </c>
      <c r="B133" s="3"/>
      <c r="C133" s="3"/>
      <c r="D133" s="3"/>
      <c r="E133" s="3">
        <v>75.0</v>
      </c>
      <c r="F133" s="1"/>
      <c r="G133" s="1"/>
      <c r="H133" s="1"/>
      <c r="I133" s="1"/>
      <c r="J133" s="1"/>
      <c r="K133" s="1"/>
    </row>
    <row r="134" ht="15.75" customHeight="1">
      <c r="A134" s="5" t="s">
        <v>17</v>
      </c>
      <c r="B134" s="5"/>
      <c r="C134" s="5"/>
      <c r="D134" s="5"/>
      <c r="E134" s="6" t="str">
        <f>SUM(E123:E133)</f>
        <v>2956.64</v>
      </c>
      <c r="F134" s="1"/>
      <c r="G134" s="3" t="str">
        <f>E134+10000</f>
        <v>12956.64</v>
      </c>
      <c r="H134" s="1"/>
      <c r="I134" s="1"/>
      <c r="J134" s="1"/>
      <c r="K134" s="1"/>
    </row>
    <row r="135" ht="12.75" customHeight="1">
      <c r="A135" s="7" t="s">
        <v>18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28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106.56</v>
      </c>
      <c r="C138" s="3">
        <v>108.0</v>
      </c>
      <c r="D138" s="3">
        <v>109.0</v>
      </c>
      <c r="E138" s="3" t="str">
        <f t="shared" ref="E138:E139" si="28">F138*B138</f>
        <v>106.56</v>
      </c>
      <c r="F138" s="3" t="str">
        <f t="shared" ref="F138:F139" si="29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4.72</v>
      </c>
      <c r="C139" s="3">
        <v>9686.0</v>
      </c>
      <c r="D139" s="3">
        <v>9757.0</v>
      </c>
      <c r="E139" s="3" t="str">
        <f t="shared" si="28"/>
        <v>335.12</v>
      </c>
      <c r="F139" s="3" t="str">
        <f t="shared" si="29"/>
        <v>71.00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19.87</v>
      </c>
      <c r="C141" s="3">
        <v>362.0</v>
      </c>
      <c r="D141" s="3">
        <v>367.0</v>
      </c>
      <c r="E141" s="3" t="str">
        <f t="shared" ref="E141:E142" si="30">F141*B141</f>
        <v>99.35</v>
      </c>
      <c r="F141" s="3" t="str">
        <f>D141-C141</f>
        <v>5.00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23.18</v>
      </c>
      <c r="C142" s="3"/>
      <c r="D142" s="3"/>
      <c r="E142" s="3" t="str">
        <f t="shared" si="30"/>
        <v>139.08</v>
      </c>
      <c r="F142" s="3" t="str">
        <f>F141+F144</f>
        <v>6.00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760.74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121.13</v>
      </c>
      <c r="C144" s="3">
        <v>145.0</v>
      </c>
      <c r="D144" s="3">
        <v>146.0</v>
      </c>
      <c r="E144" s="3" t="str">
        <f>F144*B144</f>
        <v>121.13</v>
      </c>
      <c r="F144" s="3" t="str">
        <f>D144-C144</f>
        <v>1.00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898.16</v>
      </c>
      <c r="F145" s="1"/>
      <c r="G145" s="1">
        <v>879.55</v>
      </c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371.47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61.0</v>
      </c>
      <c r="F147" s="1"/>
      <c r="G147" s="1"/>
      <c r="H147" s="3"/>
      <c r="I147" s="1"/>
      <c r="J147" s="1"/>
      <c r="K147" s="1"/>
    </row>
    <row r="148" ht="12.75" customHeight="1">
      <c r="A148" s="1" t="s">
        <v>44</v>
      </c>
      <c r="B148" s="3"/>
      <c r="C148" s="3"/>
      <c r="D148" s="3"/>
      <c r="E148" s="3">
        <v>75.0</v>
      </c>
      <c r="F148" s="1"/>
      <c r="G148" s="1"/>
      <c r="H148" s="1"/>
      <c r="I148" s="1"/>
      <c r="J148" s="1"/>
      <c r="K148" s="1"/>
    </row>
    <row r="149" ht="15.75" customHeight="1">
      <c r="A149" s="5" t="s">
        <v>17</v>
      </c>
      <c r="B149" s="5"/>
      <c r="C149" s="5"/>
      <c r="D149" s="5"/>
      <c r="E149" s="6" t="str">
        <f>SUM(E138:E148)</f>
        <v>3070.23</v>
      </c>
      <c r="F149" s="1"/>
      <c r="G149" s="3" t="str">
        <f>E149+10000</f>
        <v>13070.23</v>
      </c>
      <c r="H149" s="1"/>
      <c r="I149" s="1"/>
      <c r="J149" s="1"/>
      <c r="K149" s="1"/>
    </row>
    <row r="150" ht="12.75" customHeight="1">
      <c r="A150" s="7" t="s">
        <v>18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29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106.56</v>
      </c>
      <c r="C153" s="3">
        <v>108.0</v>
      </c>
      <c r="D153" s="3">
        <v>108.0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9641.0</v>
      </c>
      <c r="D154" s="3">
        <v>9686.0</v>
      </c>
      <c r="E154" s="3" t="str">
        <f t="shared" si="31"/>
        <v>201.60</v>
      </c>
      <c r="F154" s="3" t="str">
        <f t="shared" si="32"/>
        <v>45.00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362.0</v>
      </c>
      <c r="D156" s="3">
        <v>362.0</v>
      </c>
      <c r="E156" s="3" t="str">
        <f t="shared" ref="E156:E157" si="33">F156*B156</f>
        <v>0.00</v>
      </c>
      <c r="F156" s="3" t="str">
        <f>D156-C156</f>
        <v>0.00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22.03</v>
      </c>
      <c r="F157" s="3" t="str">
        <f>F156+F159</f>
        <v>1.00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760.74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114.27</v>
      </c>
      <c r="C159" s="3">
        <v>144.0</v>
      </c>
      <c r="D159" s="3">
        <v>145.0</v>
      </c>
      <c r="E159" s="3" t="str">
        <f>F159*B159</f>
        <v>114.27</v>
      </c>
      <c r="F159" s="3" t="str">
        <f>D159-C159</f>
        <v>1.00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943.35</v>
      </c>
      <c r="F160" s="1"/>
      <c r="G160" s="1">
        <v>898.16</v>
      </c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371.47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60.0</v>
      </c>
      <c r="F162" s="1"/>
      <c r="G162" s="1">
        <v>61.0</v>
      </c>
      <c r="H162" s="3"/>
      <c r="I162" s="1"/>
      <c r="J162" s="1"/>
      <c r="K162" s="1"/>
    </row>
    <row r="163" ht="12.75" customHeight="1">
      <c r="A163" s="1" t="s">
        <v>44</v>
      </c>
      <c r="B163" s="3"/>
      <c r="C163" s="3"/>
      <c r="D163" s="3"/>
      <c r="E163" s="3">
        <v>75.0</v>
      </c>
      <c r="F163" s="1"/>
      <c r="G163" s="1"/>
      <c r="H163" s="1"/>
      <c r="I163" s="1"/>
      <c r="J163" s="1"/>
      <c r="K163" s="1"/>
    </row>
    <row r="164" ht="15.75" customHeight="1">
      <c r="A164" s="5" t="s">
        <v>17</v>
      </c>
      <c r="B164" s="5"/>
      <c r="C164" s="5"/>
      <c r="D164" s="5"/>
      <c r="E164" s="6" t="str">
        <f>SUM(E153:E163)</f>
        <v>2651.08</v>
      </c>
      <c r="F164" s="1"/>
      <c r="G164" s="3" t="str">
        <f>E164+10000</f>
        <v>12651.08</v>
      </c>
      <c r="H164" s="1"/>
      <c r="I164" s="1"/>
      <c r="J164" s="1"/>
      <c r="K164" s="1"/>
    </row>
    <row r="165" ht="12.75" customHeight="1">
      <c r="A165" s="7" t="s">
        <v>18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30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</v>
      </c>
      <c r="C168" s="3">
        <v>108.0</v>
      </c>
      <c r="D168" s="3">
        <v>108.0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9586.0</v>
      </c>
      <c r="D169" s="3">
        <v>9641.0</v>
      </c>
      <c r="E169" s="3" t="str">
        <f t="shared" si="34"/>
        <v>246.40</v>
      </c>
      <c r="F169" s="3" t="str">
        <f t="shared" si="35"/>
        <v>55.00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359.0</v>
      </c>
      <c r="D171" s="3">
        <v>362.0</v>
      </c>
      <c r="E171" s="3" t="str">
        <f t="shared" ref="E171:E172" si="36">F171*B171</f>
        <v>56.64</v>
      </c>
      <c r="F171" s="3" t="str">
        <f>D171-C171</f>
        <v>3.00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66.09</v>
      </c>
      <c r="F172" s="3" t="str">
        <f>F171+F174</f>
        <v>3.00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760.74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114.27</v>
      </c>
      <c r="C174" s="3">
        <v>144.0</v>
      </c>
      <c r="D174" s="3">
        <v>144.0</v>
      </c>
      <c r="E174" s="3" t="str">
        <f>F174*B174</f>
        <v>0.00</v>
      </c>
      <c r="F174" s="3" t="str">
        <f>D174-C174</f>
        <v>0.00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943.35</v>
      </c>
      <c r="F175" s="1"/>
      <c r="G175" s="1"/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371.47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60.0</v>
      </c>
      <c r="F177" s="1"/>
      <c r="G177" s="1"/>
      <c r="H177" s="3"/>
      <c r="I177" s="1"/>
      <c r="J177" s="1"/>
      <c r="K177" s="1"/>
    </row>
    <row r="178" ht="12.75" customHeight="1">
      <c r="A178" s="1" t="s">
        <v>44</v>
      </c>
      <c r="B178" s="3"/>
      <c r="C178" s="3"/>
      <c r="D178" s="3"/>
      <c r="E178" s="3">
        <v>75.0</v>
      </c>
      <c r="F178" s="1"/>
      <c r="G178" s="1"/>
      <c r="H178" s="1"/>
      <c r="I178" s="1"/>
      <c r="J178" s="1"/>
      <c r="K178" s="1"/>
    </row>
    <row r="179" ht="15.75" customHeight="1">
      <c r="A179" s="5" t="s">
        <v>17</v>
      </c>
      <c r="B179" s="5"/>
      <c r="C179" s="5"/>
      <c r="D179" s="5"/>
      <c r="E179" s="6" t="str">
        <f>SUM(E168:E178)</f>
        <v>2682.31</v>
      </c>
      <c r="F179" s="1"/>
      <c r="G179" s="3" t="str">
        <f>E179+10000</f>
        <v>12682.31</v>
      </c>
      <c r="H179" s="1"/>
      <c r="I179" s="1"/>
      <c r="J179" s="1"/>
      <c r="K179" s="1"/>
    </row>
    <row r="180" ht="12.75" customHeight="1">
      <c r="A180" s="7" t="s">
        <v>18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31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101.2</v>
      </c>
      <c r="C183" s="3">
        <v>107.0</v>
      </c>
      <c r="D183" s="3">
        <v>108.0</v>
      </c>
      <c r="E183" s="3" t="str">
        <f t="shared" ref="E183:E184" si="37">F183*B183</f>
        <v>101.20</v>
      </c>
      <c r="F183" s="3" t="str">
        <f t="shared" ref="F183:F184" si="38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9535.0</v>
      </c>
      <c r="D184" s="3">
        <v>9586.0</v>
      </c>
      <c r="E184" s="3" t="str">
        <f t="shared" si="37"/>
        <v>228.48</v>
      </c>
      <c r="F184" s="3" t="str">
        <f t="shared" si="38"/>
        <v>51.00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357.0</v>
      </c>
      <c r="D186" s="3">
        <v>359.0</v>
      </c>
      <c r="E186" s="3" t="str">
        <f t="shared" ref="E186:E187" si="39">F186*B186</f>
        <v>37.76</v>
      </c>
      <c r="F186" s="3" t="str">
        <f>D186-C186</f>
        <v>2.00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9"/>
        <v>66.09</v>
      </c>
      <c r="F187" s="3" t="str">
        <f>F186+F189</f>
        <v>3.00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760.74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114.27</v>
      </c>
      <c r="C189" s="3">
        <v>143.0</v>
      </c>
      <c r="D189" s="3">
        <v>144.0</v>
      </c>
      <c r="E189" s="3" t="str">
        <f>F189*B189</f>
        <v>114.27</v>
      </c>
      <c r="F189" s="3" t="str">
        <f>D189-C189</f>
        <v>1.00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943.35</v>
      </c>
      <c r="F190" s="1"/>
      <c r="G190" s="1"/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371.47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60.0</v>
      </c>
      <c r="F192" s="1"/>
      <c r="G192" s="1"/>
      <c r="H192" s="3"/>
      <c r="I192" s="1"/>
      <c r="J192" s="1"/>
      <c r="K192" s="1"/>
    </row>
    <row r="193" ht="12.75" customHeight="1">
      <c r="A193" s="1" t="s">
        <v>44</v>
      </c>
      <c r="B193" s="3"/>
      <c r="C193" s="3"/>
      <c r="D193" s="3"/>
      <c r="E193" s="3">
        <v>75.0</v>
      </c>
      <c r="F193" s="1"/>
      <c r="G193" s="1"/>
      <c r="H193" s="1"/>
      <c r="I193" s="1"/>
      <c r="J193" s="1"/>
      <c r="K193" s="1"/>
    </row>
    <row r="194" ht="15.75" customHeight="1">
      <c r="A194" s="5" t="s">
        <v>17</v>
      </c>
      <c r="B194" s="5"/>
      <c r="C194" s="5"/>
      <c r="D194" s="5"/>
      <c r="E194" s="6" t="str">
        <f>SUM(E183:E193)</f>
        <v>2860.98</v>
      </c>
      <c r="F194" s="1"/>
      <c r="G194" s="3" t="str">
        <f>E194+10000</f>
        <v>12860.98</v>
      </c>
      <c r="H194" s="1"/>
      <c r="I194" s="1"/>
      <c r="J194" s="1"/>
      <c r="K194" s="1"/>
    </row>
    <row r="195" ht="12.75" customHeight="1">
      <c r="A195" s="7" t="s">
        <v>18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101.2</v>
      </c>
      <c r="C198" s="3">
        <v>106.0</v>
      </c>
      <c r="D198" s="3">
        <v>107.0</v>
      </c>
      <c r="E198" s="3" t="str">
        <f t="shared" ref="E198:E199" si="40">F198*B198</f>
        <v>101.20</v>
      </c>
      <c r="F198" s="3" t="str">
        <f t="shared" ref="F198:F199" si="41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9464.0</v>
      </c>
      <c r="D199" s="3">
        <v>9535.0</v>
      </c>
      <c r="E199" s="3" t="str">
        <f t="shared" si="40"/>
        <v>318.08</v>
      </c>
      <c r="F199" s="3" t="str">
        <f t="shared" si="41"/>
        <v>71.00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353.0</v>
      </c>
      <c r="D201" s="3">
        <v>357.0</v>
      </c>
      <c r="E201" s="3" t="str">
        <f t="shared" ref="E201:E202" si="42">F201*B201</f>
        <v>75.52</v>
      </c>
      <c r="F201" s="3" t="str">
        <f>D201-C201</f>
        <v>4.00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42"/>
        <v>132.18</v>
      </c>
      <c r="F202" s="3" t="str">
        <f>F201+F204</f>
        <v>6.00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760.74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114.27</v>
      </c>
      <c r="C204" s="3">
        <v>141.0</v>
      </c>
      <c r="D204" s="3">
        <v>143.0</v>
      </c>
      <c r="E204" s="3" t="str">
        <f>F204*B204</f>
        <v>228.54</v>
      </c>
      <c r="F204" s="3" t="str">
        <f>D204-C204</f>
        <v>2.00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943.35</v>
      </c>
      <c r="F205" s="1"/>
      <c r="G205" s="1"/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371.47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60.0</v>
      </c>
      <c r="F207" s="1"/>
      <c r="G207" s="1"/>
      <c r="H207" s="3"/>
      <c r="I207" s="1"/>
      <c r="J207" s="1"/>
      <c r="K207" s="1"/>
    </row>
    <row r="208" ht="12.75" customHeight="1">
      <c r="A208" s="1" t="s">
        <v>44</v>
      </c>
      <c r="B208" s="3"/>
      <c r="C208" s="3"/>
      <c r="D208" s="3"/>
      <c r="E208" s="3">
        <v>75.0</v>
      </c>
      <c r="F208" s="1"/>
      <c r="G208" s="1"/>
      <c r="H208" s="1"/>
      <c r="I208" s="1"/>
      <c r="J208" s="1"/>
      <c r="K208" s="1"/>
    </row>
    <row r="209" ht="15.75" customHeight="1">
      <c r="A209" s="5" t="s">
        <v>17</v>
      </c>
      <c r="B209" s="5"/>
      <c r="C209" s="5"/>
      <c r="D209" s="5"/>
      <c r="E209" s="6" t="str">
        <f>SUM(E198:E208)</f>
        <v>3168.70</v>
      </c>
      <c r="F209" s="1"/>
      <c r="G209" s="3" t="str">
        <f>E209+10000</f>
        <v>13168.70</v>
      </c>
      <c r="H209" s="1"/>
      <c r="I209" s="1"/>
      <c r="J209" s="1"/>
      <c r="K209" s="1"/>
    </row>
    <row r="210" ht="12.75" customHeight="1">
      <c r="A210" s="7" t="s">
        <v>18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</v>
      </c>
      <c r="C213" s="3">
        <v>105.0</v>
      </c>
      <c r="D213" s="3">
        <v>106.0</v>
      </c>
      <c r="E213" s="3" t="str">
        <f t="shared" ref="E213:E214" si="43">F213*B213</f>
        <v>101.20</v>
      </c>
      <c r="F213" s="3" t="str">
        <f t="shared" ref="F213:F214" si="44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9414.0</v>
      </c>
      <c r="D214" s="3">
        <v>9464.0</v>
      </c>
      <c r="E214" s="3" t="str">
        <f t="shared" si="43"/>
        <v>224.00</v>
      </c>
      <c r="F214" s="3" t="str">
        <f t="shared" si="44"/>
        <v>50.00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350.0</v>
      </c>
      <c r="D216" s="3">
        <v>353.0</v>
      </c>
      <c r="E216" s="3" t="str">
        <f t="shared" ref="E216:E217" si="45">F216*B216</f>
        <v>56.64</v>
      </c>
      <c r="F216" s="3" t="str">
        <f>D216-C216</f>
        <v>3.00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5"/>
        <v>88.12</v>
      </c>
      <c r="F217" s="3" t="str">
        <f>F216+F219</f>
        <v>4.00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760.74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114.27</v>
      </c>
      <c r="C219" s="3">
        <v>140.0</v>
      </c>
      <c r="D219" s="3">
        <v>141.0</v>
      </c>
      <c r="E219" s="3" t="str">
        <f>F219*B219</f>
        <v>114.27</v>
      </c>
      <c r="F219" s="3" t="str">
        <f>D219-C219</f>
        <v>1.00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985.47</v>
      </c>
      <c r="F220" s="1"/>
      <c r="G220" s="1">
        <v>985.47</v>
      </c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371.47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60.0</v>
      </c>
      <c r="F222" s="1"/>
      <c r="G222" s="1"/>
      <c r="H222" s="3"/>
      <c r="I222" s="1"/>
      <c r="J222" s="1"/>
      <c r="K222" s="1"/>
    </row>
    <row r="223" ht="12.75" customHeight="1">
      <c r="A223" s="1" t="s">
        <v>44</v>
      </c>
      <c r="B223" s="3"/>
      <c r="C223" s="3"/>
      <c r="D223" s="3"/>
      <c r="E223" s="3">
        <v>70.0</v>
      </c>
      <c r="F223" s="1"/>
      <c r="G223" s="1"/>
      <c r="H223" s="1"/>
      <c r="I223" s="1"/>
      <c r="J223" s="1"/>
      <c r="K223" s="1"/>
    </row>
    <row r="224" ht="15.75" customHeight="1">
      <c r="A224" s="5" t="s">
        <v>17</v>
      </c>
      <c r="B224" s="5"/>
      <c r="C224" s="5"/>
      <c r="D224" s="5"/>
      <c r="E224" s="6" t="str">
        <f>SUM(E213:E223)</f>
        <v>2934.53</v>
      </c>
      <c r="F224" s="1"/>
      <c r="G224" s="3" t="str">
        <f>E224+10000</f>
        <v>12934.53</v>
      </c>
      <c r="H224" s="1"/>
      <c r="I224" s="1"/>
      <c r="J224" s="1"/>
      <c r="K224" s="1"/>
    </row>
    <row r="225" ht="12.75" customHeight="1">
      <c r="A225" s="7" t="s">
        <v>18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101.2</v>
      </c>
      <c r="C228" s="3">
        <v>105.0</v>
      </c>
      <c r="D228" s="3">
        <v>105.0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4.48</v>
      </c>
      <c r="C229" s="3">
        <v>9361.0</v>
      </c>
      <c r="D229" s="3">
        <v>9414.0</v>
      </c>
      <c r="E229" s="3" t="str">
        <f t="shared" si="46"/>
        <v>237.44</v>
      </c>
      <c r="F229" s="3" t="str">
        <f t="shared" si="47"/>
        <v>53.00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18.88</v>
      </c>
      <c r="C231" s="3">
        <v>348.0</v>
      </c>
      <c r="D231" s="3">
        <v>350.0</v>
      </c>
      <c r="E231" s="3" t="str">
        <f t="shared" ref="E231:E232" si="48">F231*B231</f>
        <v>37.76</v>
      </c>
      <c r="F231" s="3" t="str">
        <f>D231-C231</f>
        <v>2.00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48"/>
        <v>66.09</v>
      </c>
      <c r="F232" s="3" t="str">
        <f>F231+F234</f>
        <v>3.00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760.74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114.27</v>
      </c>
      <c r="C234" s="3">
        <v>139.0</v>
      </c>
      <c r="D234" s="3">
        <v>140.0</v>
      </c>
      <c r="E234" s="3" t="str">
        <f>F234*B234</f>
        <v>114.27</v>
      </c>
      <c r="F234" s="3" t="str">
        <f>D234-C234</f>
        <v>1.00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985.47</v>
      </c>
      <c r="F235" s="1"/>
      <c r="G235" s="1">
        <v>985.47</v>
      </c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371.47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60.0</v>
      </c>
      <c r="F237" s="1"/>
      <c r="G237" s="1"/>
      <c r="H237" s="3"/>
      <c r="I237" s="1"/>
      <c r="J237" s="1"/>
      <c r="K237" s="1"/>
    </row>
    <row r="238" ht="12.75" customHeight="1">
      <c r="A238" s="1" t="s">
        <v>44</v>
      </c>
      <c r="B238" s="3"/>
      <c r="C238" s="3"/>
      <c r="D238" s="3"/>
      <c r="E238" s="3">
        <v>70.0</v>
      </c>
      <c r="F238" s="1"/>
      <c r="G238" s="1"/>
      <c r="H238" s="1"/>
      <c r="I238" s="1"/>
      <c r="J238" s="1"/>
      <c r="K238" s="1"/>
    </row>
    <row r="239" ht="15.75" customHeight="1">
      <c r="A239" s="5" t="s">
        <v>17</v>
      </c>
      <c r="B239" s="5"/>
      <c r="C239" s="5"/>
      <c r="D239" s="5"/>
      <c r="E239" s="6" t="str">
        <f>SUM(E228:E238)</f>
        <v>2805.86</v>
      </c>
      <c r="F239" s="1"/>
      <c r="G239" s="3" t="str">
        <f>E239+10000</f>
        <v>12805.86</v>
      </c>
      <c r="H239" s="1" t="str">
        <f>13000-12929</f>
        <v>71</v>
      </c>
      <c r="I239" s="1"/>
      <c r="J239" s="1"/>
      <c r="K239" s="1"/>
    </row>
    <row r="240" ht="12.75" customHeight="1">
      <c r="A240" s="7" t="s">
        <v>18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101.2</v>
      </c>
      <c r="C243" s="3">
        <v>105.0</v>
      </c>
      <c r="D243" s="3">
        <v>105.0</v>
      </c>
      <c r="E243" s="3" t="str">
        <f t="shared" ref="E243:E244" si="49">F243*B243</f>
        <v>0.00</v>
      </c>
      <c r="F243" s="3" t="str">
        <f t="shared" ref="F243:F244" si="50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4.48</v>
      </c>
      <c r="C244" s="3">
        <v>9288.0</v>
      </c>
      <c r="D244" s="3">
        <v>9361.0</v>
      </c>
      <c r="E244" s="3" t="str">
        <f t="shared" si="49"/>
        <v>327.04</v>
      </c>
      <c r="F244" s="3" t="str">
        <f t="shared" si="50"/>
        <v>73.00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18.88</v>
      </c>
      <c r="C246" s="3">
        <v>343.0</v>
      </c>
      <c r="D246" s="3">
        <v>348.0</v>
      </c>
      <c r="E246" s="3" t="str">
        <f t="shared" ref="E246:E247" si="51">F246*B246</f>
        <v>94.40</v>
      </c>
      <c r="F246" s="3" t="str">
        <f>D246-C246</f>
        <v>5.00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22.03</v>
      </c>
      <c r="C247" s="3"/>
      <c r="D247" s="3"/>
      <c r="E247" s="3" t="str">
        <f t="shared" si="51"/>
        <v>154.21</v>
      </c>
      <c r="F247" s="3" t="str">
        <f>F246+F249</f>
        <v>7.00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760.74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114.27</v>
      </c>
      <c r="C249" s="3">
        <v>137.0</v>
      </c>
      <c r="D249" s="3">
        <v>139.0</v>
      </c>
      <c r="E249" s="3" t="str">
        <f>F249*B249</f>
        <v>228.54</v>
      </c>
      <c r="F249" s="3" t="str">
        <f>D249-C249</f>
        <v>2.00</v>
      </c>
      <c r="G249" s="1"/>
      <c r="H249" s="3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985.47</v>
      </c>
      <c r="F250" s="1"/>
      <c r="G250" s="1">
        <v>985.47</v>
      </c>
      <c r="H250" s="3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217.75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60.0</v>
      </c>
      <c r="F252" s="1"/>
      <c r="G252" s="1"/>
      <c r="H252" s="3"/>
      <c r="I252" s="1"/>
      <c r="J252" s="1"/>
      <c r="K252" s="1"/>
    </row>
    <row r="253" ht="12.75" customHeight="1">
      <c r="A253" s="1" t="s">
        <v>44</v>
      </c>
      <c r="B253" s="3"/>
      <c r="C253" s="3"/>
      <c r="D253" s="3"/>
      <c r="E253" s="3">
        <v>70.0</v>
      </c>
      <c r="F253" s="1"/>
      <c r="G253" s="1"/>
      <c r="H253" s="1"/>
      <c r="I253" s="1"/>
      <c r="J253" s="1"/>
      <c r="K253" s="1"/>
    </row>
    <row r="254" ht="15.75" customHeight="1">
      <c r="A254" s="5" t="s">
        <v>17</v>
      </c>
      <c r="B254" s="5"/>
      <c r="C254" s="5"/>
      <c r="D254" s="5"/>
      <c r="E254" s="6" t="str">
        <f>SUM(E243:E253)</f>
        <v>3000.77</v>
      </c>
      <c r="F254" s="1"/>
      <c r="G254" s="3" t="str">
        <f>E254+10000</f>
        <v>13000.77</v>
      </c>
      <c r="H254" s="1" t="str">
        <f>13000-12929</f>
        <v>71</v>
      </c>
      <c r="I254" s="1"/>
      <c r="J254" s="1"/>
      <c r="K254" s="1"/>
    </row>
    <row r="255" ht="12.75" customHeight="1">
      <c r="A255" s="7" t="s">
        <v>18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3"/>
      <c r="J258" s="1"/>
      <c r="K258" s="1"/>
    </row>
    <row r="259" ht="12.75" customHeight="1">
      <c r="A259" s="1"/>
      <c r="B259" s="3"/>
      <c r="C259" s="3"/>
      <c r="D259" s="3"/>
      <c r="E259" s="3"/>
      <c r="F259" s="1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3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3"/>
      <c r="J262" s="1"/>
      <c r="K262" s="1"/>
    </row>
    <row r="263" ht="12.75" customHeight="1">
      <c r="A263" s="1"/>
      <c r="B263" s="3"/>
      <c r="C263" s="3"/>
      <c r="D263" s="3"/>
      <c r="E263" s="3"/>
      <c r="F263" s="3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3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5.75" customHeight="1">
      <c r="A268" s="5"/>
      <c r="B268" s="5"/>
      <c r="C268" s="5"/>
      <c r="D268" s="5"/>
      <c r="E268" s="6"/>
      <c r="F268" s="1"/>
      <c r="G268" s="3"/>
      <c r="H268" s="1"/>
      <c r="I268" s="1"/>
      <c r="J268" s="1"/>
      <c r="K268" s="1"/>
    </row>
    <row r="269" ht="12.75" customHeight="1">
      <c r="A269" s="7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5.75" customHeight="1">
      <c r="A270" s="1"/>
      <c r="B270" s="2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3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3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3"/>
      <c r="J277" s="1"/>
      <c r="K277" s="1"/>
    </row>
    <row r="278" ht="12.75" customHeight="1">
      <c r="A278" s="1"/>
      <c r="B278" s="3"/>
      <c r="C278" s="3"/>
      <c r="D278" s="3"/>
      <c r="E278" s="3"/>
      <c r="F278" s="3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3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5.75" customHeight="1">
      <c r="A283" s="5"/>
      <c r="B283" s="5"/>
      <c r="C283" s="5"/>
      <c r="D283" s="5"/>
      <c r="E283" s="6"/>
      <c r="F283" s="1"/>
      <c r="G283" s="3"/>
      <c r="H283" s="1"/>
      <c r="I283" s="1"/>
      <c r="J283" s="1"/>
      <c r="K283" s="1"/>
    </row>
    <row r="284" ht="12.75" customHeight="1">
      <c r="A284" s="7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2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3"/>
      <c r="J288" s="1"/>
      <c r="K288" s="1"/>
    </row>
    <row r="289" ht="12.75" customHeight="1">
      <c r="A289" s="1"/>
      <c r="B289" s="3"/>
      <c r="C289" s="3"/>
      <c r="D289" s="3"/>
      <c r="E289" s="3"/>
      <c r="F289" s="1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3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3"/>
      <c r="J292" s="1"/>
      <c r="K292" s="1"/>
    </row>
    <row r="293" ht="12.75" customHeight="1">
      <c r="A293" s="1"/>
      <c r="B293" s="3"/>
      <c r="C293" s="3"/>
      <c r="D293" s="3"/>
      <c r="E293" s="3"/>
      <c r="F293" s="3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3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5.75" customHeight="1">
      <c r="A298" s="5"/>
      <c r="B298" s="5"/>
      <c r="C298" s="5"/>
      <c r="D298" s="5"/>
      <c r="E298" s="6"/>
      <c r="F298" s="1"/>
      <c r="G298" s="3"/>
      <c r="H298" s="1"/>
      <c r="I298" s="1"/>
      <c r="J298" s="1"/>
      <c r="K298" s="1"/>
    </row>
    <row r="299" ht="12.75" customHeight="1">
      <c r="A299" s="7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2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3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3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3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3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5.75" customHeight="1">
      <c r="A313" s="5"/>
      <c r="B313" s="5"/>
      <c r="C313" s="5"/>
      <c r="D313" s="5"/>
      <c r="E313" s="6"/>
      <c r="F313" s="1"/>
      <c r="G313" s="3"/>
      <c r="H313" s="1"/>
      <c r="I313" s="1"/>
      <c r="J313" s="1"/>
      <c r="K313" s="1"/>
    </row>
    <row r="314" ht="12.75" customHeight="1">
      <c r="A314" s="7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2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3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3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3"/>
      <c r="J322" s="1"/>
      <c r="K322" s="1"/>
    </row>
    <row r="323" ht="12.75" customHeight="1">
      <c r="A323" s="1"/>
      <c r="B323" s="3"/>
      <c r="C323" s="3"/>
      <c r="D323" s="3"/>
      <c r="E323" s="3"/>
      <c r="F323" s="3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3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5.75" customHeight="1">
      <c r="A328" s="5"/>
      <c r="B328" s="5"/>
      <c r="C328" s="5"/>
      <c r="D328" s="5"/>
      <c r="E328" s="6"/>
      <c r="F328" s="1"/>
      <c r="G328" s="3"/>
      <c r="H328" s="1"/>
      <c r="I328" s="1"/>
      <c r="J328" s="1"/>
      <c r="K328" s="1"/>
    </row>
    <row r="329" ht="12.75" customHeight="1">
      <c r="A329" s="7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2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3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3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3"/>
      <c r="J337" s="1"/>
      <c r="K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3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5.75" customHeight="1">
      <c r="A343" s="5"/>
      <c r="B343" s="5"/>
      <c r="C343" s="5"/>
      <c r="D343" s="5"/>
      <c r="E343" s="6"/>
      <c r="F343" s="1"/>
      <c r="G343" s="3"/>
      <c r="H343" s="1"/>
      <c r="I343" s="1"/>
      <c r="J343" s="1"/>
      <c r="K343" s="1"/>
    </row>
    <row r="344" ht="12.75" customHeight="1">
      <c r="A344" s="7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2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3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3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3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3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5.75" customHeight="1">
      <c r="A358" s="5"/>
      <c r="B358" s="5"/>
      <c r="C358" s="5"/>
      <c r="D358" s="5"/>
      <c r="E358" s="6"/>
      <c r="F358" s="1"/>
      <c r="G358" s="3"/>
      <c r="H358" s="1"/>
      <c r="I358" s="1"/>
      <c r="J358" s="1"/>
      <c r="K358" s="1"/>
    </row>
    <row r="359" ht="12.75" customHeight="1">
      <c r="A359" s="7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2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3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3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3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3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5.75" customHeight="1">
      <c r="A373" s="5"/>
      <c r="B373" s="5"/>
      <c r="C373" s="5"/>
      <c r="D373" s="5"/>
      <c r="E373" s="6"/>
      <c r="F373" s="1"/>
      <c r="G373" s="1"/>
      <c r="H373" s="1"/>
      <c r="I373" s="1"/>
      <c r="J373" s="1"/>
      <c r="K373" s="1"/>
    </row>
    <row r="374" ht="12.75" customHeight="1">
      <c r="A374" s="7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2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3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3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3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3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5.75" customHeight="1">
      <c r="A388" s="5"/>
      <c r="B388" s="5"/>
      <c r="C388" s="5"/>
      <c r="D388" s="5"/>
      <c r="E388" s="6"/>
      <c r="F388" s="1"/>
      <c r="G388" s="1"/>
      <c r="H388" s="1"/>
      <c r="I388" s="1"/>
      <c r="J388" s="1"/>
      <c r="K388" s="1"/>
    </row>
    <row r="389" ht="12.75" customHeight="1">
      <c r="A389" s="7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2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3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3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3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3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5.75" customHeight="1">
      <c r="A403" s="5"/>
      <c r="B403" s="5"/>
      <c r="C403" s="5"/>
      <c r="D403" s="5"/>
      <c r="E403" s="6"/>
      <c r="F403" s="1"/>
      <c r="G403" s="1"/>
      <c r="H403" s="1"/>
      <c r="I403" s="1"/>
      <c r="J403" s="1"/>
      <c r="K403" s="1"/>
    </row>
    <row r="404" ht="12.75" customHeight="1">
      <c r="A404" s="7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2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3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3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1"/>
      <c r="G412" s="1"/>
      <c r="H412" s="1"/>
      <c r="I412" s="3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3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5.75" customHeight="1">
      <c r="A418" s="5"/>
      <c r="B418" s="5"/>
      <c r="C418" s="5"/>
      <c r="D418" s="5"/>
      <c r="E418" s="6"/>
      <c r="F418" s="1"/>
      <c r="G418" s="1"/>
      <c r="H418" s="1"/>
      <c r="I418" s="1"/>
      <c r="J418" s="1"/>
      <c r="K418" s="1"/>
    </row>
    <row r="419" ht="12.75" customHeight="1">
      <c r="A419" s="7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2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3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3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  <c r="I427" s="3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3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5"/>
      <c r="B433" s="5"/>
      <c r="C433" s="5"/>
      <c r="D433" s="5"/>
      <c r="E433" s="6"/>
      <c r="F433" s="1"/>
      <c r="G433" s="1"/>
      <c r="H433" s="1"/>
      <c r="I433" s="1"/>
      <c r="J433" s="1"/>
      <c r="K433" s="1"/>
    </row>
    <row r="434" ht="12.7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3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3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3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3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5.75" customHeight="1">
      <c r="A448" s="5"/>
      <c r="B448" s="5"/>
      <c r="C448" s="5"/>
      <c r="D448" s="5"/>
      <c r="E448" s="6"/>
      <c r="F448" s="1"/>
      <c r="G448" s="1"/>
      <c r="H448" s="1"/>
      <c r="I448" s="1"/>
      <c r="J448" s="1"/>
      <c r="K448" s="1"/>
    </row>
    <row r="449" ht="12.75" customHeight="1">
      <c r="A449" s="7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2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1"/>
      <c r="G454" s="1"/>
      <c r="H454" s="1"/>
      <c r="I454" s="1"/>
      <c r="J454" s="1"/>
      <c r="K454" s="1"/>
    </row>
    <row r="455" ht="15.75" customHeight="1"/>
  </sheetData>
  <mergeCells count="30">
    <mergeCell ref="B46:D46"/>
    <mergeCell ref="B91:D91"/>
    <mergeCell ref="B76:D76"/>
    <mergeCell ref="B61:D61"/>
    <mergeCell ref="B226:D226"/>
    <mergeCell ref="B211:D211"/>
    <mergeCell ref="B31:D31"/>
    <mergeCell ref="B121:D121"/>
    <mergeCell ref="B106:D106"/>
    <mergeCell ref="B166:D166"/>
    <mergeCell ref="B151:D151"/>
    <mergeCell ref="B241:D241"/>
    <mergeCell ref="B196:D196"/>
    <mergeCell ref="B300:D300"/>
    <mergeCell ref="B285:D285"/>
    <mergeCell ref="B345:D345"/>
    <mergeCell ref="B390:D390"/>
    <mergeCell ref="B405:D405"/>
    <mergeCell ref="B435:D435"/>
    <mergeCell ref="B450:D450"/>
    <mergeCell ref="B420:D420"/>
    <mergeCell ref="B375:D375"/>
    <mergeCell ref="B360:D360"/>
    <mergeCell ref="B315:D315"/>
    <mergeCell ref="B330:D330"/>
    <mergeCell ref="B16:D16"/>
    <mergeCell ref="B1:D1"/>
    <mergeCell ref="B136:D136"/>
    <mergeCell ref="B181:D181"/>
    <mergeCell ref="B270:D27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63.0</v>
      </c>
      <c r="D3" s="3">
        <v>63.0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6921.0</v>
      </c>
      <c r="D4" s="3">
        <v>7060.0</v>
      </c>
      <c r="E4" s="3" t="str">
        <f>F4*B4</f>
        <v>714.46</v>
      </c>
      <c r="F4" s="3" t="str">
        <f t="shared" si="1"/>
        <v>139.00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/>
      <c r="I5" s="1"/>
      <c r="J5" s="1"/>
      <c r="K5" s="1"/>
    </row>
    <row r="6" ht="12.75" customHeight="1">
      <c r="A6" s="1" t="s">
        <v>9</v>
      </c>
      <c r="B6" s="3">
        <v>21.65</v>
      </c>
      <c r="C6" s="3">
        <v>247.0</v>
      </c>
      <c r="D6" s="3">
        <v>249.0</v>
      </c>
      <c r="E6" s="3" t="str">
        <f t="shared" ref="E6:E7" si="2">F6*B6</f>
        <v>43.30</v>
      </c>
      <c r="F6" s="3" t="str">
        <f>D6-C6</f>
        <v>2.00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75.78</v>
      </c>
      <c r="F7" s="3" t="str">
        <f>F6+F9</f>
        <v>3.00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/>
      <c r="I8" s="3"/>
      <c r="J8" s="1"/>
      <c r="K8" s="1"/>
    </row>
    <row r="9" ht="12.75" customHeight="1">
      <c r="A9" s="1" t="s">
        <v>12</v>
      </c>
      <c r="B9" s="3">
        <v>102.57</v>
      </c>
      <c r="C9" s="3">
        <v>137.0</v>
      </c>
      <c r="D9" s="3">
        <v>138.0</v>
      </c>
      <c r="E9" s="3" t="str">
        <f>F9*B9</f>
        <v>102.57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1187.27</v>
      </c>
      <c r="F10" s="1"/>
      <c r="G10" s="1">
        <v>1200.0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/>
      <c r="I12" s="1"/>
      <c r="J12" s="1"/>
      <c r="K12" s="1"/>
    </row>
    <row r="13" ht="12.75" customHeight="1">
      <c r="A13" s="1" t="s">
        <v>36</v>
      </c>
      <c r="B13" s="3"/>
      <c r="C13" s="3"/>
      <c r="D13" s="3"/>
      <c r="E13" s="3">
        <v>0.0</v>
      </c>
      <c r="F13" s="1"/>
      <c r="G13" s="3" t="str">
        <f>G14-7</f>
        <v>13992.89</v>
      </c>
      <c r="H13" s="1"/>
      <c r="I13" s="1"/>
      <c r="J13" s="1"/>
      <c r="K13" s="1"/>
    </row>
    <row r="14">
      <c r="A14" s="5" t="s">
        <v>17</v>
      </c>
      <c r="B14" s="5"/>
      <c r="C14" s="5"/>
      <c r="D14" s="5"/>
      <c r="E14" s="6" t="str">
        <f>SUM(E3:E13)</f>
        <v>4999.89</v>
      </c>
      <c r="F14" s="5"/>
      <c r="G14" s="3" t="str">
        <f>E14+9000</f>
        <v>13999.89</v>
      </c>
      <c r="H14" s="3"/>
      <c r="I14" s="1"/>
      <c r="J14" s="1"/>
      <c r="K14" s="1"/>
    </row>
    <row r="15" ht="12.75" customHeight="1">
      <c r="A15" s="7" t="s">
        <v>48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19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63.0</v>
      </c>
      <c r="D18" s="3">
        <v>63.0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6762.0</v>
      </c>
      <c r="D19" s="3">
        <v>6921.0</v>
      </c>
      <c r="E19" s="3" t="str">
        <f>F19*B19</f>
        <v>817.26</v>
      </c>
      <c r="F19" s="3" t="str">
        <f t="shared" si="3"/>
        <v>159.00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245.0</v>
      </c>
      <c r="D21" s="3">
        <v>247.0</v>
      </c>
      <c r="E21" s="3" t="str">
        <f t="shared" ref="E21:E22" si="4">F21*B21</f>
        <v>43.30</v>
      </c>
      <c r="F21" s="3" t="str">
        <f>D21-C21</f>
        <v>2.00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75.78</v>
      </c>
      <c r="F22" s="3" t="str">
        <f>F21+F24</f>
        <v>3.00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/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136.0</v>
      </c>
      <c r="D24" s="3">
        <v>137.0</v>
      </c>
      <c r="E24" s="3" t="str">
        <f>F24*B24</f>
        <v>102.57</v>
      </c>
      <c r="F24" s="3" t="str">
        <f>D24-C24</f>
        <v>1.00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1187.27</v>
      </c>
      <c r="F25" s="1"/>
      <c r="G25" s="1">
        <v>1200.0</v>
      </c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/>
      <c r="I27" s="1"/>
      <c r="J27" s="1"/>
      <c r="K27" s="1"/>
    </row>
    <row r="28" ht="12.75" customHeight="1">
      <c r="A28" s="1" t="s">
        <v>36</v>
      </c>
      <c r="B28" s="3"/>
      <c r="C28" s="3"/>
      <c r="D28" s="3"/>
      <c r="E28" s="3">
        <v>0.0</v>
      </c>
      <c r="F28" s="1"/>
      <c r="G28" s="3" t="str">
        <f>G29-7</f>
        <v>14095.69</v>
      </c>
      <c r="H28" s="1"/>
      <c r="I28" s="1"/>
      <c r="J28" s="1"/>
      <c r="K28" s="1"/>
    </row>
    <row r="29" ht="15.75" customHeight="1">
      <c r="A29" s="5" t="s">
        <v>17</v>
      </c>
      <c r="B29" s="5"/>
      <c r="C29" s="5"/>
      <c r="D29" s="5"/>
      <c r="E29" s="6" t="str">
        <f>SUM(E18:E28)</f>
        <v>5102.69</v>
      </c>
      <c r="F29" s="5"/>
      <c r="G29" s="3" t="str">
        <f>E29+9000</f>
        <v>14102.69</v>
      </c>
      <c r="H29" s="3"/>
      <c r="I29" s="1"/>
      <c r="J29" s="1"/>
      <c r="K29" s="1"/>
    </row>
    <row r="30" ht="12.75" customHeight="1">
      <c r="A30" s="7" t="s">
        <v>48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62.0</v>
      </c>
      <c r="D33" s="3">
        <v>63.0</v>
      </c>
      <c r="E33" s="3" t="str">
        <f>B33*F33</f>
        <v>122.35</v>
      </c>
      <c r="F33" s="3" t="str">
        <f t="shared" ref="F33:F34" si="5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6635.0</v>
      </c>
      <c r="D34" s="3">
        <v>6762.0</v>
      </c>
      <c r="E34" s="3" t="str">
        <f>F34*B34</f>
        <v>652.78</v>
      </c>
      <c r="F34" s="3" t="str">
        <f t="shared" si="5"/>
        <v>127.00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242.0</v>
      </c>
      <c r="D36" s="3">
        <v>245.0</v>
      </c>
      <c r="E36" s="3" t="str">
        <f t="shared" ref="E36:E37" si="6">F36*B36</f>
        <v>64.95</v>
      </c>
      <c r="F36" s="3" t="str">
        <f>D36-C36</f>
        <v>3.00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101.04</v>
      </c>
      <c r="F37" s="3" t="str">
        <f>F36+F39</f>
        <v>4.00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/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135.0</v>
      </c>
      <c r="D39" s="3">
        <v>136.0</v>
      </c>
      <c r="E39" s="3" t="str">
        <f>F39*B39</f>
        <v>102.57</v>
      </c>
      <c r="F39" s="3" t="str">
        <f>D39-C39</f>
        <v>1.00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1187.27</v>
      </c>
      <c r="F40" s="1"/>
      <c r="G40" s="1">
        <v>1200.0</v>
      </c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/>
      <c r="I42" s="1"/>
      <c r="J42" s="1"/>
      <c r="K42" s="1"/>
    </row>
    <row r="43" ht="12.75" customHeight="1">
      <c r="A43" s="1" t="s">
        <v>36</v>
      </c>
      <c r="B43" s="3"/>
      <c r="C43" s="3"/>
      <c r="D43" s="3"/>
      <c r="E43" s="3">
        <v>0.0</v>
      </c>
      <c r="F43" s="1"/>
      <c r="G43" s="1" t="s">
        <v>49</v>
      </c>
      <c r="H43" s="1"/>
      <c r="I43" s="1"/>
      <c r="J43" s="1"/>
      <c r="K43" s="1"/>
    </row>
    <row r="44" ht="15.75" customHeight="1">
      <c r="A44" s="5" t="s">
        <v>17</v>
      </c>
      <c r="B44" s="5"/>
      <c r="C44" s="5"/>
      <c r="D44" s="5"/>
      <c r="E44" s="6" t="str">
        <f>SUM(E33:E43)</f>
        <v>5107.47</v>
      </c>
      <c r="F44" s="5"/>
      <c r="G44" s="3" t="str">
        <f>E44+9000</f>
        <v>14107.47</v>
      </c>
      <c r="H44" s="3"/>
      <c r="I44" s="1"/>
      <c r="J44" s="1"/>
      <c r="K44" s="1"/>
    </row>
    <row r="45" ht="12.75" customHeight="1">
      <c r="A45" s="7" t="s">
        <v>48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62.0</v>
      </c>
      <c r="D48" s="3">
        <v>62.0</v>
      </c>
      <c r="E48" s="3" t="str">
        <f>B48*F48</f>
        <v>0.00</v>
      </c>
      <c r="F48" s="3" t="str">
        <f t="shared" ref="F48:F49" si="7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6493.0</v>
      </c>
      <c r="D49" s="3">
        <v>6635.0</v>
      </c>
      <c r="E49" s="3" t="str">
        <f>F49*B49</f>
        <v>729.88</v>
      </c>
      <c r="F49" s="3" t="str">
        <f t="shared" si="7"/>
        <v>142.00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240.0</v>
      </c>
      <c r="D51" s="3">
        <v>242.0</v>
      </c>
      <c r="E51" s="3" t="str">
        <f t="shared" ref="E51:E52" si="8">F51*B51</f>
        <v>43.30</v>
      </c>
      <c r="F51" s="3" t="str">
        <f>D51-C51</f>
        <v>2.00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101.04</v>
      </c>
      <c r="F52" s="3" t="str">
        <f>F51+F54</f>
        <v>4.00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2098.0</v>
      </c>
      <c r="F53" s="1"/>
      <c r="G53" s="1"/>
      <c r="H53" s="3"/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133.0</v>
      </c>
      <c r="D54" s="3">
        <v>135.0</v>
      </c>
      <c r="E54" s="3" t="str">
        <f>F54*B54</f>
        <v>205.14</v>
      </c>
      <c r="F54" s="3" t="str">
        <f>D54-C54</f>
        <v>2.00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1187.27</v>
      </c>
      <c r="F55" s="1"/>
      <c r="G55" s="1">
        <v>1200.0</v>
      </c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580.16</v>
      </c>
      <c r="F56" s="1"/>
      <c r="G56" s="3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/>
      <c r="I57" s="1"/>
      <c r="J57" s="1"/>
      <c r="K57" s="1"/>
    </row>
    <row r="58" ht="12.75" customHeight="1">
      <c r="A58" s="1" t="s">
        <v>36</v>
      </c>
      <c r="B58" s="3"/>
      <c r="C58" s="3"/>
      <c r="D58" s="3"/>
      <c r="E58" s="3">
        <v>0.0</v>
      </c>
      <c r="F58" s="1"/>
      <c r="G58" s="1" t="s">
        <v>49</v>
      </c>
      <c r="H58" s="1"/>
      <c r="I58" s="1"/>
      <c r="J58" s="1"/>
      <c r="K58" s="1"/>
    </row>
    <row r="59" ht="15.75" customHeight="1">
      <c r="A59" s="5" t="s">
        <v>17</v>
      </c>
      <c r="B59" s="5"/>
      <c r="C59" s="5"/>
      <c r="D59" s="5"/>
      <c r="E59" s="6" t="str">
        <f>SUM(E48:E58)</f>
        <v>5143.14</v>
      </c>
      <c r="F59" s="5"/>
      <c r="G59" s="3" t="str">
        <f>E59+9000</f>
        <v>14143.14</v>
      </c>
      <c r="H59" s="3"/>
      <c r="I59" s="1"/>
      <c r="J59" s="1"/>
      <c r="K59" s="1"/>
    </row>
    <row r="60" ht="12.75" customHeight="1">
      <c r="A60" s="7" t="s">
        <v>48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122.35</v>
      </c>
      <c r="C63" s="3">
        <v>61.0</v>
      </c>
      <c r="D63" s="3">
        <v>62.0</v>
      </c>
      <c r="E63" s="3" t="str">
        <f>B63*F63</f>
        <v>122.35</v>
      </c>
      <c r="F63" s="3" t="str">
        <f t="shared" ref="F63:F64" si="9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6365.0</v>
      </c>
      <c r="D64" s="3">
        <v>6493.0</v>
      </c>
      <c r="E64" s="3" t="str">
        <f>F64*B64</f>
        <v>657.92</v>
      </c>
      <c r="F64" s="3" t="str">
        <f t="shared" si="9"/>
        <v>128.00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237.0</v>
      </c>
      <c r="D66" s="3">
        <v>240.0</v>
      </c>
      <c r="E66" s="3" t="str">
        <f t="shared" ref="E66:E67" si="10">F66*B66</f>
        <v>64.95</v>
      </c>
      <c r="F66" s="3" t="str">
        <f>D66-C66</f>
        <v>3.00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0"/>
        <v>101.04</v>
      </c>
      <c r="F67" s="3" t="str">
        <f>F66+F69</f>
        <v>4.00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1925.0</v>
      </c>
      <c r="F68" s="1"/>
      <c r="G68" s="1">
        <v>2098.0</v>
      </c>
      <c r="H68" s="3"/>
      <c r="I68" s="3"/>
      <c r="J68" s="1"/>
      <c r="K68" s="1"/>
    </row>
    <row r="69" ht="12.75" customHeight="1">
      <c r="A69" s="1" t="s">
        <v>12</v>
      </c>
      <c r="B69" s="3">
        <v>102.57</v>
      </c>
      <c r="C69" s="3">
        <v>132.0</v>
      </c>
      <c r="D69" s="3">
        <v>133.0</v>
      </c>
      <c r="E69" s="3" t="str">
        <f>F69*B69</f>
        <v>102.57</v>
      </c>
      <c r="F69" s="3" t="str">
        <f>D69-C69</f>
        <v>1.00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1185.8</v>
      </c>
      <c r="F70" s="1"/>
      <c r="G70" s="1">
        <v>1187.27</v>
      </c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560.07</v>
      </c>
      <c r="F71" s="1"/>
      <c r="G71" s="3" t="str">
        <f>1140.23-E71</f>
        <v>580.16</v>
      </c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/>
      <c r="I72" s="1"/>
      <c r="J72" s="1"/>
      <c r="K72" s="1"/>
    </row>
    <row r="73" ht="12.75" customHeight="1">
      <c r="A73" s="1" t="s">
        <v>36</v>
      </c>
      <c r="B73" s="3"/>
      <c r="C73" s="3"/>
      <c r="D73" s="3"/>
      <c r="E73" s="3">
        <v>0.0</v>
      </c>
      <c r="F73" s="1"/>
      <c r="G73" s="8"/>
      <c r="H73" s="1"/>
      <c r="I73" s="1"/>
      <c r="J73" s="1"/>
      <c r="K73" s="1"/>
    </row>
    <row r="74" ht="15.75" customHeight="1">
      <c r="A74" s="5" t="s">
        <v>17</v>
      </c>
      <c r="B74" s="5"/>
      <c r="C74" s="5"/>
      <c r="D74" s="5"/>
      <c r="E74" s="6" t="str">
        <f>SUM(E63:E73)</f>
        <v>4918.05</v>
      </c>
      <c r="F74" s="5"/>
      <c r="G74" s="3" t="str">
        <f>E74+9000</f>
        <v>13918.05</v>
      </c>
      <c r="H74" s="3"/>
      <c r="I74" s="1"/>
      <c r="J74" s="1"/>
      <c r="K74" s="1"/>
    </row>
    <row r="75" ht="12.75" customHeight="1">
      <c r="A75" s="7" t="s">
        <v>48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112.25</v>
      </c>
      <c r="C78" s="3">
        <v>61.0</v>
      </c>
      <c r="D78" s="3">
        <v>61.0</v>
      </c>
      <c r="E78" s="3" t="str">
        <f>B78*F78</f>
        <v>0.00</v>
      </c>
      <c r="F78" s="3" t="str">
        <f t="shared" ref="F78:F79" si="11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4.72</v>
      </c>
      <c r="C79" s="3">
        <v>6233.0</v>
      </c>
      <c r="D79" s="3">
        <v>6365.0</v>
      </c>
      <c r="E79" s="3" t="str">
        <f>F79*B79</f>
        <v>623.04</v>
      </c>
      <c r="F79" s="3" t="str">
        <f t="shared" si="11"/>
        <v>132.00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110.42</v>
      </c>
      <c r="F80" s="1"/>
      <c r="G80" s="1"/>
      <c r="H80" s="3"/>
      <c r="I80" s="1"/>
      <c r="J80" s="1"/>
      <c r="K80" s="1"/>
    </row>
    <row r="81" ht="12.75" customHeight="1">
      <c r="A81" s="1" t="s">
        <v>9</v>
      </c>
      <c r="B81" s="3">
        <v>19.87</v>
      </c>
      <c r="C81" s="3">
        <v>235.0</v>
      </c>
      <c r="D81" s="3">
        <v>237.0</v>
      </c>
      <c r="E81" s="3" t="str">
        <f t="shared" ref="E81:E82" si="12">F81*B81</f>
        <v>39.74</v>
      </c>
      <c r="F81" s="3" t="str">
        <f>D81-C81</f>
        <v>2.00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23.18</v>
      </c>
      <c r="C82" s="3"/>
      <c r="D82" s="3"/>
      <c r="E82" s="3" t="str">
        <f t="shared" si="12"/>
        <v>69.54</v>
      </c>
      <c r="F82" s="3" t="str">
        <f>F81+F84</f>
        <v>3.00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1925.02</v>
      </c>
      <c r="F83" s="1"/>
      <c r="G83" s="1"/>
      <c r="H83" s="3"/>
      <c r="I83" s="3"/>
      <c r="J83" s="1"/>
      <c r="K83" s="1"/>
    </row>
    <row r="84" ht="12.75" customHeight="1">
      <c r="A84" s="1" t="s">
        <v>12</v>
      </c>
      <c r="B84" s="3">
        <v>94.72</v>
      </c>
      <c r="C84" s="3">
        <v>131.0</v>
      </c>
      <c r="D84" s="3">
        <v>132.0</v>
      </c>
      <c r="E84" s="3" t="str">
        <f>F84*B84</f>
        <v>94.72</v>
      </c>
      <c r="F84" s="3" t="str">
        <f>D84-C84</f>
        <v>1.00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1185.8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560.07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/>
      <c r="I87" s="1"/>
      <c r="J87" s="1"/>
      <c r="K87" s="1"/>
    </row>
    <row r="88" ht="12.75" customHeight="1">
      <c r="A88" s="1" t="s">
        <v>36</v>
      </c>
      <c r="B88" s="3"/>
      <c r="C88" s="3"/>
      <c r="D88" s="3"/>
      <c r="E88" s="3">
        <v>0.0</v>
      </c>
      <c r="F88" s="1"/>
      <c r="G88" s="8"/>
      <c r="H88" s="1"/>
      <c r="I88" s="1"/>
      <c r="J88" s="1"/>
      <c r="K88" s="1"/>
    </row>
    <row r="89" ht="15.75" customHeight="1">
      <c r="A89" s="5" t="s">
        <v>17</v>
      </c>
      <c r="B89" s="5"/>
      <c r="C89" s="5"/>
      <c r="D89" s="5"/>
      <c r="E89" s="6" t="str">
        <f>SUM(E78:E88)</f>
        <v>4686.35</v>
      </c>
      <c r="F89" s="5"/>
      <c r="G89" s="3" t="str">
        <f>E89+9000</f>
        <v>13686.35</v>
      </c>
      <c r="H89" s="3"/>
      <c r="I89" s="1"/>
      <c r="J89" s="1"/>
      <c r="K89" s="1"/>
    </row>
    <row r="90" ht="12.75" customHeight="1">
      <c r="A90" s="7" t="s">
        <v>48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112.25</v>
      </c>
      <c r="C93" s="3">
        <v>61.0</v>
      </c>
      <c r="D93" s="3">
        <v>61.0</v>
      </c>
      <c r="E93" s="3" t="str">
        <f>B93*F93</f>
        <v>0.00</v>
      </c>
      <c r="F93" s="3" t="str">
        <f t="shared" ref="F93:F94" si="13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4.72</v>
      </c>
      <c r="C94" s="3">
        <v>6077.0</v>
      </c>
      <c r="D94" s="3">
        <v>6233.0</v>
      </c>
      <c r="E94" s="3" t="str">
        <f>F94*B94</f>
        <v>736.32</v>
      </c>
      <c r="F94" s="3" t="str">
        <f t="shared" si="13"/>
        <v>156.00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>
        <v>110.42</v>
      </c>
      <c r="H95" s="3"/>
      <c r="I95" s="1"/>
      <c r="J95" s="1"/>
      <c r="K95" s="1"/>
    </row>
    <row r="96" ht="12.75" customHeight="1">
      <c r="A96" s="1" t="s">
        <v>9</v>
      </c>
      <c r="B96" s="3">
        <v>19.87</v>
      </c>
      <c r="C96" s="3">
        <v>232.0</v>
      </c>
      <c r="D96" s="3">
        <v>235.0</v>
      </c>
      <c r="E96" s="3" t="str">
        <f t="shared" ref="E96:E97" si="14">F96*B96</f>
        <v>59.61</v>
      </c>
      <c r="F96" s="3" t="str">
        <f>D96-C96</f>
        <v>3.00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23.18</v>
      </c>
      <c r="C97" s="3"/>
      <c r="D97" s="3"/>
      <c r="E97" s="3" t="str">
        <f t="shared" si="14"/>
        <v>92.72</v>
      </c>
      <c r="F97" s="3" t="str">
        <f>F96+F99</f>
        <v>4.00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1828.13</v>
      </c>
      <c r="F98" s="1"/>
      <c r="G98" s="1">
        <v>1925.02</v>
      </c>
      <c r="H98" s="3"/>
      <c r="I98" s="3"/>
      <c r="J98" s="1"/>
      <c r="K98" s="1"/>
    </row>
    <row r="99" ht="12.75" customHeight="1">
      <c r="A99" s="1" t="s">
        <v>12</v>
      </c>
      <c r="B99" s="3">
        <v>94.72</v>
      </c>
      <c r="C99" s="3">
        <v>130.0</v>
      </c>
      <c r="D99" s="3">
        <v>131.0</v>
      </c>
      <c r="E99" s="3" t="str">
        <f>F99*B99</f>
        <v>94.72</v>
      </c>
      <c r="F99" s="3" t="str">
        <f>D99-C99</f>
        <v>1.00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1181.88</v>
      </c>
      <c r="F100" s="1"/>
      <c r="G100" s="1">
        <v>1185.8</v>
      </c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560.07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/>
      <c r="I102" s="1"/>
      <c r="J102" s="1"/>
      <c r="K102" s="1"/>
    </row>
    <row r="103" ht="12.75" customHeight="1">
      <c r="A103" s="1" t="s">
        <v>36</v>
      </c>
      <c r="B103" s="3"/>
      <c r="C103" s="3"/>
      <c r="D103" s="3"/>
      <c r="E103" s="3">
        <v>0.0</v>
      </c>
      <c r="F103" s="1"/>
      <c r="G103" s="8"/>
      <c r="H103" s="1"/>
      <c r="I103" s="1"/>
      <c r="J103" s="1"/>
      <c r="K103" s="1"/>
    </row>
    <row r="104" ht="15.75" customHeight="1">
      <c r="A104" s="5" t="s">
        <v>17</v>
      </c>
      <c r="B104" s="5"/>
      <c r="C104" s="5"/>
      <c r="D104" s="5"/>
      <c r="E104" s="6" t="str">
        <f>SUM(E93:E103)</f>
        <v>4734.07</v>
      </c>
      <c r="F104" s="5"/>
      <c r="G104" s="3" t="str">
        <f>E104+9000</f>
        <v>13734.07</v>
      </c>
      <c r="H104" s="3"/>
      <c r="I104" s="1"/>
      <c r="J104" s="1"/>
      <c r="K104" s="1"/>
    </row>
    <row r="105" ht="12.75" customHeight="1">
      <c r="A105" s="7" t="s">
        <v>48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26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112.25</v>
      </c>
      <c r="C108" s="3">
        <v>60.0</v>
      </c>
      <c r="D108" s="3">
        <v>61.0</v>
      </c>
      <c r="E108" s="3" t="str">
        <f>B108*F108</f>
        <v>112.25</v>
      </c>
      <c r="F108" s="3" t="str">
        <f t="shared" ref="F108:F109" si="15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4.72</v>
      </c>
      <c r="C109" s="3">
        <v>5945.0</v>
      </c>
      <c r="D109" s="3">
        <v>6077.0</v>
      </c>
      <c r="E109" s="3" t="str">
        <f>F109*B109</f>
        <v>623.04</v>
      </c>
      <c r="F109" s="3" t="str">
        <f t="shared" si="15"/>
        <v>132.00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3"/>
      <c r="I110" s="1"/>
      <c r="J110" s="1"/>
      <c r="K110" s="1"/>
    </row>
    <row r="111" ht="12.75" customHeight="1">
      <c r="A111" s="1" t="s">
        <v>9</v>
      </c>
      <c r="B111" s="3">
        <v>19.87</v>
      </c>
      <c r="C111" s="3">
        <v>230.0</v>
      </c>
      <c r="D111" s="3">
        <v>232.0</v>
      </c>
      <c r="E111" s="3" t="str">
        <f t="shared" ref="E111:E112" si="16">F111*B111</f>
        <v>39.74</v>
      </c>
      <c r="F111" s="3" t="str">
        <f>D111-C111</f>
        <v>2.00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23.18</v>
      </c>
      <c r="C112" s="3"/>
      <c r="D112" s="3"/>
      <c r="E112" s="3" t="str">
        <f t="shared" si="16"/>
        <v>46.36</v>
      </c>
      <c r="F112" s="3" t="str">
        <f>F111+F114</f>
        <v>2.00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1828.13</v>
      </c>
      <c r="F113" s="1"/>
      <c r="G113" s="1"/>
      <c r="H113" s="3"/>
      <c r="I113" s="3"/>
      <c r="J113" s="1"/>
      <c r="K113" s="1"/>
    </row>
    <row r="114" ht="12.75" customHeight="1">
      <c r="A114" s="1" t="s">
        <v>12</v>
      </c>
      <c r="B114" s="3">
        <v>94.72</v>
      </c>
      <c r="C114" s="3">
        <v>130.0</v>
      </c>
      <c r="D114" s="3">
        <v>130.0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1181.88</v>
      </c>
      <c r="F115" s="1"/>
      <c r="G115" s="1">
        <v>1296.05</v>
      </c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560.07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/>
      <c r="I117" s="1"/>
      <c r="J117" s="1"/>
      <c r="K117" s="1"/>
    </row>
    <row r="118" ht="12.75" customHeight="1">
      <c r="A118" s="1" t="s">
        <v>36</v>
      </c>
      <c r="B118" s="3"/>
      <c r="C118" s="3"/>
      <c r="D118" s="3"/>
      <c r="E118" s="3">
        <v>0.0</v>
      </c>
      <c r="F118" s="1"/>
      <c r="G118" s="8"/>
      <c r="H118" s="1"/>
      <c r="I118" s="1"/>
      <c r="J118" s="1"/>
      <c r="K118" s="1"/>
    </row>
    <row r="119" ht="15.75" customHeight="1">
      <c r="A119" s="5" t="s">
        <v>17</v>
      </c>
      <c r="B119" s="5"/>
      <c r="C119" s="5"/>
      <c r="D119" s="5"/>
      <c r="E119" s="6" t="str">
        <f>SUM(E108:E118)</f>
        <v>4572.09</v>
      </c>
      <c r="F119" s="5"/>
      <c r="G119" s="3" t="str">
        <f>E119+9000</f>
        <v>13572.09</v>
      </c>
      <c r="H119" s="3"/>
      <c r="I119" s="1"/>
      <c r="J119" s="1"/>
      <c r="K119" s="1"/>
    </row>
    <row r="120" ht="12.75" customHeight="1">
      <c r="A120" s="7" t="s">
        <v>48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27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112.25</v>
      </c>
      <c r="C123" s="3">
        <v>60.0</v>
      </c>
      <c r="D123" s="3">
        <v>60.0</v>
      </c>
      <c r="E123" s="3" t="str">
        <f>B123*F123</f>
        <v>0.00</v>
      </c>
      <c r="F123" s="3" t="str">
        <f t="shared" ref="F123:F124" si="17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4.72</v>
      </c>
      <c r="C124" s="3">
        <v>5799.0</v>
      </c>
      <c r="D124" s="3">
        <v>5945.0</v>
      </c>
      <c r="E124" s="3" t="str">
        <f>F124*B124</f>
        <v>689.12</v>
      </c>
      <c r="F124" s="3" t="str">
        <f t="shared" si="17"/>
        <v>146.00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19.87</v>
      </c>
      <c r="C126" s="3">
        <v>227.0</v>
      </c>
      <c r="D126" s="3">
        <v>230.0</v>
      </c>
      <c r="E126" s="3" t="str">
        <f t="shared" ref="E126:E127" si="18">F126*B126</f>
        <v>59.61</v>
      </c>
      <c r="F126" s="3" t="str">
        <f>D126-C126</f>
        <v>3.00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23.18</v>
      </c>
      <c r="C127" s="3"/>
      <c r="D127" s="3"/>
      <c r="E127" s="3" t="str">
        <f t="shared" si="18"/>
        <v>92.72</v>
      </c>
      <c r="F127" s="3" t="str">
        <f>F126+F129</f>
        <v>4.00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1828.13</v>
      </c>
      <c r="F128" s="1"/>
      <c r="G128" s="1"/>
      <c r="H128" s="3"/>
      <c r="I128" s="3"/>
      <c r="J128" s="1"/>
      <c r="K128" s="1"/>
    </row>
    <row r="129" ht="12.75" customHeight="1">
      <c r="A129" s="1" t="s">
        <v>12</v>
      </c>
      <c r="B129" s="3">
        <v>94.72</v>
      </c>
      <c r="C129" s="3">
        <v>129.0</v>
      </c>
      <c r="D129" s="3">
        <v>130.0</v>
      </c>
      <c r="E129" s="3" t="str">
        <f>F129*B129</f>
        <v>94.72</v>
      </c>
      <c r="F129" s="3" t="str">
        <f>D129-C129</f>
        <v>1.00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1181.88</v>
      </c>
      <c r="F130" s="1"/>
      <c r="G130" s="1">
        <v>1296.05</v>
      </c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560.07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/>
      <c r="I132" s="1"/>
      <c r="J132" s="1"/>
      <c r="K132" s="1"/>
    </row>
    <row r="133" ht="12.75" customHeight="1">
      <c r="A133" s="1" t="s">
        <v>36</v>
      </c>
      <c r="B133" s="3"/>
      <c r="C133" s="3"/>
      <c r="D133" s="3"/>
      <c r="E133" s="3">
        <v>0.0</v>
      </c>
      <c r="F133" s="1"/>
      <c r="G133" s="8"/>
      <c r="H133" s="1"/>
      <c r="I133" s="1"/>
      <c r="J133" s="1"/>
      <c r="K133" s="1"/>
    </row>
    <row r="134" ht="15.75" customHeight="1">
      <c r="A134" s="5" t="s">
        <v>17</v>
      </c>
      <c r="B134" s="5"/>
      <c r="C134" s="5"/>
      <c r="D134" s="5"/>
      <c r="E134" s="6" t="str">
        <f>SUM(E123:E133)</f>
        <v>4686.87</v>
      </c>
      <c r="F134" s="5"/>
      <c r="G134" s="3" t="str">
        <f>E134+9000</f>
        <v>13686.87</v>
      </c>
      <c r="H134" s="3"/>
      <c r="I134" s="1"/>
      <c r="J134" s="1"/>
      <c r="K134" s="1"/>
    </row>
    <row r="135" ht="12.75" customHeight="1">
      <c r="A135" s="7" t="s">
        <v>48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28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112.25</v>
      </c>
      <c r="C138" s="3">
        <v>60.0</v>
      </c>
      <c r="D138" s="3">
        <v>60.0</v>
      </c>
      <c r="E138" s="3" t="str">
        <f>B138*F138</f>
        <v>0.00</v>
      </c>
      <c r="F138" s="3" t="str">
        <f t="shared" ref="F138:F139" si="1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4.72</v>
      </c>
      <c r="C139" s="3">
        <v>5643.0</v>
      </c>
      <c r="D139" s="3">
        <v>5799.0</v>
      </c>
      <c r="E139" s="3" t="str">
        <f>F139*B139</f>
        <v>736.32</v>
      </c>
      <c r="F139" s="3" t="str">
        <f t="shared" si="19"/>
        <v>156.00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3"/>
      <c r="I140" s="1"/>
      <c r="J140" s="1"/>
      <c r="K140" s="1"/>
    </row>
    <row r="141" ht="12.75" customHeight="1">
      <c r="A141" s="1" t="s">
        <v>9</v>
      </c>
      <c r="B141" s="3">
        <v>19.87</v>
      </c>
      <c r="C141" s="3">
        <v>224.0</v>
      </c>
      <c r="D141" s="3">
        <v>227.0</v>
      </c>
      <c r="E141" s="3" t="str">
        <f t="shared" ref="E141:E142" si="20">F141*B141</f>
        <v>59.61</v>
      </c>
      <c r="F141" s="3" t="str">
        <f>D141-C141</f>
        <v>3.00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23.18</v>
      </c>
      <c r="C142" s="3"/>
      <c r="D142" s="3"/>
      <c r="E142" s="3" t="str">
        <f t="shared" si="20"/>
        <v>69.54</v>
      </c>
      <c r="F142" s="3" t="str">
        <f>F141+F144</f>
        <v>3.00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1828.13</v>
      </c>
      <c r="F143" s="1"/>
      <c r="G143" s="1"/>
      <c r="H143" s="3"/>
      <c r="I143" s="3"/>
      <c r="J143" s="1"/>
      <c r="K143" s="1"/>
    </row>
    <row r="144" ht="12.75" customHeight="1">
      <c r="A144" s="1" t="s">
        <v>12</v>
      </c>
      <c r="B144" s="3">
        <v>94.72</v>
      </c>
      <c r="C144" s="3">
        <v>105.0</v>
      </c>
      <c r="D144" s="3">
        <v>105.0</v>
      </c>
      <c r="E144" s="3" t="str">
        <f>F144*B144</f>
        <v>0.00</v>
      </c>
      <c r="F144" s="3" t="str">
        <f>D144-C144</f>
        <v>0.00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1181.88</v>
      </c>
      <c r="F145" s="1"/>
      <c r="G145" s="1">
        <v>1296.05</v>
      </c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560.07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78.0</v>
      </c>
      <c r="F147" s="1"/>
      <c r="G147" s="1"/>
      <c r="H147" s="1"/>
      <c r="I147" s="1"/>
      <c r="J147" s="1"/>
      <c r="K147" s="1"/>
    </row>
    <row r="148" ht="12.75" customHeight="1">
      <c r="A148" s="1" t="s">
        <v>36</v>
      </c>
      <c r="B148" s="3"/>
      <c r="C148" s="3"/>
      <c r="D148" s="3"/>
      <c r="E148" s="3">
        <v>0.0</v>
      </c>
      <c r="F148" s="1"/>
      <c r="G148" s="8"/>
      <c r="H148" s="1"/>
      <c r="I148" s="1"/>
      <c r="J148" s="1"/>
      <c r="K148" s="1"/>
    </row>
    <row r="149" ht="15.75" customHeight="1">
      <c r="A149" s="5" t="s">
        <v>17</v>
      </c>
      <c r="B149" s="5"/>
      <c r="C149" s="5"/>
      <c r="D149" s="5"/>
      <c r="E149" s="6" t="str">
        <f>SUM(E138:E148)</f>
        <v>4616.17</v>
      </c>
      <c r="F149" s="5"/>
      <c r="G149" s="3" t="str">
        <f>E149+9000</f>
        <v>13616.17</v>
      </c>
      <c r="H149" s="3"/>
      <c r="I149" s="1"/>
      <c r="J149" s="1"/>
      <c r="K149" s="1"/>
    </row>
    <row r="150" ht="12.75" customHeight="1">
      <c r="A150" s="7" t="s">
        <v>48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29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112.25</v>
      </c>
      <c r="C153" s="3">
        <v>60.0</v>
      </c>
      <c r="D153" s="3">
        <v>60.0</v>
      </c>
      <c r="E153" s="3" t="str">
        <f>B153*F153</f>
        <v>0.00</v>
      </c>
      <c r="F153" s="3" t="str">
        <f t="shared" ref="F153:F154" si="21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5570.0</v>
      </c>
      <c r="D154" s="3">
        <v>5643.0</v>
      </c>
      <c r="E154" s="3" t="str">
        <f>F154*B154</f>
        <v>327.04</v>
      </c>
      <c r="F154" s="3" t="str">
        <f t="shared" si="21"/>
        <v>73.00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3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223.0</v>
      </c>
      <c r="D156" s="3">
        <v>224.0</v>
      </c>
      <c r="E156" s="3" t="str">
        <f t="shared" ref="E156:E157" si="22">F156*B156</f>
        <v>18.88</v>
      </c>
      <c r="F156" s="3" t="str">
        <f>D156-C156</f>
        <v>1.00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22"/>
        <v>22.03</v>
      </c>
      <c r="F157" s="3" t="str">
        <f>F156+F159</f>
        <v>1.00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1828.13</v>
      </c>
      <c r="F158" s="1"/>
      <c r="G158" s="1"/>
      <c r="H158" s="3"/>
      <c r="I158" s="3"/>
      <c r="J158" s="1"/>
      <c r="K158" s="1"/>
    </row>
    <row r="159" ht="12.75" customHeight="1">
      <c r="A159" s="1" t="s">
        <v>12</v>
      </c>
      <c r="B159" s="3">
        <v>89.36</v>
      </c>
      <c r="C159" s="3">
        <v>105.0</v>
      </c>
      <c r="D159" s="3">
        <v>105.0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1181.88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560.07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70.0</v>
      </c>
      <c r="F162" s="1"/>
      <c r="G162" s="1">
        <v>78.0</v>
      </c>
      <c r="H162" s="1"/>
      <c r="I162" s="1"/>
      <c r="J162" s="1"/>
      <c r="K162" s="1"/>
    </row>
    <row r="163" ht="12.75" customHeight="1">
      <c r="A163" s="1" t="s">
        <v>36</v>
      </c>
      <c r="B163" s="3"/>
      <c r="C163" s="3"/>
      <c r="D163" s="3"/>
      <c r="E163" s="3">
        <v>0.0</v>
      </c>
      <c r="F163" s="1"/>
      <c r="G163" s="8"/>
      <c r="H163" s="1"/>
      <c r="I163" s="1"/>
      <c r="J163" s="1"/>
      <c r="K163" s="1"/>
    </row>
    <row r="164" ht="15.75" customHeight="1">
      <c r="A164" s="5" t="s">
        <v>17</v>
      </c>
      <c r="B164" s="5"/>
      <c r="C164" s="5"/>
      <c r="D164" s="5"/>
      <c r="E164" s="6" t="str">
        <f>SUM(E153:E163)</f>
        <v>4110.65</v>
      </c>
      <c r="F164" s="5"/>
      <c r="G164" s="3" t="str">
        <f>E164+9000</f>
        <v>13110.65</v>
      </c>
      <c r="H164" s="3"/>
      <c r="I164" s="1"/>
      <c r="J164" s="1"/>
      <c r="K164" s="1"/>
    </row>
    <row r="165" ht="12.75" customHeight="1">
      <c r="A165" s="7" t="s">
        <v>48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30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106.6</v>
      </c>
      <c r="C168" s="3">
        <v>59.0</v>
      </c>
      <c r="D168" s="3">
        <v>60.0</v>
      </c>
      <c r="E168" s="3" t="str">
        <f>B168*F168</f>
        <v>106.60</v>
      </c>
      <c r="F168" s="3" t="str">
        <f t="shared" ref="F168:F169" si="23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5566.0</v>
      </c>
      <c r="D169" s="3">
        <v>5569.0</v>
      </c>
      <c r="E169" s="3" t="str">
        <f>F169*B169</f>
        <v>13.44</v>
      </c>
      <c r="F169" s="3" t="str">
        <f t="shared" si="23"/>
        <v>3.00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3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220.0</v>
      </c>
      <c r="D171" s="3">
        <v>223.0</v>
      </c>
      <c r="E171" s="3" t="str">
        <f t="shared" ref="E171:E172" si="24">F171*B171</f>
        <v>56.64</v>
      </c>
      <c r="F171" s="3" t="str">
        <f>D171-C171</f>
        <v>3.00</v>
      </c>
      <c r="G171" s="1"/>
      <c r="H171" s="3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24"/>
        <v>88.12</v>
      </c>
      <c r="F172" s="3" t="str">
        <f>F171+F174</f>
        <v>4.00</v>
      </c>
      <c r="G172" s="1"/>
      <c r="H172" s="3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1828.13</v>
      </c>
      <c r="F173" s="1"/>
      <c r="G173" s="1"/>
      <c r="H173" s="3"/>
      <c r="I173" s="3"/>
      <c r="J173" s="1"/>
      <c r="K173" s="1"/>
    </row>
    <row r="174" ht="12.75" customHeight="1">
      <c r="A174" s="1" t="s">
        <v>12</v>
      </c>
      <c r="B174" s="3">
        <v>89.36</v>
      </c>
      <c r="C174" s="3">
        <v>104.0</v>
      </c>
      <c r="D174" s="3">
        <v>105.0</v>
      </c>
      <c r="E174" s="3" t="str">
        <f>F174*B174</f>
        <v>89.36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1181.88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560.07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70.0</v>
      </c>
      <c r="F177" s="1"/>
      <c r="G177" s="1"/>
      <c r="H177" s="1"/>
      <c r="I177" s="1"/>
      <c r="J177" s="1"/>
      <c r="K177" s="1"/>
    </row>
    <row r="178" ht="12.75" customHeight="1">
      <c r="A178" s="1" t="s">
        <v>36</v>
      </c>
      <c r="B178" s="3"/>
      <c r="C178" s="3"/>
      <c r="D178" s="3"/>
      <c r="E178" s="3">
        <v>0.0</v>
      </c>
      <c r="F178" s="1"/>
      <c r="G178" s="8">
        <v>44185.0</v>
      </c>
      <c r="H178" s="1"/>
      <c r="I178" s="1"/>
      <c r="J178" s="1"/>
      <c r="K178" s="1"/>
    </row>
    <row r="179" ht="15.75" customHeight="1">
      <c r="A179" s="5" t="s">
        <v>17</v>
      </c>
      <c r="B179" s="5"/>
      <c r="C179" s="5"/>
      <c r="D179" s="5"/>
      <c r="E179" s="6" t="str">
        <f>SUM(E168:E178)</f>
        <v>4096.86</v>
      </c>
      <c r="F179" s="5"/>
      <c r="G179" s="3" t="str">
        <f>E179+9000</f>
        <v>13096.86</v>
      </c>
      <c r="H179" s="3"/>
      <c r="I179" s="1"/>
      <c r="J179" s="1"/>
      <c r="K179" s="1"/>
    </row>
    <row r="180" ht="12.75" customHeight="1">
      <c r="A180" s="7" t="s">
        <v>48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31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106.6</v>
      </c>
      <c r="C183" s="3">
        <v>58.0</v>
      </c>
      <c r="D183" s="3">
        <v>59.0</v>
      </c>
      <c r="E183" s="3" t="str">
        <f>B183*F183</f>
        <v>106.60</v>
      </c>
      <c r="F183" s="3" t="str">
        <f t="shared" ref="F183:F184" si="25">D183-C183</f>
        <v>1.00</v>
      </c>
      <c r="G183" s="1"/>
      <c r="H183" s="1">
        <v>3742.0</v>
      </c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5507.0</v>
      </c>
      <c r="D184" s="3">
        <v>5566.0</v>
      </c>
      <c r="E184" s="3" t="str">
        <f>F184*B184</f>
        <v>264.32</v>
      </c>
      <c r="F184" s="3" t="str">
        <f t="shared" si="25"/>
        <v>59.00</v>
      </c>
      <c r="G184" s="1"/>
      <c r="H184" s="1" t="str">
        <f>H183*2/3</f>
        <v>2494.666667</v>
      </c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3" t="str">
        <f>E183+E184+E186+E187+E189</f>
        <v>523.22</v>
      </c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219.0</v>
      </c>
      <c r="D186" s="3">
        <v>220.0</v>
      </c>
      <c r="E186" s="3" t="str">
        <f t="shared" ref="E186:E187" si="26">F186*B186</f>
        <v>18.88</v>
      </c>
      <c r="F186" s="3" t="str">
        <f>D186-C186</f>
        <v>1.00</v>
      </c>
      <c r="G186" s="1"/>
      <c r="H186" s="3" t="str">
        <f>E209</f>
        <v>4552.31</v>
      </c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26"/>
        <v>44.06</v>
      </c>
      <c r="F187" s="3" t="str">
        <f>F186+F189</f>
        <v>2.00</v>
      </c>
      <c r="G187" s="1"/>
      <c r="H187" s="3" t="str">
        <f>H184+H185+H186</f>
        <v>7570.20</v>
      </c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1828.13</v>
      </c>
      <c r="F188" s="1"/>
      <c r="G188" s="1"/>
      <c r="H188" s="3" t="str">
        <f>12000-H187</f>
        <v>4429.80</v>
      </c>
      <c r="I188" s="3"/>
      <c r="J188" s="1"/>
      <c r="K188" s="1"/>
    </row>
    <row r="189" ht="12.75" customHeight="1">
      <c r="A189" s="1" t="s">
        <v>12</v>
      </c>
      <c r="B189" s="3">
        <v>89.36</v>
      </c>
      <c r="C189" s="3">
        <v>103.0</v>
      </c>
      <c r="D189" s="3">
        <v>104.0</v>
      </c>
      <c r="E189" s="3" t="str">
        <f>F189*B189</f>
        <v>89.36</v>
      </c>
      <c r="F189" s="3" t="str">
        <f>D189-C189</f>
        <v>1.00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1181.88</v>
      </c>
      <c r="F190" s="1"/>
      <c r="G190" s="1"/>
      <c r="H190" s="1">
        <v>3742.0</v>
      </c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560.07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70.0</v>
      </c>
      <c r="F192" s="1"/>
      <c r="G192" s="1"/>
      <c r="H192" s="1"/>
      <c r="I192" s="1"/>
      <c r="J192" s="1"/>
      <c r="K192" s="1"/>
    </row>
    <row r="193" ht="12.75" customHeight="1">
      <c r="A193" s="1" t="s">
        <v>36</v>
      </c>
      <c r="B193" s="3"/>
      <c r="C193" s="3"/>
      <c r="D193" s="3"/>
      <c r="E193" s="3">
        <v>0.0</v>
      </c>
      <c r="F193" s="1"/>
      <c r="G193" s="8">
        <v>44185.0</v>
      </c>
      <c r="H193" s="1"/>
      <c r="I193" s="1"/>
      <c r="J193" s="1"/>
      <c r="K193" s="1"/>
    </row>
    <row r="194" ht="15.75" customHeight="1">
      <c r="A194" s="5" t="s">
        <v>17</v>
      </c>
      <c r="B194" s="5"/>
      <c r="C194" s="5"/>
      <c r="D194" s="5"/>
      <c r="E194" s="6" t="str">
        <f>SUM(E183:E193)</f>
        <v>4265.92</v>
      </c>
      <c r="F194" s="5"/>
      <c r="G194" s="3" t="str">
        <f>E194+9000</f>
        <v>13265.92</v>
      </c>
      <c r="H194" s="3"/>
      <c r="I194" s="1"/>
      <c r="J194" s="1"/>
      <c r="K194" s="1"/>
    </row>
    <row r="195" ht="12.75" customHeight="1">
      <c r="A195" s="7" t="s">
        <v>48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106.6</v>
      </c>
      <c r="C198" s="3">
        <v>56.0</v>
      </c>
      <c r="D198" s="3">
        <v>58.0</v>
      </c>
      <c r="E198" s="3" t="str">
        <f t="shared" ref="E198:E199" si="27">F198*B198</f>
        <v>213.20</v>
      </c>
      <c r="F198" s="3" t="str">
        <f t="shared" ref="F198:F199" si="28">D198-C198</f>
        <v>2.00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5417.0</v>
      </c>
      <c r="D199" s="3">
        <v>5507.0</v>
      </c>
      <c r="E199" s="3" t="str">
        <f t="shared" si="27"/>
        <v>403.20</v>
      </c>
      <c r="F199" s="3" t="str">
        <f t="shared" si="28"/>
        <v>90.00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217.0</v>
      </c>
      <c r="D201" s="3">
        <v>219.0</v>
      </c>
      <c r="E201" s="3" t="str">
        <f t="shared" ref="E201:E202" si="29">F201*B201</f>
        <v>37.76</v>
      </c>
      <c r="F201" s="3" t="str">
        <f>D201-C201</f>
        <v>2.00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29"/>
        <v>66.09</v>
      </c>
      <c r="F202" s="3" t="str">
        <f>F201+F204</f>
        <v>3.00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1828.13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89.36</v>
      </c>
      <c r="C204" s="3">
        <v>102.0</v>
      </c>
      <c r="D204" s="3">
        <v>103.0</v>
      </c>
      <c r="E204" s="3" t="str">
        <f>F204*B204</f>
        <v>89.36</v>
      </c>
      <c r="F204" s="3" t="str">
        <f>D204-C204</f>
        <v>1.00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1181.88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560.07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70.0</v>
      </c>
      <c r="F207" s="1"/>
      <c r="G207" s="1"/>
      <c r="H207" s="1"/>
      <c r="I207" s="1"/>
      <c r="J207" s="1"/>
      <c r="K207" s="1"/>
    </row>
    <row r="208" ht="12.75" customHeight="1">
      <c r="A208" s="1" t="s">
        <v>36</v>
      </c>
      <c r="B208" s="3"/>
      <c r="C208" s="3"/>
      <c r="D208" s="3"/>
      <c r="E208" s="3">
        <v>0.0</v>
      </c>
      <c r="F208" s="1"/>
      <c r="G208" s="8">
        <v>44185.0</v>
      </c>
      <c r="H208" s="1"/>
      <c r="I208" s="1"/>
      <c r="J208" s="1"/>
      <c r="K208" s="1"/>
    </row>
    <row r="209" ht="15.75" customHeight="1">
      <c r="A209" s="5" t="s">
        <v>17</v>
      </c>
      <c r="B209" s="5"/>
      <c r="C209" s="5"/>
      <c r="D209" s="5"/>
      <c r="E209" s="6" t="str">
        <f>SUM(E198:E208)</f>
        <v>4552.31</v>
      </c>
      <c r="F209" s="5"/>
      <c r="G209" s="3" t="str">
        <f>E209+9000</f>
        <v>13552.31</v>
      </c>
      <c r="H209" s="3"/>
      <c r="I209" s="1"/>
      <c r="J209" s="1"/>
      <c r="K209" s="1"/>
    </row>
    <row r="210" ht="12.75" customHeight="1">
      <c r="A210" s="7" t="s">
        <v>48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106.6</v>
      </c>
      <c r="C213" s="3">
        <v>56.0</v>
      </c>
      <c r="D213" s="3">
        <v>56.0</v>
      </c>
      <c r="E213" s="3" t="str">
        <f t="shared" ref="E213:E214" si="30">F213*B213</f>
        <v>0.00</v>
      </c>
      <c r="F213" s="3" t="str">
        <f t="shared" ref="F213:F214" si="31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5329.0</v>
      </c>
      <c r="D214" s="3">
        <v>5417.0</v>
      </c>
      <c r="E214" s="3" t="str">
        <f t="shared" si="30"/>
        <v>394.24</v>
      </c>
      <c r="F214" s="3" t="str">
        <f t="shared" si="31"/>
        <v>88.00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213.0</v>
      </c>
      <c r="D216" s="3">
        <v>217.0</v>
      </c>
      <c r="E216" s="3" t="str">
        <f t="shared" ref="E216:E217" si="32">F216*B216</f>
        <v>75.52</v>
      </c>
      <c r="F216" s="3" t="str">
        <f>D216-C216</f>
        <v>4.00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32"/>
        <v>110.15</v>
      </c>
      <c r="F217" s="3" t="str">
        <f>F216+F219</f>
        <v>5.00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1828.13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89.36</v>
      </c>
      <c r="C219" s="3">
        <v>101.0</v>
      </c>
      <c r="D219" s="3">
        <v>102.0</v>
      </c>
      <c r="E219" s="3" t="str">
        <f>F219*B219</f>
        <v>89.36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1181.88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560.07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70.0</v>
      </c>
      <c r="F222" s="1"/>
      <c r="G222" s="1"/>
      <c r="H222" s="1"/>
      <c r="I222" s="1"/>
      <c r="J222" s="1"/>
      <c r="K222" s="1"/>
    </row>
    <row r="223" ht="12.75" customHeight="1">
      <c r="A223" s="1" t="s">
        <v>36</v>
      </c>
      <c r="B223" s="3"/>
      <c r="C223" s="3"/>
      <c r="D223" s="3"/>
      <c r="E223" s="3">
        <v>0.0</v>
      </c>
      <c r="F223" s="1"/>
      <c r="G223" s="8">
        <v>44185.0</v>
      </c>
      <c r="H223" s="1"/>
      <c r="I223" s="1"/>
      <c r="J223" s="1"/>
      <c r="K223" s="1"/>
    </row>
    <row r="224" ht="15.75" customHeight="1">
      <c r="A224" s="5" t="s">
        <v>17</v>
      </c>
      <c r="B224" s="5"/>
      <c r="C224" s="5"/>
      <c r="D224" s="5"/>
      <c r="E224" s="6" t="str">
        <f>SUM(E213:E223)</f>
        <v>4411.97</v>
      </c>
      <c r="F224" s="5"/>
      <c r="G224" s="3" t="str">
        <f>E224+9000</f>
        <v>13411.97</v>
      </c>
      <c r="H224" s="3" t="str">
        <f>E224+39</f>
        <v>4450.97</v>
      </c>
      <c r="I224" s="1"/>
      <c r="J224" s="1"/>
      <c r="K224" s="1"/>
    </row>
    <row r="225" ht="12.75" customHeight="1">
      <c r="A225" s="7" t="s">
        <v>48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106.6</v>
      </c>
      <c r="C228" s="3">
        <v>55.0</v>
      </c>
      <c r="D228" s="3">
        <v>56.0</v>
      </c>
      <c r="E228" s="3" t="str">
        <f t="shared" ref="E228:E229" si="33">F228*B228</f>
        <v>106.60</v>
      </c>
      <c r="F228" s="3" t="str">
        <f t="shared" ref="F228:F229" si="34">D228-C228</f>
        <v>1.00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4.48</v>
      </c>
      <c r="C229" s="3">
        <v>5248.0</v>
      </c>
      <c r="D229" s="3">
        <v>5329.0</v>
      </c>
      <c r="E229" s="3" t="str">
        <f t="shared" si="33"/>
        <v>362.88</v>
      </c>
      <c r="F229" s="3" t="str">
        <f t="shared" si="34"/>
        <v>81.00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18.88</v>
      </c>
      <c r="C231" s="3">
        <v>210.0</v>
      </c>
      <c r="D231" s="3">
        <v>213.0</v>
      </c>
      <c r="E231" s="3" t="str">
        <f t="shared" ref="E231:E232" si="35">F231*B231</f>
        <v>56.64</v>
      </c>
      <c r="F231" s="3" t="str">
        <f>D231-C231</f>
        <v>3.00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35"/>
        <v>110.15</v>
      </c>
      <c r="F232" s="3" t="str">
        <f>F231+F234</f>
        <v>5.00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1828.13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89.36</v>
      </c>
      <c r="C234" s="3">
        <v>99.0</v>
      </c>
      <c r="D234" s="3">
        <v>101.0</v>
      </c>
      <c r="E234" s="3" t="str">
        <f>F234*B234</f>
        <v>178.72</v>
      </c>
      <c r="F234" s="3" t="str">
        <f>D234-C234</f>
        <v>2.00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1181.88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560.07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70.0</v>
      </c>
      <c r="F237" s="1"/>
      <c r="G237" s="1"/>
      <c r="H237" s="1"/>
      <c r="I237" s="1"/>
      <c r="J237" s="1"/>
      <c r="K237" s="1"/>
    </row>
    <row r="238" ht="12.75" customHeight="1">
      <c r="A238" s="1" t="s">
        <v>36</v>
      </c>
      <c r="B238" s="3"/>
      <c r="C238" s="3"/>
      <c r="D238" s="3"/>
      <c r="E238" s="3">
        <v>0.0</v>
      </c>
      <c r="F238" s="1"/>
      <c r="G238" s="8">
        <v>44185.0</v>
      </c>
      <c r="H238" s="1"/>
      <c r="I238" s="1"/>
      <c r="J238" s="1"/>
      <c r="K238" s="1"/>
    </row>
    <row r="239" ht="15.75" customHeight="1">
      <c r="A239" s="5" t="s">
        <v>17</v>
      </c>
      <c r="B239" s="5"/>
      <c r="C239" s="5"/>
      <c r="D239" s="5"/>
      <c r="E239" s="6" t="str">
        <f>SUM(E228:E238)</f>
        <v>4557.69</v>
      </c>
      <c r="F239" s="5"/>
      <c r="G239" s="3" t="str">
        <f>E239+9000</f>
        <v>13557.69</v>
      </c>
      <c r="H239" s="3" t="str">
        <f>E239-18</f>
        <v>4539.69</v>
      </c>
      <c r="I239" s="1"/>
      <c r="J239" s="1"/>
      <c r="K239" s="1"/>
    </row>
    <row r="240" ht="12.75" customHeight="1">
      <c r="A240" s="7" t="s">
        <v>48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106.6</v>
      </c>
      <c r="C243" s="3">
        <v>54.0</v>
      </c>
      <c r="D243" s="3">
        <v>55.0</v>
      </c>
      <c r="E243" s="3" t="str">
        <f t="shared" ref="E243:E244" si="36">F243*B243</f>
        <v>106.60</v>
      </c>
      <c r="F243" s="3" t="str">
        <f t="shared" ref="F243:F244" si="37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4.48</v>
      </c>
      <c r="C244" s="3">
        <v>5155.0</v>
      </c>
      <c r="D244" s="3">
        <v>5248.0</v>
      </c>
      <c r="E244" s="3" t="str">
        <f t="shared" si="36"/>
        <v>416.64</v>
      </c>
      <c r="F244" s="3" t="str">
        <f t="shared" si="37"/>
        <v>93.00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18.88</v>
      </c>
      <c r="C246" s="3">
        <v>208.0</v>
      </c>
      <c r="D246" s="3">
        <v>210.0</v>
      </c>
      <c r="E246" s="3" t="str">
        <f t="shared" ref="E246:E247" si="38">F246*B246</f>
        <v>37.76</v>
      </c>
      <c r="F246" s="3" t="str">
        <f>D246-C246</f>
        <v>2.00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22.03</v>
      </c>
      <c r="C247" s="3"/>
      <c r="D247" s="3"/>
      <c r="E247" s="3" t="str">
        <f t="shared" si="38"/>
        <v>66.09</v>
      </c>
      <c r="F247" s="3" t="str">
        <f>F246+F249</f>
        <v>3.00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1828.13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89.36</v>
      </c>
      <c r="C249" s="3">
        <v>98.0</v>
      </c>
      <c r="D249" s="3">
        <v>99.0</v>
      </c>
      <c r="E249" s="3" t="str">
        <f>F249*B249</f>
        <v>89.36</v>
      </c>
      <c r="F249" s="3" t="str">
        <f>D249-C249</f>
        <v>1.00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1036.84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328.3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70.0</v>
      </c>
      <c r="F252" s="1"/>
      <c r="G252" s="1"/>
      <c r="H252" s="1"/>
      <c r="I252" s="1"/>
      <c r="J252" s="1"/>
      <c r="K252" s="1"/>
    </row>
    <row r="253" ht="12.75" customHeight="1">
      <c r="A253" s="1" t="s">
        <v>36</v>
      </c>
      <c r="B253" s="3"/>
      <c r="C253" s="3"/>
      <c r="D253" s="3"/>
      <c r="E253" s="3">
        <v>0.0</v>
      </c>
      <c r="F253" s="1"/>
      <c r="G253" s="8">
        <v>44185.0</v>
      </c>
      <c r="H253" s="1"/>
      <c r="I253" s="1"/>
      <c r="J253" s="1"/>
      <c r="K253" s="1"/>
    </row>
    <row r="254" ht="15.75" customHeight="1">
      <c r="A254" s="5" t="s">
        <v>17</v>
      </c>
      <c r="B254" s="5"/>
      <c r="C254" s="5"/>
      <c r="D254" s="5"/>
      <c r="E254" s="6" t="str">
        <f>SUM(E243:E253)</f>
        <v>4082.34</v>
      </c>
      <c r="F254" s="5"/>
      <c r="G254" s="3" t="str">
        <f>E254+9000</f>
        <v>13082.34</v>
      </c>
      <c r="H254" s="1"/>
      <c r="I254" s="1"/>
      <c r="J254" s="1"/>
      <c r="K254" s="1"/>
    </row>
    <row r="255" ht="12.75" customHeight="1">
      <c r="A255" s="7" t="s">
        <v>48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3"/>
      <c r="J258" s="1"/>
      <c r="K258" s="1"/>
    </row>
    <row r="259" ht="12.75" customHeight="1">
      <c r="A259" s="1"/>
      <c r="B259" s="3"/>
      <c r="C259" s="3"/>
      <c r="D259" s="3"/>
      <c r="E259" s="3"/>
      <c r="F259" s="1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3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3"/>
      <c r="J262" s="1"/>
      <c r="K262" s="1"/>
    </row>
    <row r="263" ht="12.75" customHeight="1">
      <c r="A263" s="1"/>
      <c r="B263" s="3"/>
      <c r="C263" s="3"/>
      <c r="D263" s="3"/>
      <c r="E263" s="3"/>
      <c r="F263" s="3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3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5"/>
      <c r="B267" s="5"/>
      <c r="C267" s="5"/>
      <c r="D267" s="5"/>
      <c r="E267" s="6"/>
      <c r="F267" s="5"/>
      <c r="G267" s="1"/>
      <c r="H267" s="1"/>
      <c r="I267" s="1"/>
      <c r="J267" s="1"/>
      <c r="K267" s="1"/>
    </row>
    <row r="268" ht="12.75" customHeight="1">
      <c r="A268" s="7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2"/>
      <c r="E269" s="1"/>
      <c r="F269" s="1"/>
      <c r="G269" s="1"/>
      <c r="H269" s="1"/>
      <c r="I269" s="1"/>
      <c r="J269" s="1"/>
      <c r="K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3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3"/>
      <c r="J272" s="1"/>
      <c r="K272" s="1"/>
    </row>
    <row r="273" ht="12.75" customHeight="1">
      <c r="A273" s="1"/>
      <c r="B273" s="3"/>
      <c r="C273" s="3"/>
      <c r="D273" s="3"/>
      <c r="E273" s="3"/>
      <c r="F273" s="1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3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5.75" customHeight="1">
      <c r="A281" s="5"/>
      <c r="B281" s="5"/>
      <c r="C281" s="5"/>
      <c r="D281" s="5"/>
      <c r="E281" s="6"/>
      <c r="F281" s="5"/>
      <c r="G281" s="1"/>
      <c r="H281" s="1"/>
      <c r="I281" s="1"/>
      <c r="J281" s="1"/>
      <c r="K281" s="1"/>
    </row>
    <row r="282" ht="12.75" customHeight="1">
      <c r="A282" s="7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5.75" customHeight="1">
      <c r="A283" s="1"/>
      <c r="B283" s="2"/>
      <c r="E283" s="1"/>
      <c r="F283" s="1"/>
      <c r="G283" s="1"/>
      <c r="H283" s="1"/>
      <c r="I283" s="1"/>
      <c r="J283" s="1"/>
      <c r="K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3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3"/>
      <c r="J286" s="1"/>
      <c r="K286" s="1"/>
    </row>
    <row r="287" ht="12.75" customHeight="1">
      <c r="A287" s="1"/>
      <c r="B287" s="3"/>
      <c r="C287" s="3"/>
      <c r="D287" s="3"/>
      <c r="E287" s="3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3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3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3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5.75" customHeight="1">
      <c r="A295" s="5"/>
      <c r="B295" s="5"/>
      <c r="C295" s="5"/>
      <c r="D295" s="5"/>
      <c r="E295" s="6"/>
      <c r="F295" s="5"/>
      <c r="G295" s="1"/>
      <c r="H295" s="1"/>
      <c r="I295" s="1"/>
      <c r="J295" s="1"/>
      <c r="K295" s="1"/>
    </row>
    <row r="296" ht="12.75" customHeight="1">
      <c r="A296" s="7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5.75" customHeight="1">
      <c r="A297" s="1"/>
      <c r="B297" s="2"/>
      <c r="E297" s="1"/>
      <c r="F297" s="1"/>
      <c r="G297" s="1"/>
      <c r="H297" s="1"/>
      <c r="I297" s="1"/>
      <c r="J297" s="1"/>
      <c r="K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3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3"/>
      <c r="J300" s="1"/>
      <c r="K300" s="1"/>
    </row>
    <row r="301" ht="12.75" customHeight="1">
      <c r="A301" s="1"/>
      <c r="B301" s="3"/>
      <c r="C301" s="3"/>
      <c r="D301" s="3"/>
      <c r="E301" s="3"/>
      <c r="F301" s="1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3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3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5.75" customHeight="1">
      <c r="A309" s="5"/>
      <c r="B309" s="5"/>
      <c r="C309" s="5"/>
      <c r="D309" s="5"/>
      <c r="E309" s="6"/>
      <c r="F309" s="5"/>
      <c r="G309" s="1"/>
      <c r="H309" s="1"/>
      <c r="I309" s="1"/>
      <c r="J309" s="1"/>
      <c r="K309" s="1"/>
    </row>
    <row r="310" ht="12.75" customHeight="1">
      <c r="A310" s="7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5.75" customHeight="1">
      <c r="A311" s="1"/>
      <c r="B311" s="2"/>
      <c r="E311" s="1"/>
      <c r="F311" s="1"/>
      <c r="G311" s="1"/>
      <c r="H311" s="1"/>
      <c r="I311" s="1"/>
      <c r="J311" s="1"/>
      <c r="K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3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3"/>
      <c r="J314" s="1"/>
      <c r="K314" s="1"/>
    </row>
    <row r="315" ht="12.75" customHeight="1">
      <c r="A315" s="1"/>
      <c r="B315" s="3"/>
      <c r="C315" s="3"/>
      <c r="D315" s="3"/>
      <c r="E315" s="3"/>
      <c r="F315" s="1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3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3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5"/>
      <c r="B323" s="5"/>
      <c r="C323" s="5"/>
      <c r="D323" s="5"/>
      <c r="E323" s="6"/>
      <c r="F323" s="5"/>
      <c r="G323" s="1"/>
      <c r="H323" s="1"/>
      <c r="I323" s="1"/>
      <c r="J323" s="1"/>
      <c r="K323" s="1"/>
    </row>
    <row r="324" ht="12.75" customHeight="1">
      <c r="A324" s="7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5.75" customHeight="1">
      <c r="A325" s="1"/>
      <c r="B325" s="2"/>
      <c r="E325" s="1"/>
      <c r="F325" s="1"/>
      <c r="G325" s="1"/>
      <c r="H325" s="1"/>
      <c r="I325" s="1"/>
      <c r="J325" s="1"/>
      <c r="K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3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3"/>
      <c r="J328" s="1"/>
      <c r="K328" s="1"/>
    </row>
    <row r="329" ht="12.75" customHeight="1">
      <c r="A329" s="1"/>
      <c r="B329" s="3"/>
      <c r="C329" s="3"/>
      <c r="D329" s="3"/>
      <c r="E329" s="3"/>
      <c r="F329" s="1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3"/>
      <c r="G330" s="1"/>
      <c r="H330" s="1"/>
      <c r="I330" s="3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3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3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A337" s="5"/>
      <c r="B337" s="5"/>
      <c r="C337" s="5"/>
      <c r="D337" s="5"/>
      <c r="E337" s="6"/>
      <c r="F337" s="5"/>
      <c r="G337" s="1"/>
      <c r="H337" s="1"/>
      <c r="I337" s="1"/>
      <c r="J337" s="1"/>
      <c r="K337" s="1"/>
    </row>
    <row r="338" ht="12.75" customHeight="1">
      <c r="A338" s="7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5.75" customHeight="1">
      <c r="A339" s="1"/>
      <c r="B339" s="2"/>
      <c r="E339" s="1"/>
      <c r="F339" s="1"/>
      <c r="G339" s="1"/>
      <c r="H339" s="1"/>
      <c r="I339" s="1"/>
      <c r="J339" s="1"/>
      <c r="K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3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3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3"/>
      <c r="G344" s="1"/>
      <c r="H344" s="1"/>
      <c r="I344" s="3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3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5.75" customHeight="1">
      <c r="A351" s="5"/>
      <c r="B351" s="5"/>
      <c r="C351" s="5"/>
      <c r="D351" s="5"/>
      <c r="E351" s="6"/>
      <c r="F351" s="5"/>
      <c r="G351" s="1"/>
      <c r="H351" s="1"/>
      <c r="I351" s="1"/>
      <c r="J351" s="1"/>
      <c r="K351" s="1"/>
    </row>
    <row r="352" ht="12.75" customHeight="1">
      <c r="A352" s="7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5.75" customHeight="1">
      <c r="A353" s="1"/>
      <c r="B353" s="2"/>
      <c r="E353" s="1"/>
      <c r="F353" s="1"/>
      <c r="G353" s="1"/>
      <c r="H353" s="1"/>
      <c r="I353" s="1"/>
      <c r="J353" s="1"/>
      <c r="K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3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3"/>
      <c r="G358" s="1"/>
      <c r="H358" s="1"/>
      <c r="I358" s="3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3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3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5.75" customHeight="1">
      <c r="A365" s="5"/>
      <c r="B365" s="5"/>
      <c r="C365" s="5"/>
      <c r="D365" s="5"/>
      <c r="E365" s="6"/>
      <c r="F365" s="5"/>
      <c r="G365" s="1"/>
      <c r="H365" s="1"/>
      <c r="I365" s="1"/>
      <c r="J365" s="1"/>
      <c r="K365" s="1"/>
    </row>
    <row r="366" ht="12.75" customHeight="1">
      <c r="A366" s="7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5.75" customHeight="1">
      <c r="A367" s="1"/>
      <c r="B367" s="2"/>
      <c r="E367" s="1"/>
      <c r="F367" s="1"/>
      <c r="G367" s="1"/>
      <c r="H367" s="1"/>
      <c r="I367" s="1"/>
      <c r="J367" s="1"/>
      <c r="K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3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3"/>
      <c r="G372" s="1"/>
      <c r="H372" s="1"/>
      <c r="I372" s="3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3"/>
      <c r="J374" s="1"/>
      <c r="K374" s="1"/>
    </row>
    <row r="375" ht="12.75" customHeight="1">
      <c r="A375" s="1"/>
      <c r="B375" s="3"/>
      <c r="C375" s="3"/>
      <c r="D375" s="3"/>
      <c r="E375" s="3"/>
      <c r="F375" s="3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3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5.75" customHeight="1">
      <c r="A379" s="5"/>
      <c r="B379" s="5"/>
      <c r="C379" s="5"/>
      <c r="D379" s="5"/>
      <c r="E379" s="6"/>
      <c r="F379" s="5"/>
      <c r="G379" s="1"/>
      <c r="H379" s="1"/>
      <c r="I379" s="1"/>
      <c r="J379" s="1"/>
      <c r="K379" s="1"/>
    </row>
    <row r="380" ht="12.75" customHeight="1">
      <c r="A380" s="7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5.75" customHeight="1">
      <c r="A381" s="1"/>
      <c r="B381" s="2"/>
      <c r="E381" s="1"/>
      <c r="F381" s="1"/>
      <c r="G381" s="1"/>
      <c r="H381" s="1"/>
      <c r="I381" s="1"/>
      <c r="J381" s="1"/>
      <c r="K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3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3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3"/>
      <c r="J388" s="1"/>
      <c r="K388" s="1"/>
    </row>
    <row r="389" ht="12.75" customHeight="1">
      <c r="A389" s="1"/>
      <c r="B389" s="3"/>
      <c r="C389" s="3"/>
      <c r="D389" s="3"/>
      <c r="E389" s="3"/>
      <c r="F389" s="3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3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5.75" customHeight="1">
      <c r="A393" s="5"/>
      <c r="B393" s="5"/>
      <c r="C393" s="5"/>
      <c r="D393" s="5"/>
      <c r="E393" s="6"/>
      <c r="F393" s="5"/>
      <c r="G393" s="1"/>
      <c r="H393" s="1"/>
      <c r="I393" s="1"/>
      <c r="J393" s="1"/>
      <c r="K393" s="1"/>
    </row>
    <row r="394" ht="12.75" customHeight="1">
      <c r="A394" s="7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5.75" customHeight="1">
      <c r="A395" s="1"/>
      <c r="B395" s="2"/>
      <c r="E395" s="1"/>
      <c r="F395" s="1"/>
      <c r="G395" s="1"/>
      <c r="H395" s="1"/>
      <c r="I395" s="1"/>
      <c r="J395" s="1"/>
      <c r="K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3"/>
      <c r="G400" s="1"/>
      <c r="H400" s="1"/>
      <c r="I400" s="3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3"/>
      <c r="J402" s="1"/>
      <c r="K402" s="1"/>
    </row>
    <row r="403" ht="12.75" customHeight="1">
      <c r="A403" s="1"/>
      <c r="B403" s="3"/>
      <c r="C403" s="3"/>
      <c r="D403" s="3"/>
      <c r="E403" s="3"/>
      <c r="F403" s="3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1"/>
      <c r="G405" s="1"/>
      <c r="H405" s="1"/>
      <c r="I405" s="3"/>
      <c r="J405" s="1"/>
      <c r="K405" s="1"/>
    </row>
    <row r="406" ht="12.75" customHeight="1">
      <c r="A406" s="1"/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5.75" customHeight="1">
      <c r="A408" s="5"/>
      <c r="B408" s="5"/>
      <c r="C408" s="5"/>
      <c r="D408" s="5"/>
      <c r="E408" s="6"/>
      <c r="F408" s="5"/>
      <c r="G408" s="1"/>
      <c r="H408" s="1"/>
      <c r="I408" s="1"/>
      <c r="J408" s="1"/>
      <c r="K408" s="1"/>
    </row>
    <row r="409" ht="12.75" customHeight="1">
      <c r="A409" s="7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5.75" customHeight="1">
      <c r="A410" s="1"/>
      <c r="B410" s="2"/>
      <c r="E410" s="1"/>
      <c r="F410" s="1"/>
      <c r="G410" s="1"/>
      <c r="H410" s="1"/>
      <c r="I410" s="1"/>
      <c r="J410" s="1"/>
      <c r="K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3"/>
      <c r="J415" s="1"/>
      <c r="K415" s="1"/>
    </row>
    <row r="416" ht="12.75" customHeight="1">
      <c r="A416" s="1"/>
      <c r="B416" s="3"/>
      <c r="C416" s="3"/>
      <c r="D416" s="3"/>
      <c r="E416" s="3"/>
      <c r="F416" s="3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3"/>
      <c r="J417" s="1"/>
      <c r="K417" s="1"/>
    </row>
    <row r="418" ht="12.75" customHeight="1">
      <c r="A418" s="1"/>
      <c r="B418" s="3"/>
      <c r="C418" s="3"/>
      <c r="D418" s="3"/>
      <c r="E418" s="3"/>
      <c r="F418" s="3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1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1"/>
      <c r="G420" s="1"/>
      <c r="H420" s="1"/>
      <c r="I420" s="3"/>
      <c r="J420" s="1"/>
      <c r="K420" s="1"/>
    </row>
    <row r="421" ht="12.75" customHeight="1">
      <c r="A421" s="1"/>
      <c r="B421" s="3"/>
      <c r="C421" s="3"/>
      <c r="D421" s="3"/>
      <c r="E421" s="3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  <c r="I422" s="1"/>
      <c r="J422" s="1"/>
      <c r="K422" s="1"/>
    </row>
    <row r="423" ht="15.75" customHeight="1">
      <c r="A423" s="5"/>
      <c r="B423" s="5"/>
      <c r="C423" s="5"/>
      <c r="D423" s="5"/>
      <c r="E423" s="6"/>
      <c r="F423" s="5"/>
      <c r="G423" s="1"/>
      <c r="H423" s="1"/>
      <c r="I423" s="1"/>
      <c r="J423" s="1"/>
      <c r="K423" s="1"/>
    </row>
    <row r="424" ht="12.75" customHeight="1">
      <c r="A424" s="7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5.75" customHeight="1">
      <c r="A425" s="1"/>
      <c r="B425" s="2"/>
      <c r="E425" s="1"/>
      <c r="F425" s="1"/>
      <c r="G425" s="1"/>
      <c r="H425" s="1"/>
      <c r="I425" s="1"/>
      <c r="J425" s="1"/>
      <c r="K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3"/>
      <c r="G430" s="1"/>
      <c r="H430" s="1"/>
      <c r="I430" s="3"/>
      <c r="J430" s="1"/>
      <c r="K430" s="1"/>
    </row>
    <row r="431" ht="12.75" customHeight="1">
      <c r="A431" s="1"/>
      <c r="B431" s="3"/>
      <c r="C431" s="3"/>
      <c r="D431" s="3"/>
      <c r="E431" s="3"/>
      <c r="F431" s="3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3"/>
      <c r="J432" s="1"/>
      <c r="K432" s="1"/>
    </row>
    <row r="433" ht="12.75" customHeight="1">
      <c r="A433" s="1"/>
      <c r="B433" s="3"/>
      <c r="C433" s="3"/>
      <c r="D433" s="3"/>
      <c r="E433" s="3"/>
      <c r="F433" s="3"/>
      <c r="G433" s="1"/>
      <c r="H433" s="1"/>
      <c r="I433" s="1"/>
      <c r="J433" s="1"/>
      <c r="K433" s="1"/>
    </row>
    <row r="434" ht="12.75" customHeight="1">
      <c r="A434" s="1"/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1"/>
      <c r="G435" s="1"/>
      <c r="H435" s="1"/>
      <c r="I435" s="3"/>
      <c r="J435" s="1"/>
      <c r="K435" s="1"/>
    </row>
    <row r="436" ht="12.75" customHeight="1">
      <c r="A436" s="1"/>
      <c r="B436" s="3"/>
      <c r="C436" s="3"/>
      <c r="D436" s="3"/>
      <c r="E436" s="3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1"/>
      <c r="G437" s="1"/>
      <c r="H437" s="1"/>
      <c r="I437" s="1"/>
      <c r="J437" s="1"/>
      <c r="K437" s="1"/>
    </row>
    <row r="438" ht="15.75" customHeight="1">
      <c r="A438" s="5"/>
      <c r="B438" s="5"/>
      <c r="C438" s="5"/>
      <c r="D438" s="5"/>
      <c r="E438" s="6"/>
      <c r="F438" s="5"/>
      <c r="G438" s="1"/>
      <c r="H438" s="1"/>
      <c r="I438" s="1"/>
      <c r="J438" s="1"/>
      <c r="K438" s="1"/>
    </row>
    <row r="439" ht="12.75" customHeight="1">
      <c r="A439" s="7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5.75" customHeight="1">
      <c r="A440" s="1"/>
      <c r="B440" s="2"/>
      <c r="E440" s="1"/>
      <c r="F440" s="1"/>
      <c r="G440" s="1"/>
      <c r="H440" s="1"/>
      <c r="I440" s="1"/>
      <c r="J440" s="1"/>
      <c r="K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3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3"/>
      <c r="G445" s="1"/>
      <c r="H445" s="1"/>
      <c r="I445" s="3"/>
      <c r="J445" s="1"/>
      <c r="K445" s="1"/>
    </row>
    <row r="446" ht="12.75" customHeight="1">
      <c r="A446" s="1"/>
      <c r="B446" s="3"/>
      <c r="C446" s="3"/>
      <c r="D446" s="3"/>
      <c r="E446" s="3"/>
      <c r="F446" s="3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3"/>
      <c r="J447" s="1"/>
      <c r="K447" s="1"/>
    </row>
    <row r="448" ht="12.75" customHeight="1">
      <c r="A448" s="1"/>
      <c r="B448" s="3"/>
      <c r="C448" s="3"/>
      <c r="D448" s="3"/>
      <c r="E448" s="3"/>
      <c r="F448" s="3"/>
      <c r="G448" s="1"/>
      <c r="H448" s="1"/>
      <c r="I448" s="1"/>
      <c r="J448" s="1"/>
      <c r="K448" s="1"/>
    </row>
    <row r="449" ht="12.75" customHeight="1">
      <c r="A449" s="1"/>
      <c r="B449" s="3"/>
      <c r="C449" s="3"/>
      <c r="D449" s="3"/>
      <c r="E449" s="3"/>
      <c r="F449" s="1"/>
      <c r="G449" s="1"/>
      <c r="H449" s="1"/>
      <c r="I449" s="1"/>
      <c r="J449" s="1"/>
      <c r="K449" s="1"/>
    </row>
    <row r="450" ht="12.75" customHeight="1">
      <c r="A450" s="1"/>
      <c r="B450" s="3"/>
      <c r="C450" s="3"/>
      <c r="D450" s="3"/>
      <c r="E450" s="3"/>
      <c r="F450" s="1"/>
      <c r="G450" s="1"/>
      <c r="H450" s="1"/>
      <c r="I450" s="3"/>
      <c r="J450" s="1"/>
      <c r="K450" s="1"/>
    </row>
    <row r="451" ht="12.75" customHeight="1">
      <c r="A451" s="1"/>
      <c r="B451" s="3"/>
      <c r="C451" s="3"/>
      <c r="D451" s="3"/>
      <c r="E451" s="3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1"/>
      <c r="G452" s="1"/>
      <c r="H452" s="1"/>
      <c r="I452" s="1"/>
      <c r="J452" s="1"/>
      <c r="K452" s="1"/>
    </row>
    <row r="453" ht="15.75" customHeight="1">
      <c r="A453" s="5"/>
      <c r="B453" s="5"/>
      <c r="C453" s="5"/>
      <c r="D453" s="5"/>
      <c r="E453" s="6"/>
      <c r="F453" s="5"/>
      <c r="G453" s="1"/>
      <c r="H453" s="1"/>
      <c r="I453" s="1"/>
      <c r="J453" s="1"/>
      <c r="K453" s="1"/>
    </row>
    <row r="454" ht="12.75" customHeight="1">
      <c r="A454" s="7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5.75" customHeight="1"/>
  </sheetData>
  <mergeCells count="30">
    <mergeCell ref="B339:D339"/>
    <mergeCell ref="B269:D269"/>
    <mergeCell ref="B181:D181"/>
    <mergeCell ref="B166:D166"/>
    <mergeCell ref="B353:D353"/>
    <mergeCell ref="B367:D367"/>
    <mergeCell ref="B410:D410"/>
    <mergeCell ref="B425:D425"/>
    <mergeCell ref="B440:D440"/>
    <mergeCell ref="B46:D46"/>
    <mergeCell ref="B31:D31"/>
    <mergeCell ref="B16:D16"/>
    <mergeCell ref="B1:D1"/>
    <mergeCell ref="B76:D76"/>
    <mergeCell ref="B61:D61"/>
    <mergeCell ref="B151:D151"/>
    <mergeCell ref="B136:D136"/>
    <mergeCell ref="B106:D106"/>
    <mergeCell ref="B121:D121"/>
    <mergeCell ref="B91:D91"/>
    <mergeCell ref="B395:D395"/>
    <mergeCell ref="B381:D381"/>
    <mergeCell ref="B297:D297"/>
    <mergeCell ref="B283:D283"/>
    <mergeCell ref="B196:D196"/>
    <mergeCell ref="B211:D211"/>
    <mergeCell ref="B226:D226"/>
    <mergeCell ref="B241:D241"/>
    <mergeCell ref="B311:D311"/>
    <mergeCell ref="B325:D32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24.0</v>
      </c>
      <c r="D3" s="3">
        <v>24.0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18187.0</v>
      </c>
      <c r="D4" s="3">
        <v>18279.0</v>
      </c>
      <c r="E4" s="3" t="str">
        <f t="shared" si="1"/>
        <v>472.88</v>
      </c>
      <c r="F4" s="3" t="str">
        <f t="shared" si="2"/>
        <v>92.00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23.0</v>
      </c>
      <c r="D6" s="3">
        <v>24.0</v>
      </c>
      <c r="E6" s="3" t="str">
        <f t="shared" ref="E6:E7" si="3">F6*B6</f>
        <v>21.65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50.52</v>
      </c>
      <c r="F7" s="3" t="str">
        <f>F6+F9</f>
        <v>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1049.13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131.15</v>
      </c>
      <c r="C9" s="3">
        <v>8.0</v>
      </c>
      <c r="D9" s="3">
        <v>9.0</v>
      </c>
      <c r="E9" s="3" t="str">
        <f>F9*B9</f>
        <v>131.15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777.64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360.0</v>
      </c>
      <c r="F11" s="1"/>
      <c r="G11" s="1"/>
      <c r="H11" s="1"/>
      <c r="I11" s="1"/>
      <c r="J11" s="1"/>
      <c r="K11" s="1"/>
    </row>
    <row r="12">
      <c r="A12" s="10" t="s">
        <v>15</v>
      </c>
      <c r="B12" s="10"/>
      <c r="C12" s="10"/>
      <c r="D12" s="10"/>
      <c r="E12" s="11">
        <v>50.0</v>
      </c>
      <c r="F12" s="1"/>
      <c r="G12" s="3"/>
      <c r="H12" s="1"/>
      <c r="I12" s="1"/>
      <c r="J12" s="1"/>
      <c r="K12" s="1"/>
    </row>
    <row r="13">
      <c r="A13" s="5" t="s">
        <v>17</v>
      </c>
      <c r="B13" s="5"/>
      <c r="C13" s="5"/>
      <c r="D13" s="5"/>
      <c r="E13" s="6" t="str">
        <f>SUM(E3:E12)</f>
        <v>3033.32</v>
      </c>
      <c r="F13" s="1"/>
      <c r="G13" s="3" t="str">
        <f>E13+11000</f>
        <v>14033.32</v>
      </c>
      <c r="H13" s="1"/>
      <c r="I13" s="1"/>
      <c r="J13" s="1"/>
      <c r="K13" s="1"/>
    </row>
    <row r="14" ht="12.75" customHeight="1">
      <c r="A14" s="7" t="s">
        <v>48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19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115.86</v>
      </c>
      <c r="C17" s="3">
        <v>23.0</v>
      </c>
      <c r="D17" s="3">
        <v>24.0</v>
      </c>
      <c r="E17" s="3" t="str">
        <f t="shared" ref="E17:E18" si="4">F17*B17</f>
        <v>115.86</v>
      </c>
      <c r="F17" s="3" t="str">
        <f t="shared" ref="F17:F18" si="5">D17-C17</f>
        <v>1.00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5.14</v>
      </c>
      <c r="C18" s="3">
        <v>18125.0</v>
      </c>
      <c r="D18" s="3">
        <v>18187.0</v>
      </c>
      <c r="E18" s="3" t="str">
        <f t="shared" si="4"/>
        <v>318.68</v>
      </c>
      <c r="F18" s="3" t="str">
        <f t="shared" si="5"/>
        <v>62.00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21.65</v>
      </c>
      <c r="C20" s="3">
        <v>21.0</v>
      </c>
      <c r="D20" s="3">
        <v>23.0</v>
      </c>
      <c r="E20" s="3" t="str">
        <f t="shared" ref="E20:E21" si="6">F20*B20</f>
        <v>43.30</v>
      </c>
      <c r="F20" s="3" t="str">
        <f>D20-C20</f>
        <v>2.00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75.78</v>
      </c>
      <c r="F21" s="3" t="str">
        <f>F20+F23</f>
        <v>3.00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1049.13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131.15</v>
      </c>
      <c r="C23" s="3">
        <v>7.0</v>
      </c>
      <c r="D23" s="3">
        <v>8.0</v>
      </c>
      <c r="E23" s="3" t="str">
        <f>F23*B23</f>
        <v>131.15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777.64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360.0</v>
      </c>
      <c r="F25" s="1"/>
      <c r="G25" s="1"/>
      <c r="H25" s="1"/>
      <c r="I25" s="1"/>
      <c r="J25" s="1"/>
      <c r="K25" s="1"/>
    </row>
    <row r="26" ht="15.75" customHeight="1">
      <c r="A26" s="10" t="s">
        <v>15</v>
      </c>
      <c r="B26" s="10"/>
      <c r="C26" s="10"/>
      <c r="D26" s="10"/>
      <c r="E26" s="11">
        <v>50.0</v>
      </c>
      <c r="F26" s="1"/>
      <c r="G26" s="3"/>
      <c r="H26" s="1"/>
      <c r="I26" s="1"/>
      <c r="J26" s="1"/>
      <c r="K26" s="1"/>
    </row>
    <row r="27" ht="15.75" customHeight="1">
      <c r="A27" s="5" t="s">
        <v>17</v>
      </c>
      <c r="B27" s="5"/>
      <c r="C27" s="5"/>
      <c r="D27" s="5"/>
      <c r="E27" s="6" t="str">
        <f>SUM(E17:E26)</f>
        <v>3041.89</v>
      </c>
      <c r="F27" s="1"/>
      <c r="G27" s="3" t="str">
        <f>E27+11000</f>
        <v>14041.89</v>
      </c>
      <c r="H27" s="1"/>
      <c r="I27" s="1"/>
      <c r="J27" s="1"/>
      <c r="K27" s="1"/>
    </row>
    <row r="28" ht="12.75" customHeight="1">
      <c r="A28" s="7" t="s">
        <v>48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20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115.86</v>
      </c>
      <c r="C31" s="3">
        <v>23.0</v>
      </c>
      <c r="D31" s="3">
        <v>23.0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5.14</v>
      </c>
      <c r="C32" s="3">
        <v>18055.0</v>
      </c>
      <c r="D32" s="3">
        <v>18125.0</v>
      </c>
      <c r="E32" s="3" t="str">
        <f t="shared" si="7"/>
        <v>359.80</v>
      </c>
      <c r="F32" s="3" t="str">
        <f t="shared" si="8"/>
        <v>70.00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21.65</v>
      </c>
      <c r="C34" s="3">
        <v>20.0</v>
      </c>
      <c r="D34" s="3">
        <v>21.0</v>
      </c>
      <c r="E34" s="3" t="str">
        <f t="shared" ref="E34:E35" si="9">F34*B34</f>
        <v>21.65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25.26</v>
      </c>
      <c r="F35" s="3" t="str">
        <f>F34+F37</f>
        <v>1.00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1049.13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131.15</v>
      </c>
      <c r="C37" s="3">
        <v>7.0</v>
      </c>
      <c r="D37" s="3">
        <v>7.0</v>
      </c>
      <c r="E37" s="3" t="str">
        <f>F37*B37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777.64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360.0</v>
      </c>
      <c r="F39" s="1"/>
      <c r="G39" s="1"/>
      <c r="H39" s="1"/>
      <c r="I39" s="1"/>
      <c r="J39" s="1"/>
      <c r="K39" s="1"/>
    </row>
    <row r="40" ht="15.75" customHeight="1">
      <c r="A40" s="10" t="s">
        <v>15</v>
      </c>
      <c r="B40" s="10"/>
      <c r="C40" s="10"/>
      <c r="D40" s="10"/>
      <c r="E40" s="11">
        <v>50.0</v>
      </c>
      <c r="F40" s="1"/>
      <c r="G40" s="3"/>
      <c r="H40" s="1"/>
      <c r="I40" s="1"/>
      <c r="J40" s="1"/>
      <c r="K40" s="1"/>
    </row>
    <row r="41" ht="15.75" customHeight="1">
      <c r="A41" s="5" t="s">
        <v>17</v>
      </c>
      <c r="B41" s="5"/>
      <c r="C41" s="5"/>
      <c r="D41" s="5"/>
      <c r="E41" s="6" t="str">
        <f>SUM(E31:E40)</f>
        <v>2763.83</v>
      </c>
      <c r="F41" s="1"/>
      <c r="G41" s="3" t="str">
        <f>E41+11000</f>
        <v>13763.83</v>
      </c>
      <c r="H41" s="1"/>
      <c r="I41" s="1"/>
      <c r="J41" s="1"/>
      <c r="K41" s="1"/>
    </row>
    <row r="42" ht="12.75" customHeight="1">
      <c r="A42" s="7" t="s">
        <v>48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115.86</v>
      </c>
      <c r="C45" s="3">
        <v>22.0</v>
      </c>
      <c r="D45" s="3">
        <v>23.0</v>
      </c>
      <c r="E45" s="3" t="str">
        <f t="shared" ref="E45:E46" si="10">F45*B45</f>
        <v>115.86</v>
      </c>
      <c r="F45" s="3" t="str">
        <f t="shared" ref="F45:F46" si="11">D45-C45</f>
        <v>1.00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5.14</v>
      </c>
      <c r="C46" s="3">
        <v>17947.0</v>
      </c>
      <c r="D46" s="3">
        <v>18055.0</v>
      </c>
      <c r="E46" s="3" t="str">
        <f t="shared" si="10"/>
        <v>555.12</v>
      </c>
      <c r="F46" s="3" t="str">
        <f t="shared" si="11"/>
        <v>108.00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21.65</v>
      </c>
      <c r="C48" s="3">
        <v>19.0</v>
      </c>
      <c r="D48" s="3">
        <v>20.0</v>
      </c>
      <c r="E48" s="3" t="str">
        <f t="shared" ref="E48:E49" si="12">F48*B48</f>
        <v>21.65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50.52</v>
      </c>
      <c r="F49" s="3" t="str">
        <f>F48+F51</f>
        <v>2.00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1049.13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131.15</v>
      </c>
      <c r="C51" s="3">
        <v>6.0</v>
      </c>
      <c r="D51" s="3">
        <v>7.0</v>
      </c>
      <c r="E51" s="3" t="str">
        <f>F51*B51</f>
        <v>131.15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777.64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360.0</v>
      </c>
      <c r="F53" s="1"/>
      <c r="G53" s="1"/>
      <c r="H53" s="1"/>
      <c r="I53" s="1"/>
      <c r="J53" s="1"/>
      <c r="K53" s="1"/>
    </row>
    <row r="54" ht="15.75" customHeight="1">
      <c r="A54" s="10" t="s">
        <v>15</v>
      </c>
      <c r="B54" s="10"/>
      <c r="C54" s="10"/>
      <c r="D54" s="10"/>
      <c r="E54" s="11">
        <v>50.0</v>
      </c>
      <c r="F54" s="1"/>
      <c r="G54" s="3"/>
      <c r="H54" s="1"/>
      <c r="I54" s="1"/>
      <c r="J54" s="1"/>
      <c r="K54" s="1"/>
    </row>
    <row r="55" ht="15.75" customHeight="1">
      <c r="A55" s="5" t="s">
        <v>17</v>
      </c>
      <c r="B55" s="5"/>
      <c r="C55" s="5"/>
      <c r="D55" s="5"/>
      <c r="E55" s="6" t="str">
        <f>SUM(E45:E54)</f>
        <v>3231.42</v>
      </c>
      <c r="F55" s="1"/>
      <c r="G55" s="3" t="str">
        <f>E55+11000</f>
        <v>14231.42</v>
      </c>
      <c r="H55" s="1"/>
      <c r="I55" s="1"/>
      <c r="J55" s="1"/>
      <c r="K55" s="1"/>
    </row>
    <row r="56" ht="12.75" customHeight="1">
      <c r="A56" s="7" t="s">
        <v>48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115.86</v>
      </c>
      <c r="C59" s="3">
        <v>22.0</v>
      </c>
      <c r="D59" s="3">
        <v>22.0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5.14</v>
      </c>
      <c r="C60" s="3">
        <v>17866.0</v>
      </c>
      <c r="D60" s="3">
        <v>17947.0</v>
      </c>
      <c r="E60" s="3" t="str">
        <f t="shared" si="13"/>
        <v>416.34</v>
      </c>
      <c r="F60" s="3" t="str">
        <f t="shared" si="14"/>
        <v>81.00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21.65</v>
      </c>
      <c r="C62" s="3">
        <v>18.0</v>
      </c>
      <c r="D62" s="3">
        <v>19.0</v>
      </c>
      <c r="E62" s="3" t="str">
        <f t="shared" ref="E62:E63" si="15">F62*B62</f>
        <v>21.65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50.52</v>
      </c>
      <c r="F63" s="3" t="str">
        <f>F62+F65</f>
        <v>2.00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1049.13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131.15</v>
      </c>
      <c r="C65" s="3">
        <v>5.0</v>
      </c>
      <c r="D65" s="3">
        <v>6.0</v>
      </c>
      <c r="E65" s="3" t="str">
        <f>F65*B65</f>
        <v>131.15</v>
      </c>
      <c r="F65" s="3" t="str">
        <f>D65-C65</f>
        <v>1.00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735.37</v>
      </c>
      <c r="F66" s="1"/>
      <c r="G66" s="1">
        <v>777.64</v>
      </c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347.47</v>
      </c>
      <c r="F67" s="1"/>
      <c r="G67" s="1">
        <v>360.0</v>
      </c>
      <c r="H67" s="1"/>
      <c r="I67" s="1"/>
      <c r="J67" s="1"/>
      <c r="K67" s="1"/>
    </row>
    <row r="68" ht="15.75" customHeight="1">
      <c r="A68" s="10" t="s">
        <v>15</v>
      </c>
      <c r="B68" s="10"/>
      <c r="C68" s="10"/>
      <c r="D68" s="10"/>
      <c r="E68" s="11">
        <v>50.0</v>
      </c>
      <c r="F68" s="1"/>
      <c r="G68" s="3"/>
      <c r="H68" s="1"/>
      <c r="I68" s="1"/>
      <c r="J68" s="1"/>
      <c r="K68" s="1"/>
    </row>
    <row r="69" ht="15.75" customHeight="1">
      <c r="A69" s="5" t="s">
        <v>17</v>
      </c>
      <c r="B69" s="5"/>
      <c r="C69" s="5"/>
      <c r="D69" s="5"/>
      <c r="E69" s="6" t="str">
        <f>SUM(E59:E68)</f>
        <v>2921.98</v>
      </c>
      <c r="F69" s="1"/>
      <c r="G69" s="3" t="str">
        <f>E69+11000</f>
        <v>13921.98</v>
      </c>
      <c r="H69" s="1"/>
      <c r="I69" s="1"/>
      <c r="J69" s="1"/>
      <c r="K69" s="1"/>
    </row>
    <row r="70" ht="12.75" customHeight="1">
      <c r="A70" s="7" t="s">
        <v>48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106.56</v>
      </c>
      <c r="C73" s="3">
        <v>21.0</v>
      </c>
      <c r="D73" s="3">
        <v>22.0</v>
      </c>
      <c r="E73" s="3" t="str">
        <f t="shared" ref="E73:E74" si="16">F73*B73</f>
        <v>106.56</v>
      </c>
      <c r="F73" s="3" t="str">
        <f t="shared" ref="F73:F74" si="17">D73-C73</f>
        <v>1.00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4.72</v>
      </c>
      <c r="C74" s="3">
        <v>17760.0</v>
      </c>
      <c r="D74" s="3">
        <v>17866.0</v>
      </c>
      <c r="E74" s="3" t="str">
        <f t="shared" si="16"/>
        <v>500.32</v>
      </c>
      <c r="F74" s="3" t="str">
        <f t="shared" si="17"/>
        <v>106.00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110.42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19.87</v>
      </c>
      <c r="C76" s="3">
        <v>16.0</v>
      </c>
      <c r="D76" s="3">
        <v>18.0</v>
      </c>
      <c r="E76" s="3" t="str">
        <f t="shared" ref="E76:E77" si="18">F76*B76</f>
        <v>39.74</v>
      </c>
      <c r="F76" s="3" t="str">
        <f>D76-C76</f>
        <v>2.00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23.18</v>
      </c>
      <c r="C77" s="3"/>
      <c r="D77" s="3"/>
      <c r="E77" s="3" t="str">
        <f t="shared" si="18"/>
        <v>69.54</v>
      </c>
      <c r="F77" s="3" t="str">
        <f>F76+F79</f>
        <v>3.00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1">
        <v>962.51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121.13</v>
      </c>
      <c r="C79" s="3">
        <v>4.0</v>
      </c>
      <c r="D79" s="3">
        <v>5.0</v>
      </c>
      <c r="E79" s="3" t="str">
        <f>F79*B79</f>
        <v>121.13</v>
      </c>
      <c r="F79" s="3" t="str">
        <f>D79-C79</f>
        <v>1.00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1">
        <v>735.37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347.47</v>
      </c>
      <c r="F81" s="1"/>
      <c r="G81" s="1"/>
      <c r="H81" s="1"/>
      <c r="I81" s="1"/>
      <c r="J81" s="1"/>
      <c r="K81" s="1"/>
    </row>
    <row r="82" ht="15.75" customHeight="1">
      <c r="A82" s="10" t="s">
        <v>15</v>
      </c>
      <c r="B82" s="10"/>
      <c r="C82" s="10"/>
      <c r="D82" s="10"/>
      <c r="E82" s="11">
        <v>50.0</v>
      </c>
      <c r="F82" s="1"/>
      <c r="G82" s="3"/>
      <c r="H82" s="1"/>
      <c r="I82" s="1"/>
      <c r="J82" s="1"/>
      <c r="K82" s="1"/>
    </row>
    <row r="83" ht="15.75" customHeight="1">
      <c r="A83" s="5" t="s">
        <v>17</v>
      </c>
      <c r="B83" s="5"/>
      <c r="C83" s="5"/>
      <c r="D83" s="5"/>
      <c r="E83" s="6" t="str">
        <f>SUM(E73:E82)</f>
        <v>3043.06</v>
      </c>
      <c r="F83" s="1"/>
      <c r="G83" s="3" t="str">
        <f>E83+11000</f>
        <v>14043.06</v>
      </c>
      <c r="H83" s="1"/>
      <c r="I83" s="1"/>
      <c r="J83" s="1"/>
      <c r="K83" s="1"/>
    </row>
    <row r="84" ht="12.75" customHeight="1">
      <c r="A84" s="7" t="s">
        <v>48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106.56</v>
      </c>
      <c r="C87" s="3">
        <v>21.0</v>
      </c>
      <c r="D87" s="3">
        <v>21.0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4.72</v>
      </c>
      <c r="C88" s="3">
        <v>17636.0</v>
      </c>
      <c r="D88" s="3">
        <v>17760.0</v>
      </c>
      <c r="E88" s="3" t="str">
        <f t="shared" si="19"/>
        <v>585.28</v>
      </c>
      <c r="F88" s="3" t="str">
        <f t="shared" si="20"/>
        <v>124.00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>
        <v>110.42</v>
      </c>
      <c r="H89" s="1"/>
      <c r="I89" s="1"/>
      <c r="J89" s="1"/>
      <c r="K89" s="1"/>
    </row>
    <row r="90" ht="12.75" customHeight="1">
      <c r="A90" s="1" t="s">
        <v>9</v>
      </c>
      <c r="B90" s="3">
        <v>19.87</v>
      </c>
      <c r="C90" s="3">
        <v>15.0</v>
      </c>
      <c r="D90" s="3">
        <v>16.0</v>
      </c>
      <c r="E90" s="3" t="str">
        <f t="shared" ref="E90:E91" si="21">F90*B90</f>
        <v>19.87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23.18</v>
      </c>
      <c r="C91" s="3"/>
      <c r="D91" s="3"/>
      <c r="E91" s="3" t="str">
        <f t="shared" si="21"/>
        <v>46.36</v>
      </c>
      <c r="F91" s="3" t="str">
        <f>F90+F93</f>
        <v>2.00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914.07</v>
      </c>
      <c r="F92" s="1"/>
      <c r="G92" s="1">
        <v>962.51</v>
      </c>
      <c r="H92" s="1"/>
      <c r="I92" s="1"/>
      <c r="J92" s="1"/>
      <c r="K92" s="1"/>
    </row>
    <row r="93" ht="12.75" customHeight="1">
      <c r="A93" s="1" t="s">
        <v>12</v>
      </c>
      <c r="B93" s="3">
        <v>121.13</v>
      </c>
      <c r="C93" s="3">
        <v>3.0</v>
      </c>
      <c r="D93" s="3">
        <v>4.0</v>
      </c>
      <c r="E93" s="3" t="str">
        <f>F93*B93</f>
        <v>121.13</v>
      </c>
      <c r="F93" s="3" t="str">
        <f>D93-C93</f>
        <v>1.00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730.81</v>
      </c>
      <c r="F94" s="1"/>
      <c r="G94" s="1">
        <v>735.37</v>
      </c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347.47</v>
      </c>
      <c r="F95" s="1"/>
      <c r="G95" s="1"/>
      <c r="H95" s="1"/>
      <c r="I95" s="1"/>
      <c r="J95" s="1"/>
      <c r="K95" s="1"/>
    </row>
    <row r="96" ht="15.75" customHeight="1">
      <c r="A96" s="10" t="s">
        <v>15</v>
      </c>
      <c r="B96" s="10"/>
      <c r="C96" s="10"/>
      <c r="D96" s="10"/>
      <c r="E96" s="11">
        <v>25.0</v>
      </c>
      <c r="F96" s="1"/>
      <c r="G96" s="3">
        <v>50.0</v>
      </c>
      <c r="H96" s="1"/>
      <c r="I96" s="1"/>
      <c r="J96" s="1"/>
      <c r="K96" s="1"/>
    </row>
    <row r="97" ht="15.75" customHeight="1">
      <c r="A97" s="5" t="s">
        <v>17</v>
      </c>
      <c r="B97" s="5"/>
      <c r="C97" s="5"/>
      <c r="D97" s="5"/>
      <c r="E97" s="6" t="str">
        <f>SUM(E87:E96)</f>
        <v>2892.61</v>
      </c>
      <c r="F97" s="1"/>
      <c r="G97" s="3" t="str">
        <f>E97+11000</f>
        <v>13892.61</v>
      </c>
      <c r="H97" s="1"/>
      <c r="I97" s="1"/>
      <c r="J97" s="1"/>
      <c r="K97" s="1"/>
    </row>
    <row r="98" ht="12.75" customHeight="1">
      <c r="A98" s="7" t="s">
        <v>48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26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106.56</v>
      </c>
      <c r="C101" s="3">
        <v>20.0</v>
      </c>
      <c r="D101" s="3">
        <v>21.0</v>
      </c>
      <c r="E101" s="3" t="str">
        <f t="shared" ref="E101:E102" si="22">F101*B101</f>
        <v>106.56</v>
      </c>
      <c r="F101" s="3" t="str">
        <f t="shared" ref="F101:F102" si="23">D101-C101</f>
        <v>1.00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4.72</v>
      </c>
      <c r="C102" s="3">
        <v>17539.0</v>
      </c>
      <c r="D102" s="3">
        <v>17636.0</v>
      </c>
      <c r="E102" s="3" t="str">
        <f t="shared" si="22"/>
        <v>457.84</v>
      </c>
      <c r="F102" s="3" t="str">
        <f t="shared" si="23"/>
        <v>97.00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19.87</v>
      </c>
      <c r="C104" s="3">
        <v>14.0</v>
      </c>
      <c r="D104" s="3">
        <v>15.0</v>
      </c>
      <c r="E104" s="3" t="str">
        <f t="shared" ref="E104:E105" si="24">F104*B104</f>
        <v>19.87</v>
      </c>
      <c r="F104" s="3" t="str">
        <f>D104-C104</f>
        <v>1.00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23.18</v>
      </c>
      <c r="C105" s="3"/>
      <c r="D105" s="3"/>
      <c r="E105" s="3" t="str">
        <f t="shared" si="24"/>
        <v>23.18</v>
      </c>
      <c r="F105" s="3" t="str">
        <f>F104+F107</f>
        <v>1.00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914.07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121.13</v>
      </c>
      <c r="C107" s="3">
        <v>3.0</v>
      </c>
      <c r="D107" s="3">
        <v>3.0</v>
      </c>
      <c r="E107" s="3" t="str">
        <f>F107*B107</f>
        <v>0.00</v>
      </c>
      <c r="F107" s="3" t="str">
        <f>D107-C107</f>
        <v>0.00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730.81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347.47</v>
      </c>
      <c r="F109" s="1"/>
      <c r="G109" s="1"/>
      <c r="H109" s="1"/>
      <c r="I109" s="1"/>
      <c r="J109" s="1"/>
      <c r="K109" s="1"/>
    </row>
    <row r="110" ht="15.75" customHeight="1">
      <c r="A110" s="10" t="s">
        <v>15</v>
      </c>
      <c r="B110" s="10"/>
      <c r="C110" s="10"/>
      <c r="D110" s="10"/>
      <c r="E110" s="11">
        <v>25.0</v>
      </c>
      <c r="F110" s="1"/>
      <c r="G110" s="3"/>
      <c r="H110" s="1"/>
      <c r="I110" s="1"/>
      <c r="J110" s="1"/>
      <c r="K110" s="1"/>
    </row>
    <row r="111" ht="15.75" customHeight="1">
      <c r="A111" s="5" t="s">
        <v>17</v>
      </c>
      <c r="B111" s="5"/>
      <c r="C111" s="5"/>
      <c r="D111" s="5"/>
      <c r="E111" s="6" t="str">
        <f>SUM(E101:E110)</f>
        <v>2727.42</v>
      </c>
      <c r="F111" s="1"/>
      <c r="G111" s="3" t="str">
        <f>E111+11000</f>
        <v>13727.42</v>
      </c>
      <c r="H111" s="1"/>
      <c r="I111" s="1"/>
      <c r="J111" s="1"/>
      <c r="K111" s="1"/>
    </row>
    <row r="112" ht="12.75" customHeight="1">
      <c r="A112" s="7" t="s">
        <v>48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27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106.56</v>
      </c>
      <c r="C115" s="3">
        <v>20.0</v>
      </c>
      <c r="D115" s="3">
        <v>20.0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4.72</v>
      </c>
      <c r="C116" s="3">
        <v>17427.0</v>
      </c>
      <c r="D116" s="3">
        <v>17539.0</v>
      </c>
      <c r="E116" s="3" t="str">
        <f t="shared" si="25"/>
        <v>528.64</v>
      </c>
      <c r="F116" s="3" t="str">
        <f t="shared" si="26"/>
        <v>112.00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19.87</v>
      </c>
      <c r="C118" s="3">
        <v>13.0</v>
      </c>
      <c r="D118" s="3">
        <v>14.0</v>
      </c>
      <c r="E118" s="3" t="str">
        <f t="shared" ref="E118:E119" si="27">F118*B118</f>
        <v>19.87</v>
      </c>
      <c r="F118" s="3" t="str">
        <f>D118-C118</f>
        <v>1.00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23.18</v>
      </c>
      <c r="C119" s="3"/>
      <c r="D119" s="3"/>
      <c r="E119" s="3" t="str">
        <f t="shared" si="27"/>
        <v>23.18</v>
      </c>
      <c r="F119" s="3" t="str">
        <f>F118+F121</f>
        <v>1.00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914.07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121.13</v>
      </c>
      <c r="C121" s="3">
        <v>3.0</v>
      </c>
      <c r="D121" s="3">
        <v>3.0</v>
      </c>
      <c r="E121" s="3" t="str">
        <f>F121*B121</f>
        <v>0.00</v>
      </c>
      <c r="F121" s="3" t="str">
        <f>D121-C121</f>
        <v>0.00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730.81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347.47</v>
      </c>
      <c r="F123" s="1"/>
      <c r="G123" s="1"/>
      <c r="H123" s="1"/>
      <c r="I123" s="1"/>
      <c r="J123" s="1"/>
      <c r="K123" s="1"/>
    </row>
    <row r="124" ht="15.75" customHeight="1">
      <c r="A124" s="10" t="s">
        <v>15</v>
      </c>
      <c r="B124" s="10"/>
      <c r="C124" s="10"/>
      <c r="D124" s="10"/>
      <c r="E124" s="11">
        <v>25.0</v>
      </c>
      <c r="F124" s="1"/>
      <c r="G124" s="3"/>
      <c r="H124" s="1"/>
      <c r="I124" s="1"/>
      <c r="J124" s="1"/>
      <c r="K124" s="1"/>
    </row>
    <row r="125" ht="15.75" customHeight="1">
      <c r="A125" s="5" t="s">
        <v>17</v>
      </c>
      <c r="B125" s="5"/>
      <c r="C125" s="5"/>
      <c r="D125" s="5"/>
      <c r="E125" s="6" t="str">
        <f>SUM(E115:E124)</f>
        <v>2691.66</v>
      </c>
      <c r="F125" s="1"/>
      <c r="G125" s="3" t="str">
        <f>E125+11000</f>
        <v>13691.66</v>
      </c>
      <c r="H125" s="1"/>
      <c r="I125" s="1"/>
      <c r="J125" s="1"/>
      <c r="K125" s="1"/>
    </row>
    <row r="126" ht="12.75" customHeight="1">
      <c r="A126" s="7" t="s">
        <v>48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28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106.56</v>
      </c>
      <c r="C129" s="3">
        <v>19.0</v>
      </c>
      <c r="D129" s="3">
        <v>20.0</v>
      </c>
      <c r="E129" s="3" t="str">
        <f t="shared" ref="E129:E130" si="28">F129*B129</f>
        <v>106.56</v>
      </c>
      <c r="F129" s="3" t="str">
        <f t="shared" ref="F129:F130" si="29">D129-C129</f>
        <v>1.00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4.72</v>
      </c>
      <c r="C130" s="3">
        <v>17342.0</v>
      </c>
      <c r="D130" s="3">
        <v>17427.0</v>
      </c>
      <c r="E130" s="3" t="str">
        <f t="shared" si="28"/>
        <v>401.20</v>
      </c>
      <c r="F130" s="3" t="str">
        <f t="shared" si="29"/>
        <v>85.00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19.87</v>
      </c>
      <c r="C132" s="3">
        <v>12.0</v>
      </c>
      <c r="D132" s="3">
        <v>13.0</v>
      </c>
      <c r="E132" s="3" t="str">
        <f t="shared" ref="E132:E133" si="30">F132*B132</f>
        <v>19.87</v>
      </c>
      <c r="F132" s="3" t="str">
        <f>D132-C132</f>
        <v>1.00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23.18</v>
      </c>
      <c r="C133" s="3"/>
      <c r="D133" s="3"/>
      <c r="E133" s="3" t="str">
        <f t="shared" si="30"/>
        <v>46.36</v>
      </c>
      <c r="F133" s="3" t="str">
        <f>F132+F135</f>
        <v>2.00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914.07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121.13</v>
      </c>
      <c r="C135" s="3">
        <v>2.0</v>
      </c>
      <c r="D135" s="3">
        <v>3.0</v>
      </c>
      <c r="E135" s="3" t="str">
        <f>F135*B135</f>
        <v>121.13</v>
      </c>
      <c r="F135" s="3" t="str">
        <f>D135-C135</f>
        <v>1.00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730.81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347.47</v>
      </c>
      <c r="F137" s="1"/>
      <c r="G137" s="1"/>
      <c r="H137" s="1"/>
      <c r="I137" s="1"/>
      <c r="J137" s="1"/>
      <c r="K137" s="1"/>
    </row>
    <row r="138" ht="15.75" customHeight="1">
      <c r="A138" s="10" t="s">
        <v>15</v>
      </c>
      <c r="B138" s="10"/>
      <c r="C138" s="10"/>
      <c r="D138" s="10"/>
      <c r="E138" s="11">
        <v>25.0</v>
      </c>
      <c r="F138" s="1"/>
      <c r="G138" s="3"/>
      <c r="H138" s="1"/>
      <c r="I138" s="1"/>
      <c r="J138" s="1"/>
      <c r="K138" s="1"/>
    </row>
    <row r="139" ht="15.75" customHeight="1">
      <c r="A139" s="5" t="s">
        <v>17</v>
      </c>
      <c r="B139" s="5"/>
      <c r="C139" s="5"/>
      <c r="D139" s="5"/>
      <c r="E139" s="6" t="str">
        <f>SUM(E129:E138)</f>
        <v>2815.09</v>
      </c>
      <c r="F139" s="1"/>
      <c r="G139" s="3" t="str">
        <f>E139+11000</f>
        <v>13815.09</v>
      </c>
      <c r="H139" s="1"/>
      <c r="I139" s="1"/>
      <c r="J139" s="1"/>
      <c r="K139" s="1"/>
    </row>
    <row r="140" ht="12.75" customHeight="1">
      <c r="A140" s="7" t="s">
        <v>48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29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106.56</v>
      </c>
      <c r="C143" s="3">
        <v>18.0</v>
      </c>
      <c r="D143" s="3">
        <v>19.0</v>
      </c>
      <c r="E143" s="3" t="str">
        <f t="shared" ref="E143:E144" si="31">F143*B143</f>
        <v>106.56</v>
      </c>
      <c r="F143" s="3" t="str">
        <f t="shared" ref="F143:F144" si="32">D143-C143</f>
        <v>1.00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4.48</v>
      </c>
      <c r="C144" s="3">
        <v>17250.0</v>
      </c>
      <c r="D144" s="3">
        <v>17342.0</v>
      </c>
      <c r="E144" s="3" t="str">
        <f t="shared" si="31"/>
        <v>412.16</v>
      </c>
      <c r="F144" s="3" t="str">
        <f t="shared" si="32"/>
        <v>92.00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18.88</v>
      </c>
      <c r="C146" s="3">
        <v>9.0</v>
      </c>
      <c r="D146" s="3">
        <v>12.0</v>
      </c>
      <c r="E146" s="3" t="str">
        <f t="shared" ref="E146:E147" si="33">F146*B146</f>
        <v>56.64</v>
      </c>
      <c r="F146" s="3" t="str">
        <f>D146-C146</f>
        <v>3.00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22.03</v>
      </c>
      <c r="C147" s="3"/>
      <c r="D147" s="3"/>
      <c r="E147" s="3" t="str">
        <f t="shared" si="33"/>
        <v>66.09</v>
      </c>
      <c r="F147" s="3" t="str">
        <f>F146+F149</f>
        <v>3.00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813.69</v>
      </c>
      <c r="F148" s="1"/>
      <c r="G148" s="1">
        <v>914.07</v>
      </c>
      <c r="H148" s="1"/>
      <c r="I148" s="1"/>
      <c r="J148" s="1"/>
      <c r="K148" s="1"/>
    </row>
    <row r="149" ht="12.75" customHeight="1">
      <c r="A149" s="1" t="s">
        <v>12</v>
      </c>
      <c r="B149" s="3">
        <v>114.27</v>
      </c>
      <c r="C149" s="3">
        <v>2.0</v>
      </c>
      <c r="D149" s="3">
        <v>2.0</v>
      </c>
      <c r="E149" s="3" t="str">
        <f>F149*B149</f>
        <v>0.00</v>
      </c>
      <c r="F149" s="3" t="str">
        <f>D149-C149</f>
        <v>0.00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730.81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347.47</v>
      </c>
      <c r="F151" s="1"/>
      <c r="G151" s="1"/>
      <c r="H151" s="1"/>
      <c r="I151" s="1"/>
      <c r="J151" s="1"/>
      <c r="K151" s="1"/>
    </row>
    <row r="152" ht="15.75" customHeight="1">
      <c r="A152" s="10" t="s">
        <v>15</v>
      </c>
      <c r="B152" s="10"/>
      <c r="C152" s="10"/>
      <c r="D152" s="10"/>
      <c r="E152" s="11">
        <v>25.0</v>
      </c>
      <c r="F152" s="1"/>
      <c r="G152" s="3"/>
      <c r="H152" s="1"/>
      <c r="I152" s="1"/>
      <c r="J152" s="1"/>
      <c r="K152" s="1"/>
    </row>
    <row r="153" ht="15.75" customHeight="1">
      <c r="A153" s="5" t="s">
        <v>17</v>
      </c>
      <c r="B153" s="5"/>
      <c r="C153" s="5"/>
      <c r="D153" s="5"/>
      <c r="E153" s="6" t="str">
        <f>SUM(E143:E152)</f>
        <v>2661.04</v>
      </c>
      <c r="F153" s="1"/>
      <c r="G153" s="3" t="str">
        <f>E153+11000</f>
        <v>13661.04</v>
      </c>
      <c r="H153" s="1"/>
      <c r="I153" s="1"/>
      <c r="J153" s="1"/>
      <c r="K153" s="1"/>
    </row>
    <row r="154" ht="12.75" customHeight="1">
      <c r="A154" s="7" t="s">
        <v>48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30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101.2</v>
      </c>
      <c r="C157" s="3">
        <v>18.0</v>
      </c>
      <c r="D157" s="3">
        <v>18.0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4.48</v>
      </c>
      <c r="C158" s="3">
        <v>17153.0</v>
      </c>
      <c r="D158" s="3">
        <v>17250.0</v>
      </c>
      <c r="E158" s="3" t="str">
        <f t="shared" si="34"/>
        <v>434.56</v>
      </c>
      <c r="F158" s="3" t="str">
        <f t="shared" si="35"/>
        <v>97.00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18.88</v>
      </c>
      <c r="C160" s="3">
        <v>4.0</v>
      </c>
      <c r="D160" s="3">
        <v>9.0</v>
      </c>
      <c r="E160" s="3" t="str">
        <f t="shared" ref="E160:E161" si="36">F160*B160</f>
        <v>94.40</v>
      </c>
      <c r="F160" s="3" t="str">
        <f>D160-C160</f>
        <v>5.00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22.03</v>
      </c>
      <c r="C161" s="3"/>
      <c r="D161" s="3"/>
      <c r="E161" s="3" t="str">
        <f t="shared" si="36"/>
        <v>132.18</v>
      </c>
      <c r="F161" s="3" t="str">
        <f>F160+F163</f>
        <v>6.00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813.69</v>
      </c>
      <c r="F162" s="1"/>
      <c r="G162" s="1">
        <v>914.07</v>
      </c>
      <c r="H162" s="1"/>
      <c r="I162" s="1"/>
      <c r="J162" s="1"/>
      <c r="K162" s="1"/>
    </row>
    <row r="163" ht="12.75" customHeight="1">
      <c r="A163" s="1" t="s">
        <v>12</v>
      </c>
      <c r="B163" s="3">
        <v>114.27</v>
      </c>
      <c r="C163" s="3">
        <v>1.0</v>
      </c>
      <c r="D163" s="3">
        <v>2.0</v>
      </c>
      <c r="E163" s="3" t="str">
        <f>F163*B163</f>
        <v>114.27</v>
      </c>
      <c r="F163" s="3" t="str">
        <f>D163-C163</f>
        <v>1.00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730.81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347.47</v>
      </c>
      <c r="F165" s="1"/>
      <c r="G165" s="1"/>
      <c r="H165" s="1"/>
      <c r="I165" s="1"/>
      <c r="J165" s="1"/>
      <c r="K165" s="1"/>
    </row>
    <row r="166" ht="15.75" customHeight="1">
      <c r="A166" s="10" t="s">
        <v>15</v>
      </c>
      <c r="B166" s="10"/>
      <c r="C166" s="10"/>
      <c r="D166" s="10"/>
      <c r="E166" s="11">
        <v>25.0</v>
      </c>
      <c r="F166" s="1"/>
      <c r="G166" s="3"/>
      <c r="H166" s="1"/>
      <c r="I166" s="1"/>
      <c r="J166" s="1"/>
      <c r="K166" s="1"/>
    </row>
    <row r="167" ht="15.75" customHeight="1">
      <c r="A167" s="5" t="s">
        <v>17</v>
      </c>
      <c r="B167" s="5"/>
      <c r="C167" s="5"/>
      <c r="D167" s="5"/>
      <c r="E167" s="6" t="str">
        <f>SUM(E157:E166)</f>
        <v>2795.00</v>
      </c>
      <c r="F167" s="1"/>
      <c r="G167" s="3" t="str">
        <f>E167+11000</f>
        <v>13795.00</v>
      </c>
      <c r="H167" s="1"/>
      <c r="I167" s="1"/>
      <c r="J167" s="1"/>
      <c r="K167" s="1"/>
    </row>
    <row r="168" ht="12.75" customHeight="1">
      <c r="A168" s="7" t="s">
        <v>48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31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101.2</v>
      </c>
      <c r="C171" s="3">
        <v>18.0</v>
      </c>
      <c r="D171" s="3">
        <v>18.0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4.48</v>
      </c>
      <c r="C172" s="3">
        <v>17110.0</v>
      </c>
      <c r="D172" s="3">
        <v>17153.0</v>
      </c>
      <c r="E172" s="3" t="str">
        <f t="shared" si="37"/>
        <v>192.64</v>
      </c>
      <c r="F172" s="3" t="str">
        <f t="shared" si="38"/>
        <v>43.00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18.88</v>
      </c>
      <c r="C174" s="3">
        <v>4.0</v>
      </c>
      <c r="D174" s="3">
        <v>4.0</v>
      </c>
      <c r="E174" s="3" t="str">
        <f t="shared" ref="E174:E175" si="39">F174*B174</f>
        <v>0.00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22.03</v>
      </c>
      <c r="C175" s="3"/>
      <c r="D175" s="3"/>
      <c r="E175" s="3" t="str">
        <f t="shared" si="39"/>
        <v>0.00</v>
      </c>
      <c r="F175" s="3" t="str">
        <f>F174+F177</f>
        <v>0.00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813.69</v>
      </c>
      <c r="F176" s="1"/>
      <c r="G176" s="1">
        <v>914.07</v>
      </c>
      <c r="H176" s="1"/>
      <c r="I176" s="1"/>
      <c r="J176" s="1"/>
      <c r="K176" s="1"/>
    </row>
    <row r="177" ht="12.75" customHeight="1">
      <c r="A177" s="1" t="s">
        <v>12</v>
      </c>
      <c r="B177" s="3">
        <v>114.27</v>
      </c>
      <c r="C177" s="3">
        <v>1.0</v>
      </c>
      <c r="D177" s="3">
        <v>1.0</v>
      </c>
      <c r="E177" s="3" t="str">
        <f>F177*B177</f>
        <v>0.00</v>
      </c>
      <c r="F177" s="3" t="str">
        <f>D177-C177</f>
        <v>0.00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730.81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347.47</v>
      </c>
      <c r="F179" s="1"/>
      <c r="G179" s="1"/>
      <c r="H179" s="1"/>
      <c r="I179" s="1"/>
      <c r="J179" s="1"/>
      <c r="K179" s="1"/>
    </row>
    <row r="180" ht="15.75" customHeight="1">
      <c r="A180" s="10" t="s">
        <v>15</v>
      </c>
      <c r="B180" s="10"/>
      <c r="C180" s="10"/>
      <c r="D180" s="10"/>
      <c r="E180" s="11">
        <v>25.0</v>
      </c>
      <c r="F180" s="1"/>
      <c r="G180" s="3"/>
      <c r="H180" s="1"/>
      <c r="I180" s="1"/>
      <c r="J180" s="1"/>
      <c r="K180" s="1"/>
    </row>
    <row r="181" ht="15.75" customHeight="1">
      <c r="A181" s="5" t="s">
        <v>17</v>
      </c>
      <c r="B181" s="5"/>
      <c r="C181" s="5"/>
      <c r="D181" s="5"/>
      <c r="E181" s="6" t="str">
        <f>SUM(E171:E180)</f>
        <v>2212.23</v>
      </c>
      <c r="F181" s="1"/>
      <c r="G181" s="3" t="str">
        <f>E181+11000</f>
        <v>13212.23</v>
      </c>
      <c r="H181" s="1"/>
      <c r="I181" s="1"/>
      <c r="J181" s="1"/>
      <c r="K181" s="1"/>
    </row>
    <row r="182" ht="12.75" customHeight="1">
      <c r="A182" s="7" t="s">
        <v>48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32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101.2</v>
      </c>
      <c r="C185" s="3">
        <v>18.0</v>
      </c>
      <c r="D185" s="3">
        <v>18.0</v>
      </c>
      <c r="E185" s="3" t="str">
        <f t="shared" ref="E185:E186" si="40">F185*B185</f>
        <v>0.00</v>
      </c>
      <c r="F185" s="3" t="str">
        <f t="shared" ref="F185:F186" si="41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4.48</v>
      </c>
      <c r="C186" s="3">
        <v>17107.0</v>
      </c>
      <c r="D186" s="3">
        <v>17110.0</v>
      </c>
      <c r="E186" s="3" t="str">
        <f t="shared" si="40"/>
        <v>13.44</v>
      </c>
      <c r="F186" s="3" t="str">
        <f t="shared" si="41"/>
        <v>3.00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18.88</v>
      </c>
      <c r="C188" s="3">
        <v>1.0</v>
      </c>
      <c r="D188" s="3">
        <v>3.0</v>
      </c>
      <c r="E188" s="3" t="str">
        <f t="shared" ref="E188:E189" si="42">F188*B188</f>
        <v>37.76</v>
      </c>
      <c r="F188" s="3" t="str">
        <f>D188-C188</f>
        <v>2.00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22.03</v>
      </c>
      <c r="C189" s="3"/>
      <c r="D189" s="3"/>
      <c r="E189" s="3" t="str">
        <f t="shared" si="42"/>
        <v>44.06</v>
      </c>
      <c r="F189" s="3" t="str">
        <f>F188+F191</f>
        <v>2.00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813.69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114.27</v>
      </c>
      <c r="C191" s="3">
        <v>1.0</v>
      </c>
      <c r="D191" s="3">
        <v>1.0</v>
      </c>
      <c r="E191" s="3" t="str">
        <f>F191*B191</f>
        <v>0.00</v>
      </c>
      <c r="F191" s="3" t="str">
        <f>D191-C191</f>
        <v>0.00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730.81</v>
      </c>
      <c r="F192" s="1"/>
      <c r="G192" s="1">
        <v>730.81</v>
      </c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347.47</v>
      </c>
      <c r="F193" s="1"/>
      <c r="G193" s="1"/>
      <c r="H193" s="1"/>
      <c r="I193" s="1"/>
      <c r="J193" s="1"/>
      <c r="K193" s="1"/>
    </row>
    <row r="194" ht="15.75" customHeight="1">
      <c r="A194" s="10" t="s">
        <v>15</v>
      </c>
      <c r="B194" s="10"/>
      <c r="C194" s="10"/>
      <c r="D194" s="10"/>
      <c r="E194" s="11">
        <v>25.0</v>
      </c>
      <c r="F194" s="1"/>
      <c r="G194" s="3"/>
      <c r="H194" s="1"/>
      <c r="I194" s="1"/>
      <c r="J194" s="1"/>
      <c r="K194" s="1"/>
    </row>
    <row r="195" ht="15.75" customHeight="1">
      <c r="A195" s="5" t="s">
        <v>17</v>
      </c>
      <c r="B195" s="5"/>
      <c r="C195" s="5"/>
      <c r="D195" s="5"/>
      <c r="E195" s="6" t="str">
        <f>SUM(E185:E194)</f>
        <v>2114.85</v>
      </c>
      <c r="F195" s="1"/>
      <c r="G195" s="3"/>
      <c r="H195" s="1"/>
      <c r="I195" s="1"/>
      <c r="J195" s="1"/>
      <c r="K195" s="1"/>
    </row>
    <row r="196" ht="12.75" customHeight="1">
      <c r="A196" s="7" t="s">
        <v>48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33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101.2</v>
      </c>
      <c r="C199" s="3">
        <v>18.0</v>
      </c>
      <c r="D199" s="3">
        <v>18.0</v>
      </c>
      <c r="E199" s="3" t="str">
        <f t="shared" ref="E199:E200" si="43">F199*B199</f>
        <v>0.00</v>
      </c>
      <c r="F199" s="3" t="str">
        <f t="shared" ref="F199:F200" si="44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4.48</v>
      </c>
      <c r="C200" s="3">
        <v>17095.0</v>
      </c>
      <c r="D200" s="3">
        <v>17107.0</v>
      </c>
      <c r="E200" s="3" t="str">
        <f t="shared" si="43"/>
        <v>53.76</v>
      </c>
      <c r="F200" s="3" t="str">
        <f t="shared" si="44"/>
        <v>12.00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102.62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18.88</v>
      </c>
      <c r="C202" s="3">
        <v>0.0</v>
      </c>
      <c r="D202" s="3">
        <v>1.0</v>
      </c>
      <c r="E202" s="3" t="str">
        <f t="shared" ref="E202:E203" si="45">F202*B202</f>
        <v>18.88</v>
      </c>
      <c r="F202" s="3" t="str">
        <f>D202-C202</f>
        <v>1.00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22.03</v>
      </c>
      <c r="C203" s="3"/>
      <c r="D203" s="3"/>
      <c r="E203" s="3" t="str">
        <f t="shared" si="45"/>
        <v>44.06</v>
      </c>
      <c r="F203" s="3" t="str">
        <f>F202+F205</f>
        <v>2.00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813.69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114.27</v>
      </c>
      <c r="C205" s="3">
        <v>0.0</v>
      </c>
      <c r="D205" s="3">
        <v>1.0</v>
      </c>
      <c r="E205" s="3" t="str">
        <f>F205*B205</f>
        <v>114.27</v>
      </c>
      <c r="F205" s="3" t="str">
        <f>D205-C205</f>
        <v>1.00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730.81</v>
      </c>
      <c r="F206" s="1"/>
      <c r="G206" s="1">
        <v>730.81</v>
      </c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347.47</v>
      </c>
      <c r="F207" s="1"/>
      <c r="G207" s="1"/>
      <c r="H207" s="1"/>
      <c r="I207" s="1"/>
      <c r="J207" s="1"/>
      <c r="K207" s="1"/>
    </row>
    <row r="208" ht="15.75" customHeight="1">
      <c r="A208" s="10" t="s">
        <v>15</v>
      </c>
      <c r="B208" s="10"/>
      <c r="C208" s="10"/>
      <c r="D208" s="10"/>
      <c r="E208" s="11">
        <v>25.0</v>
      </c>
      <c r="F208" s="1"/>
      <c r="G208" s="3"/>
      <c r="H208" s="1"/>
      <c r="I208" s="1"/>
      <c r="J208" s="1"/>
      <c r="K208" s="1"/>
    </row>
    <row r="209" ht="15.75" customHeight="1">
      <c r="A209" s="5" t="s">
        <v>17</v>
      </c>
      <c r="B209" s="5"/>
      <c r="C209" s="5"/>
      <c r="D209" s="5"/>
      <c r="E209" s="6" t="str">
        <f>SUM(E199:E208)</f>
        <v>2250.56</v>
      </c>
      <c r="F209" s="1"/>
      <c r="G209" s="3" t="str">
        <f>E209-E204+4036+601.48</f>
        <v>6074.35</v>
      </c>
      <c r="H209" s="1"/>
      <c r="I209" s="1"/>
      <c r="J209" s="1"/>
      <c r="K209" s="1"/>
    </row>
    <row r="210" ht="12.75" customHeight="1">
      <c r="A210" s="7" t="s">
        <v>48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34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</v>
      </c>
      <c r="C213" s="3">
        <v>18.0</v>
      </c>
      <c r="D213" s="3">
        <v>18.0</v>
      </c>
      <c r="E213" s="3" t="str">
        <f t="shared" ref="E213:E214" si="46">F213*B213</f>
        <v>0.00</v>
      </c>
      <c r="F213" s="3" t="str">
        <f t="shared" ref="F213:F214" si="47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17092.0</v>
      </c>
      <c r="D214" s="3">
        <v>17095.0</v>
      </c>
      <c r="E214" s="3" t="str">
        <f t="shared" si="46"/>
        <v>13.44</v>
      </c>
      <c r="F214" s="3" t="str">
        <f t="shared" si="47"/>
        <v>3.00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/>
      <c r="C216" s="3"/>
      <c r="D216" s="3"/>
      <c r="E216" s="3">
        <v>663.38</v>
      </c>
      <c r="F216" s="3" t="str">
        <f>D216-C216</f>
        <v>0.00</v>
      </c>
      <c r="G216" s="1"/>
      <c r="H216" s="1"/>
      <c r="I216" s="1"/>
      <c r="J216" s="1"/>
      <c r="K216" s="1"/>
    </row>
    <row r="217" ht="12.75" customHeight="1">
      <c r="A217" s="1" t="s">
        <v>11</v>
      </c>
      <c r="B217" s="3"/>
      <c r="C217" s="3"/>
      <c r="D217" s="3"/>
      <c r="E217" s="3">
        <v>813.69</v>
      </c>
      <c r="F217" s="1"/>
      <c r="G217" s="1"/>
      <c r="H217" s="1"/>
      <c r="I217" s="1"/>
      <c r="J217" s="1"/>
      <c r="K217" s="1"/>
    </row>
    <row r="218" ht="12.75" customHeight="1">
      <c r="A218" s="1" t="s">
        <v>12</v>
      </c>
      <c r="B218" s="3"/>
      <c r="C218" s="3"/>
      <c r="D218" s="3"/>
      <c r="E218" s="3">
        <v>861.73</v>
      </c>
      <c r="F218" s="3" t="str">
        <f>D218-C218</f>
        <v>0.00</v>
      </c>
      <c r="G218" s="1"/>
      <c r="H218" s="1"/>
      <c r="I218" s="1"/>
      <c r="J218" s="1"/>
      <c r="K218" s="1"/>
    </row>
    <row r="219" ht="12.75" customHeight="1">
      <c r="A219" s="1" t="s">
        <v>13</v>
      </c>
      <c r="B219" s="3"/>
      <c r="C219" s="3"/>
      <c r="D219" s="3"/>
      <c r="E219" s="3">
        <v>730.81</v>
      </c>
      <c r="F219" s="1"/>
      <c r="G219" s="1">
        <v>730.81</v>
      </c>
      <c r="H219" s="1"/>
      <c r="I219" s="1"/>
      <c r="J219" s="1"/>
      <c r="K219" s="1"/>
    </row>
    <row r="220" ht="12.75" customHeight="1">
      <c r="A220" s="1" t="s">
        <v>14</v>
      </c>
      <c r="B220" s="3"/>
      <c r="C220" s="3"/>
      <c r="D220" s="3"/>
      <c r="E220" s="3">
        <v>347.47</v>
      </c>
      <c r="F220" s="1"/>
      <c r="G220" s="1"/>
      <c r="H220" s="1"/>
      <c r="I220" s="1"/>
      <c r="J220" s="1"/>
      <c r="K220" s="1"/>
    </row>
    <row r="221" ht="15.75" customHeight="1">
      <c r="A221" s="10" t="s">
        <v>15</v>
      </c>
      <c r="B221" s="10"/>
      <c r="C221" s="10"/>
      <c r="D221" s="10"/>
      <c r="E221" s="11">
        <v>25.0</v>
      </c>
      <c r="F221" s="1"/>
      <c r="G221" s="3"/>
      <c r="H221" s="1"/>
      <c r="I221" s="1"/>
      <c r="J221" s="1"/>
      <c r="K221" s="1"/>
    </row>
    <row r="222" ht="15.75" customHeight="1">
      <c r="A222" s="5" t="s">
        <v>17</v>
      </c>
      <c r="B222" s="5"/>
      <c r="C222" s="5"/>
      <c r="D222" s="5"/>
      <c r="E222" s="6" t="str">
        <f>SUM(E213:E221)</f>
        <v>3558.14</v>
      </c>
      <c r="F222" s="1"/>
      <c r="G222" s="3"/>
      <c r="H222" s="1"/>
      <c r="I222" s="1"/>
      <c r="J222" s="1"/>
      <c r="K222" s="1"/>
    </row>
    <row r="223" ht="12.75" customHeight="1">
      <c r="A223" s="7" t="s">
        <v>48</v>
      </c>
      <c r="B223" s="3"/>
      <c r="C223" s="3"/>
      <c r="D223" s="3"/>
      <c r="E223" s="3"/>
      <c r="F223" s="1"/>
      <c r="G223" s="1"/>
      <c r="H223" s="1"/>
      <c r="I223" s="1"/>
      <c r="J223" s="1"/>
      <c r="K223" s="1"/>
    </row>
    <row r="224" ht="15.75" customHeight="1">
      <c r="A224" s="1"/>
      <c r="B224" s="2" t="s">
        <v>35</v>
      </c>
      <c r="E224" s="1"/>
      <c r="F224" s="1"/>
      <c r="G224" s="1"/>
      <c r="H224" s="1"/>
      <c r="I224" s="1"/>
      <c r="J224" s="1"/>
      <c r="K224" s="1"/>
    </row>
    <row r="225" ht="12.75" customHeight="1">
      <c r="A225" s="1"/>
      <c r="B225" s="1" t="s">
        <v>1</v>
      </c>
      <c r="C225" s="1" t="s">
        <v>2</v>
      </c>
      <c r="D225" s="1" t="s">
        <v>3</v>
      </c>
      <c r="E225" s="1" t="s">
        <v>4</v>
      </c>
      <c r="F225" s="1" t="s">
        <v>5</v>
      </c>
      <c r="G225" s="1"/>
      <c r="H225" s="1"/>
      <c r="I225" s="1"/>
      <c r="J225" s="1"/>
      <c r="K225" s="1"/>
    </row>
    <row r="226" ht="12.75" customHeight="1">
      <c r="A226" s="1" t="s">
        <v>6</v>
      </c>
      <c r="B226" s="3">
        <v>101.2</v>
      </c>
      <c r="C226" s="3">
        <v>18.0</v>
      </c>
      <c r="D226" s="3">
        <v>18.0</v>
      </c>
      <c r="E226" s="3" t="str">
        <f t="shared" ref="E226:E227" si="48">F226*B226</f>
        <v>0.00</v>
      </c>
      <c r="F226" s="3" t="str">
        <f t="shared" ref="F226:F227" si="49">D226-C226</f>
        <v>0.00</v>
      </c>
      <c r="G226" s="1"/>
      <c r="H226" s="1"/>
      <c r="I226" s="1"/>
      <c r="J226" s="1"/>
      <c r="K226" s="1"/>
    </row>
    <row r="227" ht="12.75" customHeight="1">
      <c r="A227" s="1" t="s">
        <v>7</v>
      </c>
      <c r="B227" s="3">
        <v>4.48</v>
      </c>
      <c r="C227" s="3">
        <v>17052.0</v>
      </c>
      <c r="D227" s="3">
        <v>17092.0</v>
      </c>
      <c r="E227" s="3" t="str">
        <f t="shared" si="48"/>
        <v>179.20</v>
      </c>
      <c r="F227" s="3" t="str">
        <f t="shared" si="49"/>
        <v>40.00</v>
      </c>
      <c r="G227" s="1"/>
      <c r="H227" s="1"/>
      <c r="I227" s="1"/>
      <c r="J227" s="1"/>
      <c r="K227" s="1"/>
    </row>
    <row r="228" ht="12.75" customHeight="1">
      <c r="A228" s="1" t="s">
        <v>8</v>
      </c>
      <c r="B228" s="3"/>
      <c r="C228" s="3"/>
      <c r="D228" s="3"/>
      <c r="E228" s="3">
        <v>102.62</v>
      </c>
      <c r="F228" s="1"/>
      <c r="G228" s="1"/>
      <c r="H228" s="1"/>
      <c r="I228" s="1"/>
      <c r="J228" s="1"/>
      <c r="K228" s="1"/>
    </row>
    <row r="229" ht="12.75" customHeight="1">
      <c r="A229" s="1" t="s">
        <v>9</v>
      </c>
      <c r="B229" s="3"/>
      <c r="C229" s="3"/>
      <c r="D229" s="3"/>
      <c r="E229" s="3">
        <v>663.38</v>
      </c>
      <c r="F229" s="3" t="str">
        <f>D229-C229</f>
        <v>0.00</v>
      </c>
      <c r="G229" s="1"/>
      <c r="H229" s="1"/>
      <c r="I229" s="1"/>
      <c r="J229" s="1"/>
      <c r="K229" s="1"/>
    </row>
    <row r="230" ht="12.75" customHeight="1">
      <c r="A230" s="1" t="s">
        <v>11</v>
      </c>
      <c r="B230" s="3"/>
      <c r="C230" s="3"/>
      <c r="D230" s="3"/>
      <c r="E230" s="3">
        <v>813.69</v>
      </c>
      <c r="F230" s="1"/>
      <c r="G230" s="1"/>
      <c r="H230" s="1"/>
      <c r="I230" s="1"/>
      <c r="J230" s="1"/>
      <c r="K230" s="1"/>
    </row>
    <row r="231" ht="12.75" customHeight="1">
      <c r="A231" s="1" t="s">
        <v>12</v>
      </c>
      <c r="B231" s="3"/>
      <c r="C231" s="3"/>
      <c r="D231" s="3"/>
      <c r="E231" s="3">
        <v>861.73</v>
      </c>
      <c r="F231" s="3" t="str">
        <f>D231-C231</f>
        <v>0.00</v>
      </c>
      <c r="G231" s="1"/>
      <c r="H231" s="1"/>
      <c r="I231" s="1"/>
      <c r="J231" s="1"/>
      <c r="K231" s="1"/>
    </row>
    <row r="232" ht="12.75" customHeight="1">
      <c r="A232" s="1" t="s">
        <v>13</v>
      </c>
      <c r="B232" s="3"/>
      <c r="C232" s="3"/>
      <c r="D232" s="3"/>
      <c r="E232" s="3">
        <v>730.81</v>
      </c>
      <c r="F232" s="1"/>
      <c r="G232" s="1">
        <v>730.81</v>
      </c>
      <c r="H232" s="1"/>
      <c r="I232" s="1"/>
      <c r="J232" s="1"/>
      <c r="K232" s="1"/>
    </row>
    <row r="233" ht="12.75" customHeight="1">
      <c r="A233" s="1" t="s">
        <v>14</v>
      </c>
      <c r="B233" s="3"/>
      <c r="C233" s="3"/>
      <c r="D233" s="3"/>
      <c r="E233" s="3">
        <v>203.68</v>
      </c>
      <c r="F233" s="1"/>
      <c r="G233" s="1"/>
      <c r="H233" s="1"/>
      <c r="I233" s="1"/>
      <c r="J233" s="1"/>
      <c r="K233" s="1"/>
    </row>
    <row r="234" ht="15.75" customHeight="1">
      <c r="A234" s="5" t="s">
        <v>17</v>
      </c>
      <c r="B234" s="5"/>
      <c r="C234" s="5"/>
      <c r="D234" s="5"/>
      <c r="E234" s="6" t="str">
        <f>SUM(E226:E233)</f>
        <v>3555.11</v>
      </c>
      <c r="F234" s="1"/>
      <c r="G234" s="3" t="str">
        <f>7000+E234</f>
        <v>10555.11</v>
      </c>
      <c r="H234" s="1"/>
      <c r="I234" s="1"/>
      <c r="J234" s="1"/>
      <c r="K234" s="1"/>
    </row>
    <row r="235" ht="12.75" customHeight="1">
      <c r="A235" s="7" t="s">
        <v>48</v>
      </c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3"/>
      <c r="G236" s="1"/>
      <c r="H236" s="1"/>
      <c r="I236" s="1"/>
      <c r="J236" s="1"/>
      <c r="K236" s="1"/>
    </row>
    <row r="237" ht="12.75" customHeight="1">
      <c r="A237" s="1"/>
      <c r="B237" s="3"/>
      <c r="C237" s="3"/>
      <c r="D237" s="3"/>
      <c r="E237" s="3"/>
      <c r="F237" s="1"/>
      <c r="G237" s="1"/>
      <c r="H237" s="1"/>
      <c r="I237" s="1"/>
      <c r="J237" s="1"/>
      <c r="K237" s="1"/>
    </row>
    <row r="238" ht="12.75" customHeight="1">
      <c r="A238" s="1"/>
      <c r="B238" s="3"/>
      <c r="C238" s="3"/>
      <c r="D238" s="3"/>
      <c r="E238" s="3"/>
      <c r="F238" s="3"/>
      <c r="G238" s="1"/>
      <c r="H238" s="1"/>
      <c r="I238" s="1"/>
      <c r="J238" s="1"/>
      <c r="K238" s="1"/>
    </row>
    <row r="239" ht="12.75" customHeight="1">
      <c r="A239" s="1"/>
      <c r="B239" s="3"/>
      <c r="C239" s="3"/>
      <c r="D239" s="3"/>
      <c r="E239" s="3"/>
      <c r="F239" s="1"/>
      <c r="G239" s="1"/>
      <c r="H239" s="1"/>
      <c r="I239" s="1"/>
      <c r="J239" s="1"/>
      <c r="K239" s="1"/>
    </row>
    <row r="240" ht="12.75" customHeight="1">
      <c r="A240" s="1"/>
      <c r="B240" s="3"/>
      <c r="C240" s="3"/>
      <c r="D240" s="3"/>
      <c r="E240" s="3"/>
      <c r="F240" s="3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1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1"/>
      <c r="G242" s="1"/>
      <c r="H242" s="1"/>
      <c r="I242" s="1"/>
      <c r="J242" s="1"/>
      <c r="K242" s="1"/>
    </row>
    <row r="243" ht="15.75" customHeight="1">
      <c r="A243" s="5"/>
      <c r="B243" s="5"/>
      <c r="C243" s="5"/>
      <c r="D243" s="5"/>
      <c r="E243" s="6"/>
      <c r="F243" s="1"/>
      <c r="G243" s="3"/>
      <c r="H243" s="1"/>
      <c r="I243" s="1"/>
      <c r="J243" s="1"/>
      <c r="K243" s="1"/>
    </row>
    <row r="244" ht="12.75" customHeight="1">
      <c r="A244" s="7"/>
      <c r="B244" s="3"/>
      <c r="C244" s="3"/>
      <c r="D244" s="3"/>
      <c r="E244" s="3"/>
      <c r="F244" s="1"/>
      <c r="G244" s="1"/>
      <c r="H244" s="1"/>
      <c r="I244" s="1"/>
      <c r="J244" s="1"/>
      <c r="K244" s="1"/>
    </row>
    <row r="245" ht="15.75" customHeight="1">
      <c r="A245" s="1"/>
      <c r="B245" s="2"/>
      <c r="E245" s="1"/>
      <c r="F245" s="1"/>
      <c r="G245" s="1"/>
      <c r="H245" s="1"/>
      <c r="I245" s="1"/>
      <c r="J245" s="1"/>
      <c r="K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3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3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1"/>
      <c r="J251" s="1"/>
      <c r="K251" s="1"/>
    </row>
    <row r="252" ht="12.75" customHeight="1">
      <c r="A252" s="1"/>
      <c r="B252" s="3"/>
      <c r="C252" s="3"/>
      <c r="D252" s="3"/>
      <c r="E252" s="3"/>
      <c r="F252" s="3"/>
      <c r="G252" s="1"/>
      <c r="H252" s="1"/>
      <c r="I252" s="1"/>
      <c r="J252" s="1"/>
      <c r="K252" s="1"/>
    </row>
    <row r="253" ht="12.75" customHeight="1">
      <c r="A253" s="1"/>
      <c r="B253" s="3"/>
      <c r="C253" s="3"/>
      <c r="D253" s="3"/>
      <c r="E253" s="3"/>
      <c r="F253" s="1"/>
      <c r="G253" s="1"/>
      <c r="H253" s="1"/>
      <c r="I253" s="1"/>
      <c r="J253" s="1"/>
      <c r="K253" s="1"/>
    </row>
    <row r="254" ht="12.75" customHeight="1">
      <c r="A254" s="1"/>
      <c r="B254" s="3"/>
      <c r="C254" s="3"/>
      <c r="D254" s="3"/>
      <c r="E254" s="3"/>
      <c r="F254" s="1"/>
      <c r="G254" s="1"/>
      <c r="H254" s="1"/>
      <c r="I254" s="1"/>
      <c r="J254" s="1"/>
      <c r="K254" s="1"/>
    </row>
    <row r="255" ht="15.75" customHeight="1">
      <c r="A255" s="5"/>
      <c r="B255" s="5"/>
      <c r="C255" s="5"/>
      <c r="D255" s="5"/>
      <c r="E255" s="6"/>
      <c r="F255" s="1"/>
      <c r="G255" s="3"/>
      <c r="H255" s="1"/>
      <c r="I255" s="1"/>
      <c r="J255" s="1"/>
      <c r="K255" s="1"/>
    </row>
    <row r="256" ht="12.75" customHeight="1">
      <c r="A256" s="7"/>
      <c r="B256" s="3"/>
      <c r="C256" s="3"/>
      <c r="D256" s="3"/>
      <c r="E256" s="3"/>
      <c r="F256" s="1"/>
      <c r="G256" s="1"/>
      <c r="H256" s="1"/>
      <c r="I256" s="1"/>
      <c r="J256" s="1"/>
      <c r="K256" s="1"/>
    </row>
    <row r="257" ht="15.75" customHeight="1">
      <c r="A257" s="1"/>
      <c r="B257" s="2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1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3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5"/>
      <c r="B267" s="5"/>
      <c r="C267" s="5"/>
      <c r="D267" s="5"/>
      <c r="E267" s="6"/>
      <c r="F267" s="1"/>
      <c r="G267" s="3"/>
      <c r="H267" s="1"/>
      <c r="I267" s="1"/>
      <c r="J267" s="1"/>
      <c r="K267" s="1"/>
    </row>
    <row r="268" ht="12.75" customHeight="1">
      <c r="A268" s="7"/>
      <c r="B268" s="3"/>
      <c r="C268" s="3"/>
      <c r="D268" s="3"/>
      <c r="E268" s="3"/>
      <c r="F268" s="1"/>
      <c r="G268" s="1"/>
      <c r="H268" s="1"/>
      <c r="I268" s="1"/>
      <c r="J268" s="1"/>
      <c r="K268" s="1"/>
    </row>
    <row r="269" ht="15.75" customHeight="1">
      <c r="A269" s="1"/>
      <c r="B269" s="2"/>
      <c r="E269" s="1"/>
      <c r="F269" s="1"/>
      <c r="G269" s="1"/>
      <c r="H269" s="1"/>
      <c r="I269" s="1"/>
      <c r="J269" s="1"/>
      <c r="K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3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1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5.75" customHeight="1">
      <c r="A279" s="5"/>
      <c r="B279" s="5"/>
      <c r="C279" s="5"/>
      <c r="D279" s="5"/>
      <c r="E279" s="6"/>
      <c r="F279" s="1"/>
      <c r="G279" s="1"/>
      <c r="H279" s="1"/>
      <c r="I279" s="1"/>
      <c r="J279" s="1"/>
      <c r="K279" s="1"/>
    </row>
    <row r="280" ht="12.75" customHeight="1">
      <c r="A280" s="7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5.75" customHeight="1">
      <c r="A281" s="1"/>
      <c r="B281" s="2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1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5.75" customHeight="1">
      <c r="A291" s="5"/>
      <c r="B291" s="5"/>
      <c r="C291" s="5"/>
      <c r="D291" s="5"/>
      <c r="E291" s="6"/>
      <c r="F291" s="1"/>
      <c r="G291" s="1"/>
      <c r="H291" s="1"/>
      <c r="I291" s="1"/>
      <c r="J291" s="1"/>
      <c r="K291" s="1"/>
    </row>
    <row r="292" ht="12.75" customHeight="1">
      <c r="A292" s="7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5.75" customHeight="1">
      <c r="A293" s="1"/>
      <c r="B293" s="2"/>
      <c r="E293" s="1"/>
      <c r="F293" s="1"/>
      <c r="G293" s="1"/>
      <c r="H293" s="1"/>
      <c r="I293" s="1"/>
      <c r="J293" s="1"/>
      <c r="K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3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3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1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5.75" customHeight="1">
      <c r="A303" s="5"/>
      <c r="B303" s="5"/>
      <c r="C303" s="5"/>
      <c r="D303" s="5"/>
      <c r="E303" s="6"/>
      <c r="F303" s="1"/>
      <c r="G303" s="1"/>
      <c r="H303" s="1"/>
      <c r="I303" s="1"/>
      <c r="J303" s="1"/>
      <c r="K303" s="1"/>
    </row>
    <row r="304" ht="12.75" customHeight="1">
      <c r="A304" s="7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5.75" customHeight="1">
      <c r="A305" s="1"/>
      <c r="B305" s="2"/>
      <c r="E305" s="1"/>
      <c r="F305" s="1"/>
      <c r="G305" s="1"/>
      <c r="H305" s="1"/>
      <c r="I305" s="1"/>
      <c r="J305" s="1"/>
      <c r="K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3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1"/>
      <c r="G314" s="1"/>
      <c r="H314" s="1"/>
      <c r="I314" s="1"/>
      <c r="J314" s="1"/>
      <c r="K314" s="1"/>
    </row>
    <row r="315" ht="15.75" customHeight="1">
      <c r="A315" s="5"/>
      <c r="B315" s="5"/>
      <c r="C315" s="5"/>
      <c r="D315" s="5"/>
      <c r="E315" s="6"/>
      <c r="F315" s="1"/>
      <c r="G315" s="1"/>
      <c r="H315" s="1"/>
      <c r="I315" s="1"/>
      <c r="J315" s="1"/>
      <c r="K315" s="1"/>
    </row>
    <row r="316" ht="12.75" customHeight="1">
      <c r="A316" s="7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5.75" customHeight="1">
      <c r="A317" s="1"/>
      <c r="B317" s="2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5.75" customHeight="1">
      <c r="A327" s="5"/>
      <c r="B327" s="5"/>
      <c r="C327" s="5"/>
      <c r="D327" s="5"/>
      <c r="E327" s="6"/>
      <c r="F327" s="1"/>
      <c r="G327" s="1"/>
      <c r="H327" s="1"/>
      <c r="I327" s="1"/>
      <c r="J327" s="1"/>
      <c r="K327" s="1"/>
    </row>
    <row r="328" ht="12.75" customHeight="1">
      <c r="A328" s="7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5.75" customHeight="1">
      <c r="A329" s="1"/>
      <c r="B329" s="2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5.75" customHeight="1">
      <c r="A339" s="5"/>
      <c r="B339" s="5"/>
      <c r="C339" s="5"/>
      <c r="D339" s="5"/>
      <c r="E339" s="6"/>
      <c r="F339" s="1"/>
      <c r="G339" s="1"/>
      <c r="H339" s="1"/>
      <c r="I339" s="1"/>
      <c r="J339" s="1"/>
      <c r="K339" s="1"/>
    </row>
    <row r="340" ht="12.75" customHeight="1">
      <c r="A340" s="7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5.75" customHeight="1">
      <c r="A341" s="1"/>
      <c r="B341" s="2"/>
      <c r="E341" s="1"/>
      <c r="F341" s="1"/>
      <c r="G341" s="1"/>
      <c r="H341" s="1"/>
      <c r="I341" s="1"/>
      <c r="J341" s="1"/>
      <c r="K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3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5.75" customHeight="1">
      <c r="A351" s="5"/>
      <c r="B351" s="5"/>
      <c r="C351" s="5"/>
      <c r="D351" s="5"/>
      <c r="E351" s="6"/>
      <c r="F351" s="1"/>
      <c r="G351" s="1"/>
      <c r="H351" s="1"/>
      <c r="I351" s="1"/>
      <c r="J351" s="1"/>
      <c r="K351" s="1"/>
    </row>
    <row r="352" ht="12.75" customHeight="1">
      <c r="A352" s="7"/>
      <c r="B352" s="3"/>
      <c r="C352" s="3"/>
      <c r="D352" s="3"/>
      <c r="E352" s="3"/>
      <c r="F352" s="1"/>
      <c r="G352" s="1"/>
      <c r="H352" s="1"/>
      <c r="I352" s="1"/>
      <c r="J352" s="1"/>
      <c r="K352" s="1"/>
    </row>
    <row r="353" ht="15.75" customHeight="1">
      <c r="A353" s="1"/>
      <c r="B353" s="2"/>
      <c r="E353" s="1"/>
      <c r="F353" s="1"/>
      <c r="G353" s="1"/>
      <c r="H353" s="1"/>
      <c r="I353" s="1"/>
      <c r="J353" s="1"/>
      <c r="K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3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3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1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3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5"/>
      <c r="B363" s="5"/>
      <c r="C363" s="5"/>
      <c r="D363" s="5"/>
      <c r="E363" s="6"/>
      <c r="F363" s="1"/>
      <c r="G363" s="1"/>
      <c r="H363" s="1"/>
      <c r="I363" s="1"/>
      <c r="J363" s="1"/>
      <c r="K363" s="1"/>
    </row>
    <row r="364" ht="12.75" customHeight="1">
      <c r="A364" s="7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3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5.75" customHeight="1">
      <c r="A375" s="5"/>
      <c r="B375" s="5"/>
      <c r="C375" s="5"/>
      <c r="D375" s="5"/>
      <c r="E375" s="6"/>
      <c r="F375" s="1"/>
      <c r="G375" s="1"/>
      <c r="H375" s="1"/>
      <c r="I375" s="1"/>
      <c r="J375" s="1"/>
      <c r="K375" s="1"/>
    </row>
    <row r="376" ht="12.75" customHeight="1">
      <c r="A376" s="7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1"/>
      <c r="B377" s="2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5.75" customHeight="1">
      <c r="A387" s="5"/>
      <c r="B387" s="5"/>
      <c r="C387" s="5"/>
      <c r="D387" s="5"/>
      <c r="E387" s="6"/>
      <c r="F387" s="1"/>
      <c r="G387" s="1"/>
      <c r="H387" s="1"/>
      <c r="I387" s="1"/>
      <c r="J387" s="1"/>
      <c r="K387" s="1"/>
    </row>
    <row r="388" ht="12.75" customHeight="1">
      <c r="A388" s="7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1"/>
      <c r="B389" s="2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5.75" customHeight="1">
      <c r="A399" s="5"/>
      <c r="B399" s="5"/>
      <c r="C399" s="5"/>
      <c r="D399" s="5"/>
      <c r="E399" s="6"/>
      <c r="F399" s="1"/>
      <c r="G399" s="1"/>
      <c r="H399" s="1"/>
      <c r="I399" s="1"/>
      <c r="J399" s="1"/>
      <c r="K399" s="1"/>
    </row>
    <row r="400" ht="12.75" customHeight="1">
      <c r="A400" s="7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5.75" customHeight="1">
      <c r="A401" s="1"/>
      <c r="B401" s="2"/>
      <c r="E401" s="1"/>
      <c r="F401" s="1"/>
      <c r="G401" s="1"/>
      <c r="H401" s="1"/>
      <c r="I401" s="1"/>
      <c r="J401" s="1"/>
      <c r="K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3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3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5.75" customHeight="1">
      <c r="A411" s="5"/>
      <c r="B411" s="5"/>
      <c r="C411" s="5"/>
      <c r="D411" s="5"/>
      <c r="E411" s="6"/>
      <c r="F411" s="1"/>
      <c r="G411" s="1"/>
      <c r="H411" s="1"/>
      <c r="I411" s="1"/>
      <c r="J411" s="1"/>
      <c r="K411" s="1"/>
    </row>
    <row r="412" ht="12.75" customHeight="1">
      <c r="A412" s="7"/>
      <c r="B412" s="3"/>
      <c r="C412" s="3"/>
      <c r="D412" s="3"/>
      <c r="E412" s="3"/>
      <c r="F412" s="1"/>
      <c r="G412" s="1"/>
      <c r="H412" s="1"/>
      <c r="I412" s="1"/>
      <c r="J412" s="1"/>
      <c r="K412" s="1"/>
    </row>
    <row r="413" ht="15.75" customHeight="1">
      <c r="B413" s="2"/>
    </row>
    <row r="414" ht="12.75" customHeight="1">
      <c r="B414" s="12"/>
      <c r="C414" s="12"/>
      <c r="D414" s="12"/>
      <c r="E414" s="12"/>
      <c r="F414" s="12"/>
    </row>
    <row r="415" ht="12.75" customHeight="1">
      <c r="A415" s="12"/>
      <c r="B415" s="3"/>
      <c r="C415" s="3"/>
      <c r="D415" s="3"/>
      <c r="E415" s="3"/>
      <c r="F415" s="3"/>
    </row>
    <row r="416" ht="12.75" customHeight="1">
      <c r="A416" s="12"/>
      <c r="B416" s="3"/>
      <c r="C416" s="3"/>
      <c r="D416" s="3"/>
      <c r="E416" s="3"/>
      <c r="F416" s="3"/>
    </row>
    <row r="417" ht="12.75" customHeight="1">
      <c r="A417" s="12"/>
      <c r="B417" s="3"/>
      <c r="C417" s="3"/>
      <c r="D417" s="3"/>
      <c r="E417" s="3"/>
    </row>
    <row r="418" ht="12.75" customHeight="1">
      <c r="A418" s="12"/>
      <c r="B418" s="3"/>
      <c r="C418" s="3"/>
      <c r="D418" s="3"/>
      <c r="E418" s="3"/>
      <c r="F418" s="3"/>
    </row>
    <row r="419" ht="12.75" customHeight="1">
      <c r="A419" s="12"/>
      <c r="B419" s="3"/>
      <c r="C419" s="3"/>
      <c r="D419" s="3"/>
      <c r="E419" s="3"/>
    </row>
    <row r="420" ht="12.75" customHeight="1">
      <c r="A420" s="12"/>
      <c r="B420" s="3"/>
      <c r="C420" s="3"/>
      <c r="D420" s="3"/>
      <c r="E420" s="3"/>
      <c r="F420" s="3"/>
    </row>
    <row r="421" ht="12.75" customHeight="1">
      <c r="A421" s="1"/>
      <c r="B421" s="2"/>
      <c r="E421" s="1"/>
      <c r="F421" s="1"/>
      <c r="G421" s="1"/>
      <c r="H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</row>
    <row r="423" ht="15.75" customHeight="1">
      <c r="A423" s="1"/>
      <c r="B423" s="3"/>
      <c r="C423" s="3"/>
      <c r="D423" s="3"/>
      <c r="E423" s="3"/>
      <c r="F423" s="3"/>
      <c r="G423" s="1"/>
      <c r="H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</row>
    <row r="425" ht="15.75" customHeight="1">
      <c r="A425" s="1"/>
      <c r="B425" s="3"/>
      <c r="C425" s="3"/>
      <c r="D425" s="3"/>
      <c r="E425" s="3"/>
      <c r="F425" s="1"/>
      <c r="G425" s="1"/>
      <c r="H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</row>
    <row r="431" ht="12.75" customHeight="1">
      <c r="A431" s="5"/>
      <c r="B431" s="5"/>
      <c r="C431" s="5"/>
      <c r="D431" s="5"/>
      <c r="E431" s="6"/>
      <c r="F431" s="1"/>
      <c r="G431" s="1"/>
      <c r="H431" s="1"/>
    </row>
    <row r="432" ht="12.75" customHeight="1">
      <c r="A432" s="7"/>
      <c r="B432" s="3"/>
      <c r="C432" s="3"/>
      <c r="D432" s="3"/>
      <c r="E432" s="3"/>
      <c r="F432" s="1"/>
      <c r="G432" s="1"/>
      <c r="H432" s="1"/>
    </row>
    <row r="433" ht="15.75" customHeight="1"/>
    <row r="434" ht="15.75" customHeight="1"/>
    <row r="435" ht="15.75" customHeight="1"/>
  </sheetData>
  <mergeCells count="33">
    <mergeCell ref="B85:D85"/>
    <mergeCell ref="B99:D99"/>
    <mergeCell ref="B29:D29"/>
    <mergeCell ref="B15:D15"/>
    <mergeCell ref="B1:D1"/>
    <mergeCell ref="B43:D43"/>
    <mergeCell ref="B113:D113"/>
    <mergeCell ref="B71:D71"/>
    <mergeCell ref="B57:D57"/>
    <mergeCell ref="B305:D305"/>
    <mergeCell ref="B293:D293"/>
    <mergeCell ref="B269:D269"/>
    <mergeCell ref="B281:D281"/>
    <mergeCell ref="B317:D317"/>
    <mergeCell ref="B257:D257"/>
    <mergeCell ref="B341:D341"/>
    <mergeCell ref="B329:D329"/>
    <mergeCell ref="B365:D365"/>
    <mergeCell ref="B353:D353"/>
    <mergeCell ref="B413:D413"/>
    <mergeCell ref="B421:D421"/>
    <mergeCell ref="B401:D401"/>
    <mergeCell ref="B389:D389"/>
    <mergeCell ref="B377:D377"/>
    <mergeCell ref="B141:D141"/>
    <mergeCell ref="B155:D155"/>
    <mergeCell ref="B127:D127"/>
    <mergeCell ref="B211:D211"/>
    <mergeCell ref="B224:D224"/>
    <mergeCell ref="B245:D245"/>
    <mergeCell ref="B197:D197"/>
    <mergeCell ref="B183:D183"/>
    <mergeCell ref="B169:D16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50.93</v>
      </c>
      <c r="C5" s="3">
        <v>1266.0</v>
      </c>
      <c r="D5" s="3">
        <v>1271.0</v>
      </c>
      <c r="E5" s="3" t="str">
        <f t="shared" ref="E5:E6" si="1">F5*B5</f>
        <v>254.65</v>
      </c>
      <c r="F5" s="3" t="str">
        <f>D5-C5</f>
        <v>5.00</v>
      </c>
      <c r="G5" s="1"/>
    </row>
    <row r="6">
      <c r="A6" s="1" t="s">
        <v>10</v>
      </c>
      <c r="B6" s="3">
        <v>39.97</v>
      </c>
      <c r="C6" s="3"/>
      <c r="D6" s="3"/>
      <c r="E6" s="3" t="str">
        <f t="shared" si="1"/>
        <v>319.76</v>
      </c>
      <c r="F6" s="3" t="str">
        <f>F5+F8</f>
        <v>8.00</v>
      </c>
      <c r="G6" s="1"/>
    </row>
    <row r="7">
      <c r="A7" s="1" t="s">
        <v>11</v>
      </c>
      <c r="B7" s="3"/>
      <c r="C7" s="3"/>
      <c r="D7" s="3"/>
      <c r="E7" s="3">
        <v>2265.0</v>
      </c>
      <c r="F7" s="1"/>
      <c r="G7" s="1"/>
    </row>
    <row r="8">
      <c r="A8" s="1" t="s">
        <v>12</v>
      </c>
      <c r="B8" s="3">
        <v>243.16</v>
      </c>
      <c r="C8" s="3">
        <v>43.0</v>
      </c>
      <c r="D8" s="3">
        <v>46.0</v>
      </c>
      <c r="E8" s="3" t="str">
        <f>B8*F8</f>
        <v>729.48</v>
      </c>
      <c r="F8" s="3" t="str">
        <f>D8-C8</f>
        <v>3.00</v>
      </c>
      <c r="G8" s="1"/>
    </row>
    <row r="9">
      <c r="A9" s="1" t="s">
        <v>13</v>
      </c>
      <c r="B9" s="3"/>
      <c r="C9" s="3"/>
      <c r="D9" s="3"/>
      <c r="E9" s="3">
        <v>2257.67</v>
      </c>
      <c r="F9" s="1"/>
      <c r="G9" s="1"/>
    </row>
    <row r="10">
      <c r="A10" s="1" t="s">
        <v>14</v>
      </c>
      <c r="B10" s="3"/>
      <c r="C10" s="3"/>
      <c r="D10" s="3"/>
      <c r="E10" s="3">
        <v>1397.22</v>
      </c>
      <c r="F10" s="1"/>
      <c r="G10" s="1"/>
    </row>
    <row r="11">
      <c r="A11" s="1" t="s">
        <v>50</v>
      </c>
      <c r="B11" s="3"/>
      <c r="C11" s="3"/>
      <c r="D11" s="3"/>
      <c r="E11" s="3">
        <v>138.96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44</v>
      </c>
      <c r="B13" s="3"/>
      <c r="C13" s="3"/>
      <c r="D13" s="3"/>
      <c r="E13" s="3">
        <v>260.0</v>
      </c>
      <c r="F13" s="1"/>
      <c r="G13" s="3"/>
    </row>
    <row r="14">
      <c r="A14" s="5" t="s">
        <v>17</v>
      </c>
      <c r="B14" s="5"/>
      <c r="C14" s="5"/>
      <c r="D14" s="5"/>
      <c r="E14" s="6" t="str">
        <f>SUM(E3:E13)</f>
        <v>7686.74</v>
      </c>
      <c r="F14" s="3" t="str">
        <f>E14+384.88</f>
        <v>8071.62</v>
      </c>
      <c r="G14" s="3" t="str">
        <f>E14+24000</f>
        <v>31686.74</v>
      </c>
      <c r="H14" s="13" t="str">
        <f>G14+384.88</f>
        <v>32071.62</v>
      </c>
    </row>
    <row r="15">
      <c r="A15" s="7" t="s">
        <v>18</v>
      </c>
      <c r="B15" s="1"/>
      <c r="C15" s="1"/>
      <c r="D15" s="1"/>
      <c r="E15" s="1"/>
      <c r="F15" s="1"/>
      <c r="G15" s="1"/>
    </row>
    <row r="16">
      <c r="A16" s="1"/>
      <c r="B16" s="2" t="s">
        <v>19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50.93</v>
      </c>
      <c r="C20" s="3">
        <v>1262.0</v>
      </c>
      <c r="D20" s="3">
        <v>1266.0</v>
      </c>
      <c r="E20" s="3" t="str">
        <f t="shared" ref="E20:E21" si="2">F20*B20</f>
        <v>203.72</v>
      </c>
      <c r="F20" s="3" t="str">
        <f>D20-C20</f>
        <v>4.00</v>
      </c>
      <c r="G20" s="1"/>
    </row>
    <row r="21" ht="15.75" customHeight="1">
      <c r="A21" s="1" t="s">
        <v>10</v>
      </c>
      <c r="B21" s="3">
        <v>39.97</v>
      </c>
      <c r="C21" s="3"/>
      <c r="D21" s="3"/>
      <c r="E21" s="3" t="str">
        <f t="shared" si="2"/>
        <v>279.79</v>
      </c>
      <c r="F21" s="3" t="str">
        <f>F20+F23</f>
        <v>7.00</v>
      </c>
      <c r="G21" s="1"/>
    </row>
    <row r="22" ht="15.75" customHeight="1">
      <c r="A22" s="1" t="s">
        <v>11</v>
      </c>
      <c r="B22" s="3"/>
      <c r="C22" s="3"/>
      <c r="D22" s="3"/>
      <c r="E22" s="3">
        <v>2265.0</v>
      </c>
      <c r="F22" s="1"/>
      <c r="G22" s="1"/>
    </row>
    <row r="23" ht="15.75" customHeight="1">
      <c r="A23" s="1" t="s">
        <v>12</v>
      </c>
      <c r="B23" s="3">
        <v>243.16</v>
      </c>
      <c r="C23" s="3">
        <v>40.0</v>
      </c>
      <c r="D23" s="3">
        <v>43.0</v>
      </c>
      <c r="E23" s="3" t="str">
        <f>B23*F23</f>
        <v>729.48</v>
      </c>
      <c r="F23" s="3" t="str">
        <f>D23-C23</f>
        <v>3.00</v>
      </c>
      <c r="G23" s="1"/>
    </row>
    <row r="24" ht="15.75" customHeight="1">
      <c r="A24" s="1" t="s">
        <v>13</v>
      </c>
      <c r="B24" s="3"/>
      <c r="C24" s="3"/>
      <c r="D24" s="3"/>
      <c r="E24" s="3">
        <v>2257.67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1397.22</v>
      </c>
      <c r="F25" s="1"/>
      <c r="G25" s="1"/>
    </row>
    <row r="26" ht="15.75" customHeight="1">
      <c r="A26" s="1" t="s">
        <v>50</v>
      </c>
      <c r="B26" s="3"/>
      <c r="C26" s="3"/>
      <c r="D26" s="3"/>
      <c r="E26" s="3">
        <v>138.96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44</v>
      </c>
      <c r="B28" s="3"/>
      <c r="C28" s="3"/>
      <c r="D28" s="3"/>
      <c r="E28" s="3">
        <v>260.0</v>
      </c>
      <c r="F28" s="1"/>
      <c r="G28" s="3"/>
    </row>
    <row r="29" ht="15.75" customHeight="1">
      <c r="A29" s="5" t="s">
        <v>17</v>
      </c>
      <c r="B29" s="5"/>
      <c r="C29" s="5"/>
      <c r="D29" s="5"/>
      <c r="E29" s="6" t="str">
        <f>SUM(E18:E28)</f>
        <v>7595.84</v>
      </c>
      <c r="F29" s="3" t="str">
        <f>E29+384.88</f>
        <v>7980.72</v>
      </c>
      <c r="G29" s="3" t="str">
        <f>E29+24000</f>
        <v>31595.84</v>
      </c>
      <c r="H29" s="13" t="str">
        <f>G29+384.88</f>
        <v>31980.72</v>
      </c>
    </row>
    <row r="30" ht="15.75" customHeight="1">
      <c r="A30" s="7" t="s">
        <v>18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20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50.93</v>
      </c>
      <c r="C35" s="3">
        <v>1259.0</v>
      </c>
      <c r="D35" s="3">
        <v>1262.0</v>
      </c>
      <c r="E35" s="3" t="str">
        <f t="shared" ref="E35:E36" si="3">F35*B35</f>
        <v>152.79</v>
      </c>
      <c r="F35" s="3" t="str">
        <f>D35-C35</f>
        <v>3.00</v>
      </c>
      <c r="G35" s="1"/>
    </row>
    <row r="36" ht="15.75" customHeight="1">
      <c r="A36" s="1" t="s">
        <v>10</v>
      </c>
      <c r="B36" s="3">
        <v>39.97</v>
      </c>
      <c r="C36" s="3"/>
      <c r="D36" s="3"/>
      <c r="E36" s="3" t="str">
        <f t="shared" si="3"/>
        <v>239.82</v>
      </c>
      <c r="F36" s="3" t="str">
        <f>F35+F38</f>
        <v>6.00</v>
      </c>
      <c r="G36" s="1"/>
    </row>
    <row r="37" ht="15.75" customHeight="1">
      <c r="A37" s="1" t="s">
        <v>11</v>
      </c>
      <c r="B37" s="3"/>
      <c r="C37" s="3"/>
      <c r="D37" s="3"/>
      <c r="E37" s="3">
        <v>2148.16</v>
      </c>
      <c r="F37" s="1"/>
      <c r="G37" s="1">
        <v>2265.38</v>
      </c>
    </row>
    <row r="38" ht="15.75" customHeight="1">
      <c r="A38" s="1" t="s">
        <v>12</v>
      </c>
      <c r="B38" s="3">
        <v>243.16</v>
      </c>
      <c r="C38" s="3">
        <v>37.0</v>
      </c>
      <c r="D38" s="3">
        <v>40.0</v>
      </c>
      <c r="E38" s="3" t="str">
        <f>B38*F38</f>
        <v>729.48</v>
      </c>
      <c r="F38" s="3" t="str">
        <f>D38-C38</f>
        <v>3.00</v>
      </c>
      <c r="G38" s="1"/>
    </row>
    <row r="39" ht="15.75" customHeight="1">
      <c r="A39" s="1" t="s">
        <v>13</v>
      </c>
      <c r="B39" s="3"/>
      <c r="C39" s="3"/>
      <c r="D39" s="3"/>
      <c r="E39" s="3">
        <v>2257.67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1397.22</v>
      </c>
      <c r="F40" s="1"/>
      <c r="G40" s="1"/>
    </row>
    <row r="41" ht="15.75" customHeight="1">
      <c r="A41" s="1" t="s">
        <v>50</v>
      </c>
      <c r="B41" s="3"/>
      <c r="C41" s="3"/>
      <c r="D41" s="3"/>
      <c r="E41" s="3">
        <v>138.96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44</v>
      </c>
      <c r="B43" s="3"/>
      <c r="C43" s="3"/>
      <c r="D43" s="3"/>
      <c r="E43" s="3">
        <v>260.0</v>
      </c>
      <c r="F43" s="1"/>
      <c r="G43" s="3"/>
    </row>
    <row r="44" ht="15.75" customHeight="1">
      <c r="A44" s="5" t="s">
        <v>17</v>
      </c>
      <c r="B44" s="5"/>
      <c r="C44" s="5"/>
      <c r="D44" s="5"/>
      <c r="E44" s="6" t="str">
        <f>SUM(E33:E43)</f>
        <v>7388.10</v>
      </c>
      <c r="F44" s="3" t="str">
        <f>E44+384.88</f>
        <v>7772.98</v>
      </c>
      <c r="G44" s="3" t="str">
        <f>E44+24000</f>
        <v>31388.10</v>
      </c>
      <c r="H44" s="13" t="str">
        <f>G44+384.88</f>
        <v>31772.98</v>
      </c>
    </row>
    <row r="45" ht="15.75" customHeight="1">
      <c r="A45" s="7" t="s">
        <v>18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21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50.93</v>
      </c>
      <c r="C50" s="3">
        <v>1255.0</v>
      </c>
      <c r="D50" s="3">
        <v>1259.0</v>
      </c>
      <c r="E50" s="3" t="str">
        <f t="shared" ref="E50:E51" si="4">F50*B50</f>
        <v>203.72</v>
      </c>
      <c r="F50" s="3" t="str">
        <f>D50-C50</f>
        <v>4.00</v>
      </c>
      <c r="G50" s="1"/>
    </row>
    <row r="51" ht="15.75" customHeight="1">
      <c r="A51" s="1" t="s">
        <v>10</v>
      </c>
      <c r="B51" s="3">
        <v>39.97</v>
      </c>
      <c r="C51" s="3"/>
      <c r="D51" s="3"/>
      <c r="E51" s="3" t="str">
        <f t="shared" si="4"/>
        <v>279.79</v>
      </c>
      <c r="F51" s="3" t="str">
        <f>F50+F53</f>
        <v>7.00</v>
      </c>
      <c r="G51" s="1"/>
    </row>
    <row r="52" ht="15.75" customHeight="1">
      <c r="A52" s="1" t="s">
        <v>11</v>
      </c>
      <c r="B52" s="3"/>
      <c r="C52" s="3"/>
      <c r="D52" s="3"/>
      <c r="E52" s="3">
        <v>2148.16</v>
      </c>
      <c r="F52" s="1"/>
      <c r="G52" s="1"/>
    </row>
    <row r="53" ht="15.75" customHeight="1">
      <c r="A53" s="1" t="s">
        <v>12</v>
      </c>
      <c r="B53" s="3">
        <v>243.16</v>
      </c>
      <c r="C53" s="3">
        <v>34.0</v>
      </c>
      <c r="D53" s="3">
        <v>37.0</v>
      </c>
      <c r="E53" s="3" t="str">
        <f>B53*F53</f>
        <v>729.48</v>
      </c>
      <c r="F53" s="3" t="str">
        <f>D53-C53</f>
        <v>3.00</v>
      </c>
      <c r="G53" s="1"/>
    </row>
    <row r="54" ht="15.75" customHeight="1">
      <c r="A54" s="1" t="s">
        <v>13</v>
      </c>
      <c r="B54" s="3"/>
      <c r="C54" s="3"/>
      <c r="D54" s="3"/>
      <c r="E54" s="3">
        <v>2257.67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1397.22</v>
      </c>
      <c r="F55" s="1"/>
      <c r="G55" s="1"/>
    </row>
    <row r="56" ht="15.75" customHeight="1">
      <c r="A56" s="1" t="s">
        <v>50</v>
      </c>
      <c r="B56" s="3"/>
      <c r="C56" s="3"/>
      <c r="D56" s="3"/>
      <c r="E56" s="3">
        <v>138.96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44</v>
      </c>
      <c r="B58" s="3"/>
      <c r="C58" s="3"/>
      <c r="D58" s="3"/>
      <c r="E58" s="3">
        <v>260.0</v>
      </c>
      <c r="F58" s="1"/>
      <c r="G58" s="3"/>
    </row>
    <row r="59" ht="15.75" customHeight="1">
      <c r="A59" s="5" t="s">
        <v>17</v>
      </c>
      <c r="B59" s="5"/>
      <c r="C59" s="5"/>
      <c r="D59" s="5"/>
      <c r="E59" s="6" t="str">
        <f>SUM(E48:E58)</f>
        <v>7479.00</v>
      </c>
      <c r="F59" s="3" t="str">
        <f>E59+384.88</f>
        <v>7863.88</v>
      </c>
      <c r="G59" s="3" t="str">
        <f>E59+24000</f>
        <v>31479.00</v>
      </c>
      <c r="H59" s="13" t="str">
        <f>G59+384.88</f>
        <v>31863.88</v>
      </c>
    </row>
    <row r="60" ht="15.75" customHeight="1">
      <c r="A60" s="7" t="s">
        <v>18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22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45.88</v>
      </c>
      <c r="C65" s="3">
        <v>1252.0</v>
      </c>
      <c r="D65" s="3">
        <v>1255.0</v>
      </c>
      <c r="E65" s="3" t="str">
        <f t="shared" ref="E65:E66" si="5">F65*B65</f>
        <v>137.64</v>
      </c>
      <c r="F65" s="3" t="str">
        <f>D65-C65</f>
        <v>3.00</v>
      </c>
      <c r="G65" s="1"/>
    </row>
    <row r="66" ht="15.75" customHeight="1">
      <c r="A66" s="1" t="s">
        <v>10</v>
      </c>
      <c r="B66" s="3">
        <v>35.53</v>
      </c>
      <c r="C66" s="3"/>
      <c r="D66" s="3"/>
      <c r="E66" s="3" t="str">
        <f t="shared" si="5"/>
        <v>213.18</v>
      </c>
      <c r="F66" s="3" t="str">
        <f>F65+F68</f>
        <v>6.00</v>
      </c>
      <c r="G66" s="1"/>
    </row>
    <row r="67" ht="15.75" customHeight="1">
      <c r="A67" s="1" t="s">
        <v>11</v>
      </c>
      <c r="B67" s="3"/>
      <c r="C67" s="3"/>
      <c r="D67" s="3"/>
      <c r="E67" s="3">
        <v>1947.87</v>
      </c>
      <c r="F67" s="1"/>
      <c r="G67" s="1"/>
    </row>
    <row r="68" ht="15.75" customHeight="1">
      <c r="A68" s="1" t="s">
        <v>12</v>
      </c>
      <c r="B68" s="3">
        <v>223.04</v>
      </c>
      <c r="C68" s="3">
        <v>31.0</v>
      </c>
      <c r="D68" s="3">
        <v>34.0</v>
      </c>
      <c r="E68" s="3" t="str">
        <f>B68*F68</f>
        <v>669.12</v>
      </c>
      <c r="F68" s="3" t="str">
        <f>D68-C68</f>
        <v>3.00</v>
      </c>
      <c r="G68" s="1"/>
    </row>
    <row r="69" ht="15.75" customHeight="1">
      <c r="A69" s="1" t="s">
        <v>13</v>
      </c>
      <c r="B69" s="3"/>
      <c r="C69" s="3"/>
      <c r="D69" s="3"/>
      <c r="E69" s="3">
        <v>2073.69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1217.42</v>
      </c>
      <c r="F70" s="1"/>
      <c r="G70" s="1"/>
    </row>
    <row r="71" ht="15.75" customHeight="1">
      <c r="A71" s="1" t="s">
        <v>50</v>
      </c>
      <c r="B71" s="3"/>
      <c r="C71" s="3"/>
      <c r="D71" s="3"/>
      <c r="E71" s="3">
        <v>129.9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44</v>
      </c>
      <c r="B73" s="3"/>
      <c r="C73" s="3"/>
      <c r="D73" s="3"/>
      <c r="E73" s="3">
        <v>260.0</v>
      </c>
      <c r="F73" s="1"/>
      <c r="G73" s="3"/>
    </row>
    <row r="74" ht="15.75" customHeight="1">
      <c r="A74" s="5" t="s">
        <v>17</v>
      </c>
      <c r="B74" s="5"/>
      <c r="C74" s="5"/>
      <c r="D74" s="5"/>
      <c r="E74" s="6" t="str">
        <f>SUM(E63:E73)</f>
        <v>6712.82</v>
      </c>
      <c r="F74" s="3" t="str">
        <f>E74+384.88</f>
        <v>7097.70</v>
      </c>
      <c r="G74" s="3" t="str">
        <f>E74+24000</f>
        <v>30712.82</v>
      </c>
      <c r="H74" s="13" t="str">
        <f>G74+384.88</f>
        <v>31097.70</v>
      </c>
    </row>
    <row r="75" ht="15.75" customHeight="1">
      <c r="A75" s="7" t="s">
        <v>18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23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45.88</v>
      </c>
      <c r="C80" s="3">
        <v>1247.0</v>
      </c>
      <c r="D80" s="3">
        <v>1252.0</v>
      </c>
      <c r="E80" s="3" t="str">
        <f t="shared" ref="E80:E81" si="6">F80*B80</f>
        <v>229.40</v>
      </c>
      <c r="F80" s="3" t="str">
        <f>D80-C80</f>
        <v>5.00</v>
      </c>
      <c r="G80" s="1"/>
    </row>
    <row r="81" ht="15.75" customHeight="1">
      <c r="A81" s="1" t="s">
        <v>10</v>
      </c>
      <c r="B81" s="3">
        <v>35.53</v>
      </c>
      <c r="C81" s="3"/>
      <c r="D81" s="3"/>
      <c r="E81" s="3" t="str">
        <f t="shared" si="6"/>
        <v>284.24</v>
      </c>
      <c r="F81" s="3" t="str">
        <f>F80+F83</f>
        <v>8.00</v>
      </c>
      <c r="G81" s="1"/>
    </row>
    <row r="82" ht="15.75" customHeight="1">
      <c r="A82" s="1" t="s">
        <v>11</v>
      </c>
      <c r="B82" s="3"/>
      <c r="C82" s="3"/>
      <c r="D82" s="3"/>
      <c r="E82" s="3">
        <v>1947.87</v>
      </c>
      <c r="F82" s="1"/>
      <c r="G82" s="1"/>
    </row>
    <row r="83" ht="15.75" customHeight="1">
      <c r="A83" s="1" t="s">
        <v>12</v>
      </c>
      <c r="B83" s="3">
        <v>223.04</v>
      </c>
      <c r="C83" s="3">
        <v>28.0</v>
      </c>
      <c r="D83" s="3">
        <v>31.0</v>
      </c>
      <c r="E83" s="3" t="str">
        <f>B83*F83</f>
        <v>669.12</v>
      </c>
      <c r="F83" s="3" t="str">
        <f>D83-C83</f>
        <v>3.00</v>
      </c>
      <c r="G83" s="1"/>
    </row>
    <row r="84" ht="15.75" customHeight="1">
      <c r="A84" s="1" t="s">
        <v>13</v>
      </c>
      <c r="B84" s="3"/>
      <c r="C84" s="3"/>
      <c r="D84" s="3"/>
      <c r="E84" s="3">
        <v>2073.69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1217.42</v>
      </c>
      <c r="F85" s="1"/>
      <c r="G85" s="1"/>
    </row>
    <row r="86" ht="15.75" customHeight="1">
      <c r="A86" s="1" t="s">
        <v>50</v>
      </c>
      <c r="B86" s="3"/>
      <c r="C86" s="3"/>
      <c r="D86" s="3"/>
      <c r="E86" s="3">
        <v>129.9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44</v>
      </c>
      <c r="B88" s="3"/>
      <c r="C88" s="3"/>
      <c r="D88" s="3"/>
      <c r="E88" s="3">
        <v>260.0</v>
      </c>
      <c r="F88" s="1"/>
      <c r="G88" s="3"/>
    </row>
    <row r="89" ht="15.75" customHeight="1">
      <c r="A89" s="5" t="s">
        <v>17</v>
      </c>
      <c r="B89" s="5"/>
      <c r="C89" s="5"/>
      <c r="D89" s="5"/>
      <c r="E89" s="6" t="str">
        <f>SUM(E78:E88)</f>
        <v>6875.64</v>
      </c>
      <c r="F89" s="3" t="str">
        <f>E89+369.24</f>
        <v>7244.88</v>
      </c>
      <c r="G89" s="3" t="str">
        <f>E89+24000</f>
        <v>30875.64</v>
      </c>
      <c r="H89" s="13" t="str">
        <f>G89+369.24</f>
        <v>31244.88</v>
      </c>
    </row>
    <row r="90" ht="15.75" customHeight="1">
      <c r="A90" s="7" t="s">
        <v>18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24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45.88</v>
      </c>
      <c r="C95" s="3">
        <v>1243.0</v>
      </c>
      <c r="D95" s="3">
        <v>1247.0</v>
      </c>
      <c r="E95" s="3" t="str">
        <f t="shared" ref="E95:E96" si="7">F95*B95</f>
        <v>183.52</v>
      </c>
      <c r="F95" s="3" t="str">
        <f>D95-C95</f>
        <v>4.00</v>
      </c>
      <c r="G95" s="1"/>
    </row>
    <row r="96" ht="15.75" customHeight="1">
      <c r="A96" s="1" t="s">
        <v>10</v>
      </c>
      <c r="B96" s="3">
        <v>35.53</v>
      </c>
      <c r="C96" s="3"/>
      <c r="D96" s="3"/>
      <c r="E96" s="3" t="str">
        <f t="shared" si="7"/>
        <v>248.71</v>
      </c>
      <c r="F96" s="3" t="str">
        <f>F95+F98</f>
        <v>7.00</v>
      </c>
      <c r="G96" s="1"/>
    </row>
    <row r="97" ht="15.75" customHeight="1">
      <c r="A97" s="1" t="s">
        <v>11</v>
      </c>
      <c r="B97" s="3"/>
      <c r="C97" s="3"/>
      <c r="D97" s="3"/>
      <c r="E97" s="3">
        <v>1586.24</v>
      </c>
      <c r="F97" s="1"/>
      <c r="G97" s="1"/>
    </row>
    <row r="98" ht="15.75" customHeight="1">
      <c r="A98" s="1" t="s">
        <v>12</v>
      </c>
      <c r="B98" s="3">
        <v>223.04</v>
      </c>
      <c r="C98" s="3">
        <v>25.0</v>
      </c>
      <c r="D98" s="3">
        <v>28.0</v>
      </c>
      <c r="E98" s="3" t="str">
        <f>B98*F98</f>
        <v>669.12</v>
      </c>
      <c r="F98" s="3" t="str">
        <f>D98-C98</f>
        <v>3.00</v>
      </c>
      <c r="G98" s="1"/>
    </row>
    <row r="99" ht="15.75" customHeight="1">
      <c r="A99" s="1" t="s">
        <v>13</v>
      </c>
      <c r="B99" s="3"/>
      <c r="C99" s="3"/>
      <c r="D99" s="3"/>
      <c r="E99" s="3">
        <v>2073.69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1217.42</v>
      </c>
      <c r="F100" s="1"/>
      <c r="G100" s="1"/>
    </row>
    <row r="101" ht="15.75" customHeight="1">
      <c r="A101" s="1" t="s">
        <v>50</v>
      </c>
      <c r="B101" s="3"/>
      <c r="C101" s="3"/>
      <c r="D101" s="3"/>
      <c r="E101" s="3">
        <v>129.9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44</v>
      </c>
      <c r="B103" s="3"/>
      <c r="C103" s="3"/>
      <c r="D103" s="3"/>
      <c r="E103" s="3">
        <v>245.0</v>
      </c>
      <c r="F103" s="1"/>
      <c r="G103" s="3"/>
    </row>
    <row r="104" ht="15.75" customHeight="1">
      <c r="A104" s="5" t="s">
        <v>17</v>
      </c>
      <c r="B104" s="5"/>
      <c r="C104" s="5"/>
      <c r="D104" s="5"/>
      <c r="E104" s="6" t="str">
        <f>SUM(E93:E103)</f>
        <v>6417.60</v>
      </c>
      <c r="F104" s="3" t="str">
        <f>E104+369.24</f>
        <v>6786.84</v>
      </c>
      <c r="G104" s="3" t="str">
        <f>E104+24000</f>
        <v>30417.60</v>
      </c>
      <c r="H104" s="13" t="str">
        <f>G104+369.24-662</f>
        <v>30124.84</v>
      </c>
    </row>
    <row r="105" ht="15.75" customHeight="1">
      <c r="A105" s="7" t="s">
        <v>18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26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45.88</v>
      </c>
      <c r="C110" s="3">
        <v>1239.0</v>
      </c>
      <c r="D110" s="3">
        <v>1243.0</v>
      </c>
      <c r="E110" s="3" t="str">
        <f t="shared" ref="E110:E111" si="8">F110*B110</f>
        <v>183.52</v>
      </c>
      <c r="F110" s="3" t="str">
        <f>D110-C110</f>
        <v>4.00</v>
      </c>
      <c r="G110" s="1"/>
    </row>
    <row r="111" ht="15.75" customHeight="1">
      <c r="A111" s="1" t="s">
        <v>10</v>
      </c>
      <c r="B111" s="3">
        <v>35.53</v>
      </c>
      <c r="C111" s="3"/>
      <c r="D111" s="3"/>
      <c r="E111" s="3" t="str">
        <f t="shared" si="8"/>
        <v>248.71</v>
      </c>
      <c r="F111" s="3" t="str">
        <f>F110+F113</f>
        <v>7.00</v>
      </c>
      <c r="G111" s="1"/>
    </row>
    <row r="112" ht="15.75" customHeight="1">
      <c r="A112" s="1" t="s">
        <v>11</v>
      </c>
      <c r="B112" s="3"/>
      <c r="C112" s="3"/>
      <c r="D112" s="3"/>
      <c r="E112" s="3">
        <v>1878.43</v>
      </c>
      <c r="F112" s="1"/>
      <c r="G112" s="1"/>
    </row>
    <row r="113" ht="15.75" customHeight="1">
      <c r="A113" s="1" t="s">
        <v>12</v>
      </c>
      <c r="B113" s="3">
        <v>223.04</v>
      </c>
      <c r="C113" s="3">
        <v>22.0</v>
      </c>
      <c r="D113" s="3">
        <v>25.0</v>
      </c>
      <c r="E113" s="3" t="str">
        <f>B113*F113</f>
        <v>669.12</v>
      </c>
      <c r="F113" s="3" t="str">
        <f>D113-C113</f>
        <v>3.00</v>
      </c>
      <c r="G113" s="1"/>
    </row>
    <row r="114" ht="15.75" customHeight="1">
      <c r="A114" s="1" t="s">
        <v>13</v>
      </c>
      <c r="B114" s="3"/>
      <c r="C114" s="3"/>
      <c r="D114" s="3"/>
      <c r="E114" s="3">
        <v>2073.69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1217.42</v>
      </c>
      <c r="F115" s="1"/>
      <c r="G115" s="1"/>
    </row>
    <row r="116" ht="15.75" customHeight="1">
      <c r="A116" s="1" t="s">
        <v>50</v>
      </c>
      <c r="B116" s="3"/>
      <c r="C116" s="3"/>
      <c r="D116" s="3"/>
      <c r="E116" s="3">
        <v>129.9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44</v>
      </c>
      <c r="B118" s="3"/>
      <c r="C118" s="3"/>
      <c r="D118" s="3"/>
      <c r="E118" s="3">
        <v>245.0</v>
      </c>
      <c r="F118" s="1"/>
      <c r="G118" s="3"/>
    </row>
    <row r="119" ht="15.75" customHeight="1">
      <c r="A119" s="5" t="s">
        <v>17</v>
      </c>
      <c r="B119" s="5"/>
      <c r="C119" s="5"/>
      <c r="D119" s="5"/>
      <c r="E119" s="6" t="str">
        <f>SUM(E108:E118)</f>
        <v>6709.79</v>
      </c>
      <c r="F119" s="3" t="str">
        <f>E119+369.24</f>
        <v>7079.03</v>
      </c>
      <c r="G119" s="3" t="str">
        <f>E119+24000</f>
        <v>30709.79</v>
      </c>
      <c r="H119" s="13" t="str">
        <f>G119+369.24</f>
        <v>31079.03</v>
      </c>
    </row>
    <row r="120" ht="15.75" customHeight="1">
      <c r="A120" s="7" t="s">
        <v>18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27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45.88</v>
      </c>
      <c r="C125" s="3">
        <v>1235.0</v>
      </c>
      <c r="D125" s="3">
        <v>1239.0</v>
      </c>
      <c r="E125" s="3" t="str">
        <f t="shared" ref="E125:E126" si="9">F125*B125</f>
        <v>183.52</v>
      </c>
      <c r="F125" s="3" t="str">
        <f>D125-C125</f>
        <v>4.00</v>
      </c>
      <c r="G125" s="1"/>
    </row>
    <row r="126" ht="15.75" customHeight="1">
      <c r="A126" s="1" t="s">
        <v>10</v>
      </c>
      <c r="B126" s="3">
        <v>35.53</v>
      </c>
      <c r="C126" s="3"/>
      <c r="D126" s="3"/>
      <c r="E126" s="3" t="str">
        <f t="shared" si="9"/>
        <v>213.18</v>
      </c>
      <c r="F126" s="3" t="str">
        <f>F125+F128</f>
        <v>6.00</v>
      </c>
      <c r="G126" s="1"/>
    </row>
    <row r="127" ht="15.75" customHeight="1">
      <c r="A127" s="1" t="s">
        <v>11</v>
      </c>
      <c r="B127" s="3"/>
      <c r="C127" s="3"/>
      <c r="D127" s="3"/>
      <c r="E127" s="3">
        <v>1878.43</v>
      </c>
      <c r="F127" s="1"/>
      <c r="G127" s="1"/>
    </row>
    <row r="128" ht="15.75" customHeight="1">
      <c r="A128" s="1" t="s">
        <v>12</v>
      </c>
      <c r="B128" s="3">
        <v>223.04</v>
      </c>
      <c r="C128" s="3">
        <v>20.0</v>
      </c>
      <c r="D128" s="3">
        <v>22.0</v>
      </c>
      <c r="E128" s="3" t="str">
        <f>B128*F128</f>
        <v>446.08</v>
      </c>
      <c r="F128" s="3" t="str">
        <f>D128-C128</f>
        <v>2.00</v>
      </c>
      <c r="G128" s="1"/>
    </row>
    <row r="129" ht="15.75" customHeight="1">
      <c r="A129" s="1" t="s">
        <v>13</v>
      </c>
      <c r="B129" s="3"/>
      <c r="C129" s="3"/>
      <c r="D129" s="3"/>
      <c r="E129" s="3">
        <v>2073.69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1217.42</v>
      </c>
      <c r="F130" s="1"/>
      <c r="G130" s="1"/>
    </row>
    <row r="131" ht="15.75" customHeight="1">
      <c r="A131" s="1" t="s">
        <v>50</v>
      </c>
      <c r="B131" s="3"/>
      <c r="C131" s="3"/>
      <c r="D131" s="3"/>
      <c r="E131" s="3">
        <v>129.9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44</v>
      </c>
      <c r="B133" s="3"/>
      <c r="C133" s="3"/>
      <c r="D133" s="3"/>
      <c r="E133" s="3">
        <v>245.0</v>
      </c>
      <c r="F133" s="1"/>
      <c r="G133" s="3"/>
    </row>
    <row r="134" ht="15.75" customHeight="1">
      <c r="A134" s="5" t="s">
        <v>17</v>
      </c>
      <c r="B134" s="5"/>
      <c r="C134" s="5"/>
      <c r="D134" s="5"/>
      <c r="E134" s="6" t="str">
        <f>SUM(E123:E133)</f>
        <v>6451.22</v>
      </c>
      <c r="F134" s="3" t="str">
        <f>E134+369.24</f>
        <v>6820.46</v>
      </c>
      <c r="G134" s="3" t="str">
        <f>E134+24000</f>
        <v>30451.22</v>
      </c>
      <c r="H134" s="13" t="str">
        <f>G134+369.24</f>
        <v>30820.46</v>
      </c>
    </row>
    <row r="135" ht="15.75" customHeight="1">
      <c r="A135" s="7" t="s">
        <v>18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28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5.43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45.88</v>
      </c>
      <c r="C140" s="3">
        <v>1230.0</v>
      </c>
      <c r="D140" s="3">
        <v>1235.0</v>
      </c>
      <c r="E140" s="3" t="str">
        <f t="shared" ref="E140:E141" si="10">F140*B140</f>
        <v>229.40</v>
      </c>
      <c r="F140" s="3" t="str">
        <f>D140-C140</f>
        <v>5.00</v>
      </c>
      <c r="G140" s="1"/>
    </row>
    <row r="141" ht="15.75" customHeight="1">
      <c r="A141" s="1" t="s">
        <v>10</v>
      </c>
      <c r="B141" s="3">
        <v>35.53</v>
      </c>
      <c r="C141" s="3"/>
      <c r="D141" s="3"/>
      <c r="E141" s="3" t="str">
        <f t="shared" si="10"/>
        <v>248.71</v>
      </c>
      <c r="F141" s="3" t="str">
        <f>F140+F143</f>
        <v>7.00</v>
      </c>
      <c r="G141" s="1"/>
    </row>
    <row r="142" ht="15.75" customHeight="1">
      <c r="A142" s="1" t="s">
        <v>11</v>
      </c>
      <c r="B142" s="3"/>
      <c r="C142" s="3"/>
      <c r="D142" s="3"/>
      <c r="E142" s="3">
        <v>1878.43</v>
      </c>
      <c r="F142" s="1"/>
      <c r="G142" s="1"/>
    </row>
    <row r="143" ht="15.75" customHeight="1">
      <c r="A143" s="1" t="s">
        <v>12</v>
      </c>
      <c r="B143" s="3">
        <v>223.04</v>
      </c>
      <c r="C143" s="3">
        <v>18.0</v>
      </c>
      <c r="D143" s="3">
        <v>20.0</v>
      </c>
      <c r="E143" s="3" t="str">
        <f>B143*F143</f>
        <v>446.08</v>
      </c>
      <c r="F143" s="3" t="str">
        <f>D143-C143</f>
        <v>2.00</v>
      </c>
      <c r="G143" s="1"/>
    </row>
    <row r="144" ht="15.75" customHeight="1">
      <c r="A144" s="1" t="s">
        <v>13</v>
      </c>
      <c r="B144" s="3"/>
      <c r="C144" s="3"/>
      <c r="D144" s="3"/>
      <c r="E144" s="3">
        <v>2073.69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1217.42</v>
      </c>
      <c r="F145" s="1"/>
      <c r="G145" s="1"/>
    </row>
    <row r="146" ht="15.75" customHeight="1">
      <c r="A146" s="1" t="s">
        <v>50</v>
      </c>
      <c r="B146" s="3"/>
      <c r="C146" s="3"/>
      <c r="D146" s="3"/>
      <c r="E146" s="3">
        <v>129.9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44</v>
      </c>
      <c r="B148" s="3"/>
      <c r="C148" s="3"/>
      <c r="D148" s="3"/>
      <c r="E148" s="3">
        <v>245.0</v>
      </c>
      <c r="F148" s="1"/>
      <c r="G148" s="3"/>
    </row>
    <row r="149" ht="15.75" customHeight="1">
      <c r="A149" s="5" t="s">
        <v>17</v>
      </c>
      <c r="B149" s="5"/>
      <c r="C149" s="5"/>
      <c r="D149" s="5"/>
      <c r="E149" s="6" t="str">
        <f>SUM(E138:E148)</f>
        <v>6532.63</v>
      </c>
      <c r="F149" s="3" t="str">
        <f>E149+369.24</f>
        <v>6901.87</v>
      </c>
      <c r="G149" s="3" t="str">
        <f>E149+24000</f>
        <v>30532.63</v>
      </c>
      <c r="H149" s="13" t="str">
        <f>G149+369.24</f>
        <v>30901.87</v>
      </c>
    </row>
    <row r="150" ht="15.75" customHeight="1">
      <c r="A150" s="7" t="s">
        <v>18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29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5.15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43.57</v>
      </c>
      <c r="C155" s="3">
        <v>1226.0</v>
      </c>
      <c r="D155" s="3">
        <v>1230.0</v>
      </c>
      <c r="E155" s="3" t="str">
        <f t="shared" ref="E155:E156" si="11">F155*B155</f>
        <v>174.28</v>
      </c>
      <c r="F155" s="3" t="str">
        <f>D155-C155</f>
        <v>4.00</v>
      </c>
      <c r="G155" s="1"/>
    </row>
    <row r="156" ht="15.75" customHeight="1">
      <c r="A156" s="1" t="s">
        <v>10</v>
      </c>
      <c r="B156" s="3">
        <v>32.02</v>
      </c>
      <c r="C156" s="3"/>
      <c r="D156" s="3"/>
      <c r="E156" s="3" t="str">
        <f t="shared" si="11"/>
        <v>160.10</v>
      </c>
      <c r="F156" s="3" t="str">
        <f>F155+F158</f>
        <v>5.00</v>
      </c>
      <c r="G156" s="1"/>
    </row>
    <row r="157" ht="15.75" customHeight="1">
      <c r="A157" s="1" t="s">
        <v>11</v>
      </c>
      <c r="B157" s="3"/>
      <c r="C157" s="3"/>
      <c r="D157" s="3"/>
      <c r="E157" s="3">
        <v>1878.43</v>
      </c>
      <c r="F157" s="1"/>
      <c r="G157" s="1"/>
    </row>
    <row r="158" ht="15.75" customHeight="1">
      <c r="A158" s="1" t="s">
        <v>12</v>
      </c>
      <c r="B158" s="3">
        <v>211.67</v>
      </c>
      <c r="C158" s="3">
        <v>17.0</v>
      </c>
      <c r="D158" s="3">
        <v>18.0</v>
      </c>
      <c r="E158" s="3" t="str">
        <f>B158*F158</f>
        <v>211.67</v>
      </c>
      <c r="F158" s="3" t="str">
        <f>D158-C158</f>
        <v>1.00</v>
      </c>
      <c r="G158" s="1"/>
    </row>
    <row r="159" ht="15.75" customHeight="1">
      <c r="A159" s="1" t="s">
        <v>13</v>
      </c>
      <c r="B159" s="3"/>
      <c r="C159" s="3"/>
      <c r="D159" s="3"/>
      <c r="E159" s="3">
        <v>2073.69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1217.42</v>
      </c>
      <c r="F160" s="1"/>
      <c r="G160" s="1"/>
    </row>
    <row r="161" ht="15.75" customHeight="1">
      <c r="A161" s="1" t="s">
        <v>50</v>
      </c>
      <c r="B161" s="3"/>
      <c r="C161" s="3"/>
      <c r="D161" s="3"/>
      <c r="E161" s="3">
        <v>129.9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44</v>
      </c>
      <c r="B163" s="3"/>
      <c r="C163" s="3"/>
      <c r="D163" s="3"/>
      <c r="E163" s="3">
        <v>245.0</v>
      </c>
      <c r="F163" s="1"/>
      <c r="G163" s="3"/>
    </row>
    <row r="164" ht="15.75" customHeight="1">
      <c r="A164" s="5" t="s">
        <v>17</v>
      </c>
      <c r="B164" s="5"/>
      <c r="C164" s="5"/>
      <c r="D164" s="5"/>
      <c r="E164" s="6" t="str">
        <f>SUM(E153:E163)</f>
        <v>6154.49</v>
      </c>
      <c r="F164" s="1"/>
      <c r="G164" s="3" t="str">
        <f>E164+24000</f>
        <v>30154.49</v>
      </c>
      <c r="H164" s="13" t="str">
        <f>G164+350</f>
        <v>30504.49</v>
      </c>
    </row>
    <row r="165" ht="15.75" customHeight="1">
      <c r="A165" s="7" t="s">
        <v>18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30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5.15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43.57</v>
      </c>
      <c r="C170" s="3">
        <v>1221.0</v>
      </c>
      <c r="D170" s="3">
        <v>1226.0</v>
      </c>
      <c r="E170" s="3" t="str">
        <f t="shared" ref="E170:E171" si="12">F170*B170</f>
        <v>217.85</v>
      </c>
      <c r="F170" s="3" t="str">
        <f>D170-C170</f>
        <v>5.00</v>
      </c>
      <c r="G170" s="1"/>
    </row>
    <row r="171" ht="15.75" customHeight="1">
      <c r="A171" s="1" t="s">
        <v>10</v>
      </c>
      <c r="B171" s="3">
        <v>32.02</v>
      </c>
      <c r="C171" s="3"/>
      <c r="D171" s="3"/>
      <c r="E171" s="3" t="str">
        <f t="shared" si="12"/>
        <v>256.16</v>
      </c>
      <c r="F171" s="3" t="str">
        <f>F170+F173</f>
        <v>8.00</v>
      </c>
      <c r="G171" s="1"/>
    </row>
    <row r="172" ht="15.75" customHeight="1">
      <c r="A172" s="1" t="s">
        <v>11</v>
      </c>
      <c r="B172" s="3"/>
      <c r="C172" s="3"/>
      <c r="D172" s="3"/>
      <c r="E172" s="3">
        <v>1878.43</v>
      </c>
      <c r="F172" s="1"/>
      <c r="G172" s="1"/>
    </row>
    <row r="173" ht="15.75" customHeight="1">
      <c r="A173" s="1" t="s">
        <v>12</v>
      </c>
      <c r="B173" s="3">
        <v>211.67</v>
      </c>
      <c r="C173" s="3">
        <v>14.0</v>
      </c>
      <c r="D173" s="3">
        <v>17.0</v>
      </c>
      <c r="E173" s="3" t="str">
        <f>B173*F173</f>
        <v>635.01</v>
      </c>
      <c r="F173" s="3" t="str">
        <f>D173-C173</f>
        <v>3.00</v>
      </c>
      <c r="G173" s="1"/>
    </row>
    <row r="174" ht="15.75" customHeight="1">
      <c r="A174" s="1" t="s">
        <v>13</v>
      </c>
      <c r="B174" s="3"/>
      <c r="C174" s="3"/>
      <c r="D174" s="3"/>
      <c r="E174" s="3">
        <v>2073.69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1217.42</v>
      </c>
      <c r="F175" s="1"/>
      <c r="G175" s="1"/>
    </row>
    <row r="176" ht="15.75" customHeight="1">
      <c r="A176" s="1" t="s">
        <v>50</v>
      </c>
      <c r="B176" s="3"/>
      <c r="C176" s="3"/>
      <c r="D176" s="3"/>
      <c r="E176" s="3">
        <v>129.9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44</v>
      </c>
      <c r="B178" s="3"/>
      <c r="C178" s="3"/>
      <c r="D178" s="3"/>
      <c r="E178" s="3">
        <v>245.0</v>
      </c>
      <c r="F178" s="1"/>
      <c r="G178" s="3"/>
    </row>
    <row r="179" ht="15.75" customHeight="1">
      <c r="A179" s="5" t="s">
        <v>17</v>
      </c>
      <c r="B179" s="5"/>
      <c r="C179" s="5"/>
      <c r="D179" s="5"/>
      <c r="E179" s="6" t="str">
        <f>SUM(E168:E178)</f>
        <v>6717.46</v>
      </c>
      <c r="F179" s="1"/>
      <c r="G179" s="3" t="str">
        <f>E179+24000</f>
        <v>30717.46</v>
      </c>
      <c r="H179" s="13" t="str">
        <f>G179+350</f>
        <v>31067.46</v>
      </c>
    </row>
    <row r="180" ht="15.75" customHeight="1">
      <c r="A180" s="7" t="s">
        <v>18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31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5.15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43.57</v>
      </c>
      <c r="C185" s="3">
        <v>1218.0</v>
      </c>
      <c r="D185" s="3">
        <v>1221.0</v>
      </c>
      <c r="E185" s="3" t="str">
        <f t="shared" ref="E185:E186" si="13">F185*B185</f>
        <v>130.71</v>
      </c>
      <c r="F185" s="3" t="str">
        <f>D185-C185</f>
        <v>3.00</v>
      </c>
      <c r="G185" s="1"/>
    </row>
    <row r="186" ht="15.75" customHeight="1">
      <c r="A186" s="1" t="s">
        <v>10</v>
      </c>
      <c r="B186" s="3">
        <v>32.02</v>
      </c>
      <c r="C186" s="3"/>
      <c r="D186" s="3"/>
      <c r="E186" s="3" t="str">
        <f t="shared" si="13"/>
        <v>160.10</v>
      </c>
      <c r="F186" s="3" t="str">
        <f>F185+F188</f>
        <v>5.00</v>
      </c>
      <c r="G186" s="1"/>
    </row>
    <row r="187" ht="15.75" customHeight="1">
      <c r="A187" s="1" t="s">
        <v>11</v>
      </c>
      <c r="B187" s="3"/>
      <c r="C187" s="3"/>
      <c r="D187" s="3"/>
      <c r="E187" s="3">
        <v>1878.43</v>
      </c>
      <c r="F187" s="1"/>
      <c r="G187" s="1"/>
    </row>
    <row r="188" ht="15.75" customHeight="1">
      <c r="A188" s="1" t="s">
        <v>12</v>
      </c>
      <c r="B188" s="3">
        <v>211.67</v>
      </c>
      <c r="C188" s="3">
        <v>12.0</v>
      </c>
      <c r="D188" s="3">
        <v>14.0</v>
      </c>
      <c r="E188" s="3" t="str">
        <f>B188*F188</f>
        <v>423.34</v>
      </c>
      <c r="F188" s="3" t="str">
        <f>D188-C188</f>
        <v>2.00</v>
      </c>
      <c r="G188" s="1"/>
    </row>
    <row r="189" ht="15.75" customHeight="1">
      <c r="A189" s="1" t="s">
        <v>13</v>
      </c>
      <c r="B189" s="3"/>
      <c r="C189" s="3"/>
      <c r="D189" s="3"/>
      <c r="E189" s="3">
        <v>2073.69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1217.42</v>
      </c>
      <c r="F190" s="1"/>
      <c r="G190" s="1"/>
    </row>
    <row r="191" ht="15.75" customHeight="1">
      <c r="A191" s="1" t="s">
        <v>50</v>
      </c>
      <c r="B191" s="3"/>
      <c r="C191" s="3"/>
      <c r="D191" s="3"/>
      <c r="E191" s="3">
        <v>129.9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44</v>
      </c>
      <c r="B193" s="3"/>
      <c r="C193" s="3"/>
      <c r="D193" s="3"/>
      <c r="E193" s="3">
        <v>245.0</v>
      </c>
      <c r="F193" s="1"/>
      <c r="G193" s="3"/>
    </row>
    <row r="194" ht="15.75" customHeight="1">
      <c r="A194" s="5" t="s">
        <v>17</v>
      </c>
      <c r="B194" s="5"/>
      <c r="C194" s="5"/>
      <c r="D194" s="5"/>
      <c r="E194" s="6" t="str">
        <f>SUM(E183:E193)</f>
        <v>6322.59</v>
      </c>
      <c r="F194" s="1"/>
      <c r="G194" s="3" t="str">
        <f>E194+24000</f>
        <v>30322.59</v>
      </c>
    </row>
    <row r="195" ht="15.75" customHeight="1">
      <c r="A195" s="7" t="s">
        <v>18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32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5.15</v>
      </c>
      <c r="C198" s="3">
        <v>57.0</v>
      </c>
      <c r="D198" s="3">
        <v>57.0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43.57</v>
      </c>
      <c r="C200" s="3">
        <v>1214.0</v>
      </c>
      <c r="D200" s="3">
        <v>1218.0</v>
      </c>
      <c r="E200" s="3" t="str">
        <f t="shared" ref="E200:E201" si="14">F200*B200</f>
        <v>174.28</v>
      </c>
      <c r="F200" s="3" t="str">
        <f>D200-C200</f>
        <v>4.00</v>
      </c>
      <c r="G200" s="1"/>
    </row>
    <row r="201" ht="15.75" customHeight="1">
      <c r="A201" s="1" t="s">
        <v>10</v>
      </c>
      <c r="B201" s="3">
        <v>32.02</v>
      </c>
      <c r="C201" s="3"/>
      <c r="D201" s="3"/>
      <c r="E201" s="3" t="str">
        <f t="shared" si="14"/>
        <v>224.14</v>
      </c>
      <c r="F201" s="3" t="str">
        <f>F200+F203</f>
        <v>7.00</v>
      </c>
      <c r="G201" s="1"/>
    </row>
    <row r="202" ht="15.75" customHeight="1">
      <c r="A202" s="1" t="s">
        <v>11</v>
      </c>
      <c r="B202" s="3"/>
      <c r="C202" s="3"/>
      <c r="D202" s="3"/>
      <c r="E202" s="3">
        <v>1878.43</v>
      </c>
      <c r="F202" s="1"/>
      <c r="G202" s="1"/>
    </row>
    <row r="203" ht="15.75" customHeight="1">
      <c r="A203" s="1" t="s">
        <v>12</v>
      </c>
      <c r="B203" s="3">
        <v>211.67</v>
      </c>
      <c r="C203" s="3">
        <v>9.0</v>
      </c>
      <c r="D203" s="3">
        <v>12.0</v>
      </c>
      <c r="E203" s="3" t="str">
        <f>B203*F203</f>
        <v>635.01</v>
      </c>
      <c r="F203" s="3" t="str">
        <f>D203-C203</f>
        <v>3.00</v>
      </c>
      <c r="G203" s="1"/>
    </row>
    <row r="204" ht="15.75" customHeight="1">
      <c r="A204" s="1" t="s">
        <v>13</v>
      </c>
      <c r="B204" s="3"/>
      <c r="C204" s="3"/>
      <c r="D204" s="3"/>
      <c r="E204" s="3">
        <v>2073.69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1217.42</v>
      </c>
      <c r="F205" s="1"/>
      <c r="G205" s="1"/>
    </row>
    <row r="206" ht="15.75" customHeight="1">
      <c r="A206" s="1" t="s">
        <v>50</v>
      </c>
      <c r="B206" s="3"/>
      <c r="C206" s="3"/>
      <c r="D206" s="3"/>
      <c r="E206" s="3">
        <v>122.7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44</v>
      </c>
      <c r="B208" s="3"/>
      <c r="C208" s="3"/>
      <c r="D208" s="3"/>
      <c r="E208" s="3">
        <v>245.0</v>
      </c>
      <c r="F208" s="1"/>
      <c r="G208" s="3"/>
    </row>
    <row r="209" ht="15.75" customHeight="1">
      <c r="A209" s="5" t="s">
        <v>17</v>
      </c>
      <c r="B209" s="5"/>
      <c r="C209" s="5"/>
      <c r="D209" s="5"/>
      <c r="E209" s="6" t="str">
        <f>SUM(E198:E208)</f>
        <v>6634.67</v>
      </c>
      <c r="F209" s="1"/>
      <c r="G209" s="3" t="str">
        <f>E209+24000</f>
        <v>30634.67</v>
      </c>
    </row>
    <row r="210" ht="15.75" customHeight="1">
      <c r="A210" s="7" t="s">
        <v>18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33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5.15</v>
      </c>
      <c r="C213" s="3">
        <v>0.0</v>
      </c>
      <c r="D213" s="3">
        <v>57.0</v>
      </c>
      <c r="E213" s="3" t="str">
        <f>F213*B213</f>
        <v>293.55</v>
      </c>
      <c r="F213" s="3" t="str">
        <f>D213-C213</f>
        <v>57.00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43.57</v>
      </c>
      <c r="C215" s="3">
        <v>1211.0</v>
      </c>
      <c r="D215" s="3">
        <v>1214.0</v>
      </c>
      <c r="E215" s="3" t="str">
        <f t="shared" ref="E215:E216" si="15">F215*B215</f>
        <v>130.71</v>
      </c>
      <c r="F215" s="3" t="str">
        <f>D215-C215</f>
        <v>3.00</v>
      </c>
      <c r="G215" s="1"/>
    </row>
    <row r="216" ht="15.75" customHeight="1">
      <c r="A216" s="1" t="s">
        <v>10</v>
      </c>
      <c r="B216" s="3">
        <v>32.02</v>
      </c>
      <c r="C216" s="3"/>
      <c r="D216" s="3"/>
      <c r="E216" s="3" t="str">
        <f t="shared" si="15"/>
        <v>160.10</v>
      </c>
      <c r="F216" s="3" t="str">
        <f>F215+F218</f>
        <v>5.00</v>
      </c>
      <c r="G216" s="1"/>
    </row>
    <row r="217" ht="15.75" customHeight="1">
      <c r="A217" s="1" t="s">
        <v>11</v>
      </c>
      <c r="B217" s="3"/>
      <c r="C217" s="3"/>
      <c r="D217" s="3"/>
      <c r="E217" s="3">
        <v>1878.43</v>
      </c>
      <c r="F217" s="1"/>
      <c r="G217" s="1"/>
    </row>
    <row r="218" ht="15.75" customHeight="1">
      <c r="A218" s="1" t="s">
        <v>12</v>
      </c>
      <c r="B218" s="3">
        <v>211.67</v>
      </c>
      <c r="C218" s="3">
        <v>7.0</v>
      </c>
      <c r="D218" s="3">
        <v>9.0</v>
      </c>
      <c r="E218" s="3" t="str">
        <f>B218*F218</f>
        <v>423.34</v>
      </c>
      <c r="F218" s="3" t="str">
        <f>D218-C218</f>
        <v>2.00</v>
      </c>
      <c r="G218" s="1"/>
    </row>
    <row r="219" ht="15.75" customHeight="1">
      <c r="A219" s="1" t="s">
        <v>13</v>
      </c>
      <c r="B219" s="3"/>
      <c r="C219" s="3"/>
      <c r="D219" s="3"/>
      <c r="E219" s="3">
        <v>2073.69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1217.42</v>
      </c>
      <c r="F220" s="1"/>
      <c r="G220" s="1"/>
    </row>
    <row r="221" ht="15.75" customHeight="1">
      <c r="A221" s="1" t="s">
        <v>50</v>
      </c>
      <c r="B221" s="3"/>
      <c r="C221" s="3"/>
      <c r="D221" s="3"/>
      <c r="E221" s="3">
        <v>122.7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44</v>
      </c>
      <c r="B223" s="3"/>
      <c r="C223" s="3"/>
      <c r="D223" s="3"/>
      <c r="E223" s="3">
        <v>245.0</v>
      </c>
      <c r="F223" s="1"/>
      <c r="G223" s="3"/>
    </row>
    <row r="224" ht="15.75" customHeight="1">
      <c r="A224" s="5" t="s">
        <v>17</v>
      </c>
      <c r="B224" s="5"/>
      <c r="C224" s="5"/>
      <c r="D224" s="5"/>
      <c r="E224" s="6" t="str">
        <f>SUM(E213:E223)</f>
        <v>6608.94</v>
      </c>
      <c r="F224" s="1"/>
      <c r="G224" s="3" t="str">
        <f>E224+24000</f>
        <v>30608.94</v>
      </c>
    </row>
    <row r="225" ht="15.75" customHeight="1">
      <c r="A225" s="7" t="s">
        <v>18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34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5.15</v>
      </c>
      <c r="C228" s="3">
        <v>74488.0</v>
      </c>
      <c r="D228" s="3">
        <v>74558.0</v>
      </c>
      <c r="E228" s="3" t="str">
        <f>F228*B228</f>
        <v>360.50</v>
      </c>
      <c r="F228" s="3" t="str">
        <f>D228-C228</f>
        <v>70.00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43.57</v>
      </c>
      <c r="C230" s="3">
        <v>1209.0</v>
      </c>
      <c r="D230" s="3">
        <v>1211.0</v>
      </c>
      <c r="E230" s="3" t="str">
        <f t="shared" ref="E230:E231" si="16">F230*B230</f>
        <v>87.14</v>
      </c>
      <c r="F230" s="3" t="str">
        <f>D230-C230</f>
        <v>2.00</v>
      </c>
      <c r="G230" s="1"/>
    </row>
    <row r="231" ht="15.75" customHeight="1">
      <c r="A231" s="1" t="s">
        <v>10</v>
      </c>
      <c r="B231" s="3">
        <v>32.02</v>
      </c>
      <c r="C231" s="3"/>
      <c r="D231" s="3"/>
      <c r="E231" s="3" t="str">
        <f t="shared" si="16"/>
        <v>96.06</v>
      </c>
      <c r="F231" s="3" t="str">
        <f>F230+F233</f>
        <v>3.00</v>
      </c>
      <c r="G231" s="1"/>
    </row>
    <row r="232" ht="15.75" customHeight="1">
      <c r="A232" s="1" t="s">
        <v>11</v>
      </c>
      <c r="B232" s="3"/>
      <c r="C232" s="3"/>
      <c r="D232" s="3"/>
      <c r="E232" s="3">
        <v>1521.92</v>
      </c>
      <c r="F232" s="1"/>
      <c r="G232" s="1"/>
    </row>
    <row r="233" ht="15.75" customHeight="1">
      <c r="A233" s="1" t="s">
        <v>12</v>
      </c>
      <c r="B233" s="3">
        <v>211.67</v>
      </c>
      <c r="C233" s="3">
        <v>6.0</v>
      </c>
      <c r="D233" s="3">
        <v>7.0</v>
      </c>
      <c r="E233" s="3" t="str">
        <f>B233*F233</f>
        <v>211.67</v>
      </c>
      <c r="F233" s="3" t="str">
        <f>D233-C233</f>
        <v>1.00</v>
      </c>
      <c r="G233" s="1"/>
    </row>
    <row r="234" ht="15.75" customHeight="1">
      <c r="A234" s="1" t="s">
        <v>13</v>
      </c>
      <c r="B234" s="3"/>
      <c r="C234" s="3"/>
      <c r="D234" s="3"/>
      <c r="E234" s="3">
        <v>2073.69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1217.42</v>
      </c>
      <c r="F235" s="1"/>
      <c r="G235" s="1"/>
    </row>
    <row r="236" ht="15.75" customHeight="1">
      <c r="A236" s="1" t="s">
        <v>50</v>
      </c>
      <c r="B236" s="3"/>
      <c r="C236" s="3"/>
      <c r="D236" s="3"/>
      <c r="E236" s="3">
        <v>122.7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44</v>
      </c>
      <c r="B238" s="3"/>
      <c r="C238" s="3"/>
      <c r="D238" s="3"/>
      <c r="E238" s="3">
        <v>245.0</v>
      </c>
      <c r="F238" s="1"/>
      <c r="G238" s="3"/>
    </row>
    <row r="239" ht="15.75" customHeight="1">
      <c r="A239" s="5" t="s">
        <v>17</v>
      </c>
      <c r="B239" s="5"/>
      <c r="C239" s="5"/>
      <c r="D239" s="5"/>
      <c r="E239" s="6" t="str">
        <f>SUM(E228:E238)</f>
        <v>6000.10</v>
      </c>
      <c r="F239" s="1"/>
      <c r="G239" s="3" t="str">
        <f>E239+24000</f>
        <v>30000.10</v>
      </c>
    </row>
    <row r="240" ht="15.75" customHeight="1">
      <c r="A240" s="7" t="s">
        <v>18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35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5.15</v>
      </c>
      <c r="C243" s="3">
        <v>74412.0</v>
      </c>
      <c r="D243" s="3">
        <v>74488.0</v>
      </c>
      <c r="E243" s="3" t="str">
        <f>F243*B243</f>
        <v>391.40</v>
      </c>
      <c r="F243" s="3" t="str">
        <f>D243-C243</f>
        <v>76.00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43.57</v>
      </c>
      <c r="C245" s="3">
        <v>1206.0</v>
      </c>
      <c r="D245" s="3">
        <v>1209.0</v>
      </c>
      <c r="E245" s="3" t="str">
        <f t="shared" ref="E245:E246" si="17">F245*B245</f>
        <v>130.71</v>
      </c>
      <c r="F245" s="3" t="str">
        <f>D245-C245</f>
        <v>3.00</v>
      </c>
      <c r="G245" s="1"/>
    </row>
    <row r="246" ht="15.75" customHeight="1">
      <c r="A246" s="1" t="s">
        <v>10</v>
      </c>
      <c r="B246" s="3">
        <v>32.02</v>
      </c>
      <c r="C246" s="3"/>
      <c r="D246" s="3"/>
      <c r="E246" s="3" t="str">
        <f t="shared" si="17"/>
        <v>160.10</v>
      </c>
      <c r="F246" s="3" t="str">
        <f>F245+F248</f>
        <v>5.00</v>
      </c>
      <c r="G246" s="1"/>
    </row>
    <row r="247" ht="15.75" customHeight="1">
      <c r="A247" s="1" t="s">
        <v>11</v>
      </c>
      <c r="B247" s="3"/>
      <c r="C247" s="3"/>
      <c r="D247" s="3"/>
      <c r="E247" s="3">
        <v>1521.92</v>
      </c>
      <c r="F247" s="1"/>
      <c r="G247" s="1"/>
    </row>
    <row r="248" ht="15.75" customHeight="1">
      <c r="A248" s="1" t="s">
        <v>12</v>
      </c>
      <c r="B248" s="3">
        <v>211.67</v>
      </c>
      <c r="C248" s="3">
        <v>4.0</v>
      </c>
      <c r="D248" s="3">
        <v>6.0</v>
      </c>
      <c r="E248" s="3" t="str">
        <f>B248*F248</f>
        <v>423.34</v>
      </c>
      <c r="F248" s="3" t="str">
        <f>D248-C248</f>
        <v>2.00</v>
      </c>
      <c r="G248" s="1"/>
    </row>
    <row r="249" ht="15.75" customHeight="1">
      <c r="A249" s="1" t="s">
        <v>13</v>
      </c>
      <c r="B249" s="3"/>
      <c r="C249" s="3"/>
      <c r="D249" s="3"/>
      <c r="E249" s="3">
        <v>1849.62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1132.16</v>
      </c>
      <c r="F250" s="1"/>
      <c r="G250" s="1"/>
    </row>
    <row r="251" ht="15.75" customHeight="1">
      <c r="A251" s="1" t="s">
        <v>50</v>
      </c>
      <c r="B251" s="3"/>
      <c r="C251" s="3"/>
      <c r="D251" s="3"/>
      <c r="E251" s="3">
        <v>122.7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44</v>
      </c>
      <c r="B253" s="3"/>
      <c r="C253" s="3"/>
      <c r="D253" s="3"/>
      <c r="E253" s="3">
        <v>245.0</v>
      </c>
      <c r="F253" s="1"/>
      <c r="G253" s="3"/>
    </row>
    <row r="254" ht="15.75" customHeight="1">
      <c r="A254" s="5" t="s">
        <v>17</v>
      </c>
      <c r="B254" s="5"/>
      <c r="C254" s="5"/>
      <c r="D254" s="5"/>
      <c r="E254" s="6" t="str">
        <f>SUM(E243:E253)</f>
        <v>6040.95</v>
      </c>
      <c r="F254" s="1"/>
      <c r="G254" s="3" t="str">
        <f>E254+24000</f>
        <v>30040.95</v>
      </c>
    </row>
    <row r="255" ht="15.75" customHeight="1">
      <c r="A255" s="7" t="s">
        <v>18</v>
      </c>
      <c r="B255" s="1"/>
      <c r="C255" s="1"/>
      <c r="D255" s="1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3"/>
      <c r="C257" s="3"/>
      <c r="D257" s="3"/>
      <c r="E257" s="3"/>
      <c r="F257" s="3"/>
      <c r="G257" s="1"/>
    </row>
    <row r="258" ht="15.75" customHeight="1">
      <c r="A258" s="1"/>
      <c r="B258" s="3"/>
      <c r="C258" s="3"/>
      <c r="D258" s="3"/>
      <c r="E258" s="3"/>
      <c r="F258" s="1"/>
      <c r="G258" s="1"/>
    </row>
    <row r="259" ht="15.75" customHeight="1">
      <c r="A259" s="1"/>
      <c r="B259" s="3"/>
      <c r="C259" s="3"/>
      <c r="D259" s="3"/>
      <c r="E259" s="3"/>
      <c r="F259" s="3"/>
      <c r="G259" s="1"/>
    </row>
    <row r="260" ht="15.75" customHeight="1">
      <c r="A260" s="1"/>
      <c r="B260" s="3"/>
      <c r="C260" s="3"/>
      <c r="D260" s="3"/>
      <c r="E260" s="3"/>
      <c r="F260" s="3"/>
      <c r="G260" s="1"/>
    </row>
    <row r="261" ht="15.75" customHeight="1">
      <c r="A261" s="1"/>
      <c r="B261" s="3"/>
      <c r="C261" s="3"/>
      <c r="D261" s="3"/>
      <c r="E261" s="3"/>
      <c r="F261" s="1"/>
      <c r="G261" s="1"/>
    </row>
    <row r="262" ht="15.75" customHeight="1">
      <c r="A262" s="1"/>
      <c r="B262" s="3"/>
      <c r="C262" s="3"/>
      <c r="D262" s="3"/>
      <c r="E262" s="3"/>
      <c r="F262" s="3"/>
      <c r="G262" s="1"/>
    </row>
    <row r="263" ht="15.75" customHeight="1">
      <c r="A263" s="1"/>
      <c r="B263" s="3"/>
      <c r="C263" s="3"/>
      <c r="D263" s="3"/>
      <c r="E263" s="3"/>
      <c r="F263" s="1"/>
      <c r="G263" s="1"/>
    </row>
    <row r="264" ht="15.75" customHeight="1">
      <c r="A264" s="1"/>
      <c r="B264" s="3"/>
      <c r="C264" s="3"/>
      <c r="D264" s="3"/>
      <c r="E264" s="3"/>
      <c r="F264" s="1"/>
      <c r="G264" s="1"/>
    </row>
    <row r="265" ht="15.75" customHeight="1">
      <c r="A265" s="1"/>
      <c r="B265" s="3"/>
      <c r="C265" s="3"/>
      <c r="D265" s="3"/>
      <c r="E265" s="3"/>
      <c r="F265" s="1"/>
      <c r="G265" s="1"/>
    </row>
    <row r="266" ht="15.75" customHeight="1">
      <c r="A266" s="1"/>
      <c r="B266" s="3"/>
      <c r="C266" s="3"/>
      <c r="D266" s="3"/>
      <c r="E266" s="3"/>
      <c r="F266" s="1"/>
      <c r="G266" s="1"/>
    </row>
    <row r="267" ht="15.75" customHeight="1">
      <c r="A267" s="1"/>
      <c r="B267" s="3"/>
      <c r="C267" s="3"/>
      <c r="D267" s="3"/>
      <c r="E267" s="3"/>
      <c r="F267" s="1"/>
      <c r="G267" s="1"/>
    </row>
    <row r="268" ht="15.75" customHeight="1">
      <c r="A268" s="5"/>
      <c r="B268" s="5"/>
      <c r="C268" s="5"/>
      <c r="D268" s="5"/>
      <c r="E268" s="6"/>
      <c r="F268" s="1"/>
      <c r="G268" s="3"/>
    </row>
    <row r="269" ht="15.75" customHeight="1">
      <c r="A269" s="7"/>
      <c r="B269" s="1"/>
      <c r="C269" s="1"/>
      <c r="D269" s="1"/>
      <c r="E269" s="1"/>
      <c r="F269" s="1"/>
      <c r="G269" s="1"/>
    </row>
    <row r="270" ht="15.75" customHeight="1">
      <c r="A270" s="1"/>
      <c r="B270" s="2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3"/>
      <c r="C272" s="3"/>
      <c r="D272" s="3"/>
      <c r="E272" s="3"/>
      <c r="F272" s="3"/>
      <c r="G272" s="1"/>
    </row>
    <row r="273" ht="15.75" customHeight="1">
      <c r="A273" s="1"/>
      <c r="B273" s="3"/>
      <c r="C273" s="3"/>
      <c r="D273" s="3"/>
      <c r="E273" s="3"/>
      <c r="F273" s="1"/>
      <c r="G273" s="1"/>
    </row>
    <row r="274" ht="15.75" customHeight="1">
      <c r="A274" s="1"/>
      <c r="B274" s="3"/>
      <c r="C274" s="3"/>
      <c r="D274" s="3"/>
      <c r="E274" s="3"/>
      <c r="F274" s="3"/>
      <c r="G274" s="1"/>
    </row>
    <row r="275" ht="15.75" customHeight="1">
      <c r="A275" s="1"/>
      <c r="B275" s="3"/>
      <c r="C275" s="3"/>
      <c r="D275" s="3"/>
      <c r="E275" s="3"/>
      <c r="F275" s="3"/>
      <c r="G275" s="1"/>
    </row>
    <row r="276" ht="15.75" customHeight="1">
      <c r="A276" s="1"/>
      <c r="B276" s="3"/>
      <c r="C276" s="3"/>
      <c r="D276" s="3"/>
      <c r="E276" s="3"/>
      <c r="F276" s="1"/>
      <c r="G276" s="1"/>
    </row>
    <row r="277" ht="15.75" customHeight="1">
      <c r="A277" s="1"/>
      <c r="B277" s="3"/>
      <c r="C277" s="3"/>
      <c r="D277" s="3"/>
      <c r="E277" s="3"/>
      <c r="F277" s="3"/>
      <c r="G277" s="1"/>
    </row>
    <row r="278" ht="15.75" customHeight="1">
      <c r="A278" s="1"/>
      <c r="B278" s="3"/>
      <c r="C278" s="3"/>
      <c r="D278" s="3"/>
      <c r="E278" s="3"/>
      <c r="F278" s="1"/>
      <c r="G278" s="1"/>
    </row>
    <row r="279" ht="15.75" customHeight="1">
      <c r="A279" s="1"/>
      <c r="B279" s="3"/>
      <c r="C279" s="3"/>
      <c r="D279" s="3"/>
      <c r="E279" s="3"/>
      <c r="F279" s="1"/>
      <c r="G279" s="1"/>
    </row>
    <row r="280" ht="15.75" customHeight="1">
      <c r="A280" s="1"/>
      <c r="B280" s="3"/>
      <c r="C280" s="3"/>
      <c r="D280" s="3"/>
      <c r="E280" s="3"/>
      <c r="F280" s="1"/>
      <c r="G280" s="1"/>
    </row>
    <row r="281" ht="15.75" customHeight="1">
      <c r="A281" s="1"/>
      <c r="B281" s="3"/>
      <c r="C281" s="3"/>
      <c r="D281" s="3"/>
      <c r="E281" s="3"/>
      <c r="F281" s="1"/>
      <c r="G281" s="1"/>
    </row>
    <row r="282" ht="15.75" customHeight="1">
      <c r="A282" s="1"/>
      <c r="B282" s="3"/>
      <c r="C282" s="3"/>
      <c r="D282" s="3"/>
      <c r="E282" s="3"/>
      <c r="F282" s="1"/>
      <c r="G282" s="1"/>
    </row>
    <row r="283" ht="15.75" customHeight="1">
      <c r="A283" s="5"/>
      <c r="B283" s="5"/>
      <c r="C283" s="5"/>
      <c r="D283" s="5"/>
      <c r="E283" s="6"/>
      <c r="F283" s="1"/>
      <c r="G283" s="3"/>
    </row>
    <row r="284" ht="15.75" customHeight="1">
      <c r="A284" s="7"/>
      <c r="B284" s="1"/>
      <c r="C284" s="1"/>
      <c r="D284" s="1"/>
      <c r="E284" s="1"/>
      <c r="F284" s="1"/>
      <c r="G284" s="1"/>
    </row>
    <row r="285" ht="15.75" customHeight="1">
      <c r="A285" s="1"/>
      <c r="B285" s="2"/>
      <c r="E285" s="1"/>
      <c r="F285" s="1"/>
      <c r="G285" s="1"/>
    </row>
    <row r="286" ht="15.75" customHeight="1">
      <c r="A286" s="1"/>
      <c r="B286" s="1"/>
      <c r="C286" s="1"/>
      <c r="D286" s="1"/>
      <c r="E286" s="1"/>
      <c r="F286" s="1"/>
      <c r="G286" s="1"/>
    </row>
    <row r="287" ht="15.75" customHeight="1">
      <c r="A287" s="1"/>
      <c r="B287" s="3"/>
      <c r="C287" s="3"/>
      <c r="D287" s="3"/>
      <c r="E287" s="3"/>
      <c r="F287" s="3"/>
      <c r="G287" s="1"/>
    </row>
    <row r="288" ht="15.75" customHeight="1">
      <c r="A288" s="1"/>
      <c r="B288" s="3"/>
      <c r="C288" s="3"/>
      <c r="D288" s="3"/>
      <c r="E288" s="3"/>
      <c r="F288" s="1"/>
      <c r="G288" s="1"/>
    </row>
    <row r="289" ht="15.75" customHeight="1">
      <c r="A289" s="1"/>
      <c r="B289" s="3"/>
      <c r="C289" s="3"/>
      <c r="D289" s="3"/>
      <c r="E289" s="3"/>
      <c r="F289" s="3"/>
      <c r="G289" s="1"/>
    </row>
    <row r="290" ht="15.75" customHeight="1">
      <c r="A290" s="1"/>
      <c r="B290" s="3"/>
      <c r="C290" s="3"/>
      <c r="D290" s="3"/>
      <c r="E290" s="3"/>
      <c r="F290" s="3"/>
      <c r="G290" s="1"/>
    </row>
    <row r="291" ht="15.75" customHeight="1">
      <c r="A291" s="1"/>
      <c r="B291" s="3"/>
      <c r="C291" s="3"/>
      <c r="D291" s="3"/>
      <c r="E291" s="3"/>
      <c r="F291" s="1"/>
      <c r="G291" s="1"/>
    </row>
    <row r="292" ht="15.75" customHeight="1">
      <c r="A292" s="1"/>
      <c r="B292" s="3"/>
      <c r="C292" s="3"/>
      <c r="D292" s="3"/>
      <c r="E292" s="3"/>
      <c r="F292" s="3"/>
      <c r="G292" s="1"/>
    </row>
    <row r="293" ht="15.75" customHeight="1">
      <c r="A293" s="1"/>
      <c r="B293" s="3"/>
      <c r="C293" s="3"/>
      <c r="D293" s="3"/>
      <c r="E293" s="3"/>
      <c r="F293" s="1"/>
      <c r="G293" s="1"/>
    </row>
    <row r="294" ht="15.75" customHeight="1">
      <c r="A294" s="1"/>
      <c r="B294" s="3"/>
      <c r="C294" s="3"/>
      <c r="D294" s="3"/>
      <c r="E294" s="3"/>
      <c r="F294" s="1"/>
      <c r="G294" s="1"/>
    </row>
    <row r="295" ht="15.75" customHeight="1">
      <c r="A295" s="1"/>
      <c r="B295" s="3"/>
      <c r="C295" s="3"/>
      <c r="D295" s="3"/>
      <c r="E295" s="3"/>
      <c r="F295" s="1"/>
      <c r="G295" s="1"/>
    </row>
    <row r="296" ht="15.75" customHeight="1">
      <c r="A296" s="1"/>
      <c r="B296" s="3"/>
      <c r="C296" s="3"/>
      <c r="D296" s="3"/>
      <c r="E296" s="3"/>
      <c r="F296" s="1"/>
      <c r="G296" s="1"/>
    </row>
    <row r="297" ht="15.75" customHeight="1">
      <c r="A297" s="1"/>
      <c r="B297" s="3"/>
      <c r="C297" s="3"/>
      <c r="D297" s="3"/>
      <c r="E297" s="3"/>
      <c r="F297" s="1"/>
      <c r="G297" s="1"/>
    </row>
    <row r="298" ht="15.75" customHeight="1">
      <c r="A298" s="5"/>
      <c r="B298" s="5"/>
      <c r="C298" s="5"/>
      <c r="D298" s="5"/>
      <c r="E298" s="6"/>
      <c r="F298" s="1"/>
      <c r="G298" s="3"/>
    </row>
    <row r="299" ht="15.75" customHeight="1">
      <c r="A299" s="7"/>
      <c r="B299" s="1"/>
      <c r="C299" s="1"/>
      <c r="D299" s="1"/>
      <c r="E299" s="1"/>
      <c r="F299" s="1"/>
      <c r="G299" s="1"/>
    </row>
    <row r="300" ht="15.75" customHeight="1">
      <c r="A300" s="1"/>
      <c r="B300" s="2"/>
      <c r="E300" s="1"/>
      <c r="F300" s="1"/>
      <c r="G300" s="1"/>
    </row>
    <row r="301" ht="15.75" customHeight="1">
      <c r="A301" s="1"/>
      <c r="B301" s="1"/>
      <c r="C301" s="1"/>
      <c r="D301" s="1"/>
      <c r="E301" s="1"/>
      <c r="F301" s="1"/>
      <c r="G301" s="1"/>
    </row>
    <row r="302" ht="15.75" customHeight="1">
      <c r="A302" s="1"/>
      <c r="B302" s="3"/>
      <c r="C302" s="3"/>
      <c r="D302" s="3"/>
      <c r="E302" s="3"/>
      <c r="F302" s="3"/>
      <c r="G302" s="1"/>
    </row>
    <row r="303" ht="15.75" customHeight="1">
      <c r="A303" s="1"/>
      <c r="B303" s="3"/>
      <c r="C303" s="3"/>
      <c r="D303" s="3"/>
      <c r="E303" s="3"/>
      <c r="F303" s="1"/>
      <c r="G303" s="1"/>
    </row>
    <row r="304" ht="15.75" customHeight="1">
      <c r="A304" s="1"/>
      <c r="B304" s="3"/>
      <c r="C304" s="3"/>
      <c r="D304" s="3"/>
      <c r="E304" s="3"/>
      <c r="F304" s="3"/>
      <c r="G304" s="1"/>
    </row>
    <row r="305" ht="15.75" customHeight="1">
      <c r="A305" s="1"/>
      <c r="B305" s="3"/>
      <c r="C305" s="3"/>
      <c r="D305" s="3"/>
      <c r="E305" s="3"/>
      <c r="F305" s="3"/>
      <c r="G305" s="1"/>
    </row>
    <row r="306" ht="15.75" customHeight="1">
      <c r="A306" s="1"/>
      <c r="B306" s="3"/>
      <c r="C306" s="3"/>
      <c r="D306" s="3"/>
      <c r="E306" s="3"/>
      <c r="F306" s="1"/>
      <c r="G306" s="1"/>
    </row>
    <row r="307" ht="15.75" customHeight="1">
      <c r="A307" s="1"/>
      <c r="B307" s="3"/>
      <c r="C307" s="3"/>
      <c r="D307" s="3"/>
      <c r="E307" s="3"/>
      <c r="F307" s="3"/>
      <c r="G307" s="1"/>
    </row>
    <row r="308" ht="15.75" customHeight="1">
      <c r="A308" s="1"/>
      <c r="B308" s="3"/>
      <c r="C308" s="3"/>
      <c r="D308" s="3"/>
      <c r="E308" s="3"/>
      <c r="F308" s="1"/>
      <c r="G308" s="1"/>
    </row>
    <row r="309" ht="15.75" customHeight="1">
      <c r="A309" s="1"/>
      <c r="B309" s="3"/>
      <c r="C309" s="3"/>
      <c r="D309" s="3"/>
      <c r="E309" s="3"/>
      <c r="F309" s="1"/>
      <c r="G309" s="1"/>
    </row>
    <row r="310" ht="15.75" customHeight="1">
      <c r="A310" s="1"/>
      <c r="B310" s="3"/>
      <c r="C310" s="3"/>
      <c r="D310" s="3"/>
      <c r="E310" s="3"/>
      <c r="F310" s="1"/>
      <c r="G310" s="1"/>
    </row>
    <row r="311" ht="15.75" customHeight="1">
      <c r="A311" s="1"/>
      <c r="B311" s="3"/>
      <c r="C311" s="3"/>
      <c r="D311" s="3"/>
      <c r="E311" s="3"/>
      <c r="F311" s="1"/>
      <c r="G311" s="1"/>
    </row>
    <row r="312" ht="15.75" customHeight="1">
      <c r="A312" s="1"/>
      <c r="B312" s="3"/>
      <c r="C312" s="3"/>
      <c r="D312" s="3"/>
      <c r="E312" s="3"/>
      <c r="F312" s="1"/>
      <c r="G312" s="1"/>
    </row>
    <row r="313" ht="15.75" customHeight="1">
      <c r="A313" s="5"/>
      <c r="B313" s="5"/>
      <c r="C313" s="5"/>
      <c r="D313" s="5"/>
      <c r="E313" s="6"/>
      <c r="F313" s="1"/>
      <c r="G313" s="3"/>
    </row>
    <row r="314" ht="15.75" customHeight="1">
      <c r="A314" s="7"/>
      <c r="B314" s="1"/>
      <c r="C314" s="1"/>
      <c r="D314" s="1"/>
      <c r="E314" s="1"/>
      <c r="F314" s="1"/>
      <c r="G314" s="1"/>
    </row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</sheetData>
  <mergeCells count="20">
    <mergeCell ref="B270:D270"/>
    <mergeCell ref="B285:D285"/>
    <mergeCell ref="B300:D300"/>
    <mergeCell ref="B211:D211"/>
    <mergeCell ref="B196:D196"/>
    <mergeCell ref="B226:D226"/>
    <mergeCell ref="B241:D241"/>
    <mergeCell ref="B181:D181"/>
    <mergeCell ref="B16:D16"/>
    <mergeCell ref="B1:D1"/>
    <mergeCell ref="B46:D46"/>
    <mergeCell ref="B31:D31"/>
    <mergeCell ref="B106:D106"/>
    <mergeCell ref="B151:D151"/>
    <mergeCell ref="B136:D136"/>
    <mergeCell ref="B121:D121"/>
    <mergeCell ref="B166:D166"/>
    <mergeCell ref="B91:D91"/>
    <mergeCell ref="B76:D76"/>
    <mergeCell ref="B61:D61"/>
  </mergeCells>
  <drawing r:id="rId1"/>
</worksheet>
</file>