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5B603125-7653-4D5A-9129-442EFEEBF71D}" xr6:coauthVersionLast="47" xr6:coauthVersionMax="47" xr10:uidLastSave="{00000000-0000-0000-0000-000000000000}"/>
  <bookViews>
    <workbookView xWindow="1120" yWindow="1690" windowWidth="17010" windowHeight="16820" activeTab="1" xr2:uid="{24D82BFB-701E-4339-B2B3-BCA2481A2F0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2" l="1"/>
  <c r="L62" i="2"/>
  <c r="L52" i="2"/>
  <c r="L54" i="2"/>
  <c r="L40" i="2"/>
  <c r="L48" i="2"/>
  <c r="L45" i="2"/>
  <c r="F27" i="2"/>
  <c r="F28" i="2" s="1"/>
  <c r="F30" i="2" s="1"/>
  <c r="F32" i="2" s="1"/>
  <c r="F33" i="2" s="1"/>
  <c r="E27" i="2"/>
  <c r="E28" i="2" s="1"/>
  <c r="E30" i="2" s="1"/>
  <c r="E32" i="2" s="1"/>
  <c r="E33" i="2" s="1"/>
  <c r="D27" i="2"/>
  <c r="D28" i="2" s="1"/>
  <c r="D30" i="2" s="1"/>
  <c r="D32" i="2" s="1"/>
  <c r="D33" i="2" s="1"/>
  <c r="F15" i="2"/>
  <c r="E15" i="2"/>
  <c r="D15" i="2"/>
  <c r="H31" i="2"/>
  <c r="L31" i="2"/>
  <c r="L29" i="2"/>
  <c r="K27" i="2"/>
  <c r="K28" i="2" s="1"/>
  <c r="K30" i="2" s="1"/>
  <c r="K32" i="2" s="1"/>
  <c r="K33" i="2" s="1"/>
  <c r="J27" i="2"/>
  <c r="J28" i="2" s="1"/>
  <c r="J30" i="2" s="1"/>
  <c r="J32" i="2" s="1"/>
  <c r="J33" i="2" s="1"/>
  <c r="I27" i="2"/>
  <c r="I28" i="2" s="1"/>
  <c r="I30" i="2" s="1"/>
  <c r="I32" i="2" s="1"/>
  <c r="I33" i="2" s="1"/>
  <c r="H27" i="2"/>
  <c r="L27" i="2"/>
  <c r="L20" i="2"/>
  <c r="H20" i="2"/>
  <c r="M15" i="2"/>
  <c r="L15" i="2"/>
  <c r="K15" i="2"/>
  <c r="J15" i="2"/>
  <c r="I15" i="2"/>
  <c r="H15" i="2"/>
  <c r="L10" i="2"/>
  <c r="H10" i="2"/>
  <c r="G36" i="2" l="1"/>
  <c r="C37" i="2"/>
  <c r="C33" i="2"/>
  <c r="L21" i="2"/>
  <c r="L28" i="2" s="1"/>
  <c r="H21" i="2"/>
  <c r="H28" i="2"/>
  <c r="G33" i="2" l="1"/>
  <c r="G37" i="2"/>
  <c r="H37" i="2"/>
  <c r="H30" i="2"/>
  <c r="H32" i="2" s="1"/>
  <c r="H33" i="2" s="1"/>
  <c r="L36" i="2"/>
  <c r="L37" i="2"/>
  <c r="L30" i="2"/>
  <c r="L32" i="2" s="1"/>
  <c r="L33" i="2" s="1"/>
</calcChain>
</file>

<file path=xl/sharedStrings.xml><?xml version="1.0" encoding="utf-8"?>
<sst xmlns="http://schemas.openxmlformats.org/spreadsheetml/2006/main" count="76" uniqueCount="65">
  <si>
    <t>Price</t>
  </si>
  <si>
    <t>Shares</t>
  </si>
  <si>
    <t>MC</t>
  </si>
  <si>
    <t>Cash</t>
  </si>
  <si>
    <t>Debt</t>
  </si>
  <si>
    <t>EV</t>
  </si>
  <si>
    <t>Main</t>
  </si>
  <si>
    <t>Revenue</t>
  </si>
  <si>
    <t>Q124</t>
  </si>
  <si>
    <t>Q224</t>
  </si>
  <si>
    <t>Q324</t>
  </si>
  <si>
    <t>Q424</t>
  </si>
  <si>
    <t>Q125</t>
  </si>
  <si>
    <t>Q225</t>
  </si>
  <si>
    <t>Q325</t>
  </si>
  <si>
    <t>Q425</t>
  </si>
  <si>
    <t>Energy</t>
  </si>
  <si>
    <t>Ags/Metals</t>
  </si>
  <si>
    <t>Financials</t>
  </si>
  <si>
    <t>Cash Equities</t>
  </si>
  <si>
    <t>OTC</t>
  </si>
  <si>
    <t>Data</t>
  </si>
  <si>
    <t>Listings</t>
  </si>
  <si>
    <t>FI Execution</t>
  </si>
  <si>
    <t>CDS</t>
  </si>
  <si>
    <t>FI Data</t>
  </si>
  <si>
    <t>Data/Network</t>
  </si>
  <si>
    <t>Fixed Income</t>
  </si>
  <si>
    <t>Exchanges</t>
  </si>
  <si>
    <t>Origination</t>
  </si>
  <si>
    <t>Closing</t>
  </si>
  <si>
    <t>Servicing</t>
  </si>
  <si>
    <t>Data/Analytics</t>
  </si>
  <si>
    <t>Mortgages</t>
  </si>
  <si>
    <t>Compensation</t>
  </si>
  <si>
    <t>Tech/Communication</t>
  </si>
  <si>
    <t>Professional</t>
  </si>
  <si>
    <t>SG&amp;A</t>
  </si>
  <si>
    <t>Rent</t>
  </si>
  <si>
    <t>Operating Expenses</t>
  </si>
  <si>
    <t>Operating Income</t>
  </si>
  <si>
    <t>Revenue y/y</t>
  </si>
  <si>
    <t>Operating Margin</t>
  </si>
  <si>
    <t>Net Income</t>
  </si>
  <si>
    <t>Taxes</t>
  </si>
  <si>
    <t>Pretax Income</t>
  </si>
  <si>
    <t>Interest Income</t>
  </si>
  <si>
    <t>EPS</t>
  </si>
  <si>
    <t>Assets</t>
  </si>
  <si>
    <t>Margin</t>
  </si>
  <si>
    <t>Deposits</t>
  </si>
  <si>
    <t>AR</t>
  </si>
  <si>
    <t>Prepaids</t>
  </si>
  <si>
    <t>Goodwill</t>
  </si>
  <si>
    <t>PP&amp;E</t>
  </si>
  <si>
    <t>ONCA</t>
  </si>
  <si>
    <t>AP</t>
  </si>
  <si>
    <t>Section 31</t>
  </si>
  <si>
    <t>Salaries</t>
  </si>
  <si>
    <t>DR</t>
  </si>
  <si>
    <t>OCL</t>
  </si>
  <si>
    <t>Lease</t>
  </si>
  <si>
    <t>ONCL</t>
  </si>
  <si>
    <t>L+SE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</si>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</sst>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9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29029</xdr:colOff>
      <xdr:row>0</xdr:row>
      <xdr:rowOff>47171</xdr:rowOff>
    </xdr:from>
    <xdr:to>
      <xdr:col>12</xdr:col>
      <xdr:colOff>29029</xdr:colOff>
      <xdr:row>64</xdr:row>
      <xdr:rowOff>141514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21C581-7305-FCE1-C6C6-F548D99459A0}"/>
            </a:ext>
          </a:extLst>
        </xdr:cNvPr>
        <xdr:cNvCxnSpPr/>
      </xdr:nvCxnSpPr>
      <xdr:spPr>
        <a:xfrm>
          <a:off x="7681686" y="47171"/>
          <a:ext cx="0" cy="103414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731B-E058-49C0-ADFD-7C3E12597DDC}">
  <dimension ref="J2:K7"/>
  <sheetViews>
    <sheetView zoomScale="190" zoomScaleNormal="190" workbookViewId="0">
      <selection activeCell="J8" sqref="J8"/>
    </sheetView>
  </sheetViews>
  <sheetFormatPr defaultRowHeight="14.5" x14ac:dyDescent="0.35"/>
  <sheetData>
    <row r="2" spans="10:11" x14ac:dyDescent="0.35">
      <c r="J2" t="s">
        <v>0</v>
      </c>
      <c r="K2" s="1">
        <v>100</v>
      </c>
    </row>
    <row r="3" spans="10:11" x14ac:dyDescent="0.35">
      <c r="J3" t="s">
        <v>1</v>
      </c>
    </row>
    <row r="4" spans="10:11" x14ac:dyDescent="0.35">
      <c r="J4" t="s">
        <v>2</v>
      </c>
    </row>
    <row r="5" spans="10:11" x14ac:dyDescent="0.35">
      <c r="J5" t="s">
        <v>3</v>
      </c>
    </row>
    <row r="6" spans="10:11" x14ac:dyDescent="0.35">
      <c r="J6" t="s">
        <v>4</v>
      </c>
    </row>
    <row r="7" spans="10:11" x14ac:dyDescent="0.35">
      <c r="J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AA3A-A718-43D3-A9A0-BE8964CEA7BB}">
  <dimension ref="A1:O62"/>
  <sheetViews>
    <sheetView tabSelected="1" zoomScale="175" zoomScaleNormal="175" workbookViewId="0">
      <pane xSplit="2" ySplit="2" topLeftCell="H39" activePane="bottomRight" state="frozen"/>
      <selection pane="topRight" activeCell="C1" sqref="C1"/>
      <selection pane="bottomLeft" activeCell="A3" sqref="A3"/>
      <selection pane="bottomRight" activeCell="L62" sqref="L62"/>
    </sheetView>
  </sheetViews>
  <sheetFormatPr defaultRowHeight="12.5" x14ac:dyDescent="0.25"/>
  <cols>
    <col min="1" max="1" width="4.7265625" style="2" bestFit="1" customWidth="1"/>
    <col min="2" max="2" width="17.54296875" style="2" bestFit="1" customWidth="1"/>
    <col min="3" max="15" width="8.7265625" style="3"/>
    <col min="16" max="16384" width="8.7265625" style="2"/>
  </cols>
  <sheetData>
    <row r="1" spans="1:15" x14ac:dyDescent="0.25">
      <c r="A1" s="2" t="s">
        <v>6</v>
      </c>
    </row>
    <row r="2" spans="1:15" x14ac:dyDescent="0.25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 s="4" customFormat="1" x14ac:dyDescent="0.25">
      <c r="B3" s="4" t="s">
        <v>16</v>
      </c>
      <c r="C3" s="5"/>
      <c r="D3" s="5"/>
      <c r="E3" s="5"/>
      <c r="F3" s="5"/>
      <c r="G3" s="5"/>
      <c r="H3" s="5">
        <v>457</v>
      </c>
      <c r="I3" s="5"/>
      <c r="J3" s="5"/>
      <c r="K3" s="5"/>
      <c r="L3" s="5">
        <v>557</v>
      </c>
      <c r="M3" s="5"/>
      <c r="N3" s="5"/>
      <c r="O3" s="5"/>
    </row>
    <row r="4" spans="1:15" s="4" customFormat="1" x14ac:dyDescent="0.25">
      <c r="B4" s="4" t="s">
        <v>17</v>
      </c>
      <c r="C4" s="5"/>
      <c r="D4" s="5"/>
      <c r="E4" s="5"/>
      <c r="F4" s="5"/>
      <c r="G4" s="5"/>
      <c r="H4" s="5">
        <v>72</v>
      </c>
      <c r="I4" s="5"/>
      <c r="J4" s="5"/>
      <c r="K4" s="5"/>
      <c r="L4" s="5">
        <v>64</v>
      </c>
      <c r="M4" s="5"/>
      <c r="N4" s="5"/>
      <c r="O4" s="5"/>
    </row>
    <row r="5" spans="1:15" s="4" customFormat="1" x14ac:dyDescent="0.25">
      <c r="B5" s="4" t="s">
        <v>18</v>
      </c>
      <c r="C5" s="5"/>
      <c r="D5" s="5"/>
      <c r="E5" s="5"/>
      <c r="F5" s="5"/>
      <c r="G5" s="5"/>
      <c r="H5" s="5">
        <v>135</v>
      </c>
      <c r="I5" s="5"/>
      <c r="J5" s="5"/>
      <c r="K5" s="5"/>
      <c r="L5" s="5">
        <v>156</v>
      </c>
      <c r="M5" s="5"/>
      <c r="N5" s="5"/>
      <c r="O5" s="5"/>
    </row>
    <row r="6" spans="1:15" s="4" customFormat="1" x14ac:dyDescent="0.25">
      <c r="B6" s="4" t="s">
        <v>19</v>
      </c>
      <c r="C6" s="5"/>
      <c r="D6" s="5"/>
      <c r="E6" s="5"/>
      <c r="F6" s="5"/>
      <c r="G6" s="5"/>
      <c r="H6" s="5">
        <v>99</v>
      </c>
      <c r="I6" s="5"/>
      <c r="J6" s="5"/>
      <c r="K6" s="5"/>
      <c r="L6" s="5">
        <v>119</v>
      </c>
      <c r="M6" s="5"/>
      <c r="N6" s="5"/>
      <c r="O6" s="5"/>
    </row>
    <row r="7" spans="1:15" s="4" customFormat="1" x14ac:dyDescent="0.25">
      <c r="B7" s="4" t="s">
        <v>20</v>
      </c>
      <c r="C7" s="5"/>
      <c r="D7" s="5"/>
      <c r="E7" s="5"/>
      <c r="F7" s="5"/>
      <c r="G7" s="5"/>
      <c r="H7" s="5">
        <v>103</v>
      </c>
      <c r="I7" s="5"/>
      <c r="J7" s="5"/>
      <c r="K7" s="5"/>
      <c r="L7" s="5">
        <v>103</v>
      </c>
      <c r="M7" s="5"/>
      <c r="N7" s="5"/>
      <c r="O7" s="5"/>
    </row>
    <row r="8" spans="1:15" s="4" customFormat="1" x14ac:dyDescent="0.25">
      <c r="B8" s="4" t="s">
        <v>21</v>
      </c>
      <c r="C8" s="5"/>
      <c r="D8" s="5"/>
      <c r="E8" s="5"/>
      <c r="F8" s="5"/>
      <c r="G8" s="5"/>
      <c r="H8" s="5">
        <v>235</v>
      </c>
      <c r="I8" s="5"/>
      <c r="J8" s="5"/>
      <c r="K8" s="5"/>
      <c r="L8" s="5">
        <v>246</v>
      </c>
      <c r="M8" s="5"/>
      <c r="N8" s="5"/>
      <c r="O8" s="5"/>
    </row>
    <row r="9" spans="1:15" s="4" customFormat="1" x14ac:dyDescent="0.25">
      <c r="B9" s="4" t="s">
        <v>22</v>
      </c>
      <c r="C9" s="5"/>
      <c r="D9" s="5"/>
      <c r="E9" s="5"/>
      <c r="F9" s="5"/>
      <c r="G9" s="5"/>
      <c r="H9" s="5">
        <v>122</v>
      </c>
      <c r="I9" s="5"/>
      <c r="J9" s="5"/>
      <c r="K9" s="5"/>
      <c r="L9" s="5">
        <v>122</v>
      </c>
      <c r="M9" s="5"/>
      <c r="N9" s="5"/>
      <c r="O9" s="5"/>
    </row>
    <row r="10" spans="1:15" s="6" customFormat="1" ht="13" x14ac:dyDescent="0.3">
      <c r="B10" s="6" t="s">
        <v>28</v>
      </c>
      <c r="C10" s="7"/>
      <c r="D10" s="7"/>
      <c r="E10" s="7"/>
      <c r="F10" s="7"/>
      <c r="G10" s="7"/>
      <c r="H10" s="7">
        <f>SUM(H3:H9)</f>
        <v>1223</v>
      </c>
      <c r="I10" s="7"/>
      <c r="J10" s="7"/>
      <c r="K10" s="7"/>
      <c r="L10" s="7">
        <f>SUM(L3:L9)</f>
        <v>1367</v>
      </c>
      <c r="M10" s="7"/>
      <c r="N10" s="7"/>
      <c r="O10" s="7"/>
    </row>
    <row r="11" spans="1:15" x14ac:dyDescent="0.25">
      <c r="B11" s="2" t="s">
        <v>23</v>
      </c>
      <c r="H11" s="3">
        <v>26</v>
      </c>
      <c r="L11" s="3">
        <v>31</v>
      </c>
    </row>
    <row r="12" spans="1:15" x14ac:dyDescent="0.25">
      <c r="B12" s="2" t="s">
        <v>24</v>
      </c>
      <c r="H12" s="3">
        <v>93</v>
      </c>
      <c r="L12" s="3">
        <v>94</v>
      </c>
    </row>
    <row r="13" spans="1:15" x14ac:dyDescent="0.25">
      <c r="B13" s="2" t="s">
        <v>25</v>
      </c>
      <c r="H13" s="3">
        <v>288</v>
      </c>
      <c r="L13" s="3">
        <v>299</v>
      </c>
    </row>
    <row r="14" spans="1:15" x14ac:dyDescent="0.25">
      <c r="B14" s="2" t="s">
        <v>26</v>
      </c>
      <c r="H14" s="3">
        <v>161</v>
      </c>
      <c r="L14" s="3">
        <v>172</v>
      </c>
    </row>
    <row r="15" spans="1:15" ht="13" x14ac:dyDescent="0.3">
      <c r="B15" s="9" t="s">
        <v>27</v>
      </c>
      <c r="C15" s="8"/>
      <c r="D15" s="8">
        <f t="shared" ref="D15" si="0">SUM(D11:D14)</f>
        <v>0</v>
      </c>
      <c r="E15" s="8">
        <f t="shared" ref="E15" si="1">SUM(E11:E14)</f>
        <v>0</v>
      </c>
      <c r="F15" s="8">
        <f t="shared" ref="F15" si="2">SUM(F11:F14)</f>
        <v>0</v>
      </c>
      <c r="G15" s="8"/>
      <c r="H15" s="8">
        <f>SUM(H11:H14)</f>
        <v>568</v>
      </c>
      <c r="I15" s="8">
        <f t="shared" ref="I15:M15" si="3">SUM(I11:I14)</f>
        <v>0</v>
      </c>
      <c r="J15" s="8">
        <f t="shared" si="3"/>
        <v>0</v>
      </c>
      <c r="K15" s="8">
        <f t="shared" si="3"/>
        <v>0</v>
      </c>
      <c r="L15" s="8">
        <f t="shared" si="3"/>
        <v>596</v>
      </c>
      <c r="M15" s="8">
        <f t="shared" si="3"/>
        <v>0</v>
      </c>
    </row>
    <row r="16" spans="1:15" x14ac:dyDescent="0.25">
      <c r="B16" s="2" t="s">
        <v>29</v>
      </c>
      <c r="H16" s="3">
        <v>174</v>
      </c>
      <c r="L16" s="3">
        <v>175</v>
      </c>
    </row>
    <row r="17" spans="2:15" x14ac:dyDescent="0.25">
      <c r="B17" s="2" t="s">
        <v>30</v>
      </c>
      <c r="H17" s="3">
        <v>44</v>
      </c>
      <c r="L17" s="3">
        <v>47</v>
      </c>
    </row>
    <row r="18" spans="2:15" x14ac:dyDescent="0.25">
      <c r="B18" s="2" t="s">
        <v>31</v>
      </c>
      <c r="H18" s="3">
        <v>214</v>
      </c>
      <c r="L18" s="3">
        <v>221</v>
      </c>
    </row>
    <row r="19" spans="2:15" x14ac:dyDescent="0.25">
      <c r="B19" s="2" t="s">
        <v>32</v>
      </c>
      <c r="H19" s="3">
        <v>67</v>
      </c>
      <c r="L19" s="3">
        <v>67</v>
      </c>
    </row>
    <row r="20" spans="2:15" s="9" customFormat="1" ht="13" x14ac:dyDescent="0.3">
      <c r="B20" s="9" t="s">
        <v>33</v>
      </c>
      <c r="C20" s="8"/>
      <c r="D20" s="8"/>
      <c r="E20" s="8"/>
      <c r="F20" s="8"/>
      <c r="G20" s="8"/>
      <c r="H20" s="8">
        <f>SUM(H16:H19)</f>
        <v>499</v>
      </c>
      <c r="I20" s="8"/>
      <c r="J20" s="8"/>
      <c r="K20" s="8"/>
      <c r="L20" s="8">
        <f>SUM(L16:L19)</f>
        <v>510</v>
      </c>
      <c r="M20" s="8"/>
      <c r="N20" s="8"/>
      <c r="O20" s="8"/>
    </row>
    <row r="21" spans="2:15" ht="13" x14ac:dyDescent="0.3">
      <c r="B21" s="9" t="s">
        <v>7</v>
      </c>
      <c r="C21" s="7"/>
      <c r="G21" s="7"/>
      <c r="H21" s="7">
        <f>+H20+H15+H10</f>
        <v>2290</v>
      </c>
      <c r="L21" s="7">
        <f>+L20+L15+L10</f>
        <v>2473</v>
      </c>
    </row>
    <row r="22" spans="2:15" x14ac:dyDescent="0.25">
      <c r="B22" s="2" t="s">
        <v>34</v>
      </c>
      <c r="H22" s="3">
        <v>462</v>
      </c>
      <c r="L22" s="3">
        <v>481</v>
      </c>
    </row>
    <row r="23" spans="2:15" x14ac:dyDescent="0.25">
      <c r="B23" s="2" t="s">
        <v>35</v>
      </c>
      <c r="H23" s="3">
        <v>205</v>
      </c>
      <c r="L23" s="3">
        <v>213</v>
      </c>
    </row>
    <row r="24" spans="2:15" x14ac:dyDescent="0.25">
      <c r="B24" s="2" t="s">
        <v>36</v>
      </c>
      <c r="H24" s="3">
        <v>36</v>
      </c>
      <c r="L24" s="3">
        <v>40</v>
      </c>
    </row>
    <row r="25" spans="2:15" x14ac:dyDescent="0.25">
      <c r="B25" s="2" t="s">
        <v>37</v>
      </c>
      <c r="H25" s="3">
        <v>78</v>
      </c>
      <c r="L25" s="3">
        <v>76</v>
      </c>
    </row>
    <row r="26" spans="2:15" x14ac:dyDescent="0.25">
      <c r="B26" s="2" t="s">
        <v>38</v>
      </c>
      <c r="H26" s="3">
        <v>29</v>
      </c>
      <c r="L26" s="3">
        <v>21</v>
      </c>
    </row>
    <row r="27" spans="2:15" x14ac:dyDescent="0.25">
      <c r="B27" s="2" t="s">
        <v>39</v>
      </c>
      <c r="D27" s="3">
        <f t="shared" ref="D27" si="4">SUM(D22:D26)</f>
        <v>0</v>
      </c>
      <c r="E27" s="3">
        <f t="shared" ref="E27" si="5">SUM(E22:E26)</f>
        <v>0</v>
      </c>
      <c r="F27" s="3">
        <f t="shared" ref="F27" si="6">SUM(F22:F26)</f>
        <v>0</v>
      </c>
      <c r="H27" s="3">
        <f t="shared" ref="H27:K27" si="7">SUM(H22:H26)</f>
        <v>810</v>
      </c>
      <c r="I27" s="3">
        <f t="shared" si="7"/>
        <v>0</v>
      </c>
      <c r="J27" s="3">
        <f t="shared" si="7"/>
        <v>0</v>
      </c>
      <c r="K27" s="3">
        <f t="shared" si="7"/>
        <v>0</v>
      </c>
      <c r="L27" s="3">
        <f>SUM(L22:L26)</f>
        <v>831</v>
      </c>
    </row>
    <row r="28" spans="2:15" x14ac:dyDescent="0.25">
      <c r="B28" s="2" t="s">
        <v>40</v>
      </c>
      <c r="C28" s="5"/>
      <c r="D28" s="5">
        <f t="shared" ref="D28" si="8">D21-D27</f>
        <v>0</v>
      </c>
      <c r="E28" s="5">
        <f t="shared" ref="E28" si="9">E21-E27</f>
        <v>0</v>
      </c>
      <c r="F28" s="5">
        <f t="shared" ref="F28" si="10">F21-F27</f>
        <v>0</v>
      </c>
      <c r="G28" s="5"/>
      <c r="H28" s="5">
        <f t="shared" ref="H28:K28" si="11">H21-H27</f>
        <v>1480</v>
      </c>
      <c r="I28" s="5">
        <f t="shared" si="11"/>
        <v>0</v>
      </c>
      <c r="J28" s="5">
        <f t="shared" si="11"/>
        <v>0</v>
      </c>
      <c r="K28" s="5">
        <f t="shared" si="11"/>
        <v>0</v>
      </c>
      <c r="L28" s="5">
        <f>L21-L27</f>
        <v>1642</v>
      </c>
    </row>
    <row r="29" spans="2:15" x14ac:dyDescent="0.25">
      <c r="B29" s="2" t="s">
        <v>46</v>
      </c>
      <c r="H29" s="3">
        <v>-99</v>
      </c>
      <c r="L29" s="3">
        <f>-206+33+19</f>
        <v>-154</v>
      </c>
    </row>
    <row r="30" spans="2:15" x14ac:dyDescent="0.25">
      <c r="B30" s="2" t="s">
        <v>45</v>
      </c>
      <c r="C30" s="5"/>
      <c r="D30" s="5">
        <f t="shared" ref="D30" si="12">+D28+D29</f>
        <v>0</v>
      </c>
      <c r="E30" s="5">
        <f t="shared" ref="E30" si="13">+E28+E29</f>
        <v>0</v>
      </c>
      <c r="F30" s="5">
        <f t="shared" ref="F30" si="14">+F28+F29</f>
        <v>0</v>
      </c>
      <c r="G30" s="5"/>
      <c r="H30" s="5">
        <f t="shared" ref="H30:K30" si="15">+H28+H29</f>
        <v>1381</v>
      </c>
      <c r="I30" s="5">
        <f t="shared" si="15"/>
        <v>0</v>
      </c>
      <c r="J30" s="5">
        <f t="shared" si="15"/>
        <v>0</v>
      </c>
      <c r="K30" s="5">
        <f t="shared" si="15"/>
        <v>0</v>
      </c>
      <c r="L30" s="5">
        <f>+L28+L29</f>
        <v>1488</v>
      </c>
    </row>
    <row r="31" spans="2:15" x14ac:dyDescent="0.25">
      <c r="B31" s="2" t="s">
        <v>44</v>
      </c>
      <c r="G31" s="5"/>
      <c r="H31" s="3">
        <f>181+16</f>
        <v>197</v>
      </c>
      <c r="L31" s="5">
        <f>255+15</f>
        <v>270</v>
      </c>
    </row>
    <row r="32" spans="2:15" x14ac:dyDescent="0.25">
      <c r="B32" s="2" t="s">
        <v>43</v>
      </c>
      <c r="C32" s="5"/>
      <c r="D32" s="5">
        <f t="shared" ref="D32" si="16">+D30-D31</f>
        <v>0</v>
      </c>
      <c r="E32" s="5">
        <f t="shared" ref="E32" si="17">+E30-E31</f>
        <v>0</v>
      </c>
      <c r="F32" s="5">
        <f t="shared" ref="F32" si="18">+F30-F31</f>
        <v>0</v>
      </c>
      <c r="G32" s="5"/>
      <c r="H32" s="5">
        <f t="shared" ref="H32:K32" si="19">+H30-H31</f>
        <v>1184</v>
      </c>
      <c r="I32" s="5">
        <f t="shared" si="19"/>
        <v>0</v>
      </c>
      <c r="J32" s="5">
        <f t="shared" si="19"/>
        <v>0</v>
      </c>
      <c r="K32" s="5">
        <f t="shared" si="19"/>
        <v>0</v>
      </c>
      <c r="L32" s="5">
        <f>+L30-L31</f>
        <v>1218</v>
      </c>
    </row>
    <row r="33" spans="2:15" x14ac:dyDescent="0.25">
      <c r="B33" s="2" t="s">
        <v>47</v>
      </c>
      <c r="C33" s="11" t="e">
        <f>C32/C34</f>
        <v>#DIV/0!</v>
      </c>
      <c r="D33" s="11" t="e">
        <f t="shared" ref="D33" si="20">D32/D34</f>
        <v>#DIV/0!</v>
      </c>
      <c r="E33" s="11" t="e">
        <f t="shared" ref="E33" si="21">E32/E34</f>
        <v>#DIV/0!</v>
      </c>
      <c r="F33" s="11" t="e">
        <f t="shared" ref="F33" si="22">F32/F34</f>
        <v>#DIV/0!</v>
      </c>
      <c r="G33" s="11" t="e">
        <f t="shared" ref="G33" si="23">G32/G34</f>
        <v>#DIV/0!</v>
      </c>
      <c r="H33" s="11">
        <f>H32/H34</f>
        <v>2.0591304347826087</v>
      </c>
      <c r="I33" s="11" t="e">
        <f t="shared" ref="I33:L33" si="24">I32/I34</f>
        <v>#DIV/0!</v>
      </c>
      <c r="J33" s="11" t="e">
        <f t="shared" si="24"/>
        <v>#DIV/0!</v>
      </c>
      <c r="K33" s="11" t="e">
        <f t="shared" si="24"/>
        <v>#DIV/0!</v>
      </c>
      <c r="L33" s="11">
        <f t="shared" si="24"/>
        <v>2.1109185441941074</v>
      </c>
    </row>
    <row r="34" spans="2:15" x14ac:dyDescent="0.25">
      <c r="B34" s="2" t="s">
        <v>1</v>
      </c>
      <c r="C34" s="5"/>
      <c r="D34" s="5"/>
      <c r="E34" s="5"/>
      <c r="F34" s="5"/>
      <c r="G34" s="5"/>
      <c r="H34" s="5">
        <v>575</v>
      </c>
      <c r="I34" s="5"/>
      <c r="J34" s="5"/>
      <c r="K34" s="5"/>
      <c r="L34" s="5">
        <v>577</v>
      </c>
    </row>
    <row r="36" spans="2:15" x14ac:dyDescent="0.25">
      <c r="B36" s="2" t="s">
        <v>41</v>
      </c>
      <c r="G36" s="10" t="e">
        <f>+G21/C21-1</f>
        <v>#DIV/0!</v>
      </c>
      <c r="L36" s="10">
        <f>+L21/H21-1</f>
        <v>7.9912663755458579E-2</v>
      </c>
    </row>
    <row r="37" spans="2:15" x14ac:dyDescent="0.25">
      <c r="B37" s="2" t="s">
        <v>42</v>
      </c>
      <c r="C37" s="10" t="e">
        <f>C28/C21</f>
        <v>#DIV/0!</v>
      </c>
      <c r="G37" s="10" t="e">
        <f>G28/G21</f>
        <v>#DIV/0!</v>
      </c>
      <c r="H37" s="10">
        <f>H28/H21</f>
        <v>0.64628820960698685</v>
      </c>
      <c r="L37" s="10">
        <f>L28/L21</f>
        <v>0.66397088556409223</v>
      </c>
    </row>
    <row r="40" spans="2:15" s="4" customFormat="1" x14ac:dyDescent="0.25">
      <c r="B40" s="4" t="s">
        <v>3</v>
      </c>
      <c r="C40" s="5"/>
      <c r="D40" s="5"/>
      <c r="E40" s="5"/>
      <c r="F40" s="5"/>
      <c r="G40" s="5"/>
      <c r="H40" s="5"/>
      <c r="I40" s="5"/>
      <c r="J40" s="5"/>
      <c r="K40" s="5"/>
      <c r="L40" s="5">
        <f>783+1235+617+305+66</f>
        <v>3006</v>
      </c>
      <c r="M40" s="5"/>
      <c r="N40" s="5"/>
      <c r="O40" s="5"/>
    </row>
    <row r="41" spans="2:15" s="4" customFormat="1" x14ac:dyDescent="0.25">
      <c r="B41" s="4" t="s">
        <v>49</v>
      </c>
      <c r="C41" s="5"/>
      <c r="D41" s="5"/>
      <c r="E41" s="5"/>
      <c r="F41" s="5"/>
      <c r="G41" s="5"/>
      <c r="H41" s="5"/>
      <c r="I41" s="5"/>
      <c r="J41" s="5"/>
      <c r="K41" s="5"/>
      <c r="L41" s="5">
        <v>83286</v>
      </c>
      <c r="M41" s="5"/>
      <c r="N41" s="5"/>
      <c r="O41" s="5"/>
    </row>
    <row r="42" spans="2:15" s="4" customFormat="1" x14ac:dyDescent="0.25">
      <c r="B42" s="4" t="s">
        <v>50</v>
      </c>
      <c r="C42" s="5"/>
      <c r="D42" s="5"/>
      <c r="E42" s="5"/>
      <c r="F42" s="5"/>
      <c r="G42" s="5"/>
      <c r="H42" s="5"/>
      <c r="I42" s="5"/>
      <c r="J42" s="5"/>
      <c r="K42" s="5"/>
      <c r="L42" s="5">
        <v>4110</v>
      </c>
      <c r="M42" s="5"/>
      <c r="N42" s="5"/>
      <c r="O42" s="5"/>
    </row>
    <row r="43" spans="2:15" s="4" customFormat="1" x14ac:dyDescent="0.25">
      <c r="B43" s="4" t="s">
        <v>51</v>
      </c>
      <c r="C43" s="5"/>
      <c r="D43" s="5"/>
      <c r="E43" s="5"/>
      <c r="F43" s="5"/>
      <c r="G43" s="5"/>
      <c r="H43" s="5"/>
      <c r="I43" s="5"/>
      <c r="J43" s="5"/>
      <c r="K43" s="5"/>
      <c r="L43" s="5">
        <v>1878</v>
      </c>
      <c r="M43" s="5"/>
      <c r="N43" s="5"/>
      <c r="O43" s="5"/>
    </row>
    <row r="44" spans="2:15" s="4" customFormat="1" x14ac:dyDescent="0.25">
      <c r="B44" s="4" t="s">
        <v>52</v>
      </c>
      <c r="C44" s="5"/>
      <c r="D44" s="5"/>
      <c r="E44" s="5"/>
      <c r="F44" s="5"/>
      <c r="G44" s="5"/>
      <c r="H44" s="5"/>
      <c r="I44" s="5"/>
      <c r="J44" s="5"/>
      <c r="K44" s="5"/>
      <c r="L44" s="5">
        <v>735</v>
      </c>
      <c r="M44" s="5"/>
      <c r="N44" s="5"/>
      <c r="O44" s="5"/>
    </row>
    <row r="45" spans="2:15" s="4" customFormat="1" x14ac:dyDescent="0.25">
      <c r="B45" s="4" t="s">
        <v>53</v>
      </c>
      <c r="C45" s="5"/>
      <c r="D45" s="5"/>
      <c r="E45" s="5"/>
      <c r="F45" s="5"/>
      <c r="G45" s="5"/>
      <c r="H45" s="5"/>
      <c r="I45" s="5"/>
      <c r="J45" s="5"/>
      <c r="K45" s="5"/>
      <c r="L45" s="5">
        <f>30617+16067</f>
        <v>46684</v>
      </c>
      <c r="M45" s="5"/>
      <c r="N45" s="5"/>
      <c r="O45" s="5"/>
    </row>
    <row r="46" spans="2:15" s="4" customFormat="1" x14ac:dyDescent="0.25">
      <c r="B46" s="4" t="s">
        <v>54</v>
      </c>
      <c r="C46" s="5"/>
      <c r="D46" s="5"/>
      <c r="E46" s="5"/>
      <c r="F46" s="5"/>
      <c r="G46" s="5"/>
      <c r="H46" s="5"/>
      <c r="I46" s="5"/>
      <c r="J46" s="5"/>
      <c r="K46" s="5"/>
      <c r="L46" s="5">
        <v>2218</v>
      </c>
      <c r="M46" s="5"/>
      <c r="N46" s="5"/>
      <c r="O46" s="5"/>
    </row>
    <row r="47" spans="2:15" s="4" customFormat="1" x14ac:dyDescent="0.25">
      <c r="B47" s="4" t="s">
        <v>55</v>
      </c>
      <c r="C47" s="5"/>
      <c r="D47" s="5"/>
      <c r="E47" s="5"/>
      <c r="F47" s="5"/>
      <c r="G47" s="5"/>
      <c r="H47" s="5"/>
      <c r="I47" s="5"/>
      <c r="J47" s="5"/>
      <c r="K47" s="5"/>
      <c r="L47" s="5">
        <v>953</v>
      </c>
      <c r="M47" s="5"/>
      <c r="N47" s="5"/>
      <c r="O47" s="5"/>
    </row>
    <row r="48" spans="2:15" s="4" customFormat="1" x14ac:dyDescent="0.25">
      <c r="B48" s="4" t="s">
        <v>48</v>
      </c>
      <c r="C48" s="5"/>
      <c r="D48" s="5"/>
      <c r="E48" s="5"/>
      <c r="F48" s="5"/>
      <c r="G48" s="5"/>
      <c r="H48" s="5"/>
      <c r="I48" s="5"/>
      <c r="J48" s="5"/>
      <c r="K48" s="5"/>
      <c r="L48" s="5">
        <f>SUM(L40:L47)</f>
        <v>142870</v>
      </c>
      <c r="M48" s="5"/>
      <c r="N48" s="5"/>
      <c r="O48" s="5"/>
    </row>
    <row r="50" spans="2:15" s="4" customFormat="1" x14ac:dyDescent="0.25">
      <c r="B50" s="4" t="s">
        <v>56</v>
      </c>
      <c r="C50" s="5"/>
      <c r="D50" s="5"/>
      <c r="E50" s="5"/>
      <c r="F50" s="5"/>
      <c r="G50" s="5"/>
      <c r="H50" s="5"/>
      <c r="I50" s="5"/>
      <c r="J50" s="5"/>
      <c r="K50" s="5"/>
      <c r="L50" s="5">
        <v>1056</v>
      </c>
      <c r="M50" s="5"/>
      <c r="N50" s="5"/>
      <c r="O50" s="5"/>
    </row>
    <row r="51" spans="2:15" s="4" customFormat="1" x14ac:dyDescent="0.25">
      <c r="B51" s="4" t="s">
        <v>57</v>
      </c>
      <c r="C51" s="5"/>
      <c r="D51" s="5"/>
      <c r="E51" s="5"/>
      <c r="F51" s="5"/>
      <c r="G51" s="5"/>
      <c r="H51" s="5"/>
      <c r="I51" s="5"/>
      <c r="J51" s="5"/>
      <c r="K51" s="5"/>
      <c r="L51" s="5">
        <v>260</v>
      </c>
      <c r="M51" s="5"/>
      <c r="N51" s="5"/>
      <c r="O51" s="5"/>
    </row>
    <row r="52" spans="2:15" s="4" customFormat="1" x14ac:dyDescent="0.25">
      <c r="B52" s="4" t="s">
        <v>58</v>
      </c>
      <c r="C52" s="5"/>
      <c r="D52" s="5"/>
      <c r="E52" s="5"/>
      <c r="F52" s="5"/>
      <c r="G52" s="5"/>
      <c r="H52" s="5"/>
      <c r="I52" s="5"/>
      <c r="J52" s="5"/>
      <c r="K52" s="5"/>
      <c r="L52" s="5">
        <f>152+167</f>
        <v>319</v>
      </c>
      <c r="M52" s="5"/>
      <c r="N52" s="5"/>
      <c r="O52" s="5"/>
    </row>
    <row r="53" spans="2:15" s="4" customFormat="1" x14ac:dyDescent="0.25">
      <c r="B53" s="4" t="s">
        <v>59</v>
      </c>
      <c r="C53" s="5"/>
      <c r="D53" s="5"/>
      <c r="E53" s="5"/>
      <c r="F53" s="5"/>
      <c r="G53" s="5"/>
      <c r="H53" s="5"/>
      <c r="I53" s="5"/>
      <c r="J53" s="5"/>
      <c r="K53" s="5"/>
      <c r="L53" s="5">
        <v>612</v>
      </c>
      <c r="M53" s="5"/>
      <c r="N53" s="5"/>
      <c r="O53" s="5"/>
    </row>
    <row r="54" spans="2:15" s="4" customFormat="1" x14ac:dyDescent="0.25">
      <c r="B54" s="4" t="s">
        <v>4</v>
      </c>
      <c r="C54" s="5"/>
      <c r="D54" s="5"/>
      <c r="E54" s="5"/>
      <c r="F54" s="5"/>
      <c r="G54" s="5"/>
      <c r="H54" s="5"/>
      <c r="I54" s="5"/>
      <c r="J54" s="5"/>
      <c r="K54" s="5"/>
      <c r="L54" s="5">
        <f>2932+17349</f>
        <v>20281</v>
      </c>
      <c r="M54" s="5"/>
      <c r="N54" s="5"/>
      <c r="O54" s="5"/>
    </row>
    <row r="55" spans="2:15" s="4" customFormat="1" x14ac:dyDescent="0.25">
      <c r="B55" s="4" t="s">
        <v>49</v>
      </c>
      <c r="C55" s="5"/>
      <c r="D55" s="5"/>
      <c r="E55" s="5"/>
      <c r="F55" s="5"/>
      <c r="G55" s="5"/>
      <c r="H55" s="5"/>
      <c r="I55" s="5"/>
      <c r="J55" s="5"/>
      <c r="K55" s="5"/>
      <c r="L55" s="5">
        <v>83286</v>
      </c>
      <c r="M55" s="5"/>
      <c r="N55" s="5"/>
      <c r="O55" s="5"/>
    </row>
    <row r="56" spans="2:15" s="4" customFormat="1" x14ac:dyDescent="0.25">
      <c r="B56" s="4" t="s">
        <v>50</v>
      </c>
      <c r="C56" s="5"/>
      <c r="D56" s="5"/>
      <c r="E56" s="5"/>
      <c r="F56" s="5"/>
      <c r="G56" s="5"/>
      <c r="H56" s="5"/>
      <c r="I56" s="5"/>
      <c r="J56" s="5"/>
      <c r="K56" s="5"/>
      <c r="L56" s="5">
        <v>4110</v>
      </c>
      <c r="M56" s="5"/>
      <c r="N56" s="5"/>
      <c r="O56" s="5"/>
    </row>
    <row r="57" spans="2:15" s="4" customFormat="1" x14ac:dyDescent="0.25">
      <c r="B57" s="4" t="s">
        <v>60</v>
      </c>
      <c r="C57" s="5"/>
      <c r="D57" s="5"/>
      <c r="E57" s="5"/>
      <c r="F57" s="5"/>
      <c r="G57" s="5"/>
      <c r="H57" s="5"/>
      <c r="I57" s="5"/>
      <c r="J57" s="5"/>
      <c r="K57" s="5"/>
      <c r="L57" s="5">
        <v>312</v>
      </c>
      <c r="M57" s="5"/>
      <c r="N57" s="5"/>
      <c r="O57" s="5"/>
    </row>
    <row r="58" spans="2:15" s="4" customFormat="1" x14ac:dyDescent="0.25">
      <c r="B58" s="4" t="s">
        <v>44</v>
      </c>
      <c r="C58" s="5"/>
      <c r="D58" s="5"/>
      <c r="E58" s="5"/>
      <c r="F58" s="5"/>
      <c r="G58" s="5"/>
      <c r="H58" s="5"/>
      <c r="I58" s="5"/>
      <c r="J58" s="5"/>
      <c r="K58" s="5"/>
      <c r="L58" s="5">
        <v>3848</v>
      </c>
      <c r="M58" s="5"/>
      <c r="N58" s="5"/>
      <c r="O58" s="5"/>
    </row>
    <row r="59" spans="2:15" s="4" customFormat="1" x14ac:dyDescent="0.25">
      <c r="B59" s="4" t="s">
        <v>61</v>
      </c>
      <c r="C59" s="5"/>
      <c r="D59" s="5"/>
      <c r="E59" s="5"/>
      <c r="F59" s="5"/>
      <c r="G59" s="5"/>
      <c r="H59" s="5"/>
      <c r="I59" s="5"/>
      <c r="J59" s="5"/>
      <c r="K59" s="5"/>
      <c r="L59" s="5">
        <v>340</v>
      </c>
      <c r="M59" s="5"/>
      <c r="N59" s="5"/>
      <c r="O59" s="5"/>
    </row>
    <row r="60" spans="2:15" s="4" customFormat="1" x14ac:dyDescent="0.25">
      <c r="B60" s="4" t="s">
        <v>62</v>
      </c>
      <c r="C60" s="5"/>
      <c r="D60" s="5"/>
      <c r="E60" s="5"/>
      <c r="F60" s="5"/>
      <c r="G60" s="5"/>
      <c r="H60" s="5"/>
      <c r="I60" s="5"/>
      <c r="J60" s="5"/>
      <c r="K60" s="5"/>
      <c r="L60" s="5">
        <v>403</v>
      </c>
      <c r="M60" s="5"/>
      <c r="N60" s="5"/>
      <c r="O60" s="5"/>
    </row>
    <row r="61" spans="2:15" s="4" customFormat="1" x14ac:dyDescent="0.25">
      <c r="B61" s="4" t="s">
        <v>64</v>
      </c>
      <c r="C61" s="5"/>
      <c r="D61" s="5"/>
      <c r="E61" s="5"/>
      <c r="F61" s="5"/>
      <c r="G61" s="5"/>
      <c r="H61" s="5"/>
      <c r="I61" s="5"/>
      <c r="J61" s="5"/>
      <c r="K61" s="5"/>
      <c r="L61" s="5">
        <f>28021+22</f>
        <v>28043</v>
      </c>
      <c r="M61" s="5"/>
      <c r="N61" s="5"/>
      <c r="O61" s="5"/>
    </row>
    <row r="62" spans="2:15" s="4" customFormat="1" x14ac:dyDescent="0.25">
      <c r="B62" s="4" t="s">
        <v>63</v>
      </c>
      <c r="C62" s="5"/>
      <c r="D62" s="5"/>
      <c r="E62" s="5"/>
      <c r="F62" s="5"/>
      <c r="G62" s="5"/>
      <c r="H62" s="5"/>
      <c r="I62" s="5"/>
      <c r="J62" s="5"/>
      <c r="K62" s="5"/>
      <c r="L62" s="5">
        <f>SUM(L50:L61)</f>
        <v>142870</v>
      </c>
      <c r="M62" s="5"/>
      <c r="N62" s="5"/>
      <c r="O6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2025-06-27T18:51:54Z</dcterms:created>
  <dcterms:modified xsi:type="dcterms:W3CDTF">2025-06-27T19:15:58Z</dcterms:modified>
</cp:coreProperties>
</file>