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8E167B17-696D-4D5E-ABAD-6B4838F7CC6F}" xr6:coauthVersionLast="47" xr6:coauthVersionMax="47" xr10:uidLastSave="{00000000-0000-0000-0000-000000000000}"/>
  <bookViews>
    <workbookView xWindow="48930" yWindow="2230" windowWidth="19940" windowHeight="1310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92" i="1"/>
  <c r="L92" i="1"/>
  <c r="H92" i="1" s="1"/>
  <c r="J92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4" i="1" l="1"/>
  <c r="L84" i="1"/>
  <c r="H84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4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0" i="1"/>
  <c r="L90" i="1"/>
  <c r="H90" i="1" s="1"/>
  <c r="J90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2" i="1"/>
  <c r="L262" i="1"/>
  <c r="H262" i="1" s="1"/>
  <c r="I433" i="1"/>
  <c r="H433" i="1"/>
  <c r="J433" i="1" l="1"/>
  <c r="J262" i="1"/>
  <c r="I104" i="1" l="1"/>
  <c r="L104" i="1"/>
  <c r="H104" i="1" s="1"/>
  <c r="J104" i="1" l="1"/>
  <c r="I261" i="1" l="1"/>
  <c r="L261" i="1"/>
  <c r="H261" i="1" s="1"/>
  <c r="J261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93" i="1"/>
  <c r="J309" i="1" l="1"/>
  <c r="L93" i="1"/>
  <c r="H93" i="1" s="1"/>
  <c r="J93" i="1" s="1"/>
  <c r="I306" i="1" l="1"/>
  <c r="L306" i="1"/>
  <c r="H306" i="1" s="1"/>
  <c r="I86" i="1"/>
  <c r="L86" i="1"/>
  <c r="H86" i="1" s="1"/>
  <c r="J306" i="1" l="1"/>
  <c r="J86" i="1"/>
  <c r="I228" i="1"/>
  <c r="L228" i="1"/>
  <c r="H228" i="1" s="1"/>
  <c r="J228" i="1" l="1"/>
  <c r="I308" i="1" l="1"/>
  <c r="L308" i="1"/>
  <c r="H308" i="1" s="1"/>
  <c r="J308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80" i="1" l="1"/>
  <c r="L80" i="1"/>
  <c r="H80" i="1" s="1"/>
  <c r="J80" i="1" l="1"/>
  <c r="I521" i="1"/>
  <c r="L521" i="1"/>
  <c r="H521" i="1" s="1"/>
  <c r="I307" i="1"/>
  <c r="L307" i="1"/>
  <c r="H307" i="1" s="1"/>
  <c r="J521" i="1" l="1"/>
  <c r="J307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7" i="1"/>
  <c r="L97" i="1"/>
  <c r="H97" i="1" s="1"/>
  <c r="J97" i="1" l="1"/>
  <c r="J256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9" i="1"/>
  <c r="L89" i="1"/>
  <c r="H89" i="1" s="1"/>
  <c r="J89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<sst xmlns="http://schemas.openxmlformats.org/spreadsheetml/2006/main" count="3460" uniqueCount="1982">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</sst>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 refreshError="1"/>
      <sheetData sheetId="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145" zoomScaleNormal="145" workbookViewId="0">
      <pane xSplit="5" ySplit="3" topLeftCell="F275" activePane="bottomRight" state="frozen"/>
      <selection pane="topRight" activeCell="C1" sqref="C1"/>
      <selection pane="bottomLeft" activeCell="A4" sqref="A4"/>
      <selection pane="bottomRight" activeCell="I284" sqref="I28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61</v>
      </c>
      <c r="H2" s="6">
        <f>SUM(H5:H417)-H8-H11-H13-H19-H23-H26-H50-H56</f>
        <v>4724795.4318751376</v>
      </c>
      <c r="M2" s="9">
        <f>MIN(M5:M95)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39.707562738088768</v>
      </c>
      <c r="T4" s="106">
        <f>TRIMMEAN(T5:T301,10%)</f>
        <v>81.875898919566097</v>
      </c>
      <c r="U4" s="106">
        <f>TRIMMEAN(U5:U301,10%)</f>
        <v>48.768623887654556</v>
      </c>
      <c r="V4" s="106">
        <f>TRIMMEAN(V5:V301,10%)</f>
        <v>17.806350953385813</v>
      </c>
      <c r="W4" s="106">
        <f>TRIMMEAN(W5:W301,10%)</f>
        <v>15.936200291057885</v>
      </c>
      <c r="X4" s="106">
        <f>TRIMMEAN(X5:X301,10%)</f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0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0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5">($J8/$L8)/Y8</f>
        <v>40.418658589855326</v>
      </c>
      <c r="T8" s="11">
        <f t="shared" ref="T8" si="16">($J8/$L8)/Z8</f>
        <v>25.802317107177018</v>
      </c>
      <c r="U8" s="11">
        <f t="shared" ref="U8" si="17">($J8/$L8)/AA8</f>
        <v>21.253580352720277</v>
      </c>
      <c r="V8" s="11">
        <f t="shared" ref="V8" si="18">($J8/$L8)/AB8</f>
        <v>17.568914412173296</v>
      </c>
      <c r="W8" s="11">
        <f t="shared" ref="W8" si="19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0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0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4">($J11/$L11)/Y11</f>
        <v>153.4807692307692</v>
      </c>
      <c r="T11" s="11">
        <f t="shared" ref="T11" si="25">($J11/$L11)/Z11</f>
        <v>84.734174679487168</v>
      </c>
      <c r="U11" s="11">
        <f t="shared" si="20"/>
        <v>71.669434090138921</v>
      </c>
      <c r="V11" s="11">
        <f t="shared" si="21"/>
        <v>36.073085451134226</v>
      </c>
      <c r="W11" s="11">
        <f t="shared" si="22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0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9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9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1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1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1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1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1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2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1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2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1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2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1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2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1"/>
        <v>64</v>
      </c>
      <c r="E76" s="5" t="s">
        <v>130</v>
      </c>
      <c r="F76" s="1" t="s">
        <v>131</v>
      </c>
      <c r="G76" s="3">
        <v>27.9</v>
      </c>
      <c r="H76" s="6">
        <f t="shared" ref="H76:H80" si="63">+G76*L76</f>
        <v>3805.9901621999993</v>
      </c>
      <c r="I76" s="6">
        <f>+[64]Main!$N$5-[64]Main!$N$6</f>
        <v>-3514.8</v>
      </c>
      <c r="J76" s="6">
        <f t="shared" si="62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1"/>
        <v>65</v>
      </c>
      <c r="E77" s="5" t="s">
        <v>126</v>
      </c>
      <c r="F77" s="1" t="s">
        <v>127</v>
      </c>
      <c r="G77" s="7">
        <v>62</v>
      </c>
      <c r="H77" s="6">
        <f t="shared" si="63"/>
        <v>6093.1759840000004</v>
      </c>
      <c r="I77" s="6">
        <f>+[65]Main!$L$5-[65]Main!$L$6</f>
        <v>-491.28899999999999</v>
      </c>
      <c r="J77" s="6">
        <f t="shared" si="62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1"/>
        <v>66</v>
      </c>
      <c r="E78" s="5" t="s">
        <v>685</v>
      </c>
      <c r="F78" t="s">
        <v>686</v>
      </c>
      <c r="G78" s="7">
        <v>40.200000000000003</v>
      </c>
      <c r="H78" s="6">
        <f t="shared" si="63"/>
        <v>4729.9150356</v>
      </c>
      <c r="I78" s="6">
        <f>+[66]Main!$K$5-[66]Main!$K$6</f>
        <v>707.18499999999995</v>
      </c>
      <c r="J78" s="6">
        <f t="shared" si="62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3"/>
        <v>6456.7101200000006</v>
      </c>
      <c r="I79" s="29">
        <f>+[67]Main!$N$5-[67]Main!$N$6</f>
        <v>-1130.3990000000001</v>
      </c>
      <c r="J79" s="29">
        <f t="shared" si="62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1"/>
        <v>69</v>
      </c>
      <c r="E80" s="5" t="s">
        <v>151</v>
      </c>
      <c r="F80" s="1" t="s">
        <v>152</v>
      </c>
      <c r="G80" s="3">
        <v>86.95</v>
      </c>
      <c r="H80" s="6">
        <f t="shared" si="63"/>
        <v>5465.1553000000004</v>
      </c>
      <c r="I80" s="6">
        <f>+[68]Main!$K$5-[68]Main!$K$6</f>
        <v>481.55700000000002</v>
      </c>
      <c r="J80" s="6">
        <f t="shared" si="62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1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2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1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4">+G82*L82</f>
        <v>4682.7000000000007</v>
      </c>
      <c r="I82" s="6">
        <f>+[70]Main!$L$5-[70]Main!$L$6</f>
        <v>-43</v>
      </c>
      <c r="J82" s="6">
        <f t="shared" si="62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1"/>
        <v>72</v>
      </c>
      <c r="E83" s="5" t="s">
        <v>117</v>
      </c>
      <c r="F83" s="1" t="s">
        <v>118</v>
      </c>
      <c r="G83" s="7">
        <v>33.270000000000003</v>
      </c>
      <c r="H83" s="6">
        <f t="shared" si="64"/>
        <v>6075.1711017900006</v>
      </c>
      <c r="I83" s="6">
        <f>+[71]Main!$K$5-[71]Main!$K$6</f>
        <v>1008.441</v>
      </c>
      <c r="J83" s="6">
        <f t="shared" si="62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1"/>
        <v>73</v>
      </c>
      <c r="E84" s="5" t="s">
        <v>197</v>
      </c>
      <c r="F84" s="1" t="s">
        <v>198</v>
      </c>
      <c r="G84" s="7">
        <v>177</v>
      </c>
      <c r="H84" s="6">
        <f t="shared" si="64"/>
        <v>5090.6169959999997</v>
      </c>
      <c r="I84" s="6">
        <f>+[72]Main!$K$5-[72]Main!$K$6</f>
        <v>694.2120000000001</v>
      </c>
      <c r="J84" s="6">
        <f t="shared" si="62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1"/>
        <v>74</v>
      </c>
      <c r="E85" s="5" t="s">
        <v>86</v>
      </c>
      <c r="F85" s="1" t="s">
        <v>87</v>
      </c>
      <c r="G85" s="7">
        <v>20.46</v>
      </c>
      <c r="H85" s="6">
        <f t="shared" si="64"/>
        <v>2067.5831517000001</v>
      </c>
      <c r="I85" s="6">
        <f>+[73]Main!$L$5-[73]Main!$L$6</f>
        <v>489</v>
      </c>
      <c r="J85" s="6">
        <f t="shared" si="62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1"/>
        <v>75</v>
      </c>
      <c r="E86" s="5" t="s">
        <v>678</v>
      </c>
      <c r="F86" t="s">
        <v>679</v>
      </c>
      <c r="G86" s="7">
        <v>325</v>
      </c>
      <c r="H86" s="6">
        <f t="shared" si="64"/>
        <v>7056.6200250000002</v>
      </c>
      <c r="I86" s="6">
        <f>+[74]Main!$M$5-[74]Main!$M$6</f>
        <v>946.1869999999999</v>
      </c>
      <c r="J86" s="6">
        <f t="shared" si="62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1"/>
        <v>76</v>
      </c>
      <c r="E87" s="5" t="s">
        <v>430</v>
      </c>
      <c r="F87" t="s">
        <v>431</v>
      </c>
      <c r="G87" s="7">
        <v>115.95</v>
      </c>
      <c r="H87" s="6">
        <f t="shared" si="64"/>
        <v>5616.1667226</v>
      </c>
      <c r="I87" s="6">
        <f>+[75]Main!$L$5-[75]Main!$L$6</f>
        <v>206.86999999999998</v>
      </c>
      <c r="J87" s="6">
        <f t="shared" si="62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1"/>
        <v>77</v>
      </c>
      <c r="E88" s="13" t="s">
        <v>53</v>
      </c>
      <c r="F88" s="1" t="s">
        <v>54</v>
      </c>
      <c r="G88" s="7">
        <v>28.15</v>
      </c>
      <c r="H88" s="6">
        <f t="shared" si="64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1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5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6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5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6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5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6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5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6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5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6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5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6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6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7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6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7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6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7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6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7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6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7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6"/>
        <v>90</v>
      </c>
      <c r="E101" s="5" t="s">
        <v>211</v>
      </c>
      <c r="F101" s="1" t="s">
        <v>212</v>
      </c>
      <c r="G101" s="7">
        <v>3.52</v>
      </c>
      <c r="H101" s="6">
        <f t="shared" ref="H101:H107" si="68">+G101*L101</f>
        <v>2451.7976313599997</v>
      </c>
      <c r="I101" s="6">
        <f>+[89]Main!$J$5-[89]Main!$J$6</f>
        <v>-474.93899999999996</v>
      </c>
      <c r="J101" s="6">
        <f t="shared" si="67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6"/>
        <v>91</v>
      </c>
      <c r="E102" s="39" t="s">
        <v>1161</v>
      </c>
      <c r="F102" t="s">
        <v>1162</v>
      </c>
      <c r="G102" s="7">
        <v>65</v>
      </c>
      <c r="H102" s="6">
        <f t="shared" si="68"/>
        <v>2970.747715</v>
      </c>
      <c r="I102" s="6">
        <f>+[90]Main!$J$5-[90]Main!$J$6</f>
        <v>268.82000000000005</v>
      </c>
      <c r="J102" s="6">
        <f t="shared" si="67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6"/>
        <v>92</v>
      </c>
      <c r="E103" s="5" t="s">
        <v>1290</v>
      </c>
      <c r="F103" t="s">
        <v>1291</v>
      </c>
      <c r="G103" s="7">
        <v>35</v>
      </c>
      <c r="H103" s="6">
        <f t="shared" si="68"/>
        <v>2801.12</v>
      </c>
      <c r="I103" s="6">
        <f>+[91]Main!$K$5-[91]Main!$K$6</f>
        <v>140.42099999999999</v>
      </c>
      <c r="J103" s="6">
        <f t="shared" si="67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6"/>
        <v>93</v>
      </c>
      <c r="E104" s="5" t="s">
        <v>203</v>
      </c>
      <c r="F104" s="1" t="s">
        <v>204</v>
      </c>
      <c r="G104" s="3">
        <v>46.29</v>
      </c>
      <c r="H104" s="6">
        <f t="shared" si="68"/>
        <v>2253.2038003799998</v>
      </c>
      <c r="I104" s="6">
        <f>+[92]Main!$L$5-[92]Main!$L$6</f>
        <v>-356.94799999999998</v>
      </c>
      <c r="J104" s="6">
        <f t="shared" si="67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6"/>
        <v>94</v>
      </c>
      <c r="E105" s="5" t="s">
        <v>847</v>
      </c>
      <c r="F105" t="s">
        <v>848</v>
      </c>
      <c r="G105" s="3">
        <v>29.07</v>
      </c>
      <c r="H105" s="6">
        <f t="shared" si="68"/>
        <v>2725.96041216</v>
      </c>
      <c r="I105" s="6">
        <f>+[93]Main!$J$5-[93]Main!$J$6</f>
        <v>511.75100000000003</v>
      </c>
      <c r="J105" s="6">
        <f t="shared" si="67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6"/>
        <v>95</v>
      </c>
      <c r="E106" s="5" t="s">
        <v>124</v>
      </c>
      <c r="F106" s="1" t="s">
        <v>125</v>
      </c>
      <c r="G106" s="3">
        <v>16.22</v>
      </c>
      <c r="H106" s="6">
        <f t="shared" si="68"/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6"/>
        <v>96</v>
      </c>
      <c r="E107" s="5" t="s">
        <v>111</v>
      </c>
      <c r="F107" s="1" t="s">
        <v>112</v>
      </c>
      <c r="G107" s="3">
        <v>19.670000000000002</v>
      </c>
      <c r="H107" s="6">
        <f t="shared" si="68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6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6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6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6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6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6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6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6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6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6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6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6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6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6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69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69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69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69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69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69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69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69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69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69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69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69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69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69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69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69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69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69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69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69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69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69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69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69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69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69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69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69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69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69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69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69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0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0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0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0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0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0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0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0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0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[195]Main!$I$5-[195]Main!$I$6</f>
        <v>748.42</v>
      </c>
      <c r="J163" s="6">
        <f>+H163-I163</f>
        <v>1160.181509</v>
      </c>
      <c r="K163" s="3" t="s">
        <v>1843</v>
      </c>
      <c r="L163" s="6">
        <f>[195]Main!$I$3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[115]Main!$L$5-[115]Main!$L$6</f>
        <v>578</v>
      </c>
      <c r="J164" s="6">
        <f>+H164-I164</f>
        <v>108.11028007999994</v>
      </c>
      <c r="K164" s="3" t="s">
        <v>648</v>
      </c>
      <c r="L164" s="6">
        <f>[115]Main!$L$3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0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[116]Main!$O$5-[116]Main!$O$6</f>
        <v>345.67399999999998</v>
      </c>
      <c r="J165" s="6">
        <f>+H165-I165</f>
        <v>-140.11523497999997</v>
      </c>
      <c r="K165" s="3" t="s">
        <v>648</v>
      </c>
      <c r="L165" s="6">
        <f>[116]Main!$O$3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0"/>
        <v>154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+[117]Main!$O$5-[117]Main!$O$6</f>
        <v>1038.8000000000002</v>
      </c>
      <c r="J166" s="6">
        <f>+H166-I166</f>
        <v>-517.29600000000016</v>
      </c>
      <c r="K166" s="3" t="s">
        <v>1276</v>
      </c>
      <c r="L166" s="6">
        <f>+[117]Main!$O$3</f>
        <v>68.8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0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[118]Main!$K$5-[118]Main!$K$6</f>
        <v>1272.4940000000001</v>
      </c>
      <c r="J167" s="6">
        <f>H167-I167</f>
        <v>-837.74981376000017</v>
      </c>
      <c r="K167" s="3" t="s">
        <v>516</v>
      </c>
      <c r="L167" s="6">
        <f>[118]Main!$K$3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0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0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0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0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0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0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0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0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0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0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0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0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0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0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0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0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0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8" si="71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1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1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1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1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1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1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1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1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1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1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1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1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1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1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1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1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1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1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1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1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1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1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1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1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+[194]Sheet1!$M$5-[194]Sheet1!$M$6</f>
        <v>145.149</v>
      </c>
      <c r="J212" s="6">
        <f>+H212-I212</f>
        <v>1687.1536799999999</v>
      </c>
      <c r="K212" s="3" t="s">
        <v>1277</v>
      </c>
      <c r="L212" s="6">
        <f>+[194]Sheet1!$M$3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+[120]Main!$L$5-[120]Main!$L$6</f>
        <v>775.48500000000001</v>
      </c>
      <c r="J213" s="6">
        <f>+H213-I213</f>
        <v>1624.8222764799998</v>
      </c>
      <c r="K213" s="3" t="s">
        <v>1276</v>
      </c>
      <c r="L213" s="6">
        <f>+[120]Main!$L$3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+G214*[121]Main!$L$3</f>
        <v>798.23003700000004</v>
      </c>
      <c r="I214" s="6">
        <f>+[121]Main!$L$5-[121]Main!$L$6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1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1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1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ref="D219:D225" si="72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2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2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2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2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2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+[122]Main!$K$5-[122]Main!$K$6</f>
        <v>531</v>
      </c>
      <c r="J228" s="6">
        <f>+H228-I228</f>
        <v>95.367719999999963</v>
      </c>
      <c r="K228" s="3" t="s">
        <v>1277</v>
      </c>
      <c r="L228" s="6">
        <f>+[122]Main!$K$3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 t="shared" ref="H229:H232" si="73">+G229*L229</f>
        <v>491.65306866000003</v>
      </c>
      <c r="I229" s="6">
        <f>+[123]Main!$K$5-[123]Main!$K$6</f>
        <v>62.650000000000006</v>
      </c>
      <c r="J229" s="6">
        <f t="shared" ref="J229:J232" si="74">+H229-I229</f>
        <v>429.00306866000005</v>
      </c>
      <c r="K229" s="3" t="s">
        <v>1070</v>
      </c>
      <c r="L229" s="6">
        <f>+[123]Main!$K$3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 t="shared" si="73"/>
        <v>994.3367280299999</v>
      </c>
      <c r="I230" s="6">
        <f>+[124]Main!$K$5-[124]Main!$K$6</f>
        <v>642.26800000000003</v>
      </c>
      <c r="J230" s="6">
        <f t="shared" si="74"/>
        <v>352.06872802999987</v>
      </c>
      <c r="K230" s="3" t="s">
        <v>1277</v>
      </c>
      <c r="L230" s="6">
        <f>+[124]Main!$K$3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 t="shared" si="73"/>
        <v>226.227259</v>
      </c>
      <c r="I231" s="6">
        <f>+[125]Main!$K$5-[125]Main!$K$6</f>
        <v>157.43700000000001</v>
      </c>
      <c r="J231" s="6">
        <f t="shared" si="74"/>
        <v>68.790258999999992</v>
      </c>
      <c r="K231" s="3" t="s">
        <v>1070</v>
      </c>
      <c r="L231" s="6">
        <f>+[125]Main!$K$3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 t="shared" si="73"/>
        <v>76.012537320000007</v>
      </c>
      <c r="I232" s="6">
        <f>+[126]Main!$L$5-[126]Main!$L$6</f>
        <v>10.994</v>
      </c>
      <c r="J232" s="6">
        <f t="shared" si="74"/>
        <v>65.018537320000007</v>
      </c>
      <c r="K232" s="3" t="s">
        <v>1070</v>
      </c>
      <c r="L232" s="6">
        <f>+[126]Main!$L$3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+[127]Main!$L$5-[127]Main!$L$6</f>
        <v>732.13299999999992</v>
      </c>
      <c r="J233" s="6">
        <f>+H233-I233</f>
        <v>-180.82716350999988</v>
      </c>
      <c r="K233" s="3" t="s">
        <v>1843</v>
      </c>
      <c r="L233" s="6">
        <f>+[127]Main!$L$3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ref="D238:D250" si="75">+D237+1</f>
        <v>239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5"/>
        <v>240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5"/>
        <v>241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5"/>
        <v>242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5"/>
        <v>243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5"/>
        <v>244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5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5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5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5"/>
        <v>248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5"/>
        <v>249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5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si="75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ref="D251:D281" si="76">+D250+1</f>
        <v>252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76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+[128]Main!$L$5-[128]Main!$L$6</f>
        <v>731.06899999999996</v>
      </c>
      <c r="J252" s="6">
        <f>+H252-I252</f>
        <v>1656.7937739200001</v>
      </c>
      <c r="K252" s="3" t="s">
        <v>1277</v>
      </c>
      <c r="L252" s="6">
        <f>+[128]Main!$L$3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76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+[129]Main!$L$5-[129]Main!$L$6</f>
        <v>-160.48700000000002</v>
      </c>
      <c r="J253" s="6">
        <f>+H253-I253</f>
        <v>1037.9457695000001</v>
      </c>
      <c r="K253" s="3" t="s">
        <v>1277</v>
      </c>
      <c r="L253" s="6">
        <f>+[129]Main!$L$3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76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+[130]Main!$N$5-[130]Main!$N$6</f>
        <v>732.71699999999998</v>
      </c>
      <c r="J254" s="6">
        <f>+H254-I254</f>
        <v>809.5551840899999</v>
      </c>
      <c r="K254" s="3" t="s">
        <v>1276</v>
      </c>
      <c r="L254" s="6">
        <f>+[130]Main!$N$3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76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76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+[131]Main!$K$5-[131]Main!$K$6</f>
        <v>-37.984000000000002</v>
      </c>
      <c r="J256" s="8">
        <f t="shared" ref="J256" si="77">+H256-I256</f>
        <v>524.41625439999996</v>
      </c>
      <c r="K256" s="3" t="s">
        <v>300</v>
      </c>
      <c r="L256" s="6">
        <f>+[131]Main!$K$3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76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+[132]Main!$J$5-[132]Main!$J$6</f>
        <v>191.5</v>
      </c>
      <c r="J257" s="8">
        <f>+H257-I257</f>
        <v>305.61342489000003</v>
      </c>
      <c r="K257" s="3" t="s">
        <v>1276</v>
      </c>
      <c r="L257" s="6">
        <f>[132]Main!$J$3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76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+[133]Main!$J$5-[133]Main!$J$6</f>
        <v>127.87499999999999</v>
      </c>
      <c r="J258" s="6">
        <f>+H258-I258</f>
        <v>392.86576875999992</v>
      </c>
      <c r="K258" s="3" t="s">
        <v>1276</v>
      </c>
      <c r="L258" s="6">
        <f>+[133]Main!$J$3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+[134]Main!$M$5-[134]Main!$M$6</f>
        <v>87</v>
      </c>
      <c r="J259" s="6">
        <f>+H259-I259</f>
        <v>608.17723499999988</v>
      </c>
      <c r="K259" s="3" t="s">
        <v>1276</v>
      </c>
      <c r="L259" s="6">
        <f>+[134]Main!$M$3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76"/>
        <v>262</v>
      </c>
      <c r="E260" s="5" t="s">
        <v>235</v>
      </c>
      <c r="F260" s="1" t="s">
        <v>236</v>
      </c>
      <c r="G260" s="3">
        <v>4.8600000000000003</v>
      </c>
      <c r="H260" s="6">
        <f>G260*[135]Main!$J$3</f>
        <v>312.71415336000001</v>
      </c>
      <c r="I260" s="8">
        <f>+[135]Main!$J$5-[135]Main!$J$6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+[136]Main!$K$5-[136]Main!$K$6</f>
        <v>78.481999999999999</v>
      </c>
      <c r="J261" s="6">
        <f>+H261-I261</f>
        <v>66.288738179999996</v>
      </c>
      <c r="K261" s="3" t="s">
        <v>1070</v>
      </c>
      <c r="L261" s="6">
        <f>+[136]Main!$K$3</f>
        <v>75.796198000000004</v>
      </c>
      <c r="M261" s="9">
        <v>45573</v>
      </c>
    </row>
    <row r="262" spans="1:13" x14ac:dyDescent="0.25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+[137]Main!$J$5-[137]Main!$J$6</f>
        <v>115.78</v>
      </c>
      <c r="J262" s="8">
        <f t="shared" ref="J262" si="78">+H262-I262</f>
        <v>523.42965000000004</v>
      </c>
      <c r="K262" s="3" t="s">
        <v>1070</v>
      </c>
      <c r="L262" s="6">
        <f>+[137]Main!$J$3</f>
        <v>127.84193</v>
      </c>
    </row>
    <row r="263" spans="1:13" x14ac:dyDescent="0.25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76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76"/>
        <v>287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76"/>
        <v>290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76"/>
        <v>291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76"/>
        <v>292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6"/>
        <v>293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6"/>
        <v>298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76"/>
        <v>299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6"/>
        <v>306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76"/>
        <v>307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6"/>
        <v>315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+[138]Main!$M$5-[138]Main!$M$6</f>
        <v>19.337</v>
      </c>
      <c r="J284" s="6">
        <f>+H284-I284</f>
        <v>163.09656322000004</v>
      </c>
      <c r="K284" s="3" t="s">
        <v>1276</v>
      </c>
      <c r="L284" s="6">
        <f>+[138]Main!$M$3</f>
        <v>23.210377000000001</v>
      </c>
      <c r="M284" s="9">
        <v>45684</v>
      </c>
    </row>
    <row r="285" spans="1:13" x14ac:dyDescent="0.25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+[193]Main!$K$5-[193]Main!$K$6</f>
        <v>144.56900000000002</v>
      </c>
      <c r="J285" s="6">
        <f>+H285-I285</f>
        <v>112.34985310000002</v>
      </c>
      <c r="K285" s="3" t="s">
        <v>1843</v>
      </c>
      <c r="L285" s="6">
        <f>+[193]Main!$K$3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ref="D295:D301" si="79">+D294+1</f>
        <v>336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79"/>
        <v>337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79"/>
        <v>338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79"/>
        <v>341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79"/>
        <v>342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79"/>
        <v>343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+[139]Main!$M$5-[139]Main!$M$6</f>
        <v>99.997</v>
      </c>
      <c r="J303" s="6">
        <f>+H303-I303</f>
        <v>488.73748214000005</v>
      </c>
      <c r="K303" s="3" t="s">
        <v>1070</v>
      </c>
      <c r="L303" s="6">
        <f>+[139]Main!$M$3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ref="D304:D321" si="80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+[140]Main!$K$5-[140]Main!$K$6</f>
        <v>174.27199999999999</v>
      </c>
      <c r="J304" s="6">
        <f>+H304-I304</f>
        <v>317.95222608</v>
      </c>
      <c r="K304" s="3" t="s">
        <v>1070</v>
      </c>
      <c r="L304" s="6">
        <f>+[140]Main!$K$3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80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[141]Main!$M$5-[141]Main!$M$6</f>
        <v>236.422</v>
      </c>
      <c r="J305" s="6">
        <f>H305-I305</f>
        <v>416.95678099999998</v>
      </c>
      <c r="L305" s="6">
        <f>[141]Main!$M$3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80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+[142]Main!$K$5-[142]Main!$K$6</f>
        <v>280.24800000000005</v>
      </c>
      <c r="J306" s="6">
        <f>+H306-I306</f>
        <v>196.5992511</v>
      </c>
      <c r="K306" s="3" t="s">
        <v>1070</v>
      </c>
      <c r="L306" s="6">
        <f>+[142]Main!$K$3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80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+[143]Main!$J$5-[143]Main!$J$6</f>
        <v>69.49499999999999</v>
      </c>
      <c r="J307" s="6">
        <f>+H307-I307</f>
        <v>172.96200277999998</v>
      </c>
      <c r="K307" s="3" t="s">
        <v>1070</v>
      </c>
      <c r="L307" s="6">
        <f>+[143]Main!$J$3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80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+[144]Main!$K$5-[144]Main!$K$6</f>
        <v>29.36</v>
      </c>
      <c r="J308" s="6">
        <f>+H308-I308</f>
        <v>66.314332159999992</v>
      </c>
      <c r="K308" s="3" t="s">
        <v>1070</v>
      </c>
      <c r="L308" s="6">
        <f>+[144]Main!$K$3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80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+[145]Main!$L$5-[145]Main!$L$6</f>
        <v>33.298999999999999</v>
      </c>
      <c r="J309" s="6">
        <f>+H309-I309</f>
        <v>-3.1882702000000016</v>
      </c>
      <c r="K309" s="3" t="s">
        <v>1070</v>
      </c>
      <c r="L309" s="6">
        <f>+[145]Main!$L$3</f>
        <v>35.424388</v>
      </c>
      <c r="M309" s="9">
        <v>45558</v>
      </c>
    </row>
    <row r="310" spans="1:31" x14ac:dyDescent="0.25">
      <c r="D310">
        <f t="shared" si="80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[146]Main!$K$5-[146]Main!$K$6</f>
        <v>54.983000000000004</v>
      </c>
      <c r="J310" s="6">
        <f>H310-I310</f>
        <v>-42.469815400000002</v>
      </c>
      <c r="L310" s="6">
        <f>[146]Main!$K$3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143.29973966</v>
      </c>
      <c r="I311" s="6">
        <f>[147]Main!$I$5-[147]Main!$I$6</f>
        <v>220.65100000000001</v>
      </c>
      <c r="J311" s="6">
        <f>+H311-I311</f>
        <v>-77.35126034000001</v>
      </c>
      <c r="K311" s="3" t="s">
        <v>1843</v>
      </c>
      <c r="L311" s="6">
        <f>+[147]Main!$I$3</f>
        <v>186.10355799999999</v>
      </c>
      <c r="M311" s="9">
        <v>45810</v>
      </c>
    </row>
    <row r="312" spans="1:31" x14ac:dyDescent="0.25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+[148]Main!$K$5-[148]Main!$K$6</f>
        <v>426.65000000000003</v>
      </c>
      <c r="J312" s="6">
        <f>+H312-I312</f>
        <v>-99.962968980000085</v>
      </c>
      <c r="K312" s="3" t="s">
        <v>1070</v>
      </c>
      <c r="L312" s="6">
        <f>+[148]Main!$K$3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80"/>
        <v>357</v>
      </c>
      <c r="E313" s="1" t="s">
        <v>588</v>
      </c>
      <c r="F313" s="1" t="s">
        <v>589</v>
      </c>
    </row>
    <row r="314" spans="1:31" x14ac:dyDescent="0.25">
      <c r="D314">
        <f t="shared" si="80"/>
        <v>358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0"/>
        <v>359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0"/>
        <v>360</v>
      </c>
      <c r="E316" s="1" t="s">
        <v>448</v>
      </c>
      <c r="F316" s="1" t="s">
        <v>661</v>
      </c>
    </row>
    <row r="317" spans="1:31" x14ac:dyDescent="0.25">
      <c r="D317">
        <f t="shared" si="80"/>
        <v>361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0"/>
        <v>362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0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0"/>
        <v>364</v>
      </c>
      <c r="E320" t="s">
        <v>664</v>
      </c>
      <c r="F320" t="s">
        <v>665</v>
      </c>
    </row>
    <row r="321" spans="1:6" x14ac:dyDescent="0.25">
      <c r="A321" s="101" t="s">
        <v>333</v>
      </c>
      <c r="B321"/>
      <c r="C321"/>
      <c r="D321">
        <f t="shared" si="80"/>
        <v>365</v>
      </c>
      <c r="E321" t="s">
        <v>666</v>
      </c>
      <c r="F321" t="s">
        <v>667</v>
      </c>
    </row>
    <row r="322" spans="1:6" x14ac:dyDescent="0.25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25">
      <c r="A323" s="88" t="s">
        <v>333</v>
      </c>
      <c r="D323">
        <f t="shared" ref="D323:D343" si="81">+D322+1</f>
        <v>370</v>
      </c>
      <c r="E323" t="s">
        <v>1909</v>
      </c>
      <c r="F323" t="s">
        <v>1910</v>
      </c>
    </row>
    <row r="324" spans="1:6" x14ac:dyDescent="0.25">
      <c r="A324" s="88" t="s">
        <v>333</v>
      </c>
      <c r="B324"/>
      <c r="C324"/>
      <c r="D324">
        <f t="shared" si="81"/>
        <v>371</v>
      </c>
      <c r="E324" t="s">
        <v>815</v>
      </c>
      <c r="F324" t="s">
        <v>816</v>
      </c>
    </row>
    <row r="325" spans="1:6" x14ac:dyDescent="0.25">
      <c r="A325" s="88" t="s">
        <v>333</v>
      </c>
      <c r="B325"/>
      <c r="C325"/>
      <c r="D325">
        <f t="shared" si="81"/>
        <v>372</v>
      </c>
      <c r="E325" t="s">
        <v>1960</v>
      </c>
      <c r="F325" t="s">
        <v>1959</v>
      </c>
    </row>
    <row r="326" spans="1:6" x14ac:dyDescent="0.25">
      <c r="A326" s="88" t="s">
        <v>333</v>
      </c>
      <c r="B326"/>
      <c r="C326"/>
      <c r="D326">
        <f t="shared" si="81"/>
        <v>373</v>
      </c>
      <c r="E326" t="s">
        <v>819</v>
      </c>
      <c r="F326" t="s">
        <v>820</v>
      </c>
    </row>
    <row r="327" spans="1:6" x14ac:dyDescent="0.25">
      <c r="A327" s="88" t="s">
        <v>333</v>
      </c>
      <c r="B327"/>
      <c r="C327"/>
      <c r="D327">
        <f t="shared" si="81"/>
        <v>374</v>
      </c>
      <c r="E327" t="s">
        <v>1961</v>
      </c>
      <c r="F327" t="s">
        <v>1962</v>
      </c>
    </row>
    <row r="328" spans="1:6" x14ac:dyDescent="0.25">
      <c r="A328" s="88" t="s">
        <v>333</v>
      </c>
      <c r="B328"/>
      <c r="C328"/>
      <c r="D328">
        <f t="shared" si="81"/>
        <v>375</v>
      </c>
      <c r="E328" t="s">
        <v>1911</v>
      </c>
      <c r="F328" t="s">
        <v>1912</v>
      </c>
    </row>
    <row r="329" spans="1:6" x14ac:dyDescent="0.25">
      <c r="A329" s="88" t="s">
        <v>333</v>
      </c>
      <c r="B329"/>
      <c r="C329"/>
      <c r="D329">
        <f t="shared" si="81"/>
        <v>376</v>
      </c>
      <c r="E329" t="s">
        <v>1913</v>
      </c>
      <c r="F329" t="s">
        <v>1914</v>
      </c>
    </row>
    <row r="330" spans="1:6" x14ac:dyDescent="0.25">
      <c r="A330" s="88" t="s">
        <v>333</v>
      </c>
      <c r="B330"/>
      <c r="C330"/>
      <c r="D330">
        <f t="shared" si="81"/>
        <v>377</v>
      </c>
      <c r="E330" t="s">
        <v>817</v>
      </c>
      <c r="F330" t="s">
        <v>818</v>
      </c>
    </row>
    <row r="331" spans="1:6" x14ac:dyDescent="0.25">
      <c r="A331" s="88" t="s">
        <v>333</v>
      </c>
      <c r="B331"/>
      <c r="C331"/>
      <c r="D331">
        <f t="shared" si="81"/>
        <v>378</v>
      </c>
      <c r="E331" t="s">
        <v>813</v>
      </c>
      <c r="F331" t="s">
        <v>814</v>
      </c>
    </row>
    <row r="332" spans="1:6" x14ac:dyDescent="0.25">
      <c r="A332" s="88" t="s">
        <v>333</v>
      </c>
      <c r="B332"/>
      <c r="C332"/>
      <c r="D332">
        <f t="shared" si="81"/>
        <v>379</v>
      </c>
      <c r="E332" t="s">
        <v>811</v>
      </c>
      <c r="F332" t="s">
        <v>812</v>
      </c>
    </row>
    <row r="333" spans="1:6" x14ac:dyDescent="0.25">
      <c r="A333" s="88" t="s">
        <v>333</v>
      </c>
      <c r="B333"/>
      <c r="C333"/>
      <c r="D333">
        <f t="shared" si="81"/>
        <v>380</v>
      </c>
      <c r="E333" t="s">
        <v>1926</v>
      </c>
      <c r="F333" t="s">
        <v>1927</v>
      </c>
    </row>
    <row r="334" spans="1:6" x14ac:dyDescent="0.25">
      <c r="A334" s="88" t="s">
        <v>333</v>
      </c>
      <c r="D334">
        <f t="shared" si="81"/>
        <v>381</v>
      </c>
      <c r="E334" t="s">
        <v>807</v>
      </c>
      <c r="F334" t="s">
        <v>808</v>
      </c>
    </row>
    <row r="335" spans="1:6" x14ac:dyDescent="0.25">
      <c r="A335" s="1" t="s">
        <v>333</v>
      </c>
      <c r="D335">
        <f t="shared" si="81"/>
        <v>382</v>
      </c>
      <c r="E335" t="s">
        <v>672</v>
      </c>
      <c r="F335" t="s">
        <v>673</v>
      </c>
    </row>
    <row r="336" spans="1:6" x14ac:dyDescent="0.25">
      <c r="A336" s="101" t="s">
        <v>333</v>
      </c>
      <c r="D336">
        <f t="shared" si="81"/>
        <v>383</v>
      </c>
      <c r="E336" t="s">
        <v>1886</v>
      </c>
      <c r="F336" t="s">
        <v>1887</v>
      </c>
    </row>
    <row r="337" spans="1:13" x14ac:dyDescent="0.25">
      <c r="A337" s="101" t="s">
        <v>333</v>
      </c>
      <c r="D337">
        <f t="shared" si="81"/>
        <v>384</v>
      </c>
      <c r="E337" t="s">
        <v>736</v>
      </c>
      <c r="F337" t="s">
        <v>737</v>
      </c>
    </row>
    <row r="338" spans="1:13" x14ac:dyDescent="0.25">
      <c r="A338" s="1" t="s">
        <v>333</v>
      </c>
      <c r="D338">
        <f t="shared" si="81"/>
        <v>385</v>
      </c>
      <c r="E338" s="5" t="s">
        <v>734</v>
      </c>
      <c r="F338" t="s">
        <v>735</v>
      </c>
      <c r="G338" s="3">
        <v>6.71</v>
      </c>
    </row>
    <row r="339" spans="1:13" x14ac:dyDescent="0.25">
      <c r="A339" s="101" t="s">
        <v>333</v>
      </c>
      <c r="D339">
        <f t="shared" si="81"/>
        <v>386</v>
      </c>
      <c r="E339" t="s">
        <v>674</v>
      </c>
      <c r="F339" t="s">
        <v>675</v>
      </c>
    </row>
    <row r="340" spans="1:13" x14ac:dyDescent="0.25">
      <c r="A340" s="101" t="s">
        <v>333</v>
      </c>
      <c r="B340"/>
      <c r="C340"/>
      <c r="D340">
        <f t="shared" si="81"/>
        <v>387</v>
      </c>
      <c r="E340" t="s">
        <v>721</v>
      </c>
      <c r="F340" t="s">
        <v>722</v>
      </c>
    </row>
    <row r="341" spans="1:13" x14ac:dyDescent="0.25">
      <c r="A341" s="1" t="s">
        <v>333</v>
      </c>
      <c r="D341">
        <f t="shared" si="81"/>
        <v>388</v>
      </c>
      <c r="E341" t="s">
        <v>676</v>
      </c>
      <c r="F341" t="s">
        <v>677</v>
      </c>
    </row>
    <row r="342" spans="1:13" x14ac:dyDescent="0.25">
      <c r="A342" s="101" t="s">
        <v>333</v>
      </c>
      <c r="D342">
        <f t="shared" si="81"/>
        <v>389</v>
      </c>
      <c r="E342" s="1" t="s">
        <v>695</v>
      </c>
      <c r="F342" s="1" t="s">
        <v>696</v>
      </c>
    </row>
    <row r="343" spans="1:13" x14ac:dyDescent="0.25">
      <c r="A343" s="101" t="s">
        <v>333</v>
      </c>
      <c r="B343"/>
      <c r="C343"/>
      <c r="D343">
        <f t="shared" si="81"/>
        <v>390</v>
      </c>
      <c r="E343" t="s">
        <v>699</v>
      </c>
      <c r="F343" t="s">
        <v>700</v>
      </c>
    </row>
    <row r="344" spans="1:13" x14ac:dyDescent="0.25">
      <c r="A344" t="s">
        <v>333</v>
      </c>
      <c r="B344"/>
      <c r="C344"/>
      <c r="D344">
        <f t="shared" ref="D344:D392" si="82">+D343+1</f>
        <v>391</v>
      </c>
      <c r="E344" t="s">
        <v>701</v>
      </c>
      <c r="F344" t="s">
        <v>702</v>
      </c>
    </row>
    <row r="345" spans="1:13" x14ac:dyDescent="0.25">
      <c r="A345" s="101" t="s">
        <v>333</v>
      </c>
      <c r="B345"/>
      <c r="C345"/>
      <c r="D345">
        <f t="shared" si="82"/>
        <v>392</v>
      </c>
      <c r="E345" t="s">
        <v>1874</v>
      </c>
      <c r="F345" t="s">
        <v>1875</v>
      </c>
    </row>
    <row r="346" spans="1:13" x14ac:dyDescent="0.25">
      <c r="A346" s="101" t="s">
        <v>333</v>
      </c>
      <c r="B346"/>
      <c r="C346"/>
      <c r="D346">
        <f t="shared" si="82"/>
        <v>393</v>
      </c>
      <c r="E346" t="s">
        <v>821</v>
      </c>
      <c r="F346" t="s">
        <v>822</v>
      </c>
    </row>
    <row r="347" spans="1:13" x14ac:dyDescent="0.25">
      <c r="A347" t="s">
        <v>333</v>
      </c>
      <c r="B347"/>
      <c r="C347"/>
      <c r="D347">
        <f t="shared" si="82"/>
        <v>394</v>
      </c>
      <c r="E347" t="s">
        <v>825</v>
      </c>
      <c r="F347" t="s">
        <v>826</v>
      </c>
      <c r="G347" s="3">
        <v>0.48</v>
      </c>
    </row>
    <row r="348" spans="1:13" x14ac:dyDescent="0.25">
      <c r="A348" s="101" t="s">
        <v>333</v>
      </c>
      <c r="B348"/>
      <c r="C348"/>
      <c r="D348">
        <f t="shared" si="82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[149]Main!$I$5-[149]Main!$I$6</f>
        <v>120.77500000000001</v>
      </c>
      <c r="J348" s="6">
        <f>H348-I348</f>
        <v>654.15985289000002</v>
      </c>
      <c r="K348" s="9" t="s">
        <v>1615</v>
      </c>
      <c r="L348" s="6">
        <f>[149]Main!$I$3</f>
        <v>85.064199000000002</v>
      </c>
      <c r="M348" s="9">
        <v>45622</v>
      </c>
    </row>
    <row r="349" spans="1:13" x14ac:dyDescent="0.25">
      <c r="A349"/>
      <c r="B349"/>
      <c r="C349"/>
      <c r="D349">
        <f t="shared" si="82"/>
        <v>396</v>
      </c>
      <c r="E349" s="88" t="s">
        <v>829</v>
      </c>
      <c r="F349" s="88" t="s">
        <v>830</v>
      </c>
    </row>
    <row r="350" spans="1:13" x14ac:dyDescent="0.25">
      <c r="A350" s="101" t="s">
        <v>333</v>
      </c>
      <c r="B350"/>
      <c r="C350"/>
      <c r="D350">
        <f t="shared" si="82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25">
      <c r="A351" t="s">
        <v>333</v>
      </c>
      <c r="B351"/>
      <c r="C351"/>
      <c r="D351">
        <f t="shared" si="82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25">
      <c r="A352" s="101" t="s">
        <v>333</v>
      </c>
      <c r="B352"/>
      <c r="C352"/>
      <c r="D352">
        <f t="shared" si="82"/>
        <v>399</v>
      </c>
      <c r="E352" t="s">
        <v>1937</v>
      </c>
      <c r="F352" t="s">
        <v>1938</v>
      </c>
    </row>
    <row r="353" spans="1:13" x14ac:dyDescent="0.25">
      <c r="A353" s="101" t="s">
        <v>333</v>
      </c>
      <c r="B353"/>
      <c r="C353"/>
      <c r="D353">
        <f t="shared" si="82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25">
      <c r="A354"/>
      <c r="B354"/>
      <c r="C354"/>
      <c r="D354">
        <f t="shared" si="82"/>
        <v>401</v>
      </c>
      <c r="E354" s="88" t="s">
        <v>837</v>
      </c>
      <c r="F354" s="88" t="s">
        <v>838</v>
      </c>
    </row>
    <row r="355" spans="1:13" x14ac:dyDescent="0.25">
      <c r="A355"/>
      <c r="B355"/>
      <c r="C355"/>
      <c r="D355">
        <f t="shared" si="82"/>
        <v>402</v>
      </c>
      <c r="E355" s="88" t="s">
        <v>839</v>
      </c>
      <c r="F355" s="88" t="s">
        <v>840</v>
      </c>
    </row>
    <row r="356" spans="1:13" x14ac:dyDescent="0.25">
      <c r="A356"/>
      <c r="B356"/>
      <c r="C356"/>
      <c r="D356">
        <f t="shared" si="82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25">
      <c r="A357" s="101" t="s">
        <v>333</v>
      </c>
      <c r="B357"/>
      <c r="C357"/>
      <c r="D357">
        <f t="shared" si="82"/>
        <v>404</v>
      </c>
      <c r="E357" t="s">
        <v>1969</v>
      </c>
      <c r="F357" t="s">
        <v>1970</v>
      </c>
      <c r="G357" s="7"/>
    </row>
    <row r="358" spans="1:13" x14ac:dyDescent="0.25">
      <c r="A358" s="101" t="s">
        <v>333</v>
      </c>
      <c r="B358"/>
      <c r="C358"/>
      <c r="D358">
        <f t="shared" si="82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25">
      <c r="A359" s="101" t="s">
        <v>333</v>
      </c>
      <c r="B359"/>
      <c r="C359"/>
      <c r="D359">
        <f t="shared" si="82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25">
      <c r="A360" t="s">
        <v>333</v>
      </c>
      <c r="B360"/>
      <c r="C360"/>
      <c r="D360">
        <f t="shared" si="82"/>
        <v>407</v>
      </c>
      <c r="E360" s="5" t="s">
        <v>849</v>
      </c>
      <c r="F360" t="s">
        <v>850</v>
      </c>
      <c r="G360" s="3">
        <v>0.32</v>
      </c>
    </row>
    <row r="361" spans="1:13" x14ac:dyDescent="0.25">
      <c r="A361" s="88" t="s">
        <v>333</v>
      </c>
      <c r="B361"/>
      <c r="C361"/>
      <c r="D361">
        <f t="shared" si="82"/>
        <v>408</v>
      </c>
      <c r="E361" s="5" t="s">
        <v>851</v>
      </c>
      <c r="F361" t="s">
        <v>852</v>
      </c>
      <c r="G361" s="3">
        <v>14.25</v>
      </c>
    </row>
    <row r="362" spans="1:13" x14ac:dyDescent="0.25">
      <c r="A362"/>
      <c r="B362"/>
      <c r="C362"/>
      <c r="D362">
        <f t="shared" si="82"/>
        <v>409</v>
      </c>
      <c r="E362" t="s">
        <v>853</v>
      </c>
      <c r="F362" t="s">
        <v>854</v>
      </c>
    </row>
    <row r="363" spans="1:13" x14ac:dyDescent="0.25">
      <c r="A363" s="88" t="s">
        <v>333</v>
      </c>
      <c r="B363"/>
      <c r="C363"/>
      <c r="D363">
        <f t="shared" si="82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+[150]Main!$K$5-[150]Main!$K$6</f>
        <v>458.03099999999995</v>
      </c>
      <c r="J363" s="6">
        <f>+H363-I363</f>
        <v>267.94963252000002</v>
      </c>
      <c r="K363" s="3" t="s">
        <v>1276</v>
      </c>
      <c r="L363" s="6">
        <f>+[150]Main!$K$3</f>
        <v>30.426682</v>
      </c>
      <c r="M363" s="9">
        <v>45631</v>
      </c>
    </row>
    <row r="364" spans="1:13" x14ac:dyDescent="0.25">
      <c r="A364" t="s">
        <v>333</v>
      </c>
      <c r="B364"/>
      <c r="C364"/>
      <c r="D364">
        <f t="shared" si="82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+[151]Main!$J$5-[151]Main!$J$6</f>
        <v>316.5809999999999</v>
      </c>
      <c r="J364" s="6">
        <f>+H364-I364</f>
        <v>-116.1096718199999</v>
      </c>
      <c r="K364" s="3" t="s">
        <v>1276</v>
      </c>
      <c r="L364" s="6">
        <f>+[151]Main!$J$3</f>
        <v>115.213407</v>
      </c>
      <c r="M364" s="9">
        <v>45631</v>
      </c>
    </row>
    <row r="365" spans="1:13" x14ac:dyDescent="0.25">
      <c r="A365" t="s">
        <v>333</v>
      </c>
      <c r="B365"/>
      <c r="C365"/>
      <c r="D365">
        <f t="shared" si="82"/>
        <v>412</v>
      </c>
      <c r="E365" t="s">
        <v>859</v>
      </c>
      <c r="F365" t="s">
        <v>860</v>
      </c>
    </row>
    <row r="366" spans="1:13" x14ac:dyDescent="0.25">
      <c r="A366" t="s">
        <v>333</v>
      </c>
      <c r="B366"/>
      <c r="C366"/>
      <c r="D366">
        <f t="shared" si="82"/>
        <v>413</v>
      </c>
      <c r="E366" t="s">
        <v>861</v>
      </c>
      <c r="F366" t="s">
        <v>862</v>
      </c>
    </row>
    <row r="367" spans="1:13" x14ac:dyDescent="0.25">
      <c r="A367" s="88" t="s">
        <v>333</v>
      </c>
      <c r="B367"/>
      <c r="C367"/>
      <c r="D367">
        <f t="shared" si="82"/>
        <v>414</v>
      </c>
      <c r="E367" t="s">
        <v>1935</v>
      </c>
      <c r="F367" t="s">
        <v>1936</v>
      </c>
    </row>
    <row r="368" spans="1:13" x14ac:dyDescent="0.25">
      <c r="A368" s="88" t="s">
        <v>333</v>
      </c>
      <c r="B368"/>
      <c r="C368"/>
      <c r="D368">
        <f t="shared" si="82"/>
        <v>415</v>
      </c>
      <c r="E368" t="s">
        <v>863</v>
      </c>
      <c r="F368" t="s">
        <v>864</v>
      </c>
    </row>
    <row r="369" spans="1:13" x14ac:dyDescent="0.25">
      <c r="A369" s="88" t="s">
        <v>333</v>
      </c>
      <c r="B369"/>
      <c r="C369"/>
      <c r="D369">
        <f t="shared" si="82"/>
        <v>416</v>
      </c>
      <c r="E369" t="s">
        <v>865</v>
      </c>
      <c r="F369" t="s">
        <v>866</v>
      </c>
    </row>
    <row r="370" spans="1:13" x14ac:dyDescent="0.25">
      <c r="A370" s="88" t="s">
        <v>333</v>
      </c>
      <c r="B370"/>
      <c r="C370"/>
      <c r="D370">
        <f t="shared" si="82"/>
        <v>417</v>
      </c>
      <c r="E370" t="s">
        <v>871</v>
      </c>
      <c r="F370" t="s">
        <v>872</v>
      </c>
      <c r="G370" s="7">
        <v>2.02</v>
      </c>
    </row>
    <row r="371" spans="1:13" x14ac:dyDescent="0.25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+[152]Main!$L$5-[152]Main!$L$6</f>
        <v>130.75800000000001</v>
      </c>
      <c r="J371" s="6">
        <f>+H371-I371</f>
        <v>532.46289749999994</v>
      </c>
      <c r="K371" s="3" t="s">
        <v>1276</v>
      </c>
      <c r="L371" s="6">
        <f>+[152]Main!$L$3</f>
        <v>189.49168499999999</v>
      </c>
      <c r="M371" s="9">
        <v>45712</v>
      </c>
    </row>
    <row r="372" spans="1:13" x14ac:dyDescent="0.25">
      <c r="A372" s="88" t="s">
        <v>333</v>
      </c>
      <c r="B372"/>
      <c r="C372"/>
      <c r="D372">
        <f t="shared" si="82"/>
        <v>420</v>
      </c>
      <c r="E372" s="5" t="s">
        <v>1819</v>
      </c>
      <c r="F372" t="s">
        <v>1820</v>
      </c>
      <c r="G372" s="7">
        <v>13.93</v>
      </c>
      <c r="H372" s="6">
        <f>+G372*L372</f>
        <v>490.59548804000002</v>
      </c>
      <c r="I372" s="6">
        <f>+[153]Main!$K$5-[153]Main!$K$6</f>
        <v>151.51587699999999</v>
      </c>
      <c r="J372" s="6">
        <f>+H372-I372</f>
        <v>339.07961104000003</v>
      </c>
      <c r="K372" s="3" t="s">
        <v>1277</v>
      </c>
      <c r="L372" s="6">
        <f>+[153]Main!$K$3</f>
        <v>35.218628000000002</v>
      </c>
      <c r="M372" s="9">
        <v>45770</v>
      </c>
    </row>
    <row r="373" spans="1:13" x14ac:dyDescent="0.25">
      <c r="A373" s="88" t="s">
        <v>333</v>
      </c>
      <c r="B373"/>
      <c r="C373"/>
      <c r="D373">
        <f t="shared" si="82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25">
      <c r="A374" s="88" t="s">
        <v>333</v>
      </c>
      <c r="B374"/>
      <c r="C374"/>
      <c r="D374">
        <f t="shared" si="82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25">
      <c r="A375" s="88" t="s">
        <v>333</v>
      </c>
      <c r="B375"/>
      <c r="C375"/>
      <c r="D375">
        <f t="shared" si="82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25">
      <c r="A376" s="88" t="s">
        <v>333</v>
      </c>
      <c r="B376"/>
      <c r="C376"/>
      <c r="D376">
        <f t="shared" si="82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25">
      <c r="A377" s="88" t="s">
        <v>333</v>
      </c>
      <c r="B377"/>
      <c r="C377"/>
      <c r="D377">
        <f t="shared" si="82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25">
      <c r="A378" s="88" t="s">
        <v>333</v>
      </c>
      <c r="B378"/>
      <c r="C378"/>
      <c r="D378">
        <f t="shared" si="82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25">
      <c r="A379" s="88" t="s">
        <v>333</v>
      </c>
      <c r="B379"/>
      <c r="C379"/>
      <c r="D379">
        <f t="shared" si="82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+[154]Sheet1!$K$5-[154]Sheet1!$K$6</f>
        <v>134.916</v>
      </c>
      <c r="J379" s="6">
        <f>+H379-I379</f>
        <v>140.32320204000001</v>
      </c>
      <c r="K379" s="3" t="s">
        <v>1277</v>
      </c>
      <c r="L379" s="6">
        <f>[154]Sheet1!$K$3</f>
        <v>92.673131999999995</v>
      </c>
      <c r="M379" s="9">
        <v>45762</v>
      </c>
    </row>
    <row r="380" spans="1:13" x14ac:dyDescent="0.25">
      <c r="A380" s="88" t="s">
        <v>333</v>
      </c>
      <c r="B380"/>
      <c r="C380"/>
      <c r="D380">
        <f t="shared" si="82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25">
      <c r="A381" s="88" t="s">
        <v>333</v>
      </c>
      <c r="B381"/>
      <c r="C381"/>
      <c r="D381">
        <f t="shared" si="82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25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25">
      <c r="A383" s="88" t="s">
        <v>333</v>
      </c>
      <c r="B383"/>
      <c r="C383"/>
      <c r="D383">
        <f t="shared" si="82"/>
        <v>440</v>
      </c>
      <c r="E383" t="s">
        <v>913</v>
      </c>
      <c r="F383" t="s">
        <v>914</v>
      </c>
    </row>
    <row r="384" spans="1:13" x14ac:dyDescent="0.25">
      <c r="A384" s="88" t="s">
        <v>333</v>
      </c>
      <c r="B384"/>
      <c r="C384"/>
      <c r="D384">
        <f t="shared" si="82"/>
        <v>441</v>
      </c>
      <c r="E384" t="s">
        <v>1928</v>
      </c>
      <c r="F384" t="s">
        <v>1929</v>
      </c>
    </row>
    <row r="385" spans="1:7" x14ac:dyDescent="0.25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25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25">
      <c r="A387" s="88" t="s">
        <v>333</v>
      </c>
      <c r="B387"/>
      <c r="C387"/>
      <c r="D387">
        <f t="shared" si="82"/>
        <v>450</v>
      </c>
      <c r="E387" t="s">
        <v>929</v>
      </c>
      <c r="F387" t="s">
        <v>932</v>
      </c>
    </row>
    <row r="388" spans="1:7" x14ac:dyDescent="0.25">
      <c r="A388" s="88" t="s">
        <v>333</v>
      </c>
      <c r="B388"/>
      <c r="C388"/>
      <c r="D388">
        <f t="shared" si="82"/>
        <v>451</v>
      </c>
      <c r="E388" t="s">
        <v>1953</v>
      </c>
      <c r="F388" t="s">
        <v>1956</v>
      </c>
    </row>
    <row r="389" spans="1:7" x14ac:dyDescent="0.25">
      <c r="A389" s="88" t="s">
        <v>333</v>
      </c>
      <c r="B389"/>
      <c r="C389"/>
      <c r="D389">
        <f t="shared" si="82"/>
        <v>452</v>
      </c>
      <c r="E389" t="s">
        <v>1954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2"/>
        <v>453</v>
      </c>
      <c r="E390" t="s">
        <v>930</v>
      </c>
      <c r="F390" t="s">
        <v>931</v>
      </c>
    </row>
    <row r="391" spans="1:7" x14ac:dyDescent="0.25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25">
      <c r="A392" s="88" t="s">
        <v>333</v>
      </c>
      <c r="B392"/>
      <c r="C392"/>
      <c r="D392">
        <f t="shared" si="82"/>
        <v>461</v>
      </c>
      <c r="E392" t="s">
        <v>1903</v>
      </c>
      <c r="F392" t="s">
        <v>1904</v>
      </c>
    </row>
    <row r="393" spans="1:7" x14ac:dyDescent="0.25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25">
      <c r="A394" s="88" t="s">
        <v>333</v>
      </c>
      <c r="B394"/>
      <c r="C394"/>
      <c r="D394">
        <f t="shared" ref="D394:D432" si="83">+D393+1</f>
        <v>464</v>
      </c>
      <c r="E394" t="s">
        <v>1878</v>
      </c>
      <c r="F394" t="s">
        <v>1879</v>
      </c>
      <c r="G394" s="7"/>
    </row>
    <row r="395" spans="1:7" x14ac:dyDescent="0.25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25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25">
      <c r="A397" s="88" t="s">
        <v>333</v>
      </c>
      <c r="B397"/>
      <c r="C397"/>
      <c r="D397">
        <f t="shared" si="83"/>
        <v>471</v>
      </c>
      <c r="E397" t="s">
        <v>965</v>
      </c>
      <c r="F397" t="s">
        <v>966</v>
      </c>
    </row>
    <row r="398" spans="1:7" x14ac:dyDescent="0.25">
      <c r="A398" s="88" t="s">
        <v>333</v>
      </c>
      <c r="B398"/>
      <c r="C398"/>
      <c r="D398">
        <f t="shared" si="83"/>
        <v>472</v>
      </c>
      <c r="E398" t="s">
        <v>967</v>
      </c>
      <c r="F398" t="s">
        <v>968</v>
      </c>
    </row>
    <row r="399" spans="1:7" x14ac:dyDescent="0.25">
      <c r="A399" s="88" t="s">
        <v>333</v>
      </c>
      <c r="B399"/>
      <c r="C399"/>
      <c r="D399">
        <f t="shared" si="83"/>
        <v>473</v>
      </c>
      <c r="E399" t="s">
        <v>969</v>
      </c>
      <c r="F399" t="s">
        <v>970</v>
      </c>
    </row>
    <row r="400" spans="1:7" x14ac:dyDescent="0.25">
      <c r="A400" s="88" t="s">
        <v>333</v>
      </c>
      <c r="B400"/>
      <c r="C400"/>
      <c r="D400">
        <f t="shared" si="83"/>
        <v>474</v>
      </c>
      <c r="E400" t="s">
        <v>1907</v>
      </c>
      <c r="F400" t="s">
        <v>1908</v>
      </c>
    </row>
    <row r="401" spans="1:13" x14ac:dyDescent="0.25">
      <c r="A401" s="88" t="s">
        <v>333</v>
      </c>
      <c r="B401"/>
      <c r="C401"/>
      <c r="D401">
        <f t="shared" si="83"/>
        <v>475</v>
      </c>
      <c r="E401" t="s">
        <v>1915</v>
      </c>
      <c r="F401" t="s">
        <v>1916</v>
      </c>
    </row>
    <row r="402" spans="1:13" x14ac:dyDescent="0.25">
      <c r="A402" s="88" t="s">
        <v>333</v>
      </c>
      <c r="B402"/>
      <c r="C402"/>
      <c r="D402">
        <f t="shared" si="83"/>
        <v>476</v>
      </c>
      <c r="E402" t="s">
        <v>1831</v>
      </c>
      <c r="F402" t="s">
        <v>1917</v>
      </c>
    </row>
    <row r="403" spans="1:13" x14ac:dyDescent="0.25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+[155]Main!$M$5-[155]Main!$M$6</f>
        <v>159.095</v>
      </c>
      <c r="J403" s="6">
        <f>+H403-I403</f>
        <v>591.22676253999998</v>
      </c>
      <c r="K403" s="3" t="s">
        <v>1276</v>
      </c>
      <c r="L403" s="6">
        <f>+[155]Main!$M$3</f>
        <v>14.752689</v>
      </c>
      <c r="M403" s="9">
        <v>45687</v>
      </c>
    </row>
    <row r="404" spans="1:13" x14ac:dyDescent="0.25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+[156]Main!$L$5-[156]Main!$L$6</f>
        <v>40.720092000000001</v>
      </c>
      <c r="J404" s="6">
        <f>+H404-I404</f>
        <v>155.12821026</v>
      </c>
      <c r="K404" s="3" t="s">
        <v>1070</v>
      </c>
      <c r="L404" s="6">
        <f>+[156]Main!$L$3</f>
        <v>6.1240869999999994</v>
      </c>
      <c r="M404" s="9">
        <v>45630</v>
      </c>
    </row>
    <row r="405" spans="1:13" x14ac:dyDescent="0.25">
      <c r="A405" s="88" t="s">
        <v>333</v>
      </c>
      <c r="D405">
        <f t="shared" si="83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+[157]Main!$M$5-[157]Main!$M$6</f>
        <v>195.3</v>
      </c>
      <c r="J405" s="6">
        <f>+H405-I405</f>
        <v>195.22399999999999</v>
      </c>
      <c r="K405" s="3" t="s">
        <v>1276</v>
      </c>
      <c r="L405" s="6">
        <f>+[157]Main!$M$3</f>
        <v>97.631</v>
      </c>
      <c r="M405" s="9">
        <v>45629</v>
      </c>
    </row>
    <row r="406" spans="1:13" x14ac:dyDescent="0.25">
      <c r="A406" s="88" t="s">
        <v>333</v>
      </c>
      <c r="D406">
        <f t="shared" si="83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+[158]Main!$M$5-[158]Main!$M$6</f>
        <v>1.9079999999999977</v>
      </c>
      <c r="J406" s="6">
        <f>+H406-I406</f>
        <v>144.23191650000004</v>
      </c>
      <c r="K406" s="3" t="s">
        <v>1276</v>
      </c>
      <c r="L406" s="6">
        <f>+[158]Main!$M$3</f>
        <v>32.475537000000003</v>
      </c>
      <c r="M406" s="9">
        <v>45630</v>
      </c>
    </row>
    <row r="407" spans="1:13" x14ac:dyDescent="0.25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 t="shared" ref="H407:H409" si="84">+G407*L407</f>
        <v>109.7945034</v>
      </c>
      <c r="I407" s="6">
        <f>+[159]Main!$L$5-[159]Main!$L$6</f>
        <v>65.116</v>
      </c>
      <c r="J407" s="6">
        <f t="shared" ref="J407:J409" si="85">+H407-I407</f>
        <v>44.678503399999997</v>
      </c>
      <c r="K407" s="3" t="s">
        <v>1843</v>
      </c>
      <c r="L407" s="6">
        <f>+[159]Main!$L$3</f>
        <v>129.17000400000001</v>
      </c>
      <c r="M407" s="9">
        <v>45810</v>
      </c>
    </row>
    <row r="408" spans="1:13" x14ac:dyDescent="0.25">
      <c r="A408" s="88" t="s">
        <v>333</v>
      </c>
      <c r="D408">
        <f t="shared" si="83"/>
        <v>488</v>
      </c>
      <c r="E408" s="5" t="s">
        <v>1095</v>
      </c>
      <c r="F408" t="s">
        <v>1096</v>
      </c>
      <c r="G408" s="7">
        <v>5</v>
      </c>
      <c r="H408" s="6">
        <f t="shared" si="84"/>
        <v>216.57198499999998</v>
      </c>
      <c r="I408" s="6">
        <f>+[160]Main!$J$5-[160]Main!$J$6</f>
        <v>104.35299999999999</v>
      </c>
      <c r="J408" s="6">
        <f t="shared" si="85"/>
        <v>112.21898499999999</v>
      </c>
      <c r="K408" s="3" t="s">
        <v>1070</v>
      </c>
      <c r="L408" s="6">
        <f>+[160]Main!$J$3</f>
        <v>43.314397</v>
      </c>
      <c r="M408" s="9">
        <v>45525</v>
      </c>
    </row>
    <row r="409" spans="1:13" x14ac:dyDescent="0.25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 t="shared" si="84"/>
        <v>4.1807902100000005</v>
      </c>
      <c r="I409" s="6">
        <f>+[161]Main!$P$5-[161]Main!$P$6</f>
        <v>-4.3319999999999999</v>
      </c>
      <c r="J409" s="6">
        <f t="shared" si="85"/>
        <v>8.5127902100000004</v>
      </c>
      <c r="K409" s="3" t="s">
        <v>1070</v>
      </c>
      <c r="L409" s="6">
        <f>+[161]Main!$P$3</f>
        <v>22.004159000000001</v>
      </c>
      <c r="M409" s="9">
        <v>45587</v>
      </c>
    </row>
    <row r="410" spans="1:13" x14ac:dyDescent="0.25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+[162]Main!$L$5-[162]Main!$L$6</f>
        <v>371.02100000000002</v>
      </c>
      <c r="J410" s="6">
        <f>+H410-I410</f>
        <v>-43.821476000000018</v>
      </c>
      <c r="K410" s="3" t="s">
        <v>1070</v>
      </c>
      <c r="L410" s="6">
        <f>+[162]Main!$L$3</f>
        <v>54.533253999999999</v>
      </c>
      <c r="M410" s="9">
        <v>45629</v>
      </c>
    </row>
    <row r="411" spans="1:13" x14ac:dyDescent="0.25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25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25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25">
      <c r="A414" s="101" t="s">
        <v>333</v>
      </c>
      <c r="D414">
        <f t="shared" si="83"/>
        <v>511</v>
      </c>
      <c r="E414" t="s">
        <v>1894</v>
      </c>
      <c r="F414" t="s">
        <v>1895</v>
      </c>
    </row>
    <row r="415" spans="1:13" x14ac:dyDescent="0.25">
      <c r="A415" s="101" t="s">
        <v>333</v>
      </c>
      <c r="D415">
        <f t="shared" si="83"/>
        <v>512</v>
      </c>
      <c r="E415" t="s">
        <v>1930</v>
      </c>
      <c r="F415" t="s">
        <v>1931</v>
      </c>
    </row>
    <row r="416" spans="1:13" x14ac:dyDescent="0.25">
      <c r="A416" s="101" t="s">
        <v>333</v>
      </c>
      <c r="D416">
        <f t="shared" si="83"/>
        <v>513</v>
      </c>
      <c r="E416" t="s">
        <v>1932</v>
      </c>
      <c r="F416" t="s">
        <v>1933</v>
      </c>
    </row>
    <row r="417" spans="1:13" x14ac:dyDescent="0.25">
      <c r="A417" s="101" t="s">
        <v>333</v>
      </c>
      <c r="D417">
        <f t="shared" si="83"/>
        <v>514</v>
      </c>
      <c r="E417" t="s">
        <v>1644</v>
      </c>
      <c r="F417" s="1" t="s">
        <v>1645</v>
      </c>
    </row>
    <row r="418" spans="1:13" x14ac:dyDescent="0.25">
      <c r="A418" s="101" t="s">
        <v>333</v>
      </c>
      <c r="D418">
        <f t="shared" si="83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25">
      <c r="A419" s="101" t="s">
        <v>333</v>
      </c>
      <c r="B419" s="1">
        <v>7</v>
      </c>
      <c r="C419" s="1">
        <v>2</v>
      </c>
      <c r="D419">
        <f t="shared" si="83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+[163]Main!$L$5-[163]Main!$L$6</f>
        <v>193.8</v>
      </c>
      <c r="J419" s="6">
        <f>+H419-I419</f>
        <v>846.76290000000017</v>
      </c>
      <c r="K419" s="3" t="s">
        <v>1276</v>
      </c>
      <c r="L419" s="6">
        <f>+[163]Main!$L$3</f>
        <v>52.028145000000002</v>
      </c>
      <c r="M419" s="9">
        <v>45691</v>
      </c>
    </row>
    <row r="420" spans="1:13" x14ac:dyDescent="0.25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25">
      <c r="A421" s="101" t="s">
        <v>333</v>
      </c>
      <c r="D421">
        <f t="shared" si="83"/>
        <v>519</v>
      </c>
      <c r="E421" t="s">
        <v>1901</v>
      </c>
      <c r="F421" t="s">
        <v>1902</v>
      </c>
    </row>
    <row r="422" spans="1:13" x14ac:dyDescent="0.25">
      <c r="A422" s="101" t="s">
        <v>333</v>
      </c>
      <c r="D422">
        <f t="shared" si="83"/>
        <v>520</v>
      </c>
      <c r="E422" t="s">
        <v>1656</v>
      </c>
      <c r="F422" t="s">
        <v>1657</v>
      </c>
    </row>
    <row r="423" spans="1:13" x14ac:dyDescent="0.25">
      <c r="A423" s="101" t="s">
        <v>333</v>
      </c>
      <c r="D423">
        <f t="shared" si="83"/>
        <v>521</v>
      </c>
      <c r="E423" t="s">
        <v>1934</v>
      </c>
      <c r="F423" t="s">
        <v>1143</v>
      </c>
    </row>
    <row r="424" spans="1:13" x14ac:dyDescent="0.25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25">
      <c r="A425" s="101" t="s">
        <v>333</v>
      </c>
      <c r="D425">
        <f t="shared" si="83"/>
        <v>528</v>
      </c>
      <c r="E425" s="5" t="s">
        <v>1835</v>
      </c>
      <c r="F425" s="1" t="s">
        <v>1836</v>
      </c>
      <c r="G425" s="7">
        <v>0.83</v>
      </c>
    </row>
    <row r="426" spans="1:13" x14ac:dyDescent="0.25">
      <c r="A426" s="101" t="s">
        <v>333</v>
      </c>
      <c r="D426">
        <f t="shared" si="83"/>
        <v>529</v>
      </c>
      <c r="E426" t="s">
        <v>1777</v>
      </c>
      <c r="F426" t="s">
        <v>1778</v>
      </c>
    </row>
    <row r="427" spans="1:13" x14ac:dyDescent="0.25">
      <c r="B427" s="1">
        <v>-1</v>
      </c>
      <c r="C427" s="1">
        <v>3</v>
      </c>
      <c r="D427">
        <f t="shared" si="83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+[164]Main!$K$5-[164]Main!$K$6</f>
        <v>41.556999999999995</v>
      </c>
      <c r="J427" s="6">
        <f>+H427-I427</f>
        <v>18.899759240000009</v>
      </c>
      <c r="K427" s="3" t="s">
        <v>1277</v>
      </c>
      <c r="L427" s="6">
        <f>+[164]Main!$K$3</f>
        <v>48.755451000000001</v>
      </c>
      <c r="M427" s="9">
        <v>45733</v>
      </c>
    </row>
    <row r="428" spans="1:13" x14ac:dyDescent="0.25">
      <c r="B428" s="1">
        <v>7</v>
      </c>
      <c r="C428" s="1">
        <v>3</v>
      </c>
      <c r="D428">
        <f t="shared" si="83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+[165]Main!$M$5-[165]Main!$M$6</f>
        <v>69.349000000000004</v>
      </c>
      <c r="J428" s="6">
        <f>+H428-I428</f>
        <v>-4.5698196999999965</v>
      </c>
      <c r="K428" s="3" t="s">
        <v>1276</v>
      </c>
      <c r="L428" s="6">
        <f>+[165]Main!$M$3</f>
        <v>119.961445</v>
      </c>
      <c r="M428" s="9">
        <v>45750</v>
      </c>
    </row>
    <row r="429" spans="1:13" x14ac:dyDescent="0.25">
      <c r="D429">
        <f t="shared" si="83"/>
        <v>532</v>
      </c>
      <c r="E429" s="1" t="s">
        <v>1795</v>
      </c>
      <c r="F429" t="s">
        <v>1796</v>
      </c>
    </row>
    <row r="430" spans="1:13" x14ac:dyDescent="0.25">
      <c r="D430">
        <f t="shared" si="83"/>
        <v>533</v>
      </c>
      <c r="E430" t="s">
        <v>1809</v>
      </c>
      <c r="F430" s="1" t="s">
        <v>1810</v>
      </c>
      <c r="G430" s="7">
        <v>1.38</v>
      </c>
    </row>
    <row r="431" spans="1:13" x14ac:dyDescent="0.25">
      <c r="D431">
        <f t="shared" si="83"/>
        <v>534</v>
      </c>
      <c r="E431" s="1" t="s">
        <v>1811</v>
      </c>
      <c r="F431" t="s">
        <v>1814</v>
      </c>
    </row>
    <row r="432" spans="1:13" x14ac:dyDescent="0.25">
      <c r="B432" s="1">
        <v>3</v>
      </c>
      <c r="C432" s="1">
        <v>4</v>
      </c>
      <c r="D432">
        <f t="shared" si="83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+[166]Sheet1!$J$5-[166]Sheet1!$J$6</f>
        <v>62.05</v>
      </c>
      <c r="J432" s="6">
        <f>+H432-I432</f>
        <v>-43.693103549999996</v>
      </c>
      <c r="K432" s="3" t="s">
        <v>1277</v>
      </c>
      <c r="L432" s="6">
        <f>+[166]Sheet1!$J$3</f>
        <v>59.215795</v>
      </c>
      <c r="M432" s="9">
        <v>45763</v>
      </c>
    </row>
    <row r="433" spans="1:30" x14ac:dyDescent="0.25">
      <c r="D433">
        <f t="shared" ref="D433:D436" si="86">+D432+1</f>
        <v>536</v>
      </c>
      <c r="E433" s="5" t="s">
        <v>1295</v>
      </c>
      <c r="F433" t="s">
        <v>1296</v>
      </c>
      <c r="G433" s="7">
        <v>10</v>
      </c>
      <c r="H433" s="6">
        <f>+G433*[167]Main!$K$3</f>
        <v>1589.8400000000001</v>
      </c>
      <c r="I433" s="6">
        <f>+[167]Main!$K$5-[167]Main!$K$6</f>
        <v>371.63900000000001</v>
      </c>
      <c r="J433" s="6">
        <f>+H433-I433</f>
        <v>1218.201</v>
      </c>
      <c r="K433" s="3" t="s">
        <v>1070</v>
      </c>
      <c r="L433" s="6">
        <f>+[167]Main!$K$3</f>
        <v>158.98400000000001</v>
      </c>
      <c r="M433" s="9">
        <v>45600</v>
      </c>
    </row>
    <row r="434" spans="1:30" x14ac:dyDescent="0.25">
      <c r="D434">
        <f t="shared" si="86"/>
        <v>537</v>
      </c>
      <c r="E434" t="s">
        <v>1812</v>
      </c>
      <c r="F434" t="s">
        <v>1813</v>
      </c>
    </row>
    <row r="435" spans="1:30" x14ac:dyDescent="0.25">
      <c r="D435">
        <f t="shared" si="86"/>
        <v>538</v>
      </c>
      <c r="E435" s="1" t="s">
        <v>1839</v>
      </c>
      <c r="F435" s="1" t="s">
        <v>1840</v>
      </c>
    </row>
    <row r="436" spans="1:30" x14ac:dyDescent="0.25">
      <c r="D436">
        <f t="shared" si="86"/>
        <v>539</v>
      </c>
      <c r="E436" t="s">
        <v>1841</v>
      </c>
      <c r="F436" t="s">
        <v>1842</v>
      </c>
    </row>
    <row r="437" spans="1:30" customFormat="1" x14ac:dyDescent="0.25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+[168]Main!$J$5-[168]Main!$J$6</f>
        <v>149</v>
      </c>
      <c r="J437" s="29">
        <f>+H437-I437</f>
        <v>25.63324424000001</v>
      </c>
      <c r="K437" s="27" t="s">
        <v>1276</v>
      </c>
      <c r="L437" s="29">
        <f>+[168]Main!$J$3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25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25">
      <c r="D439">
        <f>+D438+1</f>
        <v>523</v>
      </c>
      <c r="E439" t="s">
        <v>1664</v>
      </c>
      <c r="F439" t="s">
        <v>1665</v>
      </c>
    </row>
    <row r="440" spans="1:30" x14ac:dyDescent="0.25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25">
      <c r="D441">
        <f>+D440+1</f>
        <v>525</v>
      </c>
      <c r="E441" t="s">
        <v>1672</v>
      </c>
      <c r="F441" t="s">
        <v>1673</v>
      </c>
    </row>
    <row r="442" spans="1:30" x14ac:dyDescent="0.25">
      <c r="D442">
        <f>+D441+1</f>
        <v>526</v>
      </c>
      <c r="E442" t="s">
        <v>1674</v>
      </c>
      <c r="F442" t="s">
        <v>1675</v>
      </c>
    </row>
    <row r="443" spans="1:30" x14ac:dyDescent="0.25">
      <c r="D443">
        <f>+D419+1</f>
        <v>517</v>
      </c>
      <c r="E443" t="s">
        <v>1652</v>
      </c>
      <c r="F443" t="s">
        <v>1653</v>
      </c>
    </row>
    <row r="444" spans="1:30" x14ac:dyDescent="0.25">
      <c r="D444">
        <f>+D412+1</f>
        <v>504</v>
      </c>
      <c r="E444" t="s">
        <v>1501</v>
      </c>
    </row>
    <row r="445" spans="1:30" x14ac:dyDescent="0.25">
      <c r="D445">
        <f>+D444+1</f>
        <v>505</v>
      </c>
      <c r="E445" s="1" t="s">
        <v>1613</v>
      </c>
      <c r="F445" t="s">
        <v>1614</v>
      </c>
    </row>
    <row r="446" spans="1:30" x14ac:dyDescent="0.25">
      <c r="D446">
        <f>+D445+1</f>
        <v>506</v>
      </c>
      <c r="E446" t="s">
        <v>1618</v>
      </c>
      <c r="F446" s="1" t="s">
        <v>1619</v>
      </c>
    </row>
    <row r="447" spans="1:30" x14ac:dyDescent="0.25">
      <c r="D447">
        <f>+D446+1</f>
        <v>507</v>
      </c>
      <c r="E447" t="s">
        <v>1620</v>
      </c>
      <c r="F447" t="s">
        <v>1621</v>
      </c>
    </row>
    <row r="448" spans="1:30" x14ac:dyDescent="0.25">
      <c r="D448">
        <f>+D447+1</f>
        <v>508</v>
      </c>
      <c r="E448" t="s">
        <v>1628</v>
      </c>
      <c r="F448" t="s">
        <v>1629</v>
      </c>
    </row>
    <row r="449" spans="4:13" x14ac:dyDescent="0.25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25">
      <c r="D450">
        <f>+D411+1</f>
        <v>501</v>
      </c>
      <c r="E450" t="s">
        <v>1302</v>
      </c>
      <c r="F450" t="s">
        <v>1303</v>
      </c>
    </row>
    <row r="451" spans="4:13" x14ac:dyDescent="0.25">
      <c r="D451">
        <f>+D450+1</f>
        <v>502</v>
      </c>
      <c r="E451" s="1" t="s">
        <v>1353</v>
      </c>
    </row>
    <row r="452" spans="4:13" x14ac:dyDescent="0.25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25">
      <c r="D453">
        <f>+D452+1</f>
        <v>498</v>
      </c>
      <c r="E453" s="1" t="s">
        <v>1271</v>
      </c>
      <c r="F453" t="s">
        <v>1272</v>
      </c>
    </row>
    <row r="454" spans="4:13" x14ac:dyDescent="0.25">
      <c r="D454">
        <f>+D453+1</f>
        <v>499</v>
      </c>
      <c r="E454" s="1" t="s">
        <v>1300</v>
      </c>
      <c r="F454" s="1" t="s">
        <v>1301</v>
      </c>
    </row>
    <row r="455" spans="4:13" x14ac:dyDescent="0.25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 t="shared" ref="H455:H464" si="87">+G455*L455</f>
        <v>181.33427843999999</v>
      </c>
      <c r="I455" s="6">
        <f>+[169]Main!$K$5-[169]Main!$K$6</f>
        <v>183.012</v>
      </c>
      <c r="J455" s="6">
        <f t="shared" ref="J455:J464" si="88">+H455-I455</f>
        <v>-1.677721560000009</v>
      </c>
      <c r="K455" s="3" t="s">
        <v>1276</v>
      </c>
      <c r="L455" s="6">
        <f>+[169]Main!$K$3</f>
        <v>48.877164</v>
      </c>
      <c r="M455" s="9">
        <v>45629</v>
      </c>
    </row>
    <row r="456" spans="4:13" x14ac:dyDescent="0.25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 t="shared" si="87"/>
        <v>132.55131599999999</v>
      </c>
      <c r="I456" s="6">
        <f>+[170]Main!$L$5-[170]Main!$L$6</f>
        <v>33.507724000000003</v>
      </c>
      <c r="J456" s="6">
        <f t="shared" si="88"/>
        <v>99.04359199999999</v>
      </c>
      <c r="K456" s="3" t="s">
        <v>1070</v>
      </c>
      <c r="L456" s="6">
        <f>+[170]Main!$L$3</f>
        <v>36.819809999999997</v>
      </c>
      <c r="M456" s="9">
        <v>45567</v>
      </c>
    </row>
    <row r="457" spans="4:13" x14ac:dyDescent="0.25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 t="shared" si="87"/>
        <v>319.40466320000002</v>
      </c>
      <c r="I457" s="6">
        <f>+[171]Main!$K$5-[171]Main!$K$6</f>
        <v>199.59700000000001</v>
      </c>
      <c r="J457" s="6">
        <f t="shared" si="88"/>
        <v>119.80766320000001</v>
      </c>
      <c r="K457" s="3" t="s">
        <v>1276</v>
      </c>
      <c r="L457" s="6">
        <f>+[171]Main!$K$3</f>
        <v>24.289328000000001</v>
      </c>
      <c r="M457" s="9">
        <v>45608</v>
      </c>
    </row>
    <row r="458" spans="4:13" x14ac:dyDescent="0.25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 t="shared" si="87"/>
        <v>108.43964851000001</v>
      </c>
      <c r="I458" s="6">
        <f>+[172]Main!$K$5-[172]Main!$K$6</f>
        <v>62.823</v>
      </c>
      <c r="J458" s="6">
        <f t="shared" si="88"/>
        <v>45.616648510000012</v>
      </c>
      <c r="K458" s="3" t="s">
        <v>1276</v>
      </c>
      <c r="L458" s="6">
        <f>+[172]Main!$K$3</f>
        <v>38.317897000000002</v>
      </c>
      <c r="M458" s="9">
        <v>45629</v>
      </c>
    </row>
    <row r="459" spans="4:13" x14ac:dyDescent="0.25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 t="shared" si="87"/>
        <v>89.956825309999985</v>
      </c>
      <c r="I459" s="6">
        <f>+[173]Main!$K$5-[173]Main!$K$6</f>
        <v>5.4758170000000002</v>
      </c>
      <c r="J459" s="6">
        <f t="shared" si="88"/>
        <v>84.481008309999979</v>
      </c>
      <c r="K459" s="3" t="s">
        <v>1276</v>
      </c>
      <c r="L459" s="6">
        <f>+[173]Main!$K$3</f>
        <v>33.441198999999997</v>
      </c>
      <c r="M459" s="9">
        <v>45630</v>
      </c>
    </row>
    <row r="460" spans="4:13" x14ac:dyDescent="0.25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 t="shared" si="87"/>
        <v>103.2980316</v>
      </c>
      <c r="I460" s="6">
        <f>+[174]Main!$L$5-[174]Main!$L$6</f>
        <v>59.1</v>
      </c>
      <c r="J460" s="6">
        <f t="shared" si="88"/>
        <v>44.1980316</v>
      </c>
      <c r="K460" s="3" t="s">
        <v>1276</v>
      </c>
      <c r="L460" s="6">
        <f>+[174]Main!$L$3</f>
        <v>101.27258</v>
      </c>
      <c r="M460" s="9">
        <v>45656</v>
      </c>
    </row>
    <row r="461" spans="4:13" x14ac:dyDescent="0.25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 t="shared" si="87"/>
        <v>226.21900856999997</v>
      </c>
      <c r="I461" s="6">
        <f>+[175]Main!$K$5-[175]Main!$K$6</f>
        <v>98.310918000000001</v>
      </c>
      <c r="J461" s="6">
        <f t="shared" si="88"/>
        <v>127.90809056999997</v>
      </c>
      <c r="K461" s="3" t="s">
        <v>1276</v>
      </c>
      <c r="L461" s="6">
        <f>+[175]Main!$K$3</f>
        <v>35.291576999999997</v>
      </c>
      <c r="M461" s="9">
        <v>45660</v>
      </c>
    </row>
    <row r="462" spans="4:13" x14ac:dyDescent="0.25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 t="shared" si="87"/>
        <v>518.07807479999997</v>
      </c>
      <c r="I462" s="6">
        <f>+[176]Main!$K$5-[176]Main!$K$6</f>
        <v>89.078000000000003</v>
      </c>
      <c r="J462" s="6">
        <f t="shared" si="88"/>
        <v>429.00007479999999</v>
      </c>
      <c r="K462" s="3" t="s">
        <v>1276</v>
      </c>
      <c r="L462" s="6">
        <f>+[176]Main!$K$3</f>
        <v>12.076411999999999</v>
      </c>
      <c r="M462" s="9">
        <v>45608</v>
      </c>
    </row>
    <row r="463" spans="4:13" x14ac:dyDescent="0.25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 t="shared" si="87"/>
        <v>295.11496187999995</v>
      </c>
      <c r="I463" s="6">
        <f>+[177]Main!$K$5-[177]Main!$K$6</f>
        <v>15.414999999999999</v>
      </c>
      <c r="J463" s="6">
        <f t="shared" si="88"/>
        <v>279.69996187999993</v>
      </c>
      <c r="K463" s="3" t="s">
        <v>1070</v>
      </c>
      <c r="L463" s="6">
        <f>+[177]Main!$K$3</f>
        <v>27.999521999999999</v>
      </c>
      <c r="M463" s="9">
        <v>45474</v>
      </c>
    </row>
    <row r="464" spans="4:13" x14ac:dyDescent="0.25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 t="shared" si="87"/>
        <v>164.43598150000003</v>
      </c>
      <c r="I464" s="6">
        <f>+[178]Main!$K$5-[178]Main!$K$6</f>
        <v>-77.494</v>
      </c>
      <c r="J464" s="6">
        <f t="shared" si="88"/>
        <v>241.92998150000003</v>
      </c>
      <c r="K464" s="3" t="s">
        <v>1276</v>
      </c>
      <c r="L464" s="6">
        <f>+[178]Main!$K$3</f>
        <v>62.761825000000002</v>
      </c>
      <c r="M464" s="9">
        <v>45628</v>
      </c>
    </row>
    <row r="465" spans="1:8" x14ac:dyDescent="0.25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25">
      <c r="D466">
        <f>+D465+1</f>
        <v>478</v>
      </c>
      <c r="E466" s="1" t="s">
        <v>1093</v>
      </c>
      <c r="F466" s="1" t="s">
        <v>1094</v>
      </c>
      <c r="G466" s="3">
        <v>8.11</v>
      </c>
      <c r="H466" s="3">
        <v>123</v>
      </c>
    </row>
    <row r="467" spans="1:8" x14ac:dyDescent="0.25">
      <c r="A467"/>
      <c r="B467"/>
      <c r="C467"/>
      <c r="D467">
        <f>+D395+1</f>
        <v>467</v>
      </c>
      <c r="E467" t="s">
        <v>957</v>
      </c>
      <c r="F467" t="s">
        <v>958</v>
      </c>
    </row>
    <row r="468" spans="1:8" x14ac:dyDescent="0.25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25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25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25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25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ht="13" x14ac:dyDescent="0.3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2.84</v>
      </c>
    </row>
    <row r="474" spans="1:8" x14ac:dyDescent="0.25">
      <c r="A474"/>
      <c r="B474"/>
      <c r="C474"/>
      <c r="D474">
        <f>+D473+1</f>
        <v>456</v>
      </c>
      <c r="E474" t="s">
        <v>939</v>
      </c>
      <c r="F474" t="s">
        <v>940</v>
      </c>
    </row>
    <row r="475" spans="1:8" x14ac:dyDescent="0.25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25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25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25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25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25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25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25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25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25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25">
      <c r="A485" t="s">
        <v>333</v>
      </c>
      <c r="B485"/>
      <c r="C485"/>
      <c r="D485">
        <f t="shared" ref="D485:D492" si="89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25">
      <c r="A486" t="s">
        <v>333</v>
      </c>
      <c r="B486"/>
      <c r="C486"/>
      <c r="D486">
        <f t="shared" si="89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25">
      <c r="A487" t="s">
        <v>333</v>
      </c>
      <c r="B487"/>
      <c r="C487"/>
      <c r="D487">
        <f t="shared" si="89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25">
      <c r="A488" t="s">
        <v>333</v>
      </c>
      <c r="B488"/>
      <c r="C488"/>
      <c r="D488">
        <f t="shared" si="89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25">
      <c r="A489" t="s">
        <v>333</v>
      </c>
      <c r="B489"/>
      <c r="C489"/>
      <c r="D489">
        <f t="shared" si="89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25">
      <c r="A490" t="s">
        <v>333</v>
      </c>
      <c r="B490"/>
      <c r="C490"/>
      <c r="D490">
        <f t="shared" si="89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25">
      <c r="A491" t="s">
        <v>333</v>
      </c>
      <c r="B491"/>
      <c r="C491"/>
      <c r="D491">
        <f t="shared" si="89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25">
      <c r="A492" t="s">
        <v>333</v>
      </c>
      <c r="B492"/>
      <c r="C492"/>
      <c r="D492">
        <f t="shared" si="89"/>
        <v>438</v>
      </c>
      <c r="E492" t="s">
        <v>879</v>
      </c>
      <c r="F492" t="s">
        <v>880</v>
      </c>
      <c r="G492" s="7"/>
    </row>
    <row r="493" spans="1:13" x14ac:dyDescent="0.25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25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25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G495*[179]Main!$L$3</f>
        <v>587.26396075999992</v>
      </c>
      <c r="I495" s="6">
        <f>[179]Main!$L$5-[179]Main!$L$6</f>
        <v>277.88299999999998</v>
      </c>
      <c r="J495" s="8">
        <f t="shared" ref="J495:J501" si="90">+H495-I495</f>
        <v>309.38096075999994</v>
      </c>
      <c r="K495" s="3" t="s">
        <v>16</v>
      </c>
    </row>
    <row r="496" spans="1:13" x14ac:dyDescent="0.25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+[180]Main!$N$5-[180]Main!$N$6</f>
        <v>-7.4640000000000004</v>
      </c>
      <c r="J496" s="6">
        <f t="shared" si="90"/>
        <v>37.871559149999996</v>
      </c>
      <c r="K496" s="3" t="s">
        <v>300</v>
      </c>
      <c r="L496" s="6">
        <f>+[180]Main!$N$3</f>
        <v>9.4141049999999993</v>
      </c>
      <c r="M496" s="9">
        <v>44780</v>
      </c>
    </row>
    <row r="497" spans="1:31" x14ac:dyDescent="0.25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G497*[181]Main!$N$3</f>
        <v>39.757463459999997</v>
      </c>
      <c r="I497" s="6">
        <f>[181]Main!$N$5-[181]Main!$N$6</f>
        <v>15.942</v>
      </c>
      <c r="J497" s="8">
        <f t="shared" si="90"/>
        <v>23.815463459999997</v>
      </c>
      <c r="K497" s="3" t="s">
        <v>16</v>
      </c>
    </row>
    <row r="498" spans="1:31" x14ac:dyDescent="0.25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G498*[182]Main!$L$3</f>
        <v>30.1881658</v>
      </c>
      <c r="I498" s="6">
        <f>[182]Main!$L$5-[182]Main!$L$6</f>
        <v>13.262999999999998</v>
      </c>
      <c r="J498" s="8">
        <f t="shared" si="90"/>
        <v>16.925165800000002</v>
      </c>
      <c r="K498" s="3" t="s">
        <v>16</v>
      </c>
    </row>
    <row r="499" spans="1:31" x14ac:dyDescent="0.25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 t="shared" si="90"/>
        <v>-5.7159167599999847</v>
      </c>
      <c r="K499" s="3" t="s">
        <v>16</v>
      </c>
    </row>
    <row r="500" spans="1:31" x14ac:dyDescent="0.25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 t="shared" si="90"/>
        <v>-34.344482460000002</v>
      </c>
      <c r="K500" s="3" t="s">
        <v>16</v>
      </c>
    </row>
    <row r="501" spans="1:31" x14ac:dyDescent="0.25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+[183]Main!$K$5-[183]Main!$K$6</f>
        <v>136.64599999999999</v>
      </c>
      <c r="J501" s="6">
        <f t="shared" si="90"/>
        <v>-79.969639999999998</v>
      </c>
      <c r="K501" s="3" t="s">
        <v>1070</v>
      </c>
      <c r="L501" s="6">
        <f>+[183]Main!$K$3</f>
        <v>60.293999999999997</v>
      </c>
      <c r="M501" s="9">
        <v>45550</v>
      </c>
      <c r="AE501" s="1">
        <v>2017</v>
      </c>
    </row>
    <row r="502" spans="1:31" x14ac:dyDescent="0.25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25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25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25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25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25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25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25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25">
      <c r="D510">
        <f>+D266+1</f>
        <v>284</v>
      </c>
      <c r="E510" t="s">
        <v>744</v>
      </c>
      <c r="F510" t="s">
        <v>745</v>
      </c>
    </row>
    <row r="511" spans="1:31" x14ac:dyDescent="0.25">
      <c r="D511">
        <f>+D510+1</f>
        <v>285</v>
      </c>
      <c r="E511" t="s">
        <v>747</v>
      </c>
      <c r="F511" t="s">
        <v>748</v>
      </c>
    </row>
    <row r="512" spans="1:31" x14ac:dyDescent="0.25">
      <c r="D512">
        <f>+D268+1</f>
        <v>288</v>
      </c>
      <c r="E512" t="s">
        <v>503</v>
      </c>
      <c r="F512" t="s">
        <v>504</v>
      </c>
    </row>
    <row r="513" spans="1:31" x14ac:dyDescent="0.25">
      <c r="D513">
        <f>+D273+1</f>
        <v>294</v>
      </c>
      <c r="E513" s="1" t="s">
        <v>514</v>
      </c>
      <c r="F513" s="1" t="s">
        <v>515</v>
      </c>
    </row>
    <row r="514" spans="1:31" x14ac:dyDescent="0.25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25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25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25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25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25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25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25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+[184]Main!$J$5-[184]Main!$J$6</f>
        <v>220.43200000000002</v>
      </c>
      <c r="J521" s="6">
        <f>+H521-I521</f>
        <v>68.848002419999943</v>
      </c>
      <c r="K521" s="3" t="s">
        <v>1070</v>
      </c>
      <c r="L521" s="6">
        <f>+[184]Main!$J$3</f>
        <v>30.972162999999998</v>
      </c>
      <c r="M521" s="9">
        <v>45548</v>
      </c>
      <c r="AE521" s="1">
        <v>2018</v>
      </c>
    </row>
    <row r="522" spans="1:31" x14ac:dyDescent="0.25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25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25">
      <c r="D524">
        <f>+D523+1</f>
        <v>367</v>
      </c>
      <c r="E524" t="s">
        <v>670</v>
      </c>
      <c r="F524" t="s">
        <v>671</v>
      </c>
    </row>
    <row r="525" spans="1:31" x14ac:dyDescent="0.25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25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25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25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25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25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ht="13" x14ac:dyDescent="0.3">
      <c r="D531">
        <f>+D530+1</f>
        <v>322</v>
      </c>
      <c r="E531" s="33" t="s">
        <v>566</v>
      </c>
      <c r="F531" s="33" t="s">
        <v>567</v>
      </c>
      <c r="G531"/>
    </row>
    <row r="532" spans="1:13" ht="13" x14ac:dyDescent="0.3">
      <c r="D532">
        <f>+D279+1</f>
        <v>308</v>
      </c>
      <c r="E532" s="33" t="s">
        <v>538</v>
      </c>
      <c r="F532" s="33" t="s">
        <v>539</v>
      </c>
    </row>
    <row r="533" spans="1:13" x14ac:dyDescent="0.25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25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25">
      <c r="D535">
        <f>+D534+1</f>
        <v>311</v>
      </c>
      <c r="E535" t="s">
        <v>546</v>
      </c>
      <c r="F535" t="s">
        <v>547</v>
      </c>
    </row>
    <row r="536" spans="1:13" x14ac:dyDescent="0.25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25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25">
      <c r="D538">
        <f>+D282+1</f>
        <v>317</v>
      </c>
      <c r="E538" t="s">
        <v>989</v>
      </c>
      <c r="F538" t="s">
        <v>990</v>
      </c>
    </row>
    <row r="539" spans="1:13" x14ac:dyDescent="0.25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25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25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25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25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25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+[185]Main!$L$5-[185]Main!$L$6</f>
        <v>122.197</v>
      </c>
      <c r="J544" s="6">
        <f>+H544-I544</f>
        <v>841.36321369000007</v>
      </c>
      <c r="K544" s="3" t="s">
        <v>1070</v>
      </c>
      <c r="L544" s="6">
        <f>+[185]Main!$L$3</f>
        <v>114.846271</v>
      </c>
      <c r="M544" s="9">
        <v>45567</v>
      </c>
    </row>
    <row r="545" spans="1:31" x14ac:dyDescent="0.25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+[186]Main!$J$5-[186]Main!$J$6</f>
        <v>601.58999999999992</v>
      </c>
      <c r="J545" s="6">
        <f>+H545-I545</f>
        <v>295.5923366400001</v>
      </c>
      <c r="K545" s="3" t="s">
        <v>16</v>
      </c>
      <c r="L545" s="6">
        <f>+[186]Main!$J$3</f>
        <v>121.89977399999999</v>
      </c>
      <c r="M545" s="9">
        <v>44827</v>
      </c>
    </row>
    <row r="546" spans="1:31" x14ac:dyDescent="0.25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+[187]Main!$L$5-[187]Main!$L$6</f>
        <v>24.916284999999998</v>
      </c>
      <c r="J546" s="6">
        <f>+H546-I546</f>
        <v>64.377906199999984</v>
      </c>
      <c r="K546" s="3" t="s">
        <v>1276</v>
      </c>
      <c r="L546" s="6">
        <f>+[187]Main!$L$3</f>
        <v>146.38391999999999</v>
      </c>
      <c r="M546" s="9">
        <v>45684</v>
      </c>
    </row>
    <row r="547" spans="1:31" x14ac:dyDescent="0.25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+[188]Main!$K$5-[188]Main!$K$6</f>
        <v>449.76100000000002</v>
      </c>
      <c r="J547" s="6">
        <f>+H547-I547</f>
        <v>905.63941124999997</v>
      </c>
      <c r="K547" s="3" t="s">
        <v>418</v>
      </c>
      <c r="L547" s="6">
        <f>+[188]Main!$K$3</f>
        <v>57.069490999999999</v>
      </c>
      <c r="M547" s="9">
        <v>44947</v>
      </c>
      <c r="AE547" s="1">
        <v>2015</v>
      </c>
    </row>
    <row r="548" spans="1:31" x14ac:dyDescent="0.25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25">
      <c r="D549">
        <f>+D548+1</f>
        <v>218</v>
      </c>
      <c r="E549" t="s">
        <v>1424</v>
      </c>
      <c r="F549" t="s">
        <v>1425</v>
      </c>
      <c r="G549" s="7"/>
    </row>
    <row r="550" spans="1:31" x14ac:dyDescent="0.25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25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25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G552*[189]Main!$M$3</f>
        <v>128.9392503</v>
      </c>
      <c r="I552" s="6">
        <f>[189]Main!$M$5-[189]Main!$M$6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9" r:id="rId35" xr:uid="{25285F59-771C-40DB-8B78-E1E454C61406}"/>
    <hyperlink ref="E496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7" r:id="rId105" xr:uid="{500E1EB4-5BFA-41DA-B498-9CADDCBC3BD8}"/>
    <hyperlink ref="E521" r:id="rId106" xr:uid="{DA843767-B487-45EC-B6B6-4CAF3C575C50}"/>
    <hyperlink ref="E80" r:id="rId107" xr:uid="{5DA9C2AA-A278-4FF3-A2FD-E53617E5E8B8}"/>
    <hyperlink ref="E501" r:id="rId108" xr:uid="{91A036B5-0E03-4930-B738-BF1C076ACF18}"/>
    <hyperlink ref="E110" r:id="rId109" xr:uid="{8068ED1A-3B17-4C79-9022-B1BEE306CC58}"/>
    <hyperlink ref="E105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86" r:id="rId114" xr:uid="{1C0EAF20-C59C-4E14-90E0-E67EED291627}"/>
    <hyperlink ref="E306" r:id="rId115" xr:uid="{820E74E5-32AF-43AF-A75C-37305E58D952}"/>
    <hyperlink ref="E93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8" r:id="rId138" xr:uid="{8515586A-C9D5-4B3A-AB81-567CAF8711D8}"/>
    <hyperlink ref="E100" r:id="rId139" xr:uid="{05112419-511E-40D9-B365-E7FC8328F3E3}"/>
    <hyperlink ref="E479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104" r:id="rId147" xr:uid="{A780315D-7EE1-43B1-808B-CA1A9B40DACC}"/>
    <hyperlink ref="E433" r:id="rId148" xr:uid="{6EE007AF-F0B0-4EED-9CDD-3FC2319822A5}"/>
    <hyperlink ref="E262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0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4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98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92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+[192]Main!$K$5-[192]Main!$K$6</f>
        <v>304.87299999999999</v>
      </c>
      <c r="G121" s="97">
        <f>+E121-F121</f>
        <v>1013.4317666899999</v>
      </c>
      <c r="H121" s="96" t="s">
        <v>1070</v>
      </c>
      <c r="I121" s="97">
        <f>+[192]Main!$K$3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2025-06-17T23:11:28Z</dcterms:modified>
</cp:coreProperties>
</file>