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FC292728-73C8-4196-B920-9272CCA19DCD}" xr6:coauthVersionLast="47" xr6:coauthVersionMax="47" xr10:uidLastSave="{00000000-0000-0000-0000-000000000000}"/>
  <bookViews>
    <workbookView xWindow="38450" yWindow="2510" windowWidth="18920" windowHeight="165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3" i="1" l="1"/>
  <c r="L163" i="1"/>
  <c r="H163" i="1" s="1"/>
  <c r="J163" i="1" s="1"/>
  <c r="I212" i="1"/>
  <c r="L212" i="1"/>
  <c r="H212" i="1" s="1"/>
  <c r="I285" i="1"/>
  <c r="L285" i="1"/>
  <c r="H285" i="1" s="1"/>
  <c r="M12" i="1"/>
  <c r="J212" i="1" l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2" i="1"/>
  <c r="H372" i="1" s="1"/>
  <c r="I372" i="1"/>
  <c r="J372" i="1" l="1"/>
  <c r="I432" i="1"/>
  <c r="L432" i="1"/>
  <c r="H432" i="1" s="1"/>
  <c r="J432" i="1" l="1"/>
  <c r="I379" i="1" l="1"/>
  <c r="L379" i="1"/>
  <c r="H379" i="1" s="1"/>
  <c r="J379" i="1" l="1"/>
  <c r="I89" i="1"/>
  <c r="L89" i="1"/>
  <c r="H89" i="1" s="1"/>
  <c r="J89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7" i="1" l="1"/>
  <c r="L427" i="1"/>
  <c r="H427" i="1" s="1"/>
  <c r="AN1" i="6"/>
  <c r="J427" i="1" l="1"/>
  <c r="I371" i="1"/>
  <c r="L371" i="1"/>
  <c r="H371" i="1" s="1"/>
  <c r="J371" i="1" l="1"/>
  <c r="R16" i="1" l="1"/>
  <c r="Q16" i="1"/>
  <c r="P16" i="1"/>
  <c r="N16" i="1" l="1"/>
  <c r="O16" i="1" s="1"/>
  <c r="N19" i="9" l="1"/>
  <c r="N16" i="9" s="1"/>
  <c r="I428" i="1" l="1"/>
  <c r="L428" i="1"/>
  <c r="H428" i="1" s="1"/>
  <c r="I419" i="1"/>
  <c r="L419" i="1"/>
  <c r="H419" i="1" s="1"/>
  <c r="I403" i="1"/>
  <c r="L403" i="1"/>
  <c r="H403" i="1" s="1"/>
  <c r="J419" i="1" l="1"/>
  <c r="J428" i="1"/>
  <c r="J403" i="1"/>
  <c r="I233" i="1" l="1"/>
  <c r="L233" i="1"/>
  <c r="H233" i="1" s="1"/>
  <c r="J233" i="1" l="1"/>
  <c r="I166" i="1"/>
  <c r="L166" i="1"/>
  <c r="H166" i="1" s="1"/>
  <c r="I284" i="1"/>
  <c r="L284" i="1"/>
  <c r="H284" i="1" s="1"/>
  <c r="L546" i="1"/>
  <c r="H546" i="1" s="1"/>
  <c r="J166" i="1" l="1"/>
  <c r="J284" i="1"/>
  <c r="I101" i="1"/>
  <c r="L101" i="1"/>
  <c r="H101" i="1" s="1"/>
  <c r="J101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1" i="1"/>
  <c r="L461" i="1"/>
  <c r="H461" i="1" s="1"/>
  <c r="I257" i="1"/>
  <c r="L257" i="1"/>
  <c r="H257" i="1" s="1"/>
  <c r="I460" i="1"/>
  <c r="L460" i="1"/>
  <c r="H460" i="1" s="1"/>
  <c r="J461" i="1" l="1"/>
  <c r="J257" i="1"/>
  <c r="J460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4" i="1"/>
  <c r="L364" i="1"/>
  <c r="H364" i="1" s="1"/>
  <c r="J364" i="1" l="1"/>
  <c r="I86" i="1" l="1"/>
  <c r="L86" i="1"/>
  <c r="H86" i="1" s="1"/>
  <c r="I363" i="1"/>
  <c r="L363" i="1"/>
  <c r="H363" i="1" s="1"/>
  <c r="I459" i="1"/>
  <c r="L459" i="1"/>
  <c r="H459" i="1" s="1"/>
  <c r="I406" i="1"/>
  <c r="L406" i="1"/>
  <c r="H406" i="1" s="1"/>
  <c r="L404" i="1"/>
  <c r="H404" i="1" s="1"/>
  <c r="I404" i="1"/>
  <c r="I410" i="1"/>
  <c r="L410" i="1"/>
  <c r="H410" i="1" s="1"/>
  <c r="I455" i="1"/>
  <c r="L455" i="1"/>
  <c r="H455" i="1" s="1"/>
  <c r="I458" i="1"/>
  <c r="L458" i="1"/>
  <c r="H458" i="1" s="1"/>
  <c r="I405" i="1"/>
  <c r="L405" i="1"/>
  <c r="H405" i="1" s="1"/>
  <c r="J455" i="1" l="1"/>
  <c r="J363" i="1"/>
  <c r="J86" i="1"/>
  <c r="J459" i="1"/>
  <c r="J406" i="1"/>
  <c r="J404" i="1"/>
  <c r="J410" i="1"/>
  <c r="J458" i="1"/>
  <c r="J405" i="1"/>
  <c r="H19" i="1" l="1"/>
  <c r="I113" i="1" l="1"/>
  <c r="L113" i="1"/>
  <c r="H113" i="1" s="1"/>
  <c r="I464" i="1"/>
  <c r="L464" i="1"/>
  <c r="H464" i="1" s="1"/>
  <c r="J113" i="1" l="1"/>
  <c r="J464" i="1"/>
  <c r="I348" i="1"/>
  <c r="L348" i="1"/>
  <c r="H348" i="1" s="1"/>
  <c r="J348" i="1" l="1"/>
  <c r="N9" i="1" l="1"/>
  <c r="O9" i="1" s="1"/>
  <c r="I407" i="1"/>
  <c r="L407" i="1"/>
  <c r="H407" i="1" s="1"/>
  <c r="I457" i="1"/>
  <c r="L457" i="1"/>
  <c r="H457" i="1" s="1"/>
  <c r="I462" i="1"/>
  <c r="L462" i="1"/>
  <c r="H462" i="1" s="1"/>
  <c r="L433" i="1"/>
  <c r="J407" i="1" l="1"/>
  <c r="J457" i="1"/>
  <c r="J462" i="1"/>
  <c r="I118" i="1"/>
  <c r="L118" i="1"/>
  <c r="H118" i="1" s="1"/>
  <c r="J118" i="1" l="1"/>
  <c r="I97" i="1"/>
  <c r="L97" i="1"/>
  <c r="H97" i="1" s="1"/>
  <c r="J97" i="1" l="1"/>
  <c r="J6" i="12"/>
  <c r="I409" i="1" l="1"/>
  <c r="L409" i="1"/>
  <c r="H409" i="1" s="1"/>
  <c r="J409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62" i="1"/>
  <c r="L262" i="1"/>
  <c r="H262" i="1" s="1"/>
  <c r="I433" i="1"/>
  <c r="H433" i="1"/>
  <c r="J433" i="1" l="1"/>
  <c r="J262" i="1"/>
  <c r="I98" i="1" l="1"/>
  <c r="L98" i="1"/>
  <c r="H98" i="1" s="1"/>
  <c r="J98" i="1" l="1"/>
  <c r="I261" i="1" l="1"/>
  <c r="L261" i="1"/>
  <c r="H261" i="1" s="1"/>
  <c r="J261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J92" i="1" s="1"/>
  <c r="L92" i="1"/>
  <c r="I77" i="1"/>
  <c r="L77" i="1"/>
  <c r="H77" i="1" s="1"/>
  <c r="J77" i="1" l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4" i="1"/>
  <c r="L544" i="1"/>
  <c r="H544" i="1" s="1"/>
  <c r="J544" i="1" l="1"/>
  <c r="I463" i="1"/>
  <c r="L463" i="1"/>
  <c r="H463" i="1" s="1"/>
  <c r="J463" i="1" l="1"/>
  <c r="I456" i="1"/>
  <c r="L456" i="1"/>
  <c r="H456" i="1" s="1"/>
  <c r="I304" i="1"/>
  <c r="L304" i="1"/>
  <c r="H304" i="1" s="1"/>
  <c r="I115" i="1"/>
  <c r="L115" i="1"/>
  <c r="H115" i="1" s="1"/>
  <c r="J115" i="1" l="1"/>
  <c r="J304" i="1"/>
  <c r="J456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2" i="1"/>
  <c r="J309" i="1" l="1"/>
  <c r="L102" i="1"/>
  <c r="H102" i="1" s="1"/>
  <c r="J102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1" i="1"/>
  <c r="L501" i="1"/>
  <c r="H501" i="1" s="1"/>
  <c r="J110" i="1" l="1"/>
  <c r="J501" i="1"/>
  <c r="R9" i="1"/>
  <c r="Q9" i="1"/>
  <c r="I83" i="1" l="1"/>
  <c r="L83" i="1"/>
  <c r="H83" i="1" s="1"/>
  <c r="J83" i="1" l="1"/>
  <c r="I521" i="1"/>
  <c r="L521" i="1"/>
  <c r="H521" i="1" s="1"/>
  <c r="I307" i="1"/>
  <c r="L307" i="1"/>
  <c r="H307" i="1" s="1"/>
  <c r="J521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7" i="1" l="1"/>
  <c r="L437" i="1"/>
  <c r="H437" i="1" s="1"/>
  <c r="J437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8" i="1" l="1"/>
  <c r="H408" i="1" s="1"/>
  <c r="I408" i="1"/>
  <c r="J408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0" i="1"/>
  <c r="L100" i="1"/>
  <c r="H100" i="1" s="1"/>
  <c r="L47" i="1"/>
  <c r="H47" i="1" s="1"/>
  <c r="J100" i="1" l="1"/>
  <c r="J47" i="1"/>
  <c r="L73" i="1"/>
  <c r="H73" i="1" s="1"/>
  <c r="I73" i="1"/>
  <c r="J73" i="1" l="1"/>
  <c r="L17" i="1" l="1"/>
  <c r="I120" i="1" l="1"/>
  <c r="L120" i="1"/>
  <c r="H120" i="1" s="1"/>
  <c r="J120" i="1" l="1"/>
  <c r="I547" i="1"/>
  <c r="L547" i="1"/>
  <c r="H547" i="1" s="1"/>
  <c r="J547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5" i="1" l="1"/>
  <c r="L545" i="1"/>
  <c r="H545" i="1" s="1"/>
  <c r="L119" i="1"/>
  <c r="H119" i="1" s="1"/>
  <c r="I119" i="1"/>
  <c r="I161" i="1"/>
  <c r="L161" i="1"/>
  <c r="H161" i="1" s="1"/>
  <c r="J545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1" i="1"/>
  <c r="L91" i="1"/>
  <c r="H91" i="1" s="1"/>
  <c r="J91" i="1" l="1"/>
  <c r="J256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6" i="1"/>
  <c r="L496" i="1"/>
  <c r="H496" i="1" s="1"/>
  <c r="I85" i="1"/>
  <c r="L85" i="1"/>
  <c r="H85" i="1" s="1"/>
  <c r="J85" i="1" l="1"/>
  <c r="J496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6" i="1"/>
  <c r="H22" i="1"/>
  <c r="I22" i="1"/>
  <c r="J546" i="1" l="1"/>
  <c r="J22" i="1"/>
  <c r="I260" i="1"/>
  <c r="H260" i="1"/>
  <c r="W22" i="1" l="1"/>
  <c r="V22" i="1"/>
  <c r="U22" i="1"/>
  <c r="S22" i="1"/>
  <c r="T22" i="1"/>
  <c r="J41" i="1"/>
  <c r="J260" i="1"/>
  <c r="I94" i="1"/>
  <c r="J94" i="1" l="1"/>
  <c r="I53" i="1" l="1"/>
  <c r="J53" i="1" l="1"/>
  <c r="I498" i="1"/>
  <c r="H498" i="1"/>
  <c r="I497" i="1"/>
  <c r="H497" i="1"/>
  <c r="I552" i="1"/>
  <c r="H552" i="1"/>
  <c r="I495" i="1"/>
  <c r="H495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9" i="1"/>
  <c r="J24" i="1"/>
  <c r="J13" i="1"/>
  <c r="J498" i="1"/>
  <c r="J500" i="1"/>
  <c r="J19" i="1"/>
  <c r="J23" i="1"/>
  <c r="J552" i="1"/>
  <c r="J16" i="1"/>
  <c r="J255" i="1"/>
  <c r="J495" i="1"/>
  <c r="J10" i="1"/>
  <c r="J21" i="1"/>
  <c r="J497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100" i="1" s="1"/>
  <c r="D77" i="1" s="1"/>
  <c r="D67" i="1" s="1"/>
  <c r="D78" i="1" s="1"/>
  <c r="D83" i="1" s="1"/>
  <c r="D87" i="1" s="1"/>
  <c r="D84" i="1" s="1"/>
  <c r="D82" i="1" s="1"/>
  <c r="D86" i="1" s="1"/>
  <c r="D103" i="1" s="1"/>
  <c r="D79" i="1" s="1"/>
  <c r="D81" i="1" s="1"/>
  <c r="D104" i="1" s="1"/>
  <c r="D85" i="1" s="1"/>
  <c r="D97" i="1" s="1"/>
  <c r="D80" i="1" s="1"/>
  <c r="D89" i="1" s="1"/>
  <c r="D102" i="1" s="1"/>
  <c r="D94" i="1" s="1"/>
  <c r="D88" i="1" s="1"/>
  <c r="D90" i="1" s="1"/>
  <c r="D91" i="1" s="1"/>
  <c r="D101" i="1" s="1"/>
  <c r="D105" i="1" s="1"/>
  <c r="D92" i="1" s="1"/>
  <c r="D93" i="1" s="1"/>
  <c r="D95" i="1" s="1"/>
  <c r="D96" i="1" s="1"/>
  <c r="D98" i="1" s="1"/>
  <c r="D99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3" i="1" s="1"/>
  <c r="D207" i="1" s="1"/>
  <c r="D208" i="1" s="1"/>
  <c r="D209" i="1" s="1"/>
  <c r="D210" i="1" s="1"/>
  <c r="D211" i="1" s="1"/>
  <c r="D213" i="1" s="1"/>
  <c r="D215" i="1" s="1"/>
  <c r="D216" i="1" l="1"/>
  <c r="D217" i="1" l="1"/>
  <c r="D218" i="1" l="1"/>
  <c r="D219" i="1" l="1"/>
  <c r="D220" i="1" l="1"/>
  <c r="D221" i="1" l="1"/>
  <c r="D222" i="1" l="1"/>
  <c r="D223" i="1" l="1"/>
  <c r="D212" i="1" s="1"/>
  <c r="D224" i="1" s="1"/>
  <c r="D225" i="1" l="1"/>
  <c r="D546" i="1" s="1"/>
  <c r="D547" i="1" s="1"/>
  <c r="D548" i="1" s="1"/>
  <c r="D549" i="1" l="1"/>
  <c r="D550" i="1" s="1"/>
  <c r="D551" i="1" s="1"/>
  <c r="D226" i="1" s="1"/>
  <c r="D227" i="1" s="1"/>
  <c r="D228" i="1" s="1"/>
  <c r="D544" i="1" s="1"/>
  <c r="D214" i="1" s="1"/>
  <c r="D229" i="1" s="1"/>
  <c r="D545" i="1" s="1"/>
  <c r="D230" i="1" s="1"/>
  <c r="D231" i="1" s="1"/>
  <c r="D521" i="1" s="1"/>
  <c r="D232" i="1" s="1"/>
  <c r="D437" i="1" s="1"/>
  <c r="D234" i="1" s="1"/>
  <c r="D522" i="1" s="1"/>
  <c r="D235" i="1" s="1"/>
  <c r="D236" i="1" s="1"/>
  <c r="D494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l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495" i="1" s="1"/>
  <c r="D259" i="1" s="1"/>
  <c r="D260" i="1" s="1"/>
  <c r="D552" i="1" s="1"/>
  <c r="D261" i="1" s="1"/>
  <c r="D496" i="1" s="1"/>
  <c r="D497" i="1" s="1"/>
  <c r="D498" i="1" s="1"/>
  <c r="D499" i="1" s="1"/>
  <c r="D500" i="1" s="1"/>
  <c r="D262" i="1" s="1"/>
  <c r="D501" i="1" s="1"/>
  <c r="D502" i="1" s="1"/>
  <c r="D503" i="1" s="1"/>
  <c r="D504" i="1" s="1"/>
  <c r="D505" i="1" s="1"/>
  <c r="D263" i="1" s="1"/>
  <c r="D506" i="1" s="1"/>
  <c r="D507" i="1" s="1"/>
  <c r="D508" i="1" s="1"/>
  <c r="D264" i="1" s="1"/>
  <c r="D265" i="1" s="1"/>
  <c r="D509" i="1" s="1"/>
  <c r="D266" i="1" s="1"/>
  <c r="D510" i="1" s="1"/>
  <c r="D511" i="1" s="1"/>
  <c r="D267" i="1" s="1"/>
  <c r="D268" i="1" s="1"/>
  <c r="D512" i="1" s="1"/>
  <c r="D269" i="1" s="1"/>
  <c r="D270" i="1" s="1"/>
  <c r="D271" i="1" s="1"/>
  <c r="D272" i="1" s="1"/>
  <c r="D273" i="1" s="1"/>
  <c r="D513" i="1" s="1"/>
  <c r="D514" i="1" s="1"/>
  <c r="D515" i="1" s="1"/>
  <c r="D274" i="1" s="1"/>
  <c r="D275" i="1" s="1"/>
  <c r="D276" i="1" s="1"/>
  <c r="D516" i="1" s="1"/>
  <c r="D517" i="1" s="1"/>
  <c r="D518" i="1" s="1"/>
  <c r="D519" i="1" s="1"/>
  <c r="D520" i="1" s="1"/>
  <c r="D277" i="1" s="1"/>
  <c r="D278" i="1" s="1"/>
  <c r="D279" i="1" s="1"/>
  <c r="D532" i="1" s="1"/>
  <c r="D533" i="1" s="1"/>
  <c r="D534" i="1" s="1"/>
  <c r="D535" i="1" s="1"/>
  <c r="D536" i="1" s="1"/>
  <c r="D537" i="1" s="1"/>
  <c r="D280" i="1" s="1"/>
  <c r="D281" i="1" s="1"/>
  <c r="D282" i="1" s="1"/>
  <c r="D538" i="1" s="1"/>
  <c r="D539" i="1" s="1"/>
  <c r="D283" i="1" s="1"/>
  <c r="D529" i="1" s="1"/>
  <c r="D530" i="1" s="1"/>
  <c r="D531" i="1" s="1"/>
  <c r="D284" i="1" s="1"/>
  <c r="D286" i="1" s="1"/>
  <c r="D287" i="1" s="1"/>
  <c r="D288" i="1" s="1"/>
  <c r="D289" i="1" s="1"/>
  <c r="D2" i="1"/>
  <c r="D540" i="1" l="1"/>
  <c r="D541" i="1" s="1"/>
  <c r="D290" i="1"/>
  <c r="D285" i="1" s="1"/>
  <c r="D291" i="1" s="1"/>
  <c r="D292" i="1" l="1"/>
  <c r="D293" i="1" s="1"/>
  <c r="D542" i="1" s="1"/>
  <c r="D543" i="1" s="1"/>
  <c r="D294" i="1" s="1"/>
  <c r="D295" i="1" s="1"/>
  <c r="D296" i="1" s="1"/>
  <c r="D297" i="1" s="1"/>
  <c r="D311" i="1" s="1"/>
  <c r="D298" i="1" s="1"/>
  <c r="D299" i="1" s="1"/>
  <c r="D300" i="1" s="1"/>
  <c r="D301" i="1" s="1"/>
  <c r="D526" i="1" s="1"/>
  <c r="D527" i="1" s="1"/>
  <c r="D302" i="1" s="1"/>
  <c r="D528" i="1" s="1"/>
  <c r="D303" i="1" s="1"/>
  <c r="D304" i="1" s="1"/>
  <c r="D305" i="1" s="1"/>
  <c r="D306" i="1" s="1"/>
  <c r="D307" i="1" s="1"/>
  <c r="D308" i="1" s="1"/>
  <c r="D309" i="1" s="1"/>
  <c r="D310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523" i="1" s="1"/>
  <c r="D524" i="1" s="1"/>
  <c r="D525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493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484" i="1" s="1"/>
  <c r="D485" i="1" s="1"/>
  <c r="D486" i="1" s="1"/>
  <c r="D487" i="1" s="1"/>
  <c r="D488" i="1" s="1"/>
  <c r="D489" i="1" s="1"/>
  <c r="D490" i="1" s="1"/>
  <c r="D491" i="1" s="1"/>
  <c r="D492" i="1" s="1"/>
  <c r="D382" i="1" s="1"/>
  <c r="D383" i="1" s="1"/>
  <c r="D384" i="1" s="1"/>
  <c r="D483" i="1" s="1"/>
  <c r="D385" i="1" s="1"/>
  <c r="D478" i="1" s="1"/>
  <c r="D479" i="1" s="1"/>
  <c r="D480" i="1" s="1"/>
  <c r="D481" i="1" s="1"/>
  <c r="D482" i="1" s="1"/>
  <c r="D386" i="1" s="1"/>
  <c r="D387" i="1" s="1"/>
  <c r="D388" i="1" s="1"/>
  <c r="D389" i="1" s="1"/>
  <c r="D390" i="1" s="1"/>
  <c r="D472" i="1" s="1"/>
  <c r="D473" i="1" s="1"/>
  <c r="D474" i="1" s="1"/>
  <c r="D475" i="1" s="1"/>
  <c r="D476" i="1" s="1"/>
  <c r="D477" i="1" s="1"/>
  <c r="D391" i="1" s="1"/>
  <c r="D392" i="1" s="1"/>
  <c r="D471" i="1" s="1"/>
  <c r="D393" i="1" s="1"/>
  <c r="D394" i="1" s="1"/>
  <c r="D470" i="1" s="1"/>
  <c r="D395" i="1" s="1"/>
  <c r="D467" i="1" s="1"/>
  <c r="D468" i="1" s="1"/>
  <c r="D469" i="1" s="1"/>
  <c r="D396" i="1" s="1"/>
  <c r="D397" i="1" s="1"/>
  <c r="D398" i="1" s="1"/>
  <c r="D399" i="1" s="1"/>
  <c r="D400" i="1" s="1"/>
  <c r="D401" i="1" s="1"/>
  <c r="D402" i="1" s="1"/>
  <c r="D465" i="1" s="1"/>
  <c r="D466" i="1" s="1"/>
  <c r="D403" i="1" s="1"/>
  <c r="D462" i="1" s="1"/>
  <c r="D463" i="1" s="1"/>
  <c r="D464" i="1" s="1"/>
  <c r="D404" i="1" s="1"/>
  <c r="D405" i="1" s="1"/>
  <c r="D406" i="1" s="1"/>
  <c r="D461" i="1" s="1"/>
  <c r="D407" i="1" s="1"/>
  <c r="D408" i="1" s="1"/>
  <c r="D456" i="1" s="1"/>
  <c r="D457" i="1" s="1"/>
  <c r="D458" i="1" s="1"/>
  <c r="D459" i="1" s="1"/>
  <c r="D460" i="1" s="1"/>
  <c r="D409" i="1" s="1"/>
  <c r="D455" i="1" s="1"/>
  <c r="D410" i="1" s="1"/>
  <c r="D452" i="1" s="1"/>
  <c r="D453" i="1" s="1"/>
  <c r="D454" i="1" s="1"/>
  <c r="D411" i="1" s="1"/>
  <c r="D450" i="1" s="1"/>
  <c r="D451" i="1" s="1"/>
  <c r="D412" i="1" s="1"/>
  <c r="D444" i="1" s="1"/>
  <c r="D445" i="1" s="1"/>
  <c r="D446" i="1" s="1"/>
  <c r="D447" i="1" s="1"/>
  <c r="D448" i="1" s="1"/>
  <c r="D449" i="1" s="1"/>
  <c r="D413" i="1" s="1"/>
  <c r="D414" i="1" s="1"/>
  <c r="D415" i="1" s="1"/>
  <c r="D416" i="1" s="1"/>
  <c r="D417" i="1" s="1"/>
  <c r="D418" i="1" s="1"/>
  <c r="D419" i="1" s="1"/>
  <c r="D443" i="1" s="1"/>
  <c r="D420" i="1" s="1"/>
  <c r="D421" i="1" s="1"/>
  <c r="D422" i="1" s="1"/>
  <c r="D423" i="1" s="1"/>
  <c r="D438" i="1" s="1"/>
  <c r="D439" i="1" s="1"/>
  <c r="D440" i="1" s="1"/>
  <c r="D441" i="1" s="1"/>
  <c r="D442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<sst xmlns="http://schemas.openxmlformats.org/spreadsheetml/2006/main" count="3460" uniqueCount="1982">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</sst>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microsoft.com/office/2017/10/relationships/threadedComment" Target="../threadedComments/threadedComment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2"/>
  <sheetViews>
    <sheetView tabSelected="1" zoomScale="145" zoomScaleNormal="145" workbookViewId="0">
      <pane xSplit="5" ySplit="3" topLeftCell="F78" activePane="bottomRight" state="frozen"/>
      <selection pane="topRight" activeCell="C1" sqref="C1"/>
      <selection pane="bottomLeft" activeCell="A4" sqref="A4"/>
      <selection pane="bottomRight" activeCell="K101" sqref="K101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235</v>
      </c>
      <c r="H2" s="6">
        <f>SUM(H5:H417)-H8-H11-H13-H19-H23-H26-H50-H56</f>
        <v>4718397.7736506052</v>
      </c>
      <c r="M2" s="9">
        <f>MIN(M5:M88)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TRIMMEAN(S5:S301,10%)</f>
        <v>39.707562738088768</v>
      </c>
      <c r="T4" s="106">
        <f>TRIMMEAN(T5:T301,10%)</f>
        <v>81.875898919566097</v>
      </c>
      <c r="U4" s="106">
        <f>TRIMMEAN(U5:U301,10%)</f>
        <v>48.768623887654556</v>
      </c>
      <c r="V4" s="106">
        <f>TRIMMEAN(V5:V301,10%)</f>
        <v>17.806350953385813</v>
      </c>
      <c r="W4" s="106">
        <f>TRIMMEAN(W5:W301,10%)</f>
        <v>15.936200291057885</v>
      </c>
      <c r="X4" s="106">
        <f>TRIMMEAN(X5:X301,10%)</f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AVERAGE(AE5:AE223)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0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1">($J5/$L5)/Y5</f>
        <v>114.29172821983411</v>
      </c>
      <c r="T5" s="11">
        <f t="shared" ref="T5" si="2">($J5/$L5)/Z5</f>
        <v>135.96774564083714</v>
      </c>
      <c r="U5" s="11">
        <f t="shared" ref="U5" si="3">($J5/$L5)/AA5</f>
        <v>67.345254032182353</v>
      </c>
      <c r="V5" s="11">
        <f t="shared" ref="V5" si="4">($J5/$L5)/AB5</f>
        <v>36.174904803525479</v>
      </c>
      <c r="W5" s="11">
        <f t="shared" ref="W5" si="5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0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1"/>
        <v>36.70554868934898</v>
      </c>
      <c r="T6" s="11">
        <f t="shared" ref="T6" si="6">($J6/$L6)/Z6</f>
        <v>89.469774930288139</v>
      </c>
      <c r="U6" s="11">
        <f t="shared" ref="U6" si="7">($J6/$L6)/AA6</f>
        <v>101.82334218007688</v>
      </c>
      <c r="V6" s="11">
        <f t="shared" ref="V6" si="8">($J6/$L6)/AB6</f>
        <v>19.898429093244786</v>
      </c>
      <c r="W6" s="11">
        <f t="shared" ref="W6" si="9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0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0">($J7/$L7)/Y7</f>
        <v>23.757640322176229</v>
      </c>
      <c r="T7" s="11">
        <f t="shared" ref="T7" si="11">($J7/$L7)/Z7</f>
        <v>28.913005310713569</v>
      </c>
      <c r="U7" s="11">
        <f t="shared" ref="U7" si="12">($J7/$L7)/AA7</f>
        <v>27.614666557555445</v>
      </c>
      <c r="V7" s="11">
        <f t="shared" ref="V7" si="13">($J7/$L7)/AB7</f>
        <v>15.069643672784736</v>
      </c>
      <c r="W7" s="11">
        <f t="shared" ref="W7:X7" si="14">($J7/$L7)/AC7</f>
        <v>14.404407150292435</v>
      </c>
      <c r="X7" s="11">
        <f t="shared" si="14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0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5">($J8/$L8)/Y8</f>
        <v>40.418658589855326</v>
      </c>
      <c r="T8" s="11">
        <f t="shared" ref="T8" si="16">($J8/$L8)/Z8</f>
        <v>25.802317107177018</v>
      </c>
      <c r="U8" s="11">
        <f t="shared" ref="U8" si="17">($J8/$L8)/AA8</f>
        <v>21.253580352720277</v>
      </c>
      <c r="V8" s="11">
        <f t="shared" ref="V8" si="18">($J8/$L8)/AB8</f>
        <v>17.568914412173296</v>
      </c>
      <c r="W8" s="11">
        <f t="shared" ref="W8" si="19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0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0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0">($J10/$L10)/AA10</f>
        <v>16.882657577308169</v>
      </c>
      <c r="V10" s="11">
        <f t="shared" ref="V10:V11" si="21">($J10/$L10)/AB10</f>
        <v>15.600216821810495</v>
      </c>
      <c r="W10" s="11">
        <f t="shared" ref="W10:W11" si="22">($J10/$L10)/AC10</f>
        <v>14.655414957954367</v>
      </c>
      <c r="X10" s="11">
        <f t="shared" ref="X10" si="23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0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4">($J11/$L11)/Y11</f>
        <v>153.4807692307692</v>
      </c>
      <c r="T11" s="11">
        <f t="shared" ref="T11" si="25">($J11/$L11)/Z11</f>
        <v>84.734174679487168</v>
      </c>
      <c r="U11" s="11">
        <f t="shared" si="20"/>
        <v>71.669434090138921</v>
      </c>
      <c r="V11" s="11">
        <f t="shared" si="21"/>
        <v>36.073085451134226</v>
      </c>
      <c r="W11" s="11">
        <f t="shared" si="22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0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0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6">($J13/$L13)/Y13</f>
        <v>38.22792541888041</v>
      </c>
      <c r="T13" s="11">
        <f t="shared" ref="T13" si="27">($J13/$L13)/Z13</f>
        <v>17.055535956115875</v>
      </c>
      <c r="U13" s="11">
        <f t="shared" ref="U13" si="28">($J13/$L13)/AA13</f>
        <v>20.599169271322381</v>
      </c>
      <c r="V13" s="11">
        <f t="shared" ref="V13" si="29">($J13/$L13)/AB13</f>
        <v>14.081649201643014</v>
      </c>
      <c r="W13" s="11">
        <f t="shared" ref="W13" si="30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0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0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1">($J15/$L15)/Y15</f>
        <v>15.215226486342189</v>
      </c>
      <c r="T15" s="11">
        <f t="shared" ref="T15" si="32">($J15/$L15)/Z15</f>
        <v>620.56388026438492</v>
      </c>
      <c r="U15" s="11">
        <f t="shared" ref="U15" si="33">($J15/$L15)/AA15</f>
        <v>12.890050925372982</v>
      </c>
      <c r="V15" s="11">
        <f t="shared" ref="V15" si="34">($J15/$L15)/AB15</f>
        <v>9.7616790153948205</v>
      </c>
      <c r="W15" s="11">
        <f t="shared" ref="W15" si="35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0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6">($J16/$L16)/Y16</f>
        <v>30.947979931344076</v>
      </c>
      <c r="T16" s="11">
        <f t="shared" ref="T16:T17" si="37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0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6"/>
        <v>5.7115071221148952</v>
      </c>
      <c r="T17" s="11">
        <f t="shared" si="37"/>
        <v>82.215641994653879</v>
      </c>
      <c r="U17" s="11">
        <f t="shared" ref="U17" si="38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0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6"/>
        <v>32.373731114001174</v>
      </c>
      <c r="T18" s="11">
        <f t="shared" ref="T18:U18" si="39">($J18/$L18)/Z18</f>
        <v>26.186751389992061</v>
      </c>
      <c r="U18" s="11">
        <f t="shared" si="39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0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0">($J19/$L19)/AB19</f>
        <v>26.925753929607406</v>
      </c>
      <c r="W19" s="11">
        <f t="shared" si="40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0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0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1">($J21/$L21)/Y21</f>
        <v>22.613586053077828</v>
      </c>
      <c r="T21" s="11">
        <f t="shared" ref="T21" si="42">($J21/$L21)/Z21</f>
        <v>17.28240384885482</v>
      </c>
      <c r="U21" s="11">
        <f t="shared" ref="U21" si="43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0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4">($J22/$L22)/Y22</f>
        <v>30.091306048807535</v>
      </c>
      <c r="T22" s="11">
        <f t="shared" ref="T22:T23" si="45">($J22/$L22)/Z22</f>
        <v>27.77325727470933</v>
      </c>
      <c r="U22" s="11">
        <f t="shared" ref="U22:W23" si="46">($J22/$L22)/AA22</f>
        <v>32.581971583252752</v>
      </c>
      <c r="V22" s="11">
        <f t="shared" si="46"/>
        <v>21.443609980306427</v>
      </c>
      <c r="W22" s="11">
        <f t="shared" si="46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0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4"/>
        <v>6.955845971140608</v>
      </c>
      <c r="T23" s="11">
        <f t="shared" si="45"/>
        <v>6.217012590786295</v>
      </c>
      <c r="U23" s="11">
        <f t="shared" ref="U23" si="47">($J23/$L23)/AA23</f>
        <v>5.8962330713599744</v>
      </c>
      <c r="V23" s="11">
        <f t="shared" ref="V23" si="48">($J23/$L23)/AB23</f>
        <v>5.3686059508803359</v>
      </c>
      <c r="W23" s="11">
        <f t="shared" si="46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0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49">($J24/$L24)/Y24</f>
        <v>16.706191857453643</v>
      </c>
      <c r="T24" s="11">
        <f t="shared" ref="T24" si="50">($J24/$L24)/Z24</f>
        <v>15.089463613183934</v>
      </c>
      <c r="U24" s="11">
        <f t="shared" ref="U24" si="51">($J24/$L24)/AA24</f>
        <v>14.709854465682453</v>
      </c>
      <c r="V24" s="11">
        <f t="shared" ref="V24" si="52">($J24/$L24)/AB24</f>
        <v>14.174950666930364</v>
      </c>
      <c r="W24" s="11">
        <f t="shared" ref="W24" si="53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0"/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 t="shared" ref="S25" si="54">($J25/$L25)/Y25</f>
        <v>28.115796016185257</v>
      </c>
      <c r="T25" s="11">
        <f t="shared" ref="T25" si="55">($J25/$L25)/Z25</f>
        <v>20.86111110835451</v>
      </c>
      <c r="U25" s="11">
        <f t="shared" ref="U25" si="56">($J25/$L25)/AA25</f>
        <v>20.321017616876077</v>
      </c>
      <c r="V25" s="11">
        <f t="shared" ref="V25" si="57">($J25/$L25)/AB25</f>
        <v>17.704495611695602</v>
      </c>
      <c r="W25" s="11">
        <f t="shared" ref="W25" si="58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59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9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59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59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9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9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9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9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9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9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9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9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9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9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9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9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9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9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9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59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0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59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0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59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0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59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0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59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0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59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0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59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0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59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0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59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59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76" si="61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1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1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1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1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1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1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1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1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+D77+1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1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1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1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1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2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1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2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1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2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1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2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1"/>
        <v>64</v>
      </c>
      <c r="E76" s="5" t="s">
        <v>130</v>
      </c>
      <c r="F76" s="1" t="s">
        <v>131</v>
      </c>
      <c r="G76" s="3">
        <v>27.9</v>
      </c>
      <c r="H76" s="6">
        <f t="shared" ref="H76:H78" si="63">+G76*L76</f>
        <v>3805.9901621999993</v>
      </c>
      <c r="I76" s="6">
        <f>+[64]Main!$N$5-[64]Main!$N$6</f>
        <v>-3514.8</v>
      </c>
      <c r="J76" s="6">
        <f t="shared" si="62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>+D100+1</f>
        <v>66</v>
      </c>
      <c r="E77" s="5" t="s">
        <v>685</v>
      </c>
      <c r="F77" t="s">
        <v>686</v>
      </c>
      <c r="G77" s="7">
        <v>40.200000000000003</v>
      </c>
      <c r="H77" s="6">
        <f t="shared" si="63"/>
        <v>4729.9150356</v>
      </c>
      <c r="I77" s="6">
        <f>+[65]Main!$K$5-[65]Main!$K$6</f>
        <v>707.18499999999995</v>
      </c>
      <c r="J77" s="6">
        <f t="shared" si="62"/>
        <v>4022.7300356000001</v>
      </c>
      <c r="K77" s="3" t="s">
        <v>1070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>+D67+1</f>
        <v>68</v>
      </c>
      <c r="E78" s="5" t="s">
        <v>697</v>
      </c>
      <c r="F78" t="s">
        <v>698</v>
      </c>
      <c r="G78" s="53">
        <v>34.42</v>
      </c>
      <c r="H78" s="29">
        <f t="shared" si="63"/>
        <v>6456.7101200000006</v>
      </c>
      <c r="I78" s="29">
        <f>+[66]Main!$N$5-[66]Main!$N$6</f>
        <v>-1130.3990000000001</v>
      </c>
      <c r="J78" s="29">
        <f t="shared" si="62"/>
        <v>7587.109120000001</v>
      </c>
      <c r="K78" s="27" t="s">
        <v>1070</v>
      </c>
      <c r="L78" s="29">
        <f>+[66]Main!$N$3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>+D103+1</f>
        <v>75</v>
      </c>
      <c r="E79" s="5" t="s">
        <v>678</v>
      </c>
      <c r="F79" t="s">
        <v>679</v>
      </c>
      <c r="G79" s="7">
        <v>325</v>
      </c>
      <c r="H79" s="6">
        <f t="shared" ref="H79:H81" si="64">+G79*L79</f>
        <v>7056.6200250000002</v>
      </c>
      <c r="I79" s="6">
        <f>+[72]Main!$M$5-[72]Main!$M$6</f>
        <v>946.1869999999999</v>
      </c>
      <c r="J79" s="6">
        <f t="shared" si="62"/>
        <v>6110.4330250000003</v>
      </c>
      <c r="K79" s="3" t="s">
        <v>1070</v>
      </c>
      <c r="L79" s="6">
        <f>+[72]Main!$M$3</f>
        <v>21.712676999999999</v>
      </c>
      <c r="M79" s="9">
        <v>45783</v>
      </c>
    </row>
    <row r="80" spans="1:32" x14ac:dyDescent="0.25">
      <c r="A80" s="88" t="s">
        <v>333</v>
      </c>
      <c r="D80">
        <f>+D97+1</f>
        <v>80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+[75]Main!$J$5-[75]Main!$J$6</f>
        <v>115.66200000000001</v>
      </c>
      <c r="J80" s="6">
        <f>+H80-I80</f>
        <v>5628.2763826999999</v>
      </c>
      <c r="K80" s="3" t="s">
        <v>1070</v>
      </c>
      <c r="L80" s="6">
        <f>+[75]Main!$J$3</f>
        <v>154.823137</v>
      </c>
      <c r="M80" s="9">
        <v>45580</v>
      </c>
    </row>
    <row r="81" spans="1:32" x14ac:dyDescent="0.25">
      <c r="A81" s="88" t="s">
        <v>333</v>
      </c>
      <c r="B81"/>
      <c r="C81"/>
      <c r="D81">
        <f>+D79+1</f>
        <v>76</v>
      </c>
      <c r="E81" s="5" t="s">
        <v>430</v>
      </c>
      <c r="F81" t="s">
        <v>431</v>
      </c>
      <c r="G81" s="7">
        <v>115.95</v>
      </c>
      <c r="H81" s="6">
        <f t="shared" si="64"/>
        <v>5616.1667226</v>
      </c>
      <c r="I81" s="6">
        <f>+[73]Main!$L$5-[73]Main!$L$6</f>
        <v>206.86999999999998</v>
      </c>
      <c r="J81" s="6">
        <f t="shared" si="62"/>
        <v>5409.2967226000001</v>
      </c>
      <c r="K81" s="3" t="s">
        <v>1070</v>
      </c>
      <c r="L81" s="6">
        <f>+[73]Main!$L$3</f>
        <v>48.436107999999997</v>
      </c>
      <c r="M81" s="9">
        <v>45540</v>
      </c>
    </row>
    <row r="82" spans="1:32" x14ac:dyDescent="0.25">
      <c r="A82" s="88" t="s">
        <v>333</v>
      </c>
      <c r="D82">
        <f>+D84+1</f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1070</v>
      </c>
      <c r="L82" s="6">
        <f>+[70]Main!$K$3</f>
        <v>182.60207700000001</v>
      </c>
      <c r="M82" s="9">
        <v>45574</v>
      </c>
    </row>
    <row r="83" spans="1:32" x14ac:dyDescent="0.25">
      <c r="A83" s="88" t="s">
        <v>333</v>
      </c>
      <c r="B83"/>
      <c r="C83"/>
      <c r="D83">
        <f>+D78+1</f>
        <v>69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+[67]Main!$K$5-[67]Main!$K$6</f>
        <v>481.55700000000002</v>
      </c>
      <c r="J83" s="6">
        <f>+H83-I83</f>
        <v>4983.5983000000006</v>
      </c>
      <c r="K83" s="3" t="s">
        <v>1070</v>
      </c>
      <c r="L83" s="6">
        <f>+[67]Main!$K$3</f>
        <v>62.853999999999999</v>
      </c>
      <c r="M83" s="9">
        <v>45549</v>
      </c>
    </row>
    <row r="84" spans="1:32" x14ac:dyDescent="0.25">
      <c r="A84" s="88" t="s">
        <v>333</v>
      </c>
      <c r="D84">
        <f>+D87+1</f>
        <v>71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+[69]Main!$L$5-[69]Main!$L$6</f>
        <v>-43</v>
      </c>
      <c r="J84" s="6">
        <f>+H84-I84</f>
        <v>4725.7000000000007</v>
      </c>
      <c r="K84" s="3" t="s">
        <v>1070</v>
      </c>
      <c r="L84" s="6">
        <f>+[69]Main!$L$3</f>
        <v>242</v>
      </c>
      <c r="M84" s="9">
        <v>45566</v>
      </c>
    </row>
    <row r="85" spans="1:32" x14ac:dyDescent="0.25">
      <c r="A85" s="88" t="s">
        <v>333</v>
      </c>
      <c r="B85"/>
      <c r="C85"/>
      <c r="D85">
        <f>+D104+1</f>
        <v>78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+[74]Main!$L$5-[74]Main!$L$6</f>
        <v>673.06</v>
      </c>
      <c r="J85" s="6">
        <f t="shared" ref="J85" si="65">+H85-I85</f>
        <v>4693.4808421100006</v>
      </c>
      <c r="K85" s="3" t="s">
        <v>1070</v>
      </c>
      <c r="L85" s="6">
        <f>+[74]Main!$L$3</f>
        <v>164.668329</v>
      </c>
      <c r="M85" s="9">
        <v>45540</v>
      </c>
    </row>
    <row r="86" spans="1:32" x14ac:dyDescent="0.25">
      <c r="A86" s="88" t="s">
        <v>333</v>
      </c>
      <c r="B86"/>
      <c r="C86"/>
      <c r="D86">
        <f>+D82+1</f>
        <v>73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+[71]Main!$K$5-[71]Main!$K$6</f>
        <v>694.2120000000001</v>
      </c>
      <c r="J86" s="6">
        <f>+H86-I86</f>
        <v>4396.4049959999993</v>
      </c>
      <c r="K86" s="3" t="s">
        <v>1276</v>
      </c>
      <c r="L86" s="6">
        <f>+[71]Main!$K$3</f>
        <v>28.760548</v>
      </c>
      <c r="M86" s="9">
        <v>45631</v>
      </c>
    </row>
    <row r="87" spans="1:32" x14ac:dyDescent="0.25">
      <c r="A87" s="88" t="s">
        <v>333</v>
      </c>
      <c r="B87"/>
      <c r="C87"/>
      <c r="D87">
        <f>+D83+1</f>
        <v>70</v>
      </c>
      <c r="E87" s="5" t="s">
        <v>680</v>
      </c>
      <c r="F87" t="s">
        <v>1825</v>
      </c>
      <c r="G87" s="7">
        <v>28.8</v>
      </c>
      <c r="H87" s="6">
        <f>+G87*L87/DKK</f>
        <v>4047.1815218931561</v>
      </c>
      <c r="I87" s="6">
        <f>([68]Main!$K$5-[68]Main!$K$6)/DKK</f>
        <v>356.95054555760237</v>
      </c>
      <c r="J87" s="6">
        <f>+H87-I87</f>
        <v>3690.2309763355538</v>
      </c>
      <c r="K87" s="3" t="s">
        <v>1070</v>
      </c>
      <c r="L87" s="6">
        <f>+[68]Main!$K$3</f>
        <v>991.7</v>
      </c>
      <c r="M87" s="9">
        <v>45581</v>
      </c>
    </row>
    <row r="88" spans="1:32" x14ac:dyDescent="0.25">
      <c r="A88" s="88" t="s">
        <v>333</v>
      </c>
      <c r="B88"/>
      <c r="C88"/>
      <c r="D88">
        <f>+D94+1</f>
        <v>84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([77]Main!$K$5-[77]Main!$K$6)/HKD</f>
        <v>3986.4565384615375</v>
      </c>
      <c r="J88" s="6">
        <f>H88-I88</f>
        <v>3424.0649187512831</v>
      </c>
      <c r="K88" s="3" t="s">
        <v>1070</v>
      </c>
      <c r="L88" s="6">
        <f>+[77]Main!$K$3</f>
        <v>18408.301708999999</v>
      </c>
      <c r="M88" s="9">
        <v>45539</v>
      </c>
    </row>
    <row r="89" spans="1:32" x14ac:dyDescent="0.25">
      <c r="A89" s="88" t="s">
        <v>333</v>
      </c>
      <c r="D89">
        <f>+D80+1</f>
        <v>81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+[76]Main!$J$5-[76]Main!$J$6</f>
        <v>-984</v>
      </c>
      <c r="J89" s="6">
        <f>+H89-I89</f>
        <v>3298.8682848000003</v>
      </c>
      <c r="K89" s="3" t="s">
        <v>1277</v>
      </c>
      <c r="L89" s="6">
        <f>+[76]Main!$J$3</f>
        <v>267.92457000000002</v>
      </c>
      <c r="M89" s="9">
        <v>45761</v>
      </c>
    </row>
    <row r="90" spans="1:32" x14ac:dyDescent="0.25">
      <c r="A90" s="88" t="s">
        <v>333</v>
      </c>
      <c r="B90"/>
      <c r="C90"/>
      <c r="D90">
        <f>+D88+1</f>
        <v>85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6">+H90-I90</f>
        <v>3222.32041033</v>
      </c>
      <c r="K90" s="3" t="s">
        <v>1070</v>
      </c>
      <c r="L90" s="6">
        <f>+[78]Main!$M$3</f>
        <v>296.59093100000001</v>
      </c>
      <c r="M90" s="9">
        <v>45580</v>
      </c>
    </row>
    <row r="91" spans="1:32" x14ac:dyDescent="0.25">
      <c r="A91" s="88" t="s">
        <v>333</v>
      </c>
      <c r="B91"/>
      <c r="C91"/>
      <c r="D91">
        <f t="shared" ref="D91:D121" si="67">+D90+1</f>
        <v>86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6"/>
        <v>3133.1809905799992</v>
      </c>
      <c r="K91" s="3" t="s">
        <v>1070</v>
      </c>
      <c r="L91" s="6">
        <f>+[79]Main!$K$3</f>
        <v>713.54945799999996</v>
      </c>
      <c r="M91" s="9">
        <v>45540</v>
      </c>
    </row>
    <row r="92" spans="1:32" x14ac:dyDescent="0.25">
      <c r="A92" s="88" t="s">
        <v>333</v>
      </c>
      <c r="D92">
        <f>+D105+1</f>
        <v>89</v>
      </c>
      <c r="E92" s="5" t="s">
        <v>147</v>
      </c>
      <c r="F92" s="1" t="s">
        <v>148</v>
      </c>
      <c r="G92" s="3">
        <v>53.29</v>
      </c>
      <c r="H92" s="6">
        <v>3560</v>
      </c>
      <c r="I92" s="6">
        <f>+[88]Main!$L$5-[88]Main!$L$6</f>
        <v>568.66099999999994</v>
      </c>
      <c r="J92" s="6">
        <f>+H92-I92</f>
        <v>2991.3389999999999</v>
      </c>
      <c r="K92" s="3" t="s">
        <v>1040</v>
      </c>
      <c r="L92" s="6">
        <f>[88]Main!$L$3</f>
        <v>83.133341000000001</v>
      </c>
      <c r="M92" s="9">
        <v>45571</v>
      </c>
    </row>
    <row r="93" spans="1:32" x14ac:dyDescent="0.25">
      <c r="A93" s="88" t="s">
        <v>333</v>
      </c>
      <c r="B93"/>
      <c r="C93"/>
      <c r="D93">
        <f>+D92+1</f>
        <v>90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+[89]Main!$J$5-[89]Main!$J$6</f>
        <v>-474.93899999999996</v>
      </c>
      <c r="J93" s="6">
        <f>+H93-I93</f>
        <v>2926.7366313599996</v>
      </c>
      <c r="K93" s="3" t="s">
        <v>1070</v>
      </c>
      <c r="L93" s="6">
        <f>+[89]Main!$J$3</f>
        <v>696.53341799999998</v>
      </c>
      <c r="M93" s="9">
        <v>45572</v>
      </c>
    </row>
    <row r="94" spans="1:32" x14ac:dyDescent="0.25">
      <c r="A94" s="88" t="s">
        <v>333</v>
      </c>
      <c r="B94"/>
      <c r="C94"/>
      <c r="D94">
        <f>+D102+1</f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+[80]Main!$L$5-[80]Main!$L$6</f>
        <v>-96.746999999999957</v>
      </c>
      <c r="J94" s="6">
        <f t="shared" ref="J94:J103" si="68">+H94-I94</f>
        <v>2780.4768691199997</v>
      </c>
      <c r="K94" s="3" t="s">
        <v>1070</v>
      </c>
      <c r="L94" s="6">
        <f>[80]Main!$L$3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D95">
        <f>+D93+1</f>
        <v>91</v>
      </c>
      <c r="E95" s="39" t="s">
        <v>1161</v>
      </c>
      <c r="F95" t="s">
        <v>1162</v>
      </c>
      <c r="G95" s="7">
        <v>65</v>
      </c>
      <c r="H95" s="6">
        <f>+G95*L95</f>
        <v>2970.747715</v>
      </c>
      <c r="I95" s="6">
        <f>+[90]Main!$J$5-[90]Main!$J$6</f>
        <v>268.82000000000005</v>
      </c>
      <c r="J95" s="6">
        <f>+H95-I95</f>
        <v>2701.9277149999998</v>
      </c>
      <c r="K95" s="3" t="s">
        <v>1277</v>
      </c>
      <c r="L95" s="6">
        <f>+[90]Main!$J$3</f>
        <v>45.703811000000002</v>
      </c>
      <c r="M95" s="9">
        <v>45546</v>
      </c>
      <c r="AE95" s="1">
        <v>1999</v>
      </c>
    </row>
    <row r="96" spans="1:32" x14ac:dyDescent="0.25">
      <c r="A96" s="88" t="s">
        <v>333</v>
      </c>
      <c r="B96"/>
      <c r="C96"/>
      <c r="D96">
        <f>+D95+1</f>
        <v>92</v>
      </c>
      <c r="E96" s="5" t="s">
        <v>1290</v>
      </c>
      <c r="F96" t="s">
        <v>1291</v>
      </c>
      <c r="G96" s="7">
        <v>35</v>
      </c>
      <c r="H96" s="6">
        <f>+G96*L96</f>
        <v>2801.12</v>
      </c>
      <c r="I96" s="6">
        <f>+[91]Main!$K$5-[91]Main!$K$6</f>
        <v>140.42099999999999</v>
      </c>
      <c r="J96" s="6">
        <f>+H96-I96</f>
        <v>2660.6990000000001</v>
      </c>
      <c r="K96" s="3" t="s">
        <v>1070</v>
      </c>
      <c r="L96" s="6">
        <f>+[91]Main!$K$3</f>
        <v>80.031999999999996</v>
      </c>
      <c r="M96" s="9">
        <v>45572</v>
      </c>
    </row>
    <row r="97" spans="1:32" ht="13" x14ac:dyDescent="0.3">
      <c r="A97" s="88" t="s">
        <v>333</v>
      </c>
      <c r="D97">
        <f>+D85+1</f>
        <v>79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+[81]Main!$K$5-[81]Main!$K$6</f>
        <v>649.44200000000001</v>
      </c>
      <c r="J97" s="26">
        <f>+H97-I97</f>
        <v>2646.3186794900002</v>
      </c>
      <c r="K97" s="25" t="s">
        <v>1070</v>
      </c>
      <c r="L97" s="26">
        <f>+[81]Main!$K$3</f>
        <v>53.755679000000001</v>
      </c>
      <c r="M97" s="43">
        <v>45591</v>
      </c>
    </row>
    <row r="98" spans="1:32" x14ac:dyDescent="0.25">
      <c r="A98" s="88" t="s">
        <v>333</v>
      </c>
      <c r="B98"/>
      <c r="C98"/>
      <c r="D98">
        <f>+D96+1</f>
        <v>93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+[92]Main!$L$5-[92]Main!$L$6</f>
        <v>-356.94799999999998</v>
      </c>
      <c r="J98" s="6">
        <f>+H98-I98</f>
        <v>2610.1518003799997</v>
      </c>
      <c r="K98" s="3" t="s">
        <v>1070</v>
      </c>
      <c r="L98" s="6">
        <f>+[92]Main!$L$3</f>
        <v>48.675821999999997</v>
      </c>
      <c r="M98" s="9">
        <v>45576</v>
      </c>
    </row>
    <row r="99" spans="1:32" x14ac:dyDescent="0.25">
      <c r="A99" s="88" t="s">
        <v>333</v>
      </c>
      <c r="B99"/>
      <c r="C99"/>
      <c r="D99">
        <f>+D98+1</f>
        <v>94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+[93]Main!$J$5-[93]Main!$J$6</f>
        <v>511.75100000000003</v>
      </c>
      <c r="J99" s="6">
        <f>+H99-I99</f>
        <v>2214.2094121599998</v>
      </c>
      <c r="K99" s="3" t="s">
        <v>1070</v>
      </c>
      <c r="L99" s="6">
        <f>+[93]Main!$J$3</f>
        <v>93.772288000000003</v>
      </c>
      <c r="M99" s="9">
        <v>45554</v>
      </c>
    </row>
    <row r="100" spans="1:32" x14ac:dyDescent="0.25">
      <c r="A100" s="88" t="s">
        <v>333</v>
      </c>
      <c r="D100">
        <f>+D76+1</f>
        <v>65</v>
      </c>
      <c r="E100" s="5" t="s">
        <v>126</v>
      </c>
      <c r="F100" s="1" t="s">
        <v>127</v>
      </c>
      <c r="G100" s="7">
        <v>17</v>
      </c>
      <c r="H100" s="6">
        <f t="shared" ref="H100:H104" si="69">+G100*L100</f>
        <v>1649</v>
      </c>
      <c r="I100" s="6">
        <f>+[82]Main!$L$5-[82]Main!$L$6</f>
        <v>-352</v>
      </c>
      <c r="J100" s="6">
        <f t="shared" si="68"/>
        <v>2001</v>
      </c>
      <c r="K100" s="3" t="s">
        <v>1277</v>
      </c>
      <c r="L100" s="6">
        <f>+[82]Main!$L$3</f>
        <v>97</v>
      </c>
      <c r="M100" s="9">
        <v>45783</v>
      </c>
    </row>
    <row r="101" spans="1:32" x14ac:dyDescent="0.25">
      <c r="A101" s="88" t="s">
        <v>333</v>
      </c>
      <c r="B101"/>
      <c r="C101"/>
      <c r="D101">
        <f>+D91+1</f>
        <v>87</v>
      </c>
      <c r="E101" s="5" t="s">
        <v>691</v>
      </c>
      <c r="F101" t="s">
        <v>692</v>
      </c>
      <c r="G101" s="7">
        <v>38.619999999999997</v>
      </c>
      <c r="H101" s="6">
        <f t="shared" si="69"/>
        <v>3049.3814795799994</v>
      </c>
      <c r="I101" s="6">
        <f>+[83]Main!$L$5-[83]Main!$L$6</f>
        <v>1071.1729999999998</v>
      </c>
      <c r="J101" s="6">
        <f t="shared" si="68"/>
        <v>1978.2084795799997</v>
      </c>
      <c r="K101" s="3" t="s">
        <v>1276</v>
      </c>
      <c r="L101" s="6">
        <f>+[83]Main!$L$3</f>
        <v>78.958608999999996</v>
      </c>
      <c r="M101" s="9">
        <v>45684</v>
      </c>
    </row>
    <row r="102" spans="1:32" x14ac:dyDescent="0.25">
      <c r="A102" s="88" t="s">
        <v>333</v>
      </c>
      <c r="D102">
        <f>+D89+1</f>
        <v>82</v>
      </c>
      <c r="E102" s="5" t="s">
        <v>788</v>
      </c>
      <c r="F102" t="s">
        <v>1173</v>
      </c>
      <c r="G102" s="7">
        <v>29.13</v>
      </c>
      <c r="H102" s="6">
        <f t="shared" si="69"/>
        <v>3411.7462946099999</v>
      </c>
      <c r="I102" s="6">
        <f>+[84]Main!$L$5-[84]Main!$L$6</f>
        <v>1590.0459999999998</v>
      </c>
      <c r="J102" s="6">
        <f t="shared" si="68"/>
        <v>1821.7002946100001</v>
      </c>
      <c r="K102" s="3" t="s">
        <v>1070</v>
      </c>
      <c r="L102" s="6">
        <f>+[84]Main!$L$3</f>
        <v>117.121397</v>
      </c>
      <c r="M102" s="9">
        <v>45558</v>
      </c>
    </row>
    <row r="103" spans="1:32" x14ac:dyDescent="0.25">
      <c r="A103" s="88" t="s">
        <v>333</v>
      </c>
      <c r="B103"/>
      <c r="C103"/>
      <c r="D103">
        <f>+D86+1</f>
        <v>74</v>
      </c>
      <c r="E103" s="5" t="s">
        <v>86</v>
      </c>
      <c r="F103" s="1" t="s">
        <v>87</v>
      </c>
      <c r="G103" s="7">
        <v>20.46</v>
      </c>
      <c r="H103" s="6">
        <f t="shared" si="69"/>
        <v>2067.5831517000001</v>
      </c>
      <c r="I103" s="6">
        <f>+[85]Main!$L$5-[85]Main!$L$6</f>
        <v>489</v>
      </c>
      <c r="J103" s="6">
        <f t="shared" si="68"/>
        <v>1578.5831517000001</v>
      </c>
      <c r="K103" s="3" t="s">
        <v>1070</v>
      </c>
      <c r="L103" s="6">
        <f>+[85]Main!$L$3</f>
        <v>101.054895</v>
      </c>
      <c r="M103" s="9">
        <v>45583</v>
      </c>
    </row>
    <row r="104" spans="1:32" x14ac:dyDescent="0.25">
      <c r="A104" s="88" t="s">
        <v>333</v>
      </c>
      <c r="B104"/>
      <c r="C104"/>
      <c r="D104">
        <f>+D81+1</f>
        <v>77</v>
      </c>
      <c r="E104" s="13" t="s">
        <v>53</v>
      </c>
      <c r="F104" s="1" t="s">
        <v>54</v>
      </c>
      <c r="G104" s="7">
        <v>28.15</v>
      </c>
      <c r="H104" s="6">
        <f t="shared" si="69"/>
        <v>10832.62137965</v>
      </c>
      <c r="I104" s="6">
        <f>+[86]Main!$K$5-[86]Main!$K$6</f>
        <v>9519</v>
      </c>
      <c r="J104" s="6">
        <f>H104-I104</f>
        <v>1313.6213796499997</v>
      </c>
      <c r="K104" s="3" t="s">
        <v>1277</v>
      </c>
      <c r="L104" s="6">
        <f>+[86]Main!$K$3</f>
        <v>384.81781100000001</v>
      </c>
      <c r="M104" s="9">
        <v>45707</v>
      </c>
      <c r="AF104" s="1" t="s">
        <v>608</v>
      </c>
    </row>
    <row r="105" spans="1:32" x14ac:dyDescent="0.25">
      <c r="A105" s="88" t="s">
        <v>333</v>
      </c>
      <c r="B105"/>
      <c r="C105"/>
      <c r="D105">
        <f>+D101+1</f>
        <v>88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[87]Main!$K$5-[87]Main!$K$6</f>
        <v>1053.77</v>
      </c>
      <c r="J105" s="6">
        <f t="shared" si="66"/>
        <v>1367.3095042</v>
      </c>
      <c r="K105" s="3" t="s">
        <v>1843</v>
      </c>
      <c r="L105" s="6">
        <f>[87]Main!$K$3</f>
        <v>171.22202999999999</v>
      </c>
      <c r="M105" s="9">
        <v>45839</v>
      </c>
    </row>
    <row r="106" spans="1:32" x14ac:dyDescent="0.25">
      <c r="A106" s="88" t="s">
        <v>333</v>
      </c>
      <c r="B106"/>
      <c r="C106"/>
      <c r="D106">
        <f>+D99+1</f>
        <v>95</v>
      </c>
      <c r="E106" s="5" t="s">
        <v>124</v>
      </c>
      <c r="F106" s="1" t="s">
        <v>125</v>
      </c>
      <c r="G106" s="3">
        <v>16.22</v>
      </c>
      <c r="H106" s="6">
        <f t="shared" ref="H106:H107" si="70">+G106*L106</f>
        <v>2695.3422799999998</v>
      </c>
      <c r="I106" s="6">
        <f>+[94]Main!$K$5-[94]Main!$K$6</f>
        <v>501</v>
      </c>
      <c r="J106" s="6">
        <f t="shared" si="66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2" x14ac:dyDescent="0.25">
      <c r="A107" s="88" t="s">
        <v>333</v>
      </c>
      <c r="B107"/>
      <c r="C107"/>
      <c r="D107">
        <f t="shared" si="67"/>
        <v>96</v>
      </c>
      <c r="E107" s="5" t="s">
        <v>111</v>
      </c>
      <c r="F107" s="1" t="s">
        <v>112</v>
      </c>
      <c r="G107" s="3">
        <v>19.670000000000002</v>
      </c>
      <c r="H107" s="6">
        <f t="shared" si="70"/>
        <v>2445.2814395800001</v>
      </c>
      <c r="I107" s="6">
        <f>+[95]Main!$L$5-[95]Main!$L$6</f>
        <v>436.77100000000002</v>
      </c>
      <c r="J107" s="6">
        <f t="shared" si="66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2" x14ac:dyDescent="0.25">
      <c r="A108" s="88" t="s">
        <v>333</v>
      </c>
      <c r="B108"/>
      <c r="C108"/>
      <c r="D108">
        <f t="shared" si="67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6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2" s="24" customFormat="1" ht="13" x14ac:dyDescent="0.3">
      <c r="A109" s="102" t="s">
        <v>333</v>
      </c>
      <c r="B109" s="24">
        <v>7</v>
      </c>
      <c r="C109" s="24">
        <v>3</v>
      </c>
      <c r="D109">
        <f t="shared" si="67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6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5">
      <c r="A110" s="88" t="s">
        <v>333</v>
      </c>
      <c r="B110"/>
      <c r="C110"/>
      <c r="D110">
        <f t="shared" si="67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6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2" x14ac:dyDescent="0.25">
      <c r="A111" s="88" t="s">
        <v>333</v>
      </c>
      <c r="B111"/>
      <c r="C111"/>
      <c r="D111">
        <f t="shared" si="67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6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2" x14ac:dyDescent="0.25">
      <c r="A112" s="88" t="s">
        <v>333</v>
      </c>
      <c r="B112"/>
      <c r="C112"/>
      <c r="D112">
        <f t="shared" si="67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7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7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7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7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7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7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7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7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7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1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1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1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1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1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1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1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1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1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1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1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1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1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1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1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1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1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1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1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1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1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1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1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1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1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1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1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1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1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1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1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1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2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2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2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2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2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2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2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2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3"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2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3"/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1068</v>
      </c>
      <c r="F163" t="s">
        <v>1069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3"/>
        <v>1160.181509</v>
      </c>
      <c r="K163" s="3" t="s">
        <v>1843</v>
      </c>
      <c r="L163" s="6">
        <f>[115]Main!$I$3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3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72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3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72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3"/>
        <v>-400.52526379999995</v>
      </c>
      <c r="K166" s="3" t="s">
        <v>1276</v>
      </c>
      <c r="L166" s="6">
        <f>+[118]Main!$O$3</f>
        <v>72.991389999999996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72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72"/>
        <v>156</v>
      </c>
      <c r="E168" s="5" t="s">
        <v>140</v>
      </c>
      <c r="F168" t="s">
        <v>1176</v>
      </c>
      <c r="G168" s="7">
        <v>5.91</v>
      </c>
      <c r="H168" s="6"/>
    </row>
    <row r="169" spans="1:13" x14ac:dyDescent="0.25">
      <c r="A169"/>
      <c r="B169"/>
      <c r="C169"/>
      <c r="D169">
        <f t="shared" si="72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72"/>
        <v>158</v>
      </c>
      <c r="E170" t="s">
        <v>1120</v>
      </c>
      <c r="F170" t="s">
        <v>1121</v>
      </c>
      <c r="H170" s="6"/>
    </row>
    <row r="171" spans="1:13" x14ac:dyDescent="0.25">
      <c r="A171" s="88" t="s">
        <v>333</v>
      </c>
      <c r="B171"/>
      <c r="C171"/>
      <c r="D171">
        <f t="shared" si="72"/>
        <v>159</v>
      </c>
      <c r="E171" s="5" t="s">
        <v>1844</v>
      </c>
      <c r="F171" t="s">
        <v>1845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72"/>
        <v>160</v>
      </c>
      <c r="E172" t="s">
        <v>1122</v>
      </c>
      <c r="F172" t="s">
        <v>1123</v>
      </c>
    </row>
    <row r="173" spans="1:13" x14ac:dyDescent="0.25">
      <c r="A173" s="88" t="s">
        <v>333</v>
      </c>
      <c r="B173"/>
      <c r="C173"/>
      <c r="D173">
        <f t="shared" si="72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72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2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2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2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2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2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2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2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2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2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2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8" si="74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4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4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4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4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4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4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4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4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4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4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4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4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4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4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4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1843</v>
      </c>
      <c r="L201" s="6">
        <f>+[120]Main!$K$3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4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4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4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4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4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+D233+1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4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4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4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4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>+D223+1</f>
        <v>212</v>
      </c>
      <c r="E212" s="5" t="s">
        <v>1980</v>
      </c>
      <c r="F212" t="s">
        <v>1981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1277</v>
      </c>
      <c r="L212" s="6">
        <f>+[121]Sheet1!$M$3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>+D211+1</f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1276</v>
      </c>
      <c r="L213" s="6">
        <f>+[122]Main!$L$3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>+D544+1</f>
        <v>225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>+D213+1</f>
        <v>203</v>
      </c>
      <c r="E215" s="1" t="s">
        <v>1884</v>
      </c>
      <c r="F215" t="s">
        <v>1885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4"/>
        <v>204</v>
      </c>
      <c r="E216" t="s">
        <v>1900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4"/>
        <v>205</v>
      </c>
      <c r="E217" t="s">
        <v>1918</v>
      </c>
      <c r="F217" t="s">
        <v>1919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74"/>
        <v>206</v>
      </c>
      <c r="E218" t="s">
        <v>1920</v>
      </c>
      <c r="F218" t="s">
        <v>1921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ref="D219:D225" si="75">+D218+1</f>
        <v>207</v>
      </c>
      <c r="E219" t="s">
        <v>1922</v>
      </c>
      <c r="F219" t="s">
        <v>1923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5"/>
        <v>208</v>
      </c>
      <c r="E220" t="s">
        <v>1924</v>
      </c>
      <c r="F220" t="s">
        <v>1925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5"/>
        <v>209</v>
      </c>
      <c r="E221" t="s">
        <v>1943</v>
      </c>
      <c r="F221" t="s">
        <v>1944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5"/>
        <v>210</v>
      </c>
      <c r="E222" t="s">
        <v>1945</v>
      </c>
      <c r="F222" t="s">
        <v>1946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5"/>
        <v>211</v>
      </c>
      <c r="E223" t="s">
        <v>1947</v>
      </c>
      <c r="F223" t="s">
        <v>1948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>+D212+1</f>
        <v>213</v>
      </c>
      <c r="E224" t="s">
        <v>1949</v>
      </c>
      <c r="F224" t="s">
        <v>1950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75"/>
        <v>214</v>
      </c>
      <c r="E225" t="s">
        <v>1951</v>
      </c>
      <c r="F225" t="s">
        <v>1952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>+D551+1</f>
        <v>221</v>
      </c>
      <c r="E226" t="s">
        <v>1967</v>
      </c>
      <c r="F226" t="s">
        <v>1968</v>
      </c>
      <c r="H226" s="6"/>
    </row>
    <row r="227" spans="1:31" x14ac:dyDescent="0.25">
      <c r="A227" s="88" t="s">
        <v>333</v>
      </c>
      <c r="D227">
        <f>+D226+1</f>
        <v>222</v>
      </c>
      <c r="E227" t="s">
        <v>1966</v>
      </c>
      <c r="F227" t="s">
        <v>1965</v>
      </c>
      <c r="H227" s="6"/>
    </row>
    <row r="228" spans="1:31" x14ac:dyDescent="0.25">
      <c r="A228" s="88" t="s">
        <v>333</v>
      </c>
      <c r="B228"/>
      <c r="C228"/>
      <c r="D228">
        <f>+D227+1</f>
        <v>223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1277</v>
      </c>
      <c r="L228" s="6">
        <f>+[124]Main!$K$3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>+D214+1</f>
        <v>226</v>
      </c>
      <c r="E229" s="5" t="s">
        <v>1195</v>
      </c>
      <c r="F229" t="s">
        <v>1196</v>
      </c>
      <c r="G229" s="3">
        <v>7.86</v>
      </c>
      <c r="H229" s="6">
        <f t="shared" ref="H229:H232" si="76">+G229*L229</f>
        <v>491.65306866000003</v>
      </c>
      <c r="I229" s="6">
        <f>+[125]Main!$K$5-[125]Main!$K$6</f>
        <v>62.650000000000006</v>
      </c>
      <c r="J229" s="6">
        <f t="shared" ref="J229:J232" si="77">+H229-I229</f>
        <v>429.00306866000005</v>
      </c>
      <c r="K229" s="3" t="s">
        <v>1070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>+D545+1</f>
        <v>228</v>
      </c>
      <c r="E230" s="5" t="s">
        <v>784</v>
      </c>
      <c r="F230" t="s">
        <v>785</v>
      </c>
      <c r="G230" s="3">
        <v>8.7899999999999991</v>
      </c>
      <c r="H230" s="6">
        <f t="shared" si="76"/>
        <v>994.3367280299999</v>
      </c>
      <c r="I230" s="6">
        <f>+[126]Main!$K$5-[126]Main!$K$6</f>
        <v>642.26800000000003</v>
      </c>
      <c r="J230" s="6">
        <f t="shared" si="77"/>
        <v>352.06872802999987</v>
      </c>
      <c r="K230" s="3" t="s">
        <v>1277</v>
      </c>
      <c r="L230" s="6">
        <f>+[126]Main!$K$3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>+D230+1</f>
        <v>229</v>
      </c>
      <c r="E231" s="5" t="s">
        <v>1193</v>
      </c>
      <c r="F231" t="s">
        <v>1194</v>
      </c>
      <c r="G231" s="7">
        <v>1</v>
      </c>
      <c r="H231" s="6">
        <f t="shared" si="76"/>
        <v>226.227259</v>
      </c>
      <c r="I231" s="6">
        <f>+[127]Main!$K$5-[127]Main!$K$6</f>
        <v>157.43700000000001</v>
      </c>
      <c r="J231" s="6">
        <f t="shared" si="77"/>
        <v>68.790258999999992</v>
      </c>
      <c r="K231" s="3" t="s">
        <v>1070</v>
      </c>
      <c r="L231" s="6">
        <f>+[127]Main!$K$3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>+D521+1</f>
        <v>231</v>
      </c>
      <c r="E232" s="5" t="s">
        <v>1180</v>
      </c>
      <c r="F232" t="s">
        <v>1181</v>
      </c>
      <c r="G232" s="7">
        <v>1.08</v>
      </c>
      <c r="H232" s="6">
        <f t="shared" si="76"/>
        <v>76.012537320000007</v>
      </c>
      <c r="I232" s="6">
        <f>+[128]Main!$L$5-[128]Main!$L$6</f>
        <v>10.994</v>
      </c>
      <c r="J232" s="6">
        <f t="shared" si="77"/>
        <v>65.018537320000007</v>
      </c>
      <c r="K232" s="3" t="s">
        <v>1070</v>
      </c>
      <c r="L232" s="6">
        <f>+[128]Main!$L$3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>+D206+1</f>
        <v>196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1843</v>
      </c>
      <c r="L233" s="6">
        <f>+[129]Main!$L$3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>+D437+1</f>
        <v>233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>+D522+1</f>
        <v>235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>+D235+1</f>
        <v>236</v>
      </c>
      <c r="E236" s="1" t="s">
        <v>1896</v>
      </c>
      <c r="F236" t="s">
        <v>1897</v>
      </c>
    </row>
    <row r="237" spans="1:31" x14ac:dyDescent="0.25">
      <c r="A237" s="88" t="s">
        <v>333</v>
      </c>
      <c r="B237"/>
      <c r="C237"/>
      <c r="D237">
        <f>+D494+1</f>
        <v>238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ref="D238:D250" si="78">+D237+1</f>
        <v>239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78"/>
        <v>240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78"/>
        <v>241</v>
      </c>
      <c r="E240" t="s">
        <v>1865</v>
      </c>
      <c r="F240" t="s">
        <v>1866</v>
      </c>
      <c r="G240" s="7"/>
    </row>
    <row r="241" spans="1:31" x14ac:dyDescent="0.25">
      <c r="A241" s="88" t="s">
        <v>333</v>
      </c>
      <c r="B241"/>
      <c r="C241"/>
      <c r="D241">
        <f t="shared" si="78"/>
        <v>242</v>
      </c>
      <c r="E241" t="s">
        <v>1171</v>
      </c>
      <c r="F241" t="s">
        <v>1172</v>
      </c>
      <c r="G241" s="7">
        <v>5.43</v>
      </c>
    </row>
    <row r="242" spans="1:31" x14ac:dyDescent="0.25">
      <c r="A242" s="88" t="s">
        <v>333</v>
      </c>
      <c r="B242"/>
      <c r="C242"/>
      <c r="D242">
        <f t="shared" si="78"/>
        <v>243</v>
      </c>
      <c r="E242" t="s">
        <v>1871</v>
      </c>
      <c r="F242" t="s">
        <v>1872</v>
      </c>
      <c r="G242" s="7"/>
    </row>
    <row r="243" spans="1:31" x14ac:dyDescent="0.25">
      <c r="A243" s="88" t="s">
        <v>333</v>
      </c>
      <c r="B243"/>
      <c r="C243"/>
      <c r="D243">
        <f t="shared" si="78"/>
        <v>244</v>
      </c>
      <c r="E243" t="s">
        <v>1037</v>
      </c>
      <c r="F243" t="s">
        <v>1873</v>
      </c>
      <c r="G243" s="7">
        <v>36.28</v>
      </c>
    </row>
    <row r="244" spans="1:31" x14ac:dyDescent="0.25">
      <c r="A244" s="88" t="s">
        <v>333</v>
      </c>
      <c r="B244"/>
      <c r="C244"/>
      <c r="D244">
        <f t="shared" si="78"/>
        <v>245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5">
      <c r="A245" s="88" t="s">
        <v>333</v>
      </c>
      <c r="B245"/>
      <c r="C245"/>
      <c r="D245">
        <f t="shared" si="78"/>
        <v>246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5">
      <c r="A246" s="88" t="s">
        <v>333</v>
      </c>
      <c r="B246"/>
      <c r="C246"/>
      <c r="D246">
        <f t="shared" si="78"/>
        <v>247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5">
      <c r="A247" s="88" t="s">
        <v>333</v>
      </c>
      <c r="B247"/>
      <c r="C247"/>
      <c r="D247">
        <f t="shared" si="78"/>
        <v>248</v>
      </c>
      <c r="E247" t="s">
        <v>713</v>
      </c>
      <c r="F247" t="s">
        <v>714</v>
      </c>
      <c r="H247" s="6"/>
    </row>
    <row r="248" spans="1:31" x14ac:dyDescent="0.25">
      <c r="A248" s="88" t="s">
        <v>333</v>
      </c>
      <c r="B248"/>
      <c r="C248"/>
      <c r="D248">
        <f t="shared" si="78"/>
        <v>249</v>
      </c>
      <c r="E248" t="s">
        <v>709</v>
      </c>
      <c r="F248" t="s">
        <v>710</v>
      </c>
    </row>
    <row r="249" spans="1:31" x14ac:dyDescent="0.25">
      <c r="A249" s="88" t="s">
        <v>333</v>
      </c>
      <c r="B249"/>
      <c r="C249"/>
      <c r="D249">
        <f t="shared" si="78"/>
        <v>250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5">
      <c r="A250" s="88" t="s">
        <v>333</v>
      </c>
      <c r="B250"/>
      <c r="C250"/>
      <c r="D250">
        <f t="shared" si="78"/>
        <v>251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5">
      <c r="A251" s="88" t="s">
        <v>333</v>
      </c>
      <c r="D251">
        <f t="shared" ref="D251:D281" si="79">+D250+1</f>
        <v>252</v>
      </c>
      <c r="E251" s="5" t="s">
        <v>1426</v>
      </c>
      <c r="F251" t="s">
        <v>1427</v>
      </c>
      <c r="G251" s="7">
        <v>2.06</v>
      </c>
    </row>
    <row r="252" spans="1:31" x14ac:dyDescent="0.25">
      <c r="A252" s="88" t="s">
        <v>333</v>
      </c>
      <c r="B252"/>
      <c r="C252"/>
      <c r="D252">
        <f t="shared" si="79"/>
        <v>253</v>
      </c>
      <c r="E252" s="5" t="s">
        <v>1823</v>
      </c>
      <c r="F252" t="s">
        <v>1824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1277</v>
      </c>
      <c r="L252" s="6">
        <f>+[130]Main!$L$3</f>
        <v>59.503183999999997</v>
      </c>
      <c r="M252" s="9">
        <v>45733</v>
      </c>
    </row>
    <row r="253" spans="1:31" x14ac:dyDescent="0.25">
      <c r="A253" s="88" t="s">
        <v>333</v>
      </c>
      <c r="B253"/>
      <c r="C253"/>
      <c r="D253">
        <f t="shared" si="79"/>
        <v>254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1277</v>
      </c>
      <c r="L253" s="6">
        <f>+[131]Main!$L$3</f>
        <v>153.940135</v>
      </c>
      <c r="M253" s="9">
        <v>45743</v>
      </c>
    </row>
    <row r="254" spans="1:31" x14ac:dyDescent="0.25">
      <c r="A254" s="88" t="s">
        <v>333</v>
      </c>
      <c r="D254">
        <f t="shared" si="79"/>
        <v>255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1276</v>
      </c>
      <c r="L254" s="6">
        <f>+[132]Main!$N$3</f>
        <v>79.212746999999993</v>
      </c>
      <c r="M254" s="9">
        <v>45636</v>
      </c>
    </row>
    <row r="255" spans="1:31" x14ac:dyDescent="0.25">
      <c r="A255" s="88" t="s">
        <v>333</v>
      </c>
      <c r="B255"/>
      <c r="C255"/>
      <c r="D255">
        <f t="shared" si="79"/>
        <v>256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79"/>
        <v>257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 t="shared" ref="J256" si="80"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5">
      <c r="A257" s="88" t="s">
        <v>333</v>
      </c>
      <c r="B257"/>
      <c r="C257"/>
      <c r="D257">
        <f t="shared" si="79"/>
        <v>258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1276</v>
      </c>
      <c r="L257" s="6">
        <f>[134]Main!$J$3</f>
        <v>79.032341000000002</v>
      </c>
      <c r="M257" s="9">
        <v>45659</v>
      </c>
    </row>
    <row r="258" spans="1:13" x14ac:dyDescent="0.25">
      <c r="A258" s="88" t="s">
        <v>333</v>
      </c>
      <c r="D258">
        <f t="shared" si="79"/>
        <v>259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1276</v>
      </c>
      <c r="L258" s="6">
        <f>+[135]Main!$J$3</f>
        <v>42.199413999999997</v>
      </c>
      <c r="M258" s="9">
        <v>45631</v>
      </c>
    </row>
    <row r="259" spans="1:13" x14ac:dyDescent="0.25">
      <c r="A259" s="88" t="s">
        <v>333</v>
      </c>
      <c r="B259" s="1">
        <v>7</v>
      </c>
      <c r="C259" s="1">
        <v>4</v>
      </c>
      <c r="D259">
        <f>+D495+1</f>
        <v>261</v>
      </c>
      <c r="E259" s="5" t="s">
        <v>799</v>
      </c>
      <c r="F259" t="s">
        <v>1808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1276</v>
      </c>
      <c r="L259" s="6">
        <f>+[136]Main!$M$3</f>
        <v>785.51099999999997</v>
      </c>
      <c r="M259" s="9">
        <v>45749</v>
      </c>
    </row>
    <row r="260" spans="1:13" x14ac:dyDescent="0.25">
      <c r="A260" s="88" t="s">
        <v>333</v>
      </c>
      <c r="B260"/>
      <c r="C260"/>
      <c r="D260">
        <f t="shared" si="79"/>
        <v>262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25">
      <c r="A261" s="88" t="s">
        <v>333</v>
      </c>
      <c r="D261">
        <f>+D552+1</f>
        <v>264</v>
      </c>
      <c r="E261" s="5" t="s">
        <v>992</v>
      </c>
      <c r="F261" t="s">
        <v>993</v>
      </c>
      <c r="G261" s="3">
        <v>1.91</v>
      </c>
      <c r="H261" s="6">
        <f>+G261*L261</f>
        <v>144.77073818</v>
      </c>
      <c r="I261" s="6">
        <f>+[138]Main!$K$5-[138]Main!$K$6</f>
        <v>78.481999999999999</v>
      </c>
      <c r="J261" s="6">
        <f>+H261-I261</f>
        <v>66.288738179999996</v>
      </c>
      <c r="K261" s="3" t="s">
        <v>1070</v>
      </c>
      <c r="L261" s="6">
        <f>+[138]Main!$K$3</f>
        <v>75.796198000000004</v>
      </c>
      <c r="M261" s="9">
        <v>45573</v>
      </c>
    </row>
    <row r="262" spans="1:13" x14ac:dyDescent="0.25">
      <c r="A262" s="101" t="s">
        <v>333</v>
      </c>
      <c r="D262">
        <f>+D500+1</f>
        <v>270</v>
      </c>
      <c r="E262" s="5" t="s">
        <v>1305</v>
      </c>
      <c r="F262" t="s">
        <v>1186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 t="shared" ref="J262" si="81">+H262-I262</f>
        <v>523.42965000000004</v>
      </c>
      <c r="K262" s="3" t="s">
        <v>1070</v>
      </c>
      <c r="L262" s="6">
        <f>+[139]Main!$J$3</f>
        <v>127.84193</v>
      </c>
    </row>
    <row r="263" spans="1:13" x14ac:dyDescent="0.25">
      <c r="A263" s="101" t="s">
        <v>333</v>
      </c>
      <c r="D263">
        <f>+D505+1</f>
        <v>276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ht="13" x14ac:dyDescent="0.3">
      <c r="A264" s="101" t="s">
        <v>333</v>
      </c>
      <c r="D264">
        <f>+D508+1</f>
        <v>280</v>
      </c>
      <c r="E264" s="24" t="s">
        <v>1351</v>
      </c>
      <c r="F264" t="s">
        <v>1352</v>
      </c>
      <c r="G264" s="3">
        <v>30.21</v>
      </c>
    </row>
    <row r="265" spans="1:13" x14ac:dyDescent="0.25">
      <c r="A265" s="101" t="s">
        <v>333</v>
      </c>
      <c r="D265">
        <f t="shared" si="79"/>
        <v>281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5">
      <c r="A266" s="101" t="s">
        <v>333</v>
      </c>
      <c r="D266">
        <f>+D509+1</f>
        <v>283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5">
      <c r="A267" s="101" t="s">
        <v>333</v>
      </c>
      <c r="B267"/>
      <c r="C267"/>
      <c r="D267">
        <f>+D511+1</f>
        <v>286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5">
      <c r="A268" s="101" t="s">
        <v>333</v>
      </c>
      <c r="D268">
        <f t="shared" si="79"/>
        <v>287</v>
      </c>
      <c r="E268" t="s">
        <v>742</v>
      </c>
      <c r="F268" t="s">
        <v>743</v>
      </c>
    </row>
    <row r="269" spans="1:13" x14ac:dyDescent="0.25">
      <c r="A269" s="101" t="s">
        <v>333</v>
      </c>
      <c r="D269">
        <f>+D512+1</f>
        <v>289</v>
      </c>
      <c r="E269" t="s">
        <v>732</v>
      </c>
      <c r="F269" t="s">
        <v>733</v>
      </c>
    </row>
    <row r="270" spans="1:13" x14ac:dyDescent="0.25">
      <c r="A270" s="101" t="s">
        <v>333</v>
      </c>
      <c r="D270">
        <f t="shared" si="79"/>
        <v>290</v>
      </c>
      <c r="E270" t="s">
        <v>1849</v>
      </c>
      <c r="F270" t="s">
        <v>1850</v>
      </c>
    </row>
    <row r="271" spans="1:13" x14ac:dyDescent="0.25">
      <c r="A271" s="101" t="s">
        <v>333</v>
      </c>
      <c r="D271">
        <f t="shared" si="79"/>
        <v>291</v>
      </c>
      <c r="E271" t="s">
        <v>1851</v>
      </c>
      <c r="F271" t="s">
        <v>1852</v>
      </c>
    </row>
    <row r="272" spans="1:13" x14ac:dyDescent="0.25">
      <c r="A272" s="101" t="s">
        <v>333</v>
      </c>
      <c r="D272">
        <f t="shared" si="79"/>
        <v>292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79"/>
        <v>293</v>
      </c>
      <c r="E273" t="s">
        <v>1880</v>
      </c>
      <c r="F273" t="s">
        <v>1881</v>
      </c>
    </row>
    <row r="274" spans="1:13" x14ac:dyDescent="0.25">
      <c r="A274" s="101" t="s">
        <v>333</v>
      </c>
      <c r="D274">
        <f>+D515+1</f>
        <v>297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79"/>
        <v>298</v>
      </c>
      <c r="E275" t="s">
        <v>1882</v>
      </c>
      <c r="F275" t="s">
        <v>1883</v>
      </c>
      <c r="G275" s="7"/>
    </row>
    <row r="276" spans="1:13" x14ac:dyDescent="0.25">
      <c r="A276" s="101" t="s">
        <v>333</v>
      </c>
      <c r="D276">
        <f t="shared" si="79"/>
        <v>299</v>
      </c>
      <c r="E276" t="s">
        <v>1890</v>
      </c>
      <c r="F276" t="s">
        <v>1891</v>
      </c>
      <c r="G276" s="7"/>
    </row>
    <row r="277" spans="1:13" x14ac:dyDescent="0.25">
      <c r="A277" s="101" t="s">
        <v>333</v>
      </c>
      <c r="D277">
        <f>+D520+1</f>
        <v>305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79"/>
        <v>306</v>
      </c>
      <c r="E278" t="s">
        <v>1888</v>
      </c>
      <c r="F278" t="s">
        <v>1889</v>
      </c>
    </row>
    <row r="279" spans="1:13" x14ac:dyDescent="0.25">
      <c r="A279" s="88" t="s">
        <v>333</v>
      </c>
      <c r="D279">
        <f t="shared" si="79"/>
        <v>307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>+D537+1</f>
        <v>314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79"/>
        <v>315</v>
      </c>
      <c r="E281" t="s">
        <v>1428</v>
      </c>
      <c r="F281" t="s">
        <v>1846</v>
      </c>
      <c r="G281" s="7"/>
    </row>
    <row r="282" spans="1:13" x14ac:dyDescent="0.25">
      <c r="A282" s="88" t="s">
        <v>333</v>
      </c>
      <c r="D282">
        <f>+D281+1</f>
        <v>316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>+D539+1</f>
        <v>319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>+D531+1</f>
        <v>323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1276</v>
      </c>
      <c r="L284" s="6">
        <f>+[140]Main!$M$3</f>
        <v>23.210377000000001</v>
      </c>
      <c r="M284" s="9">
        <v>45684</v>
      </c>
    </row>
    <row r="285" spans="1:13" x14ac:dyDescent="0.25">
      <c r="D285">
        <f>+D290+1</f>
        <v>329</v>
      </c>
      <c r="E285" s="5" t="s">
        <v>1978</v>
      </c>
      <c r="F285" t="s">
        <v>1979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1843</v>
      </c>
      <c r="L285" s="6">
        <f>+[141]Main!$K$3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>+D284+1</f>
        <v>324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>+D286+1</f>
        <v>325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>+D287+1</f>
        <v>326</v>
      </c>
      <c r="E288" t="s">
        <v>1957</v>
      </c>
      <c r="F288" t="s">
        <v>1958</v>
      </c>
    </row>
    <row r="289" spans="1:13" x14ac:dyDescent="0.25">
      <c r="A289" s="88" t="s">
        <v>333</v>
      </c>
      <c r="D289">
        <f>+D288+1</f>
        <v>327</v>
      </c>
      <c r="E289" t="s">
        <v>1905</v>
      </c>
      <c r="F289" t="s">
        <v>1906</v>
      </c>
    </row>
    <row r="290" spans="1:13" x14ac:dyDescent="0.25">
      <c r="A290" s="88" t="s">
        <v>333</v>
      </c>
      <c r="D290">
        <f>+D289+1</f>
        <v>328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>+D285+1</f>
        <v>330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>+D291+1</f>
        <v>331</v>
      </c>
      <c r="E292" t="s">
        <v>1939</v>
      </c>
      <c r="F292" t="s">
        <v>1940</v>
      </c>
    </row>
    <row r="293" spans="1:13" x14ac:dyDescent="0.25">
      <c r="A293" s="88" t="s">
        <v>333</v>
      </c>
      <c r="D293">
        <f>+D292+1</f>
        <v>332</v>
      </c>
      <c r="E293" t="s">
        <v>1941</v>
      </c>
      <c r="F293" t="s">
        <v>1942</v>
      </c>
    </row>
    <row r="294" spans="1:13" x14ac:dyDescent="0.25">
      <c r="A294" s="88" t="s">
        <v>333</v>
      </c>
      <c r="B294"/>
      <c r="C294"/>
      <c r="D294">
        <f>+D543+1</f>
        <v>335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ref="D295:D301" si="82">+D294+1</f>
        <v>336</v>
      </c>
      <c r="E295" t="s">
        <v>1971</v>
      </c>
      <c r="F295" t="s">
        <v>1972</v>
      </c>
    </row>
    <row r="296" spans="1:13" x14ac:dyDescent="0.25">
      <c r="A296" s="88" t="s">
        <v>333</v>
      </c>
      <c r="B296"/>
      <c r="C296"/>
      <c r="D296">
        <f t="shared" si="82"/>
        <v>337</v>
      </c>
      <c r="E296" t="s">
        <v>1973</v>
      </c>
      <c r="F296" t="s">
        <v>1974</v>
      </c>
    </row>
    <row r="297" spans="1:13" x14ac:dyDescent="0.25">
      <c r="A297" t="s">
        <v>333</v>
      </c>
      <c r="B297"/>
      <c r="C297"/>
      <c r="D297">
        <f t="shared" si="82"/>
        <v>338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>+D311+1</f>
        <v>340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82"/>
        <v>341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82"/>
        <v>342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82"/>
        <v>343</v>
      </c>
      <c r="E301" t="s">
        <v>1975</v>
      </c>
      <c r="F301" t="s">
        <v>1976</v>
      </c>
    </row>
    <row r="302" spans="1:13" x14ac:dyDescent="0.25">
      <c r="A302" s="101" t="s">
        <v>333</v>
      </c>
      <c r="D302">
        <f>+D527+1</f>
        <v>346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>+D528+1</f>
        <v>348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1070</v>
      </c>
      <c r="L303" s="6">
        <f>+[142]Main!$M$3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ref="D304:D321" si="83">+D303+1</f>
        <v>349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1070</v>
      </c>
      <c r="L304" s="6">
        <f>+[143]Main!$K$3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83"/>
        <v>350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83"/>
        <v>351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1070</v>
      </c>
      <c r="L306" s="6">
        <f>+[145]Main!$K$3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83"/>
        <v>352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1070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83"/>
        <v>353</v>
      </c>
      <c r="E308" s="5" t="s">
        <v>1167</v>
      </c>
      <c r="F308" t="s">
        <v>1168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1070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83"/>
        <v>354</v>
      </c>
      <c r="E309" s="5" t="s">
        <v>1174</v>
      </c>
      <c r="F309" t="s">
        <v>1175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1070</v>
      </c>
      <c r="L309" s="6">
        <f>+[148]Main!$L$3</f>
        <v>35.424388</v>
      </c>
      <c r="M309" s="9">
        <v>45558</v>
      </c>
    </row>
    <row r="310" spans="1:31" x14ac:dyDescent="0.25">
      <c r="D310">
        <f t="shared" si="83"/>
        <v>355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>+D297+1</f>
        <v>339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1843</v>
      </c>
      <c r="L311" s="6">
        <f>+[150]Main!$I$3</f>
        <v>12.406903866666665</v>
      </c>
      <c r="M311" s="9">
        <v>45810</v>
      </c>
    </row>
    <row r="312" spans="1:31" x14ac:dyDescent="0.25">
      <c r="A312" s="101" t="s">
        <v>333</v>
      </c>
      <c r="B312"/>
      <c r="C312"/>
      <c r="D312">
        <f>+D310+1</f>
        <v>356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1070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83"/>
        <v>357</v>
      </c>
      <c r="E313" s="1" t="s">
        <v>588</v>
      </c>
      <c r="F313" s="1" t="s">
        <v>589</v>
      </c>
    </row>
    <row r="314" spans="1:31" x14ac:dyDescent="0.25">
      <c r="D314">
        <f t="shared" si="83"/>
        <v>358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83"/>
        <v>359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83"/>
        <v>360</v>
      </c>
      <c r="E316" s="1" t="s">
        <v>448</v>
      </c>
      <c r="F316" s="1" t="s">
        <v>661</v>
      </c>
    </row>
    <row r="317" spans="1:31" x14ac:dyDescent="0.25">
      <c r="D317">
        <f t="shared" si="83"/>
        <v>361</v>
      </c>
      <c r="E317" t="s">
        <v>1169</v>
      </c>
      <c r="F317" t="s">
        <v>1170</v>
      </c>
    </row>
    <row r="318" spans="1:31" x14ac:dyDescent="0.25">
      <c r="A318" s="1" t="s">
        <v>333</v>
      </c>
      <c r="D318">
        <f t="shared" si="83"/>
        <v>362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83"/>
        <v>363</v>
      </c>
      <c r="E319" t="s">
        <v>1268</v>
      </c>
      <c r="F319" t="s">
        <v>1269</v>
      </c>
      <c r="G319" s="7">
        <v>3.5</v>
      </c>
      <c r="H319" s="6"/>
    </row>
    <row r="320" spans="1:31" x14ac:dyDescent="0.25">
      <c r="A320" s="101" t="s">
        <v>333</v>
      </c>
      <c r="D320">
        <f t="shared" si="83"/>
        <v>364</v>
      </c>
      <c r="E320" t="s">
        <v>664</v>
      </c>
      <c r="F320" t="s">
        <v>665</v>
      </c>
    </row>
    <row r="321" spans="1:6" x14ac:dyDescent="0.25">
      <c r="A321" s="101" t="s">
        <v>333</v>
      </c>
      <c r="B321"/>
      <c r="C321"/>
      <c r="D321">
        <f t="shared" si="83"/>
        <v>365</v>
      </c>
      <c r="E321" t="s">
        <v>666</v>
      </c>
      <c r="F321" t="s">
        <v>667</v>
      </c>
    </row>
    <row r="322" spans="1:6" x14ac:dyDescent="0.25">
      <c r="A322" s="1" t="s">
        <v>333</v>
      </c>
      <c r="D322">
        <f>+D525+1</f>
        <v>369</v>
      </c>
      <c r="E322" t="s">
        <v>809</v>
      </c>
      <c r="F322" t="s">
        <v>810</v>
      </c>
    </row>
    <row r="323" spans="1:6" x14ac:dyDescent="0.25">
      <c r="A323" s="88" t="s">
        <v>333</v>
      </c>
      <c r="D323">
        <f t="shared" ref="D323:D343" si="84">+D322+1</f>
        <v>370</v>
      </c>
      <c r="E323" t="s">
        <v>1909</v>
      </c>
      <c r="F323" t="s">
        <v>1910</v>
      </c>
    </row>
    <row r="324" spans="1:6" x14ac:dyDescent="0.25">
      <c r="A324" s="88" t="s">
        <v>333</v>
      </c>
      <c r="B324"/>
      <c r="C324"/>
      <c r="D324">
        <f t="shared" si="84"/>
        <v>371</v>
      </c>
      <c r="E324" t="s">
        <v>815</v>
      </c>
      <c r="F324" t="s">
        <v>816</v>
      </c>
    </row>
    <row r="325" spans="1:6" x14ac:dyDescent="0.25">
      <c r="A325" s="88" t="s">
        <v>333</v>
      </c>
      <c r="B325"/>
      <c r="C325"/>
      <c r="D325">
        <f t="shared" si="84"/>
        <v>372</v>
      </c>
      <c r="E325" t="s">
        <v>1960</v>
      </c>
      <c r="F325" t="s">
        <v>1959</v>
      </c>
    </row>
    <row r="326" spans="1:6" x14ac:dyDescent="0.25">
      <c r="A326" s="88" t="s">
        <v>333</v>
      </c>
      <c r="B326"/>
      <c r="C326"/>
      <c r="D326">
        <f t="shared" si="84"/>
        <v>373</v>
      </c>
      <c r="E326" t="s">
        <v>819</v>
      </c>
      <c r="F326" t="s">
        <v>820</v>
      </c>
    </row>
    <row r="327" spans="1:6" x14ac:dyDescent="0.25">
      <c r="A327" s="88" t="s">
        <v>333</v>
      </c>
      <c r="B327"/>
      <c r="C327"/>
      <c r="D327">
        <f t="shared" si="84"/>
        <v>374</v>
      </c>
      <c r="E327" t="s">
        <v>1961</v>
      </c>
      <c r="F327" t="s">
        <v>1962</v>
      </c>
    </row>
    <row r="328" spans="1:6" x14ac:dyDescent="0.25">
      <c r="A328" s="88" t="s">
        <v>333</v>
      </c>
      <c r="B328"/>
      <c r="C328"/>
      <c r="D328">
        <f t="shared" si="84"/>
        <v>375</v>
      </c>
      <c r="E328" t="s">
        <v>1911</v>
      </c>
      <c r="F328" t="s">
        <v>1912</v>
      </c>
    </row>
    <row r="329" spans="1:6" x14ac:dyDescent="0.25">
      <c r="A329" s="88" t="s">
        <v>333</v>
      </c>
      <c r="B329"/>
      <c r="C329"/>
      <c r="D329">
        <f t="shared" si="84"/>
        <v>376</v>
      </c>
      <c r="E329" t="s">
        <v>1913</v>
      </c>
      <c r="F329" t="s">
        <v>1914</v>
      </c>
    </row>
    <row r="330" spans="1:6" x14ac:dyDescent="0.25">
      <c r="A330" s="88" t="s">
        <v>333</v>
      </c>
      <c r="B330"/>
      <c r="C330"/>
      <c r="D330">
        <f t="shared" si="84"/>
        <v>377</v>
      </c>
      <c r="E330" t="s">
        <v>817</v>
      </c>
      <c r="F330" t="s">
        <v>818</v>
      </c>
    </row>
    <row r="331" spans="1:6" x14ac:dyDescent="0.25">
      <c r="A331" s="88" t="s">
        <v>333</v>
      </c>
      <c r="B331"/>
      <c r="C331"/>
      <c r="D331">
        <f t="shared" si="84"/>
        <v>378</v>
      </c>
      <c r="E331" t="s">
        <v>813</v>
      </c>
      <c r="F331" t="s">
        <v>814</v>
      </c>
    </row>
    <row r="332" spans="1:6" x14ac:dyDescent="0.25">
      <c r="A332" s="88" t="s">
        <v>333</v>
      </c>
      <c r="B332"/>
      <c r="C332"/>
      <c r="D332">
        <f t="shared" si="84"/>
        <v>379</v>
      </c>
      <c r="E332" t="s">
        <v>811</v>
      </c>
      <c r="F332" t="s">
        <v>812</v>
      </c>
    </row>
    <row r="333" spans="1:6" x14ac:dyDescent="0.25">
      <c r="A333" s="88" t="s">
        <v>333</v>
      </c>
      <c r="B333"/>
      <c r="C333"/>
      <c r="D333">
        <f t="shared" si="84"/>
        <v>380</v>
      </c>
      <c r="E333" t="s">
        <v>1926</v>
      </c>
      <c r="F333" t="s">
        <v>1927</v>
      </c>
    </row>
    <row r="334" spans="1:6" x14ac:dyDescent="0.25">
      <c r="A334" s="88" t="s">
        <v>333</v>
      </c>
      <c r="D334">
        <f t="shared" si="84"/>
        <v>381</v>
      </c>
      <c r="E334" t="s">
        <v>807</v>
      </c>
      <c r="F334" t="s">
        <v>808</v>
      </c>
    </row>
    <row r="335" spans="1:6" x14ac:dyDescent="0.25">
      <c r="A335" s="1" t="s">
        <v>333</v>
      </c>
      <c r="D335">
        <f t="shared" si="84"/>
        <v>382</v>
      </c>
      <c r="E335" t="s">
        <v>672</v>
      </c>
      <c r="F335" t="s">
        <v>673</v>
      </c>
    </row>
    <row r="336" spans="1:6" x14ac:dyDescent="0.25">
      <c r="A336" s="101" t="s">
        <v>333</v>
      </c>
      <c r="D336">
        <f t="shared" si="84"/>
        <v>383</v>
      </c>
      <c r="E336" t="s">
        <v>1886</v>
      </c>
      <c r="F336" t="s">
        <v>1887</v>
      </c>
    </row>
    <row r="337" spans="1:13" x14ac:dyDescent="0.25">
      <c r="A337" s="101" t="s">
        <v>333</v>
      </c>
      <c r="D337">
        <f t="shared" si="84"/>
        <v>384</v>
      </c>
      <c r="E337" t="s">
        <v>736</v>
      </c>
      <c r="F337" t="s">
        <v>737</v>
      </c>
    </row>
    <row r="338" spans="1:13" x14ac:dyDescent="0.25">
      <c r="A338" s="1" t="s">
        <v>333</v>
      </c>
      <c r="D338">
        <f t="shared" si="84"/>
        <v>385</v>
      </c>
      <c r="E338" s="5" t="s">
        <v>734</v>
      </c>
      <c r="F338" t="s">
        <v>735</v>
      </c>
      <c r="G338" s="3">
        <v>6.71</v>
      </c>
    </row>
    <row r="339" spans="1:13" x14ac:dyDescent="0.25">
      <c r="A339" s="101" t="s">
        <v>333</v>
      </c>
      <c r="D339">
        <f t="shared" si="84"/>
        <v>386</v>
      </c>
      <c r="E339" t="s">
        <v>674</v>
      </c>
      <c r="F339" t="s">
        <v>675</v>
      </c>
    </row>
    <row r="340" spans="1:13" x14ac:dyDescent="0.25">
      <c r="A340" s="101" t="s">
        <v>333</v>
      </c>
      <c r="B340"/>
      <c r="C340"/>
      <c r="D340">
        <f t="shared" si="84"/>
        <v>387</v>
      </c>
      <c r="E340" t="s">
        <v>721</v>
      </c>
      <c r="F340" t="s">
        <v>722</v>
      </c>
    </row>
    <row r="341" spans="1:13" x14ac:dyDescent="0.25">
      <c r="A341" s="1" t="s">
        <v>333</v>
      </c>
      <c r="D341">
        <f t="shared" si="84"/>
        <v>388</v>
      </c>
      <c r="E341" t="s">
        <v>676</v>
      </c>
      <c r="F341" t="s">
        <v>677</v>
      </c>
    </row>
    <row r="342" spans="1:13" x14ac:dyDescent="0.25">
      <c r="A342" s="101" t="s">
        <v>333</v>
      </c>
      <c r="D342">
        <f t="shared" si="84"/>
        <v>389</v>
      </c>
      <c r="E342" s="1" t="s">
        <v>695</v>
      </c>
      <c r="F342" s="1" t="s">
        <v>696</v>
      </c>
    </row>
    <row r="343" spans="1:13" x14ac:dyDescent="0.25">
      <c r="A343" s="101" t="s">
        <v>333</v>
      </c>
      <c r="B343"/>
      <c r="C343"/>
      <c r="D343">
        <f t="shared" si="84"/>
        <v>390</v>
      </c>
      <c r="E343" t="s">
        <v>699</v>
      </c>
      <c r="F343" t="s">
        <v>700</v>
      </c>
    </row>
    <row r="344" spans="1:13" x14ac:dyDescent="0.25">
      <c r="A344" t="s">
        <v>333</v>
      </c>
      <c r="B344"/>
      <c r="C344"/>
      <c r="D344">
        <f t="shared" ref="D344:D392" si="85">+D343+1</f>
        <v>391</v>
      </c>
      <c r="E344" t="s">
        <v>701</v>
      </c>
      <c r="F344" t="s">
        <v>702</v>
      </c>
    </row>
    <row r="345" spans="1:13" x14ac:dyDescent="0.25">
      <c r="A345" s="101" t="s">
        <v>333</v>
      </c>
      <c r="B345"/>
      <c r="C345"/>
      <c r="D345">
        <f t="shared" si="85"/>
        <v>392</v>
      </c>
      <c r="E345" t="s">
        <v>1874</v>
      </c>
      <c r="F345" t="s">
        <v>1875</v>
      </c>
    </row>
    <row r="346" spans="1:13" x14ac:dyDescent="0.25">
      <c r="A346" s="101" t="s">
        <v>333</v>
      </c>
      <c r="B346"/>
      <c r="C346"/>
      <c r="D346">
        <f t="shared" si="85"/>
        <v>393</v>
      </c>
      <c r="E346" t="s">
        <v>821</v>
      </c>
      <c r="F346" t="s">
        <v>822</v>
      </c>
    </row>
    <row r="347" spans="1:13" x14ac:dyDescent="0.25">
      <c r="A347" t="s">
        <v>333</v>
      </c>
      <c r="B347"/>
      <c r="C347"/>
      <c r="D347">
        <f t="shared" si="85"/>
        <v>394</v>
      </c>
      <c r="E347" t="s">
        <v>825</v>
      </c>
      <c r="F347" t="s">
        <v>826</v>
      </c>
      <c r="G347" s="3">
        <v>0.48</v>
      </c>
    </row>
    <row r="348" spans="1:13" x14ac:dyDescent="0.25">
      <c r="A348" s="101" t="s">
        <v>333</v>
      </c>
      <c r="B348"/>
      <c r="C348"/>
      <c r="D348">
        <f t="shared" si="85"/>
        <v>395</v>
      </c>
      <c r="E348" s="5" t="s">
        <v>827</v>
      </c>
      <c r="F348" t="s">
        <v>828</v>
      </c>
      <c r="G348" s="3">
        <v>9.11</v>
      </c>
      <c r="H348" s="6">
        <f>G348*L348</f>
        <v>774.93485289</v>
      </c>
      <c r="I348" s="6">
        <f>[152]Main!$I$5-[152]Main!$I$6</f>
        <v>120.77500000000001</v>
      </c>
      <c r="J348" s="6">
        <f>H348-I348</f>
        <v>654.15985289000002</v>
      </c>
      <c r="K348" s="9" t="s">
        <v>1615</v>
      </c>
      <c r="L348" s="6">
        <f>[152]Main!$I$3</f>
        <v>85.064199000000002</v>
      </c>
      <c r="M348" s="9">
        <v>45622</v>
      </c>
    </row>
    <row r="349" spans="1:13" x14ac:dyDescent="0.25">
      <c r="A349"/>
      <c r="B349"/>
      <c r="C349"/>
      <c r="D349">
        <f t="shared" si="85"/>
        <v>396</v>
      </c>
      <c r="E349" s="88" t="s">
        <v>829</v>
      </c>
      <c r="F349" s="88" t="s">
        <v>830</v>
      </c>
    </row>
    <row r="350" spans="1:13" x14ac:dyDescent="0.25">
      <c r="A350" s="101" t="s">
        <v>333</v>
      </c>
      <c r="B350"/>
      <c r="C350"/>
      <c r="D350">
        <f t="shared" si="85"/>
        <v>397</v>
      </c>
      <c r="E350" s="5" t="s">
        <v>831</v>
      </c>
      <c r="F350" t="s">
        <v>832</v>
      </c>
      <c r="G350" s="3">
        <v>0.51</v>
      </c>
      <c r="H350" s="3">
        <v>184</v>
      </c>
    </row>
    <row r="351" spans="1:13" x14ac:dyDescent="0.25">
      <c r="A351" t="s">
        <v>333</v>
      </c>
      <c r="B351"/>
      <c r="C351"/>
      <c r="D351">
        <f t="shared" si="85"/>
        <v>398</v>
      </c>
      <c r="E351" t="s">
        <v>833</v>
      </c>
      <c r="F351" t="s">
        <v>834</v>
      </c>
      <c r="G351" s="3">
        <v>0.86</v>
      </c>
      <c r="H351" s="3">
        <v>114</v>
      </c>
    </row>
    <row r="352" spans="1:13" x14ac:dyDescent="0.25">
      <c r="A352" s="101" t="s">
        <v>333</v>
      </c>
      <c r="B352"/>
      <c r="C352"/>
      <c r="D352">
        <f t="shared" si="85"/>
        <v>399</v>
      </c>
      <c r="E352" t="s">
        <v>1937</v>
      </c>
      <c r="F352" t="s">
        <v>1938</v>
      </c>
    </row>
    <row r="353" spans="1:13" x14ac:dyDescent="0.25">
      <c r="A353" s="101" t="s">
        <v>333</v>
      </c>
      <c r="B353"/>
      <c r="C353"/>
      <c r="D353">
        <f t="shared" si="85"/>
        <v>400</v>
      </c>
      <c r="E353" t="s">
        <v>835</v>
      </c>
      <c r="F353" t="s">
        <v>836</v>
      </c>
      <c r="G353" s="3">
        <v>7.61</v>
      </c>
      <c r="H353" s="3">
        <v>363</v>
      </c>
    </row>
    <row r="354" spans="1:13" x14ac:dyDescent="0.25">
      <c r="A354"/>
      <c r="B354"/>
      <c r="C354"/>
      <c r="D354">
        <f t="shared" si="85"/>
        <v>401</v>
      </c>
      <c r="E354" s="88" t="s">
        <v>837</v>
      </c>
      <c r="F354" s="88" t="s">
        <v>838</v>
      </c>
    </row>
    <row r="355" spans="1:13" x14ac:dyDescent="0.25">
      <c r="A355"/>
      <c r="B355"/>
      <c r="C355"/>
      <c r="D355">
        <f t="shared" si="85"/>
        <v>402</v>
      </c>
      <c r="E355" s="88" t="s">
        <v>839</v>
      </c>
      <c r="F355" s="88" t="s">
        <v>840</v>
      </c>
    </row>
    <row r="356" spans="1:13" x14ac:dyDescent="0.25">
      <c r="A356"/>
      <c r="B356"/>
      <c r="C356"/>
      <c r="D356">
        <f t="shared" si="85"/>
        <v>403</v>
      </c>
      <c r="E356" t="s">
        <v>1298</v>
      </c>
      <c r="F356" t="s">
        <v>1299</v>
      </c>
      <c r="G356" s="7">
        <v>2.0499999999999998</v>
      </c>
      <c r="H356" s="3">
        <v>164</v>
      </c>
    </row>
    <row r="357" spans="1:13" x14ac:dyDescent="0.25">
      <c r="A357" s="101" t="s">
        <v>333</v>
      </c>
      <c r="B357"/>
      <c r="C357"/>
      <c r="D357">
        <f t="shared" si="85"/>
        <v>404</v>
      </c>
      <c r="E357" t="s">
        <v>1969</v>
      </c>
      <c r="F357" t="s">
        <v>1970</v>
      </c>
      <c r="G357" s="7"/>
    </row>
    <row r="358" spans="1:13" x14ac:dyDescent="0.25">
      <c r="A358" s="101" t="s">
        <v>333</v>
      </c>
      <c r="B358"/>
      <c r="C358"/>
      <c r="D358">
        <f t="shared" si="85"/>
        <v>405</v>
      </c>
      <c r="E358" t="s">
        <v>841</v>
      </c>
      <c r="F358" t="s">
        <v>842</v>
      </c>
      <c r="G358" s="3">
        <v>1.1200000000000001</v>
      </c>
      <c r="H358" s="3">
        <v>120</v>
      </c>
    </row>
    <row r="359" spans="1:13" x14ac:dyDescent="0.25">
      <c r="A359" s="101" t="s">
        <v>333</v>
      </c>
      <c r="B359"/>
      <c r="C359"/>
      <c r="D359">
        <f t="shared" si="85"/>
        <v>406</v>
      </c>
      <c r="E359" t="s">
        <v>843</v>
      </c>
      <c r="F359" t="s">
        <v>844</v>
      </c>
      <c r="G359" s="3">
        <v>1.08</v>
      </c>
      <c r="H359" s="3">
        <v>107</v>
      </c>
    </row>
    <row r="360" spans="1:13" x14ac:dyDescent="0.25">
      <c r="A360" t="s">
        <v>333</v>
      </c>
      <c r="B360"/>
      <c r="C360"/>
      <c r="D360">
        <f t="shared" si="85"/>
        <v>407</v>
      </c>
      <c r="E360" s="5" t="s">
        <v>849</v>
      </c>
      <c r="F360" t="s">
        <v>850</v>
      </c>
      <c r="G360" s="3">
        <v>0.32</v>
      </c>
    </row>
    <row r="361" spans="1:13" x14ac:dyDescent="0.25">
      <c r="A361" s="88" t="s">
        <v>333</v>
      </c>
      <c r="B361"/>
      <c r="C361"/>
      <c r="D361">
        <f t="shared" si="85"/>
        <v>408</v>
      </c>
      <c r="E361" s="5" t="s">
        <v>851</v>
      </c>
      <c r="F361" t="s">
        <v>852</v>
      </c>
      <c r="G361" s="3">
        <v>14.25</v>
      </c>
    </row>
    <row r="362" spans="1:13" x14ac:dyDescent="0.25">
      <c r="A362"/>
      <c r="B362"/>
      <c r="C362"/>
      <c r="D362">
        <f t="shared" si="85"/>
        <v>409</v>
      </c>
      <c r="E362" t="s">
        <v>853</v>
      </c>
      <c r="F362" t="s">
        <v>854</v>
      </c>
    </row>
    <row r="363" spans="1:13" x14ac:dyDescent="0.25">
      <c r="A363" s="88" t="s">
        <v>333</v>
      </c>
      <c r="B363"/>
      <c r="C363"/>
      <c r="D363">
        <f t="shared" si="85"/>
        <v>410</v>
      </c>
      <c r="E363" s="5" t="s">
        <v>855</v>
      </c>
      <c r="F363" t="s">
        <v>856</v>
      </c>
      <c r="G363" s="3">
        <v>23.86</v>
      </c>
      <c r="H363" s="6">
        <f>+G363*L363</f>
        <v>725.98063251999997</v>
      </c>
      <c r="I363" s="6">
        <f>+[153]Main!$K$5-[153]Main!$K$6</f>
        <v>458.03099999999995</v>
      </c>
      <c r="J363" s="6">
        <f>+H363-I363</f>
        <v>267.94963252000002</v>
      </c>
      <c r="K363" s="3" t="s">
        <v>1276</v>
      </c>
      <c r="L363" s="6">
        <f>+[153]Main!$K$3</f>
        <v>30.426682</v>
      </c>
      <c r="M363" s="9">
        <v>45631</v>
      </c>
    </row>
    <row r="364" spans="1:13" x14ac:dyDescent="0.25">
      <c r="A364" t="s">
        <v>333</v>
      </c>
      <c r="B364"/>
      <c r="C364"/>
      <c r="D364">
        <f t="shared" si="85"/>
        <v>411</v>
      </c>
      <c r="E364" s="5" t="s">
        <v>857</v>
      </c>
      <c r="F364" t="s">
        <v>858</v>
      </c>
      <c r="G364" s="3">
        <v>1.74</v>
      </c>
      <c r="H364" s="6">
        <f>+G364*L364</f>
        <v>200.47132818</v>
      </c>
      <c r="I364" s="6">
        <f>+[154]Main!$J$5-[154]Main!$J$6</f>
        <v>316.5809999999999</v>
      </c>
      <c r="J364" s="6">
        <f>+H364-I364</f>
        <v>-116.1096718199999</v>
      </c>
      <c r="K364" s="3" t="s">
        <v>1276</v>
      </c>
      <c r="L364" s="6">
        <f>+[154]Main!$J$3</f>
        <v>115.213407</v>
      </c>
      <c r="M364" s="9">
        <v>45631</v>
      </c>
    </row>
    <row r="365" spans="1:13" x14ac:dyDescent="0.25">
      <c r="A365" t="s">
        <v>333</v>
      </c>
      <c r="B365"/>
      <c r="C365"/>
      <c r="D365">
        <f t="shared" si="85"/>
        <v>412</v>
      </c>
      <c r="E365" t="s">
        <v>859</v>
      </c>
      <c r="F365" t="s">
        <v>860</v>
      </c>
    </row>
    <row r="366" spans="1:13" x14ac:dyDescent="0.25">
      <c r="A366" t="s">
        <v>333</v>
      </c>
      <c r="B366"/>
      <c r="C366"/>
      <c r="D366">
        <f t="shared" si="85"/>
        <v>413</v>
      </c>
      <c r="E366" t="s">
        <v>861</v>
      </c>
      <c r="F366" t="s">
        <v>862</v>
      </c>
    </row>
    <row r="367" spans="1:13" x14ac:dyDescent="0.25">
      <c r="A367" s="88" t="s">
        <v>333</v>
      </c>
      <c r="B367"/>
      <c r="C367"/>
      <c r="D367">
        <f t="shared" si="85"/>
        <v>414</v>
      </c>
      <c r="E367" t="s">
        <v>1935</v>
      </c>
      <c r="F367" t="s">
        <v>1936</v>
      </c>
    </row>
    <row r="368" spans="1:13" x14ac:dyDescent="0.25">
      <c r="A368" s="88" t="s">
        <v>333</v>
      </c>
      <c r="B368"/>
      <c r="C368"/>
      <c r="D368">
        <f t="shared" si="85"/>
        <v>415</v>
      </c>
      <c r="E368" t="s">
        <v>863</v>
      </c>
      <c r="F368" t="s">
        <v>864</v>
      </c>
    </row>
    <row r="369" spans="1:13" x14ac:dyDescent="0.25">
      <c r="A369" s="88" t="s">
        <v>333</v>
      </c>
      <c r="B369"/>
      <c r="C369"/>
      <c r="D369">
        <f t="shared" si="85"/>
        <v>416</v>
      </c>
      <c r="E369" t="s">
        <v>865</v>
      </c>
      <c r="F369" t="s">
        <v>866</v>
      </c>
    </row>
    <row r="370" spans="1:13" x14ac:dyDescent="0.25">
      <c r="A370" s="88" t="s">
        <v>333</v>
      </c>
      <c r="B370"/>
      <c r="C370"/>
      <c r="D370">
        <f t="shared" si="85"/>
        <v>417</v>
      </c>
      <c r="E370" t="s">
        <v>871</v>
      </c>
      <c r="F370" t="s">
        <v>872</v>
      </c>
      <c r="G370" s="7">
        <v>2.02</v>
      </c>
    </row>
    <row r="371" spans="1:13" x14ac:dyDescent="0.25">
      <c r="A371" s="88" t="s">
        <v>333</v>
      </c>
      <c r="B371"/>
      <c r="C371"/>
      <c r="D371">
        <f>+D493+1</f>
        <v>419</v>
      </c>
      <c r="E371" s="5" t="s">
        <v>909</v>
      </c>
      <c r="F371" t="s">
        <v>910</v>
      </c>
      <c r="G371" s="7">
        <v>3.5</v>
      </c>
      <c r="H371" s="6">
        <f>+G371*L371</f>
        <v>663.22089749999998</v>
      </c>
      <c r="I371" s="6">
        <f>+[155]Main!$L$5-[155]Main!$L$6</f>
        <v>130.75800000000001</v>
      </c>
      <c r="J371" s="6">
        <f>+H371-I371</f>
        <v>532.46289749999994</v>
      </c>
      <c r="K371" s="3" t="s">
        <v>1276</v>
      </c>
      <c r="L371" s="6">
        <f>+[155]Main!$L$3</f>
        <v>189.49168499999999</v>
      </c>
      <c r="M371" s="9">
        <v>45712</v>
      </c>
    </row>
    <row r="372" spans="1:13" x14ac:dyDescent="0.25">
      <c r="A372" s="88" t="s">
        <v>333</v>
      </c>
      <c r="B372"/>
      <c r="C372"/>
      <c r="D372">
        <f t="shared" si="85"/>
        <v>420</v>
      </c>
      <c r="E372" s="5" t="s">
        <v>1819</v>
      </c>
      <c r="F372" t="s">
        <v>1820</v>
      </c>
      <c r="G372" s="7">
        <v>13.93</v>
      </c>
      <c r="H372" s="6">
        <f>+G372*L372</f>
        <v>490.59548804000002</v>
      </c>
      <c r="I372" s="6">
        <f>+[156]Main!$K$5-[156]Main!$K$6</f>
        <v>151.51587699999999</v>
      </c>
      <c r="J372" s="6">
        <f>+H372-I372</f>
        <v>339.07961104000003</v>
      </c>
      <c r="K372" s="3" t="s">
        <v>1277</v>
      </c>
      <c r="L372" s="6">
        <f>+[156]Main!$K$3</f>
        <v>35.218628000000002</v>
      </c>
      <c r="M372" s="9">
        <v>45770</v>
      </c>
    </row>
    <row r="373" spans="1:13" x14ac:dyDescent="0.25">
      <c r="A373" s="88" t="s">
        <v>333</v>
      </c>
      <c r="B373"/>
      <c r="C373"/>
      <c r="D373">
        <f t="shared" si="85"/>
        <v>421</v>
      </c>
      <c r="E373" t="s">
        <v>875</v>
      </c>
      <c r="F373" t="s">
        <v>876</v>
      </c>
      <c r="G373" s="7">
        <v>0.94</v>
      </c>
      <c r="H373" s="3">
        <v>424</v>
      </c>
    </row>
    <row r="374" spans="1:13" x14ac:dyDescent="0.25">
      <c r="A374" s="88" t="s">
        <v>333</v>
      </c>
      <c r="B374"/>
      <c r="C374"/>
      <c r="D374">
        <f t="shared" si="85"/>
        <v>422</v>
      </c>
      <c r="E374" t="s">
        <v>899</v>
      </c>
      <c r="F374" t="s">
        <v>900</v>
      </c>
      <c r="G374" s="3">
        <v>1.91</v>
      </c>
      <c r="H374" s="3">
        <v>404</v>
      </c>
    </row>
    <row r="375" spans="1:13" x14ac:dyDescent="0.25">
      <c r="A375" s="88" t="s">
        <v>333</v>
      </c>
      <c r="B375"/>
      <c r="C375"/>
      <c r="D375">
        <f t="shared" si="85"/>
        <v>423</v>
      </c>
      <c r="E375" t="s">
        <v>1829</v>
      </c>
      <c r="F375" t="s">
        <v>1830</v>
      </c>
      <c r="G375" s="7">
        <v>14.27</v>
      </c>
      <c r="H375" s="3">
        <v>365</v>
      </c>
    </row>
    <row r="376" spans="1:13" x14ac:dyDescent="0.25">
      <c r="A376" s="88" t="s">
        <v>333</v>
      </c>
      <c r="B376"/>
      <c r="C376"/>
      <c r="D376">
        <f t="shared" si="85"/>
        <v>424</v>
      </c>
      <c r="E376" t="s">
        <v>895</v>
      </c>
      <c r="F376" t="s">
        <v>896</v>
      </c>
      <c r="G376" s="7">
        <v>17.100000000000001</v>
      </c>
      <c r="H376" s="3">
        <v>300</v>
      </c>
    </row>
    <row r="377" spans="1:13" x14ac:dyDescent="0.25">
      <c r="A377" s="88" t="s">
        <v>333</v>
      </c>
      <c r="B377"/>
      <c r="C377"/>
      <c r="D377">
        <f t="shared" si="85"/>
        <v>425</v>
      </c>
      <c r="E377" t="s">
        <v>887</v>
      </c>
      <c r="F377" t="s">
        <v>888</v>
      </c>
      <c r="G377" s="7">
        <v>4.7699999999999996</v>
      </c>
      <c r="H377" s="3">
        <v>327</v>
      </c>
    </row>
    <row r="378" spans="1:13" x14ac:dyDescent="0.25">
      <c r="A378" s="88" t="s">
        <v>333</v>
      </c>
      <c r="B378"/>
      <c r="C378"/>
      <c r="D378">
        <f t="shared" si="85"/>
        <v>426</v>
      </c>
      <c r="E378" t="s">
        <v>905</v>
      </c>
      <c r="F378" t="s">
        <v>906</v>
      </c>
      <c r="G378" s="7">
        <v>20.8</v>
      </c>
      <c r="H378" s="3">
        <v>245</v>
      </c>
    </row>
    <row r="379" spans="1:13" x14ac:dyDescent="0.25">
      <c r="A379" s="88" t="s">
        <v>333</v>
      </c>
      <c r="B379"/>
      <c r="C379"/>
      <c r="D379">
        <f t="shared" si="85"/>
        <v>427</v>
      </c>
      <c r="E379" s="5" t="s">
        <v>1831</v>
      </c>
      <c r="F379" t="s">
        <v>1832</v>
      </c>
      <c r="G379" s="7">
        <v>2.97</v>
      </c>
      <c r="H379" s="6">
        <f>+G379*L379</f>
        <v>275.23920204000001</v>
      </c>
      <c r="I379" s="6">
        <f>+[157]Sheet1!$K$5-[157]Sheet1!$K$6</f>
        <v>134.916</v>
      </c>
      <c r="J379" s="6">
        <f>+H379-I379</f>
        <v>140.32320204000001</v>
      </c>
      <c r="K379" s="3" t="s">
        <v>1277</v>
      </c>
      <c r="L379" s="6">
        <f>[157]Sheet1!$K$3</f>
        <v>92.673131999999995</v>
      </c>
      <c r="M379" s="9">
        <v>45762</v>
      </c>
    </row>
    <row r="380" spans="1:13" x14ac:dyDescent="0.25">
      <c r="A380" s="88" t="s">
        <v>333</v>
      </c>
      <c r="B380"/>
      <c r="C380"/>
      <c r="D380">
        <f t="shared" si="85"/>
        <v>428</v>
      </c>
      <c r="E380" t="s">
        <v>881</v>
      </c>
      <c r="F380" t="s">
        <v>882</v>
      </c>
      <c r="G380" s="7">
        <v>1.35</v>
      </c>
      <c r="H380" s="3">
        <v>145</v>
      </c>
    </row>
    <row r="381" spans="1:13" x14ac:dyDescent="0.25">
      <c r="A381" s="88" t="s">
        <v>333</v>
      </c>
      <c r="B381"/>
      <c r="C381"/>
      <c r="D381">
        <f t="shared" si="85"/>
        <v>429</v>
      </c>
      <c r="E381" t="s">
        <v>893</v>
      </c>
      <c r="F381" t="s">
        <v>894</v>
      </c>
      <c r="G381" s="7">
        <v>1.84</v>
      </c>
      <c r="H381" s="3">
        <v>118</v>
      </c>
    </row>
    <row r="382" spans="1:13" x14ac:dyDescent="0.25">
      <c r="A382" s="88" t="s">
        <v>333</v>
      </c>
      <c r="B382"/>
      <c r="C382"/>
      <c r="D382">
        <f>+D492+1</f>
        <v>439</v>
      </c>
      <c r="E382" t="s">
        <v>911</v>
      </c>
      <c r="F382" t="s">
        <v>912</v>
      </c>
    </row>
    <row r="383" spans="1:13" x14ac:dyDescent="0.25">
      <c r="A383" s="88" t="s">
        <v>333</v>
      </c>
      <c r="B383"/>
      <c r="C383"/>
      <c r="D383">
        <f t="shared" si="85"/>
        <v>440</v>
      </c>
      <c r="E383" t="s">
        <v>913</v>
      </c>
      <c r="F383" t="s">
        <v>914</v>
      </c>
    </row>
    <row r="384" spans="1:13" x14ac:dyDescent="0.25">
      <c r="A384" s="88" t="s">
        <v>333</v>
      </c>
      <c r="B384"/>
      <c r="C384"/>
      <c r="D384">
        <f t="shared" si="85"/>
        <v>441</v>
      </c>
      <c r="E384" t="s">
        <v>1928</v>
      </c>
      <c r="F384" t="s">
        <v>1929</v>
      </c>
    </row>
    <row r="385" spans="1:7" x14ac:dyDescent="0.25">
      <c r="A385" s="88" t="s">
        <v>333</v>
      </c>
      <c r="B385"/>
      <c r="C385"/>
      <c r="D385">
        <f>+D483+1</f>
        <v>443</v>
      </c>
      <c r="E385" t="s">
        <v>917</v>
      </c>
      <c r="F385" t="s">
        <v>918</v>
      </c>
    </row>
    <row r="386" spans="1:7" x14ac:dyDescent="0.25">
      <c r="A386" s="88" t="s">
        <v>333</v>
      </c>
      <c r="B386"/>
      <c r="C386"/>
      <c r="D386">
        <f>+D482+1</f>
        <v>449</v>
      </c>
      <c r="E386" t="s">
        <v>927</v>
      </c>
      <c r="F386" t="s">
        <v>928</v>
      </c>
    </row>
    <row r="387" spans="1:7" x14ac:dyDescent="0.25">
      <c r="A387" s="88" t="s">
        <v>333</v>
      </c>
      <c r="B387"/>
      <c r="C387"/>
      <c r="D387">
        <f t="shared" si="85"/>
        <v>450</v>
      </c>
      <c r="E387" t="s">
        <v>929</v>
      </c>
      <c r="F387" t="s">
        <v>932</v>
      </c>
    </row>
    <row r="388" spans="1:7" x14ac:dyDescent="0.25">
      <c r="A388" s="88" t="s">
        <v>333</v>
      </c>
      <c r="B388"/>
      <c r="C388"/>
      <c r="D388">
        <f t="shared" si="85"/>
        <v>451</v>
      </c>
      <c r="E388" t="s">
        <v>1953</v>
      </c>
      <c r="F388" t="s">
        <v>1956</v>
      </c>
    </row>
    <row r="389" spans="1:7" x14ac:dyDescent="0.25">
      <c r="A389" s="88" t="s">
        <v>333</v>
      </c>
      <c r="B389"/>
      <c r="C389"/>
      <c r="D389">
        <f t="shared" si="85"/>
        <v>452</v>
      </c>
      <c r="E389" t="s">
        <v>1954</v>
      </c>
      <c r="F389" t="s">
        <v>1955</v>
      </c>
    </row>
    <row r="390" spans="1:7" x14ac:dyDescent="0.25">
      <c r="A390" s="88" t="s">
        <v>333</v>
      </c>
      <c r="B390"/>
      <c r="C390"/>
      <c r="D390">
        <f t="shared" si="85"/>
        <v>453</v>
      </c>
      <c r="E390" t="s">
        <v>930</v>
      </c>
      <c r="F390" t="s">
        <v>931</v>
      </c>
    </row>
    <row r="391" spans="1:7" x14ac:dyDescent="0.25">
      <c r="A391" s="88" t="s">
        <v>333</v>
      </c>
      <c r="B391"/>
      <c r="C391"/>
      <c r="D391">
        <f>+D477+1</f>
        <v>460</v>
      </c>
      <c r="E391" t="s">
        <v>947</v>
      </c>
      <c r="F391" t="s">
        <v>948</v>
      </c>
    </row>
    <row r="392" spans="1:7" x14ac:dyDescent="0.25">
      <c r="A392" s="88" t="s">
        <v>333</v>
      </c>
      <c r="B392"/>
      <c r="C392"/>
      <c r="D392">
        <f t="shared" si="85"/>
        <v>461</v>
      </c>
      <c r="E392" t="s">
        <v>1903</v>
      </c>
      <c r="F392" t="s">
        <v>1904</v>
      </c>
    </row>
    <row r="393" spans="1:7" x14ac:dyDescent="0.25">
      <c r="A393" s="88" t="s">
        <v>333</v>
      </c>
      <c r="B393"/>
      <c r="C393"/>
      <c r="D393">
        <f>+D471+1</f>
        <v>463</v>
      </c>
      <c r="E393" t="s">
        <v>953</v>
      </c>
      <c r="F393" t="s">
        <v>954</v>
      </c>
      <c r="G393" s="7">
        <v>2.19</v>
      </c>
    </row>
    <row r="394" spans="1:7" x14ac:dyDescent="0.25">
      <c r="A394" s="88" t="s">
        <v>333</v>
      </c>
      <c r="B394"/>
      <c r="C394"/>
      <c r="D394">
        <f t="shared" ref="D394:D432" si="86">+D393+1</f>
        <v>464</v>
      </c>
      <c r="E394" t="s">
        <v>1878</v>
      </c>
      <c r="F394" t="s">
        <v>1879</v>
      </c>
      <c r="G394" s="7"/>
    </row>
    <row r="395" spans="1:7" x14ac:dyDescent="0.25">
      <c r="A395" s="88" t="s">
        <v>333</v>
      </c>
      <c r="B395"/>
      <c r="C395"/>
      <c r="D395">
        <f>+D470+1</f>
        <v>466</v>
      </c>
      <c r="E395" t="s">
        <v>1876</v>
      </c>
      <c r="F395" t="s">
        <v>1877</v>
      </c>
    </row>
    <row r="396" spans="1:7" x14ac:dyDescent="0.25">
      <c r="A396" s="88" t="s">
        <v>333</v>
      </c>
      <c r="B396"/>
      <c r="C396"/>
      <c r="D396">
        <f>+D469+1</f>
        <v>470</v>
      </c>
      <c r="E396" t="s">
        <v>963</v>
      </c>
      <c r="F396" t="s">
        <v>964</v>
      </c>
    </row>
    <row r="397" spans="1:7" x14ac:dyDescent="0.25">
      <c r="A397" s="88" t="s">
        <v>333</v>
      </c>
      <c r="B397"/>
      <c r="C397"/>
      <c r="D397">
        <f t="shared" si="86"/>
        <v>471</v>
      </c>
      <c r="E397" t="s">
        <v>965</v>
      </c>
      <c r="F397" t="s">
        <v>966</v>
      </c>
    </row>
    <row r="398" spans="1:7" x14ac:dyDescent="0.25">
      <c r="A398" s="88" t="s">
        <v>333</v>
      </c>
      <c r="B398"/>
      <c r="C398"/>
      <c r="D398">
        <f t="shared" si="86"/>
        <v>472</v>
      </c>
      <c r="E398" t="s">
        <v>967</v>
      </c>
      <c r="F398" t="s">
        <v>968</v>
      </c>
    </row>
    <row r="399" spans="1:7" x14ac:dyDescent="0.25">
      <c r="A399" s="88" t="s">
        <v>333</v>
      </c>
      <c r="B399"/>
      <c r="C399"/>
      <c r="D399">
        <f t="shared" si="86"/>
        <v>473</v>
      </c>
      <c r="E399" t="s">
        <v>969</v>
      </c>
      <c r="F399" t="s">
        <v>970</v>
      </c>
    </row>
    <row r="400" spans="1:7" x14ac:dyDescent="0.25">
      <c r="A400" s="88" t="s">
        <v>333</v>
      </c>
      <c r="B400"/>
      <c r="C400"/>
      <c r="D400">
        <f t="shared" si="86"/>
        <v>474</v>
      </c>
      <c r="E400" t="s">
        <v>1907</v>
      </c>
      <c r="F400" t="s">
        <v>1908</v>
      </c>
    </row>
    <row r="401" spans="1:13" x14ac:dyDescent="0.25">
      <c r="A401" s="88" t="s">
        <v>333</v>
      </c>
      <c r="B401"/>
      <c r="C401"/>
      <c r="D401">
        <f t="shared" si="86"/>
        <v>475</v>
      </c>
      <c r="E401" t="s">
        <v>1915</v>
      </c>
      <c r="F401" t="s">
        <v>1916</v>
      </c>
    </row>
    <row r="402" spans="1:13" x14ac:dyDescent="0.25">
      <c r="A402" s="88" t="s">
        <v>333</v>
      </c>
      <c r="B402"/>
      <c r="C402"/>
      <c r="D402">
        <f t="shared" si="86"/>
        <v>476</v>
      </c>
      <c r="E402" t="s">
        <v>1831</v>
      </c>
      <c r="F402" t="s">
        <v>1917</v>
      </c>
    </row>
    <row r="403" spans="1:13" x14ac:dyDescent="0.25">
      <c r="A403" s="88" t="s">
        <v>333</v>
      </c>
      <c r="D403">
        <f>+D466+1</f>
        <v>479</v>
      </c>
      <c r="E403" s="5" t="s">
        <v>1789</v>
      </c>
      <c r="F403" s="1" t="s">
        <v>1790</v>
      </c>
      <c r="G403" s="7">
        <v>50.86</v>
      </c>
      <c r="H403" s="6">
        <f>+G403*L403</f>
        <v>750.32176254000001</v>
      </c>
      <c r="I403" s="6">
        <f>+[158]Main!$M$5-[158]Main!$M$6</f>
        <v>159.095</v>
      </c>
      <c r="J403" s="6">
        <f>+H403-I403</f>
        <v>591.22676253999998</v>
      </c>
      <c r="K403" s="3" t="s">
        <v>1276</v>
      </c>
      <c r="L403" s="6">
        <f>+[158]Main!$M$3</f>
        <v>14.752689</v>
      </c>
      <c r="M403" s="9">
        <v>45687</v>
      </c>
    </row>
    <row r="404" spans="1:13" x14ac:dyDescent="0.25">
      <c r="A404" s="88" t="s">
        <v>333</v>
      </c>
      <c r="B404" s="1">
        <v>6</v>
      </c>
      <c r="C404" s="1">
        <v>2</v>
      </c>
      <c r="D404">
        <f>+D464+1</f>
        <v>483</v>
      </c>
      <c r="E404" s="5" t="s">
        <v>1635</v>
      </c>
      <c r="F404" t="s">
        <v>1634</v>
      </c>
      <c r="G404" s="3">
        <v>31.98</v>
      </c>
      <c r="H404" s="6">
        <f>+G404*L404</f>
        <v>195.84830226</v>
      </c>
      <c r="I404" s="6">
        <f>+[159]Main!$L$5-[159]Main!$L$6</f>
        <v>40.720092000000001</v>
      </c>
      <c r="J404" s="6">
        <f>+H404-I404</f>
        <v>155.12821026</v>
      </c>
      <c r="K404" s="3" t="s">
        <v>1070</v>
      </c>
      <c r="L404" s="6">
        <f>+[159]Main!$L$3</f>
        <v>6.1240869999999994</v>
      </c>
      <c r="M404" s="9">
        <v>45630</v>
      </c>
    </row>
    <row r="405" spans="1:13" x14ac:dyDescent="0.25">
      <c r="A405" s="88" t="s">
        <v>333</v>
      </c>
      <c r="D405">
        <f t="shared" si="86"/>
        <v>484</v>
      </c>
      <c r="E405" s="5" t="s">
        <v>1623</v>
      </c>
      <c r="F405" t="s">
        <v>1622</v>
      </c>
      <c r="G405" s="7">
        <v>4</v>
      </c>
      <c r="H405" s="6">
        <f>+G405*L405</f>
        <v>390.524</v>
      </c>
      <c r="I405" s="6">
        <f>+[160]Main!$M$5-[160]Main!$M$6</f>
        <v>195.3</v>
      </c>
      <c r="J405" s="6">
        <f>+H405-I405</f>
        <v>195.22399999999999</v>
      </c>
      <c r="K405" s="3" t="s">
        <v>1276</v>
      </c>
      <c r="L405" s="6">
        <f>+[160]Main!$M$3</f>
        <v>97.631</v>
      </c>
      <c r="M405" s="9">
        <v>45629</v>
      </c>
    </row>
    <row r="406" spans="1:13" x14ac:dyDescent="0.25">
      <c r="A406" s="88" t="s">
        <v>333</v>
      </c>
      <c r="D406">
        <f t="shared" si="86"/>
        <v>485</v>
      </c>
      <c r="E406" s="5" t="s">
        <v>1640</v>
      </c>
      <c r="F406" t="s">
        <v>1641</v>
      </c>
      <c r="G406" s="7">
        <v>4.5</v>
      </c>
      <c r="H406" s="6">
        <f>+G406*L406</f>
        <v>146.13991650000003</v>
      </c>
      <c r="I406" s="6">
        <f>+[161]Main!$M$5-[161]Main!$M$6</f>
        <v>1.9079999999999977</v>
      </c>
      <c r="J406" s="6">
        <f>+H406-I406</f>
        <v>144.23191650000004</v>
      </c>
      <c r="K406" s="3" t="s">
        <v>1276</v>
      </c>
      <c r="L406" s="6">
        <f>+[161]Main!$M$3</f>
        <v>32.475537000000003</v>
      </c>
      <c r="M406" s="9">
        <v>45630</v>
      </c>
    </row>
    <row r="407" spans="1:13" x14ac:dyDescent="0.25">
      <c r="A407" s="88" t="s">
        <v>333</v>
      </c>
      <c r="D407">
        <f>+D461+1</f>
        <v>487</v>
      </c>
      <c r="E407" s="5" t="s">
        <v>1611</v>
      </c>
      <c r="F407" t="s">
        <v>1612</v>
      </c>
      <c r="G407" s="3">
        <v>0.85</v>
      </c>
      <c r="H407" s="6">
        <f t="shared" ref="H407:H409" si="87">+G407*L407</f>
        <v>109.7945034</v>
      </c>
      <c r="I407" s="6">
        <f>+[162]Main!$L$5-[162]Main!$L$6</f>
        <v>65.116</v>
      </c>
      <c r="J407" s="6">
        <f t="shared" ref="J407:J409" si="88">+H407-I407</f>
        <v>44.678503399999997</v>
      </c>
      <c r="K407" s="3" t="s">
        <v>1843</v>
      </c>
      <c r="L407" s="6">
        <f>+[162]Main!$L$3</f>
        <v>129.17000400000001</v>
      </c>
      <c r="M407" s="9">
        <v>45810</v>
      </c>
    </row>
    <row r="408" spans="1:13" x14ac:dyDescent="0.25">
      <c r="A408" s="88" t="s">
        <v>333</v>
      </c>
      <c r="D408">
        <f t="shared" si="86"/>
        <v>488</v>
      </c>
      <c r="E408" s="5" t="s">
        <v>1095</v>
      </c>
      <c r="F408" t="s">
        <v>1096</v>
      </c>
      <c r="G408" s="7">
        <v>5</v>
      </c>
      <c r="H408" s="6">
        <f t="shared" si="87"/>
        <v>216.57198499999998</v>
      </c>
      <c r="I408" s="6">
        <f>+[163]Main!$J$5-[163]Main!$J$6</f>
        <v>104.35299999999999</v>
      </c>
      <c r="J408" s="6">
        <f t="shared" si="88"/>
        <v>112.21898499999999</v>
      </c>
      <c r="K408" s="3" t="s">
        <v>1070</v>
      </c>
      <c r="L408" s="6">
        <f>+[163]Main!$J$3</f>
        <v>43.314397</v>
      </c>
      <c r="M408" s="9">
        <v>45525</v>
      </c>
    </row>
    <row r="409" spans="1:13" x14ac:dyDescent="0.25">
      <c r="A409" s="101" t="s">
        <v>333</v>
      </c>
      <c r="D409">
        <f>+D460+1</f>
        <v>494</v>
      </c>
      <c r="E409" s="5" t="s">
        <v>1433</v>
      </c>
      <c r="F409" s="1" t="s">
        <v>1434</v>
      </c>
      <c r="G409" s="3">
        <v>0.19</v>
      </c>
      <c r="H409" s="6">
        <f t="shared" si="87"/>
        <v>4.1807902100000005</v>
      </c>
      <c r="I409" s="6">
        <f>+[164]Main!$P$5-[164]Main!$P$6</f>
        <v>-4.3319999999999999</v>
      </c>
      <c r="J409" s="6">
        <f t="shared" si="88"/>
        <v>8.5127902100000004</v>
      </c>
      <c r="K409" s="3" t="s">
        <v>1070</v>
      </c>
      <c r="L409" s="6">
        <f>+[164]Main!$P$3</f>
        <v>22.004159000000001</v>
      </c>
      <c r="M409" s="9">
        <v>45587</v>
      </c>
    </row>
    <row r="410" spans="1:13" x14ac:dyDescent="0.25">
      <c r="A410" s="101" t="s">
        <v>333</v>
      </c>
      <c r="D410">
        <f>+D455+1</f>
        <v>496</v>
      </c>
      <c r="E410" s="5" t="s">
        <v>1630</v>
      </c>
      <c r="F410" s="1" t="s">
        <v>1631</v>
      </c>
      <c r="G410" s="7">
        <v>6</v>
      </c>
      <c r="H410" s="6">
        <f>+G410*L410</f>
        <v>327.199524</v>
      </c>
      <c r="I410" s="6">
        <f>+[165]Main!$L$5-[165]Main!$L$6</f>
        <v>371.02100000000002</v>
      </c>
      <c r="J410" s="6">
        <f>+H410-I410</f>
        <v>-43.821476000000018</v>
      </c>
      <c r="K410" s="3" t="s">
        <v>1070</v>
      </c>
      <c r="L410" s="6">
        <f>+[165]Main!$L$3</f>
        <v>54.533253999999999</v>
      </c>
      <c r="M410" s="9">
        <v>45629</v>
      </c>
    </row>
    <row r="411" spans="1:13" x14ac:dyDescent="0.25">
      <c r="A411" s="101" t="s">
        <v>333</v>
      </c>
      <c r="D411">
        <f>+D454+1</f>
        <v>500</v>
      </c>
      <c r="E411" t="s">
        <v>1963</v>
      </c>
      <c r="F411" t="s">
        <v>1964</v>
      </c>
    </row>
    <row r="412" spans="1:13" x14ac:dyDescent="0.25">
      <c r="A412" s="101" t="s">
        <v>333</v>
      </c>
      <c r="D412">
        <f>+D451+1</f>
        <v>503</v>
      </c>
      <c r="E412" s="5" t="s">
        <v>1438</v>
      </c>
      <c r="F412" s="1" t="s">
        <v>1439</v>
      </c>
      <c r="G412" s="7">
        <v>30</v>
      </c>
    </row>
    <row r="413" spans="1:13" x14ac:dyDescent="0.25">
      <c r="A413" s="101" t="s">
        <v>333</v>
      </c>
      <c r="D413">
        <f>+D449+1</f>
        <v>510</v>
      </c>
      <c r="E413" s="1" t="s">
        <v>1638</v>
      </c>
      <c r="F413" t="s">
        <v>1639</v>
      </c>
    </row>
    <row r="414" spans="1:13" x14ac:dyDescent="0.25">
      <c r="A414" s="101" t="s">
        <v>333</v>
      </c>
      <c r="D414">
        <f t="shared" si="86"/>
        <v>511</v>
      </c>
      <c r="E414" t="s">
        <v>1894</v>
      </c>
      <c r="F414" t="s">
        <v>1895</v>
      </c>
    </row>
    <row r="415" spans="1:13" x14ac:dyDescent="0.25">
      <c r="A415" s="101" t="s">
        <v>333</v>
      </c>
      <c r="D415">
        <f t="shared" si="86"/>
        <v>512</v>
      </c>
      <c r="E415" t="s">
        <v>1930</v>
      </c>
      <c r="F415" t="s">
        <v>1931</v>
      </c>
    </row>
    <row r="416" spans="1:13" x14ac:dyDescent="0.25">
      <c r="A416" s="101" t="s">
        <v>333</v>
      </c>
      <c r="D416">
        <f t="shared" si="86"/>
        <v>513</v>
      </c>
      <c r="E416" t="s">
        <v>1932</v>
      </c>
      <c r="F416" t="s">
        <v>1933</v>
      </c>
    </row>
    <row r="417" spans="1:13" x14ac:dyDescent="0.25">
      <c r="A417" s="101" t="s">
        <v>333</v>
      </c>
      <c r="D417">
        <f t="shared" si="86"/>
        <v>514</v>
      </c>
      <c r="E417" t="s">
        <v>1644</v>
      </c>
      <c r="F417" s="1" t="s">
        <v>1645</v>
      </c>
    </row>
    <row r="418" spans="1:13" x14ac:dyDescent="0.25">
      <c r="A418" s="101" t="s">
        <v>333</v>
      </c>
      <c r="D418">
        <f t="shared" si="86"/>
        <v>515</v>
      </c>
      <c r="E418" s="1" t="s">
        <v>1646</v>
      </c>
      <c r="F418" t="s">
        <v>1647</v>
      </c>
      <c r="G418" s="3">
        <v>4.1100000000000003</v>
      </c>
    </row>
    <row r="419" spans="1:13" x14ac:dyDescent="0.25">
      <c r="A419" s="101" t="s">
        <v>333</v>
      </c>
      <c r="B419" s="1">
        <v>7</v>
      </c>
      <c r="C419" s="1">
        <v>2</v>
      </c>
      <c r="D419">
        <f t="shared" si="86"/>
        <v>516</v>
      </c>
      <c r="E419" s="5" t="s">
        <v>1791</v>
      </c>
      <c r="F419" s="1" t="s">
        <v>1792</v>
      </c>
      <c r="G419" s="7">
        <v>20</v>
      </c>
      <c r="H419" s="6">
        <f>+G419*L419</f>
        <v>1040.5629000000001</v>
      </c>
      <c r="I419" s="6">
        <f>+[166]Main!$L$5-[166]Main!$L$6</f>
        <v>193.8</v>
      </c>
      <c r="J419" s="6">
        <f>+H419-I419</f>
        <v>846.76290000000017</v>
      </c>
      <c r="K419" s="3" t="s">
        <v>1276</v>
      </c>
      <c r="L419" s="6">
        <f>+[166]Main!$L$3</f>
        <v>52.028145000000002</v>
      </c>
      <c r="M419" s="9">
        <v>45691</v>
      </c>
    </row>
    <row r="420" spans="1:13" x14ac:dyDescent="0.25">
      <c r="A420" s="101" t="s">
        <v>333</v>
      </c>
      <c r="D420">
        <f>+D443+1</f>
        <v>518</v>
      </c>
      <c r="E420" s="1" t="s">
        <v>1654</v>
      </c>
      <c r="F420" s="1" t="s">
        <v>1655</v>
      </c>
    </row>
    <row r="421" spans="1:13" x14ac:dyDescent="0.25">
      <c r="A421" s="101" t="s">
        <v>333</v>
      </c>
      <c r="D421">
        <f t="shared" si="86"/>
        <v>519</v>
      </c>
      <c r="E421" t="s">
        <v>1901</v>
      </c>
      <c r="F421" t="s">
        <v>1902</v>
      </c>
    </row>
    <row r="422" spans="1:13" x14ac:dyDescent="0.25">
      <c r="A422" s="101" t="s">
        <v>333</v>
      </c>
      <c r="D422">
        <f t="shared" si="86"/>
        <v>520</v>
      </c>
      <c r="E422" t="s">
        <v>1656</v>
      </c>
      <c r="F422" t="s">
        <v>1657</v>
      </c>
    </row>
    <row r="423" spans="1:13" x14ac:dyDescent="0.25">
      <c r="A423" s="101" t="s">
        <v>333</v>
      </c>
      <c r="D423">
        <f t="shared" si="86"/>
        <v>521</v>
      </c>
      <c r="E423" t="s">
        <v>1934</v>
      </c>
      <c r="F423" t="s">
        <v>1143</v>
      </c>
    </row>
    <row r="424" spans="1:13" x14ac:dyDescent="0.25">
      <c r="A424" s="101" t="s">
        <v>333</v>
      </c>
      <c r="D424">
        <f>+D442+1</f>
        <v>527</v>
      </c>
      <c r="E424" s="1" t="s">
        <v>1111</v>
      </c>
      <c r="F424" s="1" t="s">
        <v>1692</v>
      </c>
    </row>
    <row r="425" spans="1:13" x14ac:dyDescent="0.25">
      <c r="A425" s="101" t="s">
        <v>333</v>
      </c>
      <c r="D425">
        <f t="shared" si="86"/>
        <v>528</v>
      </c>
      <c r="E425" s="5" t="s">
        <v>1835</v>
      </c>
      <c r="F425" s="1" t="s">
        <v>1836</v>
      </c>
      <c r="G425" s="7">
        <v>0.83</v>
      </c>
    </row>
    <row r="426" spans="1:13" x14ac:dyDescent="0.25">
      <c r="A426" s="101" t="s">
        <v>333</v>
      </c>
      <c r="D426">
        <f t="shared" si="86"/>
        <v>529</v>
      </c>
      <c r="E426" t="s">
        <v>1777</v>
      </c>
      <c r="F426" t="s">
        <v>1778</v>
      </c>
    </row>
    <row r="427" spans="1:13" x14ac:dyDescent="0.25">
      <c r="B427" s="1">
        <v>-1</v>
      </c>
      <c r="C427" s="1">
        <v>3</v>
      </c>
      <c r="D427">
        <f t="shared" si="86"/>
        <v>530</v>
      </c>
      <c r="E427" s="5" t="s">
        <v>1821</v>
      </c>
      <c r="F427" s="1" t="s">
        <v>1822</v>
      </c>
      <c r="G427" s="7">
        <v>1.24</v>
      </c>
      <c r="H427" s="6">
        <f>+G427*L427</f>
        <v>60.456759240000004</v>
      </c>
      <c r="I427" s="6">
        <f>+[167]Main!$K$5-[167]Main!$K$6</f>
        <v>41.556999999999995</v>
      </c>
      <c r="J427" s="6">
        <f>+H427-I427</f>
        <v>18.899759240000009</v>
      </c>
      <c r="K427" s="3" t="s">
        <v>1277</v>
      </c>
      <c r="L427" s="6">
        <f>+[167]Main!$K$3</f>
        <v>48.755451000000001</v>
      </c>
      <c r="M427" s="9">
        <v>45733</v>
      </c>
    </row>
    <row r="428" spans="1:13" x14ac:dyDescent="0.25">
      <c r="B428" s="1">
        <v>7</v>
      </c>
      <c r="C428" s="1">
        <v>3</v>
      </c>
      <c r="D428">
        <f t="shared" si="86"/>
        <v>531</v>
      </c>
      <c r="E428" s="5" t="s">
        <v>1794</v>
      </c>
      <c r="F428" t="s">
        <v>1793</v>
      </c>
      <c r="G428" s="7">
        <v>0.54</v>
      </c>
      <c r="H428" s="6">
        <f>+G428*L428</f>
        <v>64.779180300000007</v>
      </c>
      <c r="I428" s="6">
        <f>+[168]Main!$M$5-[168]Main!$M$6</f>
        <v>69.349000000000004</v>
      </c>
      <c r="J428" s="6">
        <f>+H428-I428</f>
        <v>-4.5698196999999965</v>
      </c>
      <c r="K428" s="3" t="s">
        <v>1276</v>
      </c>
      <c r="L428" s="6">
        <f>+[168]Main!$M$3</f>
        <v>119.961445</v>
      </c>
      <c r="M428" s="9">
        <v>45750</v>
      </c>
    </row>
    <row r="429" spans="1:13" x14ac:dyDescent="0.25">
      <c r="D429">
        <f t="shared" si="86"/>
        <v>532</v>
      </c>
      <c r="E429" s="1" t="s">
        <v>1795</v>
      </c>
      <c r="F429" t="s">
        <v>1796</v>
      </c>
    </row>
    <row r="430" spans="1:13" x14ac:dyDescent="0.25">
      <c r="D430">
        <f t="shared" si="86"/>
        <v>533</v>
      </c>
      <c r="E430" t="s">
        <v>1809</v>
      </c>
      <c r="F430" s="1" t="s">
        <v>1810</v>
      </c>
      <c r="G430" s="7">
        <v>1.38</v>
      </c>
    </row>
    <row r="431" spans="1:13" x14ac:dyDescent="0.25">
      <c r="D431">
        <f t="shared" si="86"/>
        <v>534</v>
      </c>
      <c r="E431" s="1" t="s">
        <v>1811</v>
      </c>
      <c r="F431" t="s">
        <v>1814</v>
      </c>
    </row>
    <row r="432" spans="1:13" x14ac:dyDescent="0.25">
      <c r="B432" s="1">
        <v>3</v>
      </c>
      <c r="C432" s="1">
        <v>4</v>
      </c>
      <c r="D432">
        <f t="shared" si="86"/>
        <v>535</v>
      </c>
      <c r="E432" s="5" t="s">
        <v>1833</v>
      </c>
      <c r="F432" t="s">
        <v>1834</v>
      </c>
      <c r="G432" s="3">
        <v>0.31</v>
      </c>
      <c r="H432" s="6">
        <f>+G432*L432</f>
        <v>18.356896450000001</v>
      </c>
      <c r="I432" s="6">
        <f>+[169]Sheet1!$J$5-[169]Sheet1!$J$6</f>
        <v>62.05</v>
      </c>
      <c r="J432" s="6">
        <f>+H432-I432</f>
        <v>-43.693103549999996</v>
      </c>
      <c r="K432" s="3" t="s">
        <v>1277</v>
      </c>
      <c r="L432" s="6">
        <f>+[169]Sheet1!$J$3</f>
        <v>59.215795</v>
      </c>
      <c r="M432" s="9">
        <v>45763</v>
      </c>
    </row>
    <row r="433" spans="1:30" x14ac:dyDescent="0.25">
      <c r="D433">
        <f t="shared" ref="D433:D436" si="89">+D432+1</f>
        <v>536</v>
      </c>
      <c r="E433" s="5" t="s">
        <v>1295</v>
      </c>
      <c r="F433" t="s">
        <v>1296</v>
      </c>
      <c r="G433" s="7">
        <v>10</v>
      </c>
      <c r="H433" s="6">
        <f>+G433*[170]Main!$K$3</f>
        <v>1589.8400000000001</v>
      </c>
      <c r="I433" s="6">
        <f>+[170]Main!$K$5-[170]Main!$K$6</f>
        <v>371.63900000000001</v>
      </c>
      <c r="J433" s="6">
        <f>+H433-I433</f>
        <v>1218.201</v>
      </c>
      <c r="K433" s="3" t="s">
        <v>1070</v>
      </c>
      <c r="L433" s="6">
        <f>+[170]Main!$K$3</f>
        <v>158.98400000000001</v>
      </c>
      <c r="M433" s="9">
        <v>45600</v>
      </c>
    </row>
    <row r="434" spans="1:30" x14ac:dyDescent="0.25">
      <c r="D434">
        <f t="shared" si="89"/>
        <v>537</v>
      </c>
      <c r="E434" t="s">
        <v>1812</v>
      </c>
      <c r="F434" t="s">
        <v>1813</v>
      </c>
    </row>
    <row r="435" spans="1:30" x14ac:dyDescent="0.25">
      <c r="D435">
        <f t="shared" si="89"/>
        <v>538</v>
      </c>
      <c r="E435" s="1" t="s">
        <v>1839</v>
      </c>
      <c r="F435" s="1" t="s">
        <v>1840</v>
      </c>
    </row>
    <row r="436" spans="1:30" x14ac:dyDescent="0.25">
      <c r="D436">
        <f t="shared" si="89"/>
        <v>539</v>
      </c>
      <c r="E436" t="s">
        <v>1841</v>
      </c>
      <c r="F436" t="s">
        <v>1842</v>
      </c>
    </row>
    <row r="437" spans="1:30" customFormat="1" x14ac:dyDescent="0.25">
      <c r="A437" t="s">
        <v>333</v>
      </c>
      <c r="D437">
        <f>+D232+1</f>
        <v>232</v>
      </c>
      <c r="E437" s="5" t="s">
        <v>772</v>
      </c>
      <c r="F437" t="s">
        <v>773</v>
      </c>
      <c r="G437" s="53">
        <v>3.64</v>
      </c>
      <c r="H437" s="29">
        <f>+G437*L437</f>
        <v>174.63324424000001</v>
      </c>
      <c r="I437" s="29">
        <f>+[171]Main!$J$5-[171]Main!$J$6</f>
        <v>149</v>
      </c>
      <c r="J437" s="29">
        <f>+H437-I437</f>
        <v>25.63324424000001</v>
      </c>
      <c r="K437" s="27" t="s">
        <v>1276</v>
      </c>
      <c r="L437" s="29">
        <f>+[171]Main!$J$3</f>
        <v>47.976165999999999</v>
      </c>
      <c r="M437" s="36">
        <v>45628</v>
      </c>
      <c r="N437" s="27"/>
      <c r="O437" s="27"/>
      <c r="P437" s="27"/>
      <c r="Q437" s="27"/>
      <c r="R437" s="27"/>
      <c r="S437" s="57"/>
      <c r="T437" s="57"/>
      <c r="U437" s="57"/>
      <c r="V437" s="57"/>
      <c r="W437" s="57"/>
      <c r="X437" s="57"/>
      <c r="Y437" s="105"/>
      <c r="Z437" s="105"/>
      <c r="AA437" s="105"/>
      <c r="AB437" s="105"/>
      <c r="AC437" s="105"/>
      <c r="AD437" s="105"/>
    </row>
    <row r="438" spans="1:30" x14ac:dyDescent="0.25">
      <c r="D438">
        <f>+D423+1</f>
        <v>522</v>
      </c>
      <c r="E438" s="1" t="s">
        <v>1658</v>
      </c>
      <c r="F438" s="1" t="s">
        <v>1659</v>
      </c>
      <c r="G438" s="3">
        <v>0.61</v>
      </c>
    </row>
    <row r="439" spans="1:30" x14ac:dyDescent="0.25">
      <c r="D439">
        <f>+D438+1</f>
        <v>523</v>
      </c>
      <c r="E439" t="s">
        <v>1664</v>
      </c>
      <c r="F439" t="s">
        <v>1665</v>
      </c>
    </row>
    <row r="440" spans="1:30" x14ac:dyDescent="0.25">
      <c r="D440">
        <f>+D439+1</f>
        <v>524</v>
      </c>
      <c r="E440" s="1" t="s">
        <v>1667</v>
      </c>
      <c r="F440" s="1" t="s">
        <v>1666</v>
      </c>
      <c r="G440" s="3">
        <v>1.46</v>
      </c>
    </row>
    <row r="441" spans="1:30" x14ac:dyDescent="0.25">
      <c r="D441">
        <f>+D440+1</f>
        <v>525</v>
      </c>
      <c r="E441" t="s">
        <v>1672</v>
      </c>
      <c r="F441" t="s">
        <v>1673</v>
      </c>
    </row>
    <row r="442" spans="1:30" x14ac:dyDescent="0.25">
      <c r="D442">
        <f>+D441+1</f>
        <v>526</v>
      </c>
      <c r="E442" t="s">
        <v>1674</v>
      </c>
      <c r="F442" t="s">
        <v>1675</v>
      </c>
    </row>
    <row r="443" spans="1:30" x14ac:dyDescent="0.25">
      <c r="D443">
        <f>+D419+1</f>
        <v>517</v>
      </c>
      <c r="E443" t="s">
        <v>1652</v>
      </c>
      <c r="F443" t="s">
        <v>1653</v>
      </c>
    </row>
    <row r="444" spans="1:30" x14ac:dyDescent="0.25">
      <c r="D444">
        <f>+D412+1</f>
        <v>504</v>
      </c>
      <c r="E444" t="s">
        <v>1501</v>
      </c>
    </row>
    <row r="445" spans="1:30" x14ac:dyDescent="0.25">
      <c r="D445">
        <f>+D444+1</f>
        <v>505</v>
      </c>
      <c r="E445" s="1" t="s">
        <v>1613</v>
      </c>
      <c r="F445" t="s">
        <v>1614</v>
      </c>
    </row>
    <row r="446" spans="1:30" x14ac:dyDescent="0.25">
      <c r="D446">
        <f>+D445+1</f>
        <v>506</v>
      </c>
      <c r="E446" t="s">
        <v>1618</v>
      </c>
      <c r="F446" s="1" t="s">
        <v>1619</v>
      </c>
    </row>
    <row r="447" spans="1:30" x14ac:dyDescent="0.25">
      <c r="D447">
        <f>+D446+1</f>
        <v>507</v>
      </c>
      <c r="E447" t="s">
        <v>1620</v>
      </c>
      <c r="F447" t="s">
        <v>1621</v>
      </c>
    </row>
    <row r="448" spans="1:30" x14ac:dyDescent="0.25">
      <c r="D448">
        <f>+D447+1</f>
        <v>508</v>
      </c>
      <c r="E448" t="s">
        <v>1628</v>
      </c>
      <c r="F448" t="s">
        <v>1629</v>
      </c>
    </row>
    <row r="449" spans="4:13" x14ac:dyDescent="0.25">
      <c r="D449">
        <f>+D448+1</f>
        <v>509</v>
      </c>
      <c r="E449" s="5" t="s">
        <v>1633</v>
      </c>
      <c r="F449" s="1" t="s">
        <v>1632</v>
      </c>
      <c r="G449" s="3">
        <v>26.71</v>
      </c>
    </row>
    <row r="450" spans="4:13" x14ac:dyDescent="0.25">
      <c r="D450">
        <f>+D411+1</f>
        <v>501</v>
      </c>
      <c r="E450" t="s">
        <v>1302</v>
      </c>
      <c r="F450" t="s">
        <v>1303</v>
      </c>
    </row>
    <row r="451" spans="4:13" x14ac:dyDescent="0.25">
      <c r="D451">
        <f>+D450+1</f>
        <v>502</v>
      </c>
      <c r="E451" s="1" t="s">
        <v>1353</v>
      </c>
    </row>
    <row r="452" spans="4:13" x14ac:dyDescent="0.25">
      <c r="D452">
        <f>+D410+1</f>
        <v>497</v>
      </c>
      <c r="E452" s="1" t="s">
        <v>1189</v>
      </c>
      <c r="F452" s="1" t="s">
        <v>1190</v>
      </c>
      <c r="G452" s="3">
        <v>0.28999999999999998</v>
      </c>
    </row>
    <row r="453" spans="4:13" x14ac:dyDescent="0.25">
      <c r="D453">
        <f>+D452+1</f>
        <v>498</v>
      </c>
      <c r="E453" s="1" t="s">
        <v>1271</v>
      </c>
      <c r="F453" t="s">
        <v>1272</v>
      </c>
    </row>
    <row r="454" spans="4:13" x14ac:dyDescent="0.25">
      <c r="D454">
        <f>+D453+1</f>
        <v>499</v>
      </c>
      <c r="E454" s="1" t="s">
        <v>1300</v>
      </c>
      <c r="F454" s="1" t="s">
        <v>1301</v>
      </c>
    </row>
    <row r="455" spans="4:13" x14ac:dyDescent="0.25">
      <c r="D455">
        <f>+D409+1</f>
        <v>495</v>
      </c>
      <c r="E455" s="39" t="s">
        <v>1627</v>
      </c>
      <c r="F455" t="s">
        <v>1626</v>
      </c>
      <c r="G455" s="7">
        <v>3.71</v>
      </c>
      <c r="H455" s="6">
        <f t="shared" ref="H455:H464" si="90">+G455*L455</f>
        <v>181.33427843999999</v>
      </c>
      <c r="I455" s="6">
        <f>+[172]Main!$K$5-[172]Main!$K$6</f>
        <v>183.012</v>
      </c>
      <c r="J455" s="6">
        <f t="shared" ref="J455:J464" si="91">+H455-I455</f>
        <v>-1.677721560000009</v>
      </c>
      <c r="K455" s="3" t="s">
        <v>1276</v>
      </c>
      <c r="L455" s="6">
        <f>+[172]Main!$K$3</f>
        <v>48.877164</v>
      </c>
      <c r="M455" s="9">
        <v>45629</v>
      </c>
    </row>
    <row r="456" spans="4:13" x14ac:dyDescent="0.25">
      <c r="D456">
        <f>+D408+1</f>
        <v>489</v>
      </c>
      <c r="E456" s="5" t="s">
        <v>1159</v>
      </c>
      <c r="F456" t="s">
        <v>1160</v>
      </c>
      <c r="G456" s="7">
        <v>3.6</v>
      </c>
      <c r="H456" s="6">
        <f t="shared" si="90"/>
        <v>132.55131599999999</v>
      </c>
      <c r="I456" s="6">
        <f>+[173]Main!$L$5-[173]Main!$L$6</f>
        <v>33.507724000000003</v>
      </c>
      <c r="J456" s="6">
        <f t="shared" si="91"/>
        <v>99.04359199999999</v>
      </c>
      <c r="K456" s="3" t="s">
        <v>1070</v>
      </c>
      <c r="L456" s="6">
        <f>+[173]Main!$L$3</f>
        <v>36.819809999999997</v>
      </c>
      <c r="M456" s="9">
        <v>45567</v>
      </c>
    </row>
    <row r="457" spans="4:13" x14ac:dyDescent="0.25">
      <c r="D457">
        <f>+D456+1</f>
        <v>490</v>
      </c>
      <c r="E457" s="5" t="s">
        <v>1609</v>
      </c>
      <c r="F457" t="s">
        <v>1610</v>
      </c>
      <c r="G457" s="7">
        <v>13.15</v>
      </c>
      <c r="H457" s="6">
        <f t="shared" si="90"/>
        <v>319.40466320000002</v>
      </c>
      <c r="I457" s="6">
        <f>+[174]Main!$K$5-[174]Main!$K$6</f>
        <v>199.59700000000001</v>
      </c>
      <c r="J457" s="6">
        <f t="shared" si="91"/>
        <v>119.80766320000001</v>
      </c>
      <c r="K457" s="3" t="s">
        <v>1276</v>
      </c>
      <c r="L457" s="6">
        <f>+[174]Main!$K$3</f>
        <v>24.289328000000001</v>
      </c>
      <c r="M457" s="9">
        <v>45608</v>
      </c>
    </row>
    <row r="458" spans="4:13" x14ac:dyDescent="0.25">
      <c r="D458">
        <f>+D457+1</f>
        <v>491</v>
      </c>
      <c r="E458" s="5" t="s">
        <v>1625</v>
      </c>
      <c r="F458" t="s">
        <v>1624</v>
      </c>
      <c r="G458" s="3">
        <v>2.83</v>
      </c>
      <c r="H458" s="6">
        <f t="shared" si="90"/>
        <v>108.43964851000001</v>
      </c>
      <c r="I458" s="6">
        <f>+[175]Main!$K$5-[175]Main!$K$6</f>
        <v>62.823</v>
      </c>
      <c r="J458" s="6">
        <f t="shared" si="91"/>
        <v>45.616648510000012</v>
      </c>
      <c r="K458" s="3" t="s">
        <v>1276</v>
      </c>
      <c r="L458" s="6">
        <f>+[175]Main!$K$3</f>
        <v>38.317897000000002</v>
      </c>
      <c r="M458" s="9">
        <v>45629</v>
      </c>
    </row>
    <row r="459" spans="4:13" x14ac:dyDescent="0.25">
      <c r="D459">
        <f>+D458+1</f>
        <v>492</v>
      </c>
      <c r="E459" s="5" t="s">
        <v>1642</v>
      </c>
      <c r="F459" t="s">
        <v>1643</v>
      </c>
      <c r="G459" s="7">
        <v>2.69</v>
      </c>
      <c r="H459" s="6">
        <f t="shared" si="90"/>
        <v>89.956825309999985</v>
      </c>
      <c r="I459" s="6">
        <f>+[176]Main!$K$5-[176]Main!$K$6</f>
        <v>5.4758170000000002</v>
      </c>
      <c r="J459" s="6">
        <f t="shared" si="91"/>
        <v>84.481008309999979</v>
      </c>
      <c r="K459" s="3" t="s">
        <v>1276</v>
      </c>
      <c r="L459" s="6">
        <f>+[176]Main!$K$3</f>
        <v>33.441198999999997</v>
      </c>
      <c r="M459" s="9">
        <v>45630</v>
      </c>
    </row>
    <row r="460" spans="4:13" x14ac:dyDescent="0.25">
      <c r="D460">
        <f>+D459+1</f>
        <v>493</v>
      </c>
      <c r="E460" s="5" t="s">
        <v>1663</v>
      </c>
      <c r="F460" t="s">
        <v>1662</v>
      </c>
      <c r="G460" s="3">
        <v>1.02</v>
      </c>
      <c r="H460" s="6">
        <f t="shared" si="90"/>
        <v>103.2980316</v>
      </c>
      <c r="I460" s="6">
        <f>+[177]Main!$L$5-[177]Main!$L$6</f>
        <v>59.1</v>
      </c>
      <c r="J460" s="6">
        <f t="shared" si="91"/>
        <v>44.1980316</v>
      </c>
      <c r="K460" s="3" t="s">
        <v>1276</v>
      </c>
      <c r="L460" s="6">
        <f>+[177]Main!$L$3</f>
        <v>101.27258</v>
      </c>
      <c r="M460" s="9">
        <v>45656</v>
      </c>
    </row>
    <row r="461" spans="4:13" x14ac:dyDescent="0.25">
      <c r="D461">
        <f>+D406+1</f>
        <v>486</v>
      </c>
      <c r="E461" s="5" t="s">
        <v>1668</v>
      </c>
      <c r="F461" t="s">
        <v>1669</v>
      </c>
      <c r="G461" s="3">
        <v>6.41</v>
      </c>
      <c r="H461" s="6">
        <f t="shared" si="90"/>
        <v>226.21900856999997</v>
      </c>
      <c r="I461" s="6">
        <f>+[178]Main!$K$5-[178]Main!$K$6</f>
        <v>98.310918000000001</v>
      </c>
      <c r="J461" s="6">
        <f t="shared" si="91"/>
        <v>127.90809056999997</v>
      </c>
      <c r="K461" s="3" t="s">
        <v>1276</v>
      </c>
      <c r="L461" s="6">
        <f>+[178]Main!$K$3</f>
        <v>35.291576999999997</v>
      </c>
      <c r="M461" s="9">
        <v>45660</v>
      </c>
    </row>
    <row r="462" spans="4:13" x14ac:dyDescent="0.25">
      <c r="D462">
        <f>+D403+1</f>
        <v>480</v>
      </c>
      <c r="E462" s="5" t="s">
        <v>1607</v>
      </c>
      <c r="F462" t="s">
        <v>1608</v>
      </c>
      <c r="G462" s="7">
        <v>42.9</v>
      </c>
      <c r="H462" s="6">
        <f t="shared" si="90"/>
        <v>518.07807479999997</v>
      </c>
      <c r="I462" s="6">
        <f>+[179]Main!$K$5-[179]Main!$K$6</f>
        <v>89.078000000000003</v>
      </c>
      <c r="J462" s="6">
        <f t="shared" si="91"/>
        <v>429.00007479999999</v>
      </c>
      <c r="K462" s="3" t="s">
        <v>1276</v>
      </c>
      <c r="L462" s="6">
        <f>+[179]Main!$K$3</f>
        <v>12.076411999999999</v>
      </c>
      <c r="M462" s="9">
        <v>45608</v>
      </c>
    </row>
    <row r="463" spans="4:13" x14ac:dyDescent="0.25">
      <c r="D463">
        <f>+D462+1</f>
        <v>481</v>
      </c>
      <c r="E463" s="39" t="s">
        <v>1126</v>
      </c>
      <c r="F463" s="1" t="s">
        <v>1127</v>
      </c>
      <c r="G463" s="7">
        <v>10.54</v>
      </c>
      <c r="H463" s="6">
        <f t="shared" si="90"/>
        <v>295.11496187999995</v>
      </c>
      <c r="I463" s="6">
        <f>+[180]Main!$K$5-[180]Main!$K$6</f>
        <v>15.414999999999999</v>
      </c>
      <c r="J463" s="6">
        <f t="shared" si="91"/>
        <v>279.69996187999993</v>
      </c>
      <c r="K463" s="3" t="s">
        <v>1070</v>
      </c>
      <c r="L463" s="6">
        <f>+[180]Main!$K$3</f>
        <v>27.999521999999999</v>
      </c>
      <c r="M463" s="9">
        <v>45474</v>
      </c>
    </row>
    <row r="464" spans="4:13" x14ac:dyDescent="0.25">
      <c r="D464">
        <f>+D463+1</f>
        <v>482</v>
      </c>
      <c r="E464" s="5" t="s">
        <v>1617</v>
      </c>
      <c r="F464" s="1" t="s">
        <v>1616</v>
      </c>
      <c r="G464" s="3">
        <v>2.62</v>
      </c>
      <c r="H464" s="6">
        <f t="shared" si="90"/>
        <v>164.43598150000003</v>
      </c>
      <c r="I464" s="6">
        <f>+[181]Main!$K$5-[181]Main!$K$6</f>
        <v>-77.494</v>
      </c>
      <c r="J464" s="6">
        <f t="shared" si="91"/>
        <v>241.92998150000003</v>
      </c>
      <c r="K464" s="3" t="s">
        <v>1276</v>
      </c>
      <c r="L464" s="6">
        <f>+[181]Main!$K$3</f>
        <v>62.761825000000002</v>
      </c>
      <c r="M464" s="9">
        <v>45628</v>
      </c>
    </row>
    <row r="465" spans="1:8" x14ac:dyDescent="0.25">
      <c r="A465"/>
      <c r="B465"/>
      <c r="C465"/>
      <c r="D465">
        <f>+D402+1</f>
        <v>477</v>
      </c>
      <c r="E465" t="s">
        <v>971</v>
      </c>
      <c r="F465" t="s">
        <v>972</v>
      </c>
    </row>
    <row r="466" spans="1:8" x14ac:dyDescent="0.25">
      <c r="D466">
        <f>+D465+1</f>
        <v>478</v>
      </c>
      <c r="E466" s="1" t="s">
        <v>1093</v>
      </c>
      <c r="F466" s="1" t="s">
        <v>1094</v>
      </c>
      <c r="G466" s="3">
        <v>5.45</v>
      </c>
      <c r="H466" s="3">
        <v>91</v>
      </c>
    </row>
    <row r="467" spans="1:8" x14ac:dyDescent="0.25">
      <c r="A467"/>
      <c r="B467"/>
      <c r="C467"/>
      <c r="D467">
        <f>+D395+1</f>
        <v>467</v>
      </c>
      <c r="E467" t="s">
        <v>957</v>
      </c>
      <c r="F467" t="s">
        <v>958</v>
      </c>
      <c r="G467" s="3">
        <v>0.59</v>
      </c>
      <c r="H467" s="3">
        <v>51</v>
      </c>
    </row>
    <row r="468" spans="1:8" x14ac:dyDescent="0.25">
      <c r="A468"/>
      <c r="B468"/>
      <c r="C468"/>
      <c r="D468">
        <f>+D467+1</f>
        <v>468</v>
      </c>
      <c r="E468" t="s">
        <v>959</v>
      </c>
      <c r="F468" t="s">
        <v>960</v>
      </c>
    </row>
    <row r="469" spans="1:8" x14ac:dyDescent="0.25">
      <c r="A469"/>
      <c r="B469"/>
      <c r="C469"/>
      <c r="D469">
        <f>+D468+1</f>
        <v>469</v>
      </c>
      <c r="E469" t="s">
        <v>961</v>
      </c>
      <c r="F469" t="s">
        <v>962</v>
      </c>
    </row>
    <row r="470" spans="1:8" x14ac:dyDescent="0.25">
      <c r="A470"/>
      <c r="B470"/>
      <c r="C470"/>
      <c r="D470">
        <f>+D394+1</f>
        <v>465</v>
      </c>
      <c r="E470" t="s">
        <v>955</v>
      </c>
      <c r="F470" t="s">
        <v>956</v>
      </c>
    </row>
    <row r="471" spans="1:8" x14ac:dyDescent="0.25">
      <c r="A471"/>
      <c r="B471"/>
      <c r="C471"/>
      <c r="D471">
        <f>+D392+1</f>
        <v>462</v>
      </c>
      <c r="E471" t="s">
        <v>951</v>
      </c>
      <c r="F471" t="s">
        <v>952</v>
      </c>
    </row>
    <row r="472" spans="1:8" x14ac:dyDescent="0.25">
      <c r="A472"/>
      <c r="B472"/>
      <c r="C472"/>
      <c r="D472">
        <f>+D390+1</f>
        <v>454</v>
      </c>
      <c r="E472" t="s">
        <v>935</v>
      </c>
      <c r="F472" t="s">
        <v>936</v>
      </c>
    </row>
    <row r="473" spans="1:8" ht="13" x14ac:dyDescent="0.3">
      <c r="A473"/>
      <c r="B473"/>
      <c r="C473"/>
      <c r="D473">
        <f>+D472+1</f>
        <v>455</v>
      </c>
      <c r="E473" s="24" t="s">
        <v>1349</v>
      </c>
      <c r="F473" t="s">
        <v>1350</v>
      </c>
      <c r="G473" s="3">
        <v>0.87</v>
      </c>
      <c r="H473" s="3">
        <v>8</v>
      </c>
    </row>
    <row r="474" spans="1:8" x14ac:dyDescent="0.25">
      <c r="A474"/>
      <c r="B474"/>
      <c r="C474"/>
      <c r="D474">
        <f>+D473+1</f>
        <v>456</v>
      </c>
      <c r="E474" t="s">
        <v>939</v>
      </c>
      <c r="F474" t="s">
        <v>940</v>
      </c>
      <c r="G474" s="3">
        <v>1.06</v>
      </c>
      <c r="H474" s="3">
        <v>55</v>
      </c>
    </row>
    <row r="475" spans="1:8" x14ac:dyDescent="0.25">
      <c r="A475"/>
      <c r="B475"/>
      <c r="C475"/>
      <c r="D475">
        <f>+D474+1</f>
        <v>457</v>
      </c>
      <c r="E475" t="s">
        <v>941</v>
      </c>
      <c r="F475" t="s">
        <v>942</v>
      </c>
    </row>
    <row r="476" spans="1:8" x14ac:dyDescent="0.25">
      <c r="A476"/>
      <c r="B476"/>
      <c r="C476"/>
      <c r="D476">
        <f>+D475+1</f>
        <v>458</v>
      </c>
      <c r="E476" t="s">
        <v>943</v>
      </c>
      <c r="F476" t="s">
        <v>944</v>
      </c>
    </row>
    <row r="477" spans="1:8" x14ac:dyDescent="0.25">
      <c r="A477"/>
      <c r="B477"/>
      <c r="C477"/>
      <c r="D477">
        <f>+D476+1</f>
        <v>459</v>
      </c>
      <c r="E477" t="s">
        <v>945</v>
      </c>
      <c r="F477" t="s">
        <v>946</v>
      </c>
    </row>
    <row r="478" spans="1:8" x14ac:dyDescent="0.25">
      <c r="A478"/>
      <c r="B478"/>
      <c r="C478"/>
      <c r="D478">
        <f>+D385+1</f>
        <v>444</v>
      </c>
      <c r="E478" t="s">
        <v>919</v>
      </c>
      <c r="F478" t="s">
        <v>920</v>
      </c>
    </row>
    <row r="479" spans="1:8" x14ac:dyDescent="0.25">
      <c r="A479"/>
      <c r="B479"/>
      <c r="C479"/>
      <c r="D479">
        <f>+D478+1</f>
        <v>445</v>
      </c>
      <c r="E479" s="5" t="s">
        <v>1292</v>
      </c>
      <c r="F479" t="s">
        <v>1293</v>
      </c>
      <c r="G479" s="7">
        <v>1</v>
      </c>
    </row>
    <row r="480" spans="1:8" x14ac:dyDescent="0.25">
      <c r="A480"/>
      <c r="B480"/>
      <c r="C480"/>
      <c r="D480">
        <f>+D479+1</f>
        <v>446</v>
      </c>
      <c r="E480" t="s">
        <v>921</v>
      </c>
      <c r="F480" t="s">
        <v>922</v>
      </c>
    </row>
    <row r="481" spans="1:13" x14ac:dyDescent="0.25">
      <c r="A481"/>
      <c r="B481"/>
      <c r="C481"/>
      <c r="D481">
        <f>+D480+1</f>
        <v>447</v>
      </c>
      <c r="E481" t="s">
        <v>923</v>
      </c>
      <c r="F481" t="s">
        <v>924</v>
      </c>
    </row>
    <row r="482" spans="1:13" x14ac:dyDescent="0.25">
      <c r="A482"/>
      <c r="B482"/>
      <c r="C482"/>
      <c r="D482">
        <f>+D481+1</f>
        <v>448</v>
      </c>
      <c r="E482" t="s">
        <v>925</v>
      </c>
      <c r="F482" t="s">
        <v>926</v>
      </c>
    </row>
    <row r="483" spans="1:13" x14ac:dyDescent="0.25">
      <c r="A483"/>
      <c r="B483"/>
      <c r="C483"/>
      <c r="D483">
        <f>+D384+1</f>
        <v>442</v>
      </c>
      <c r="E483" t="s">
        <v>915</v>
      </c>
      <c r="F483" t="s">
        <v>916</v>
      </c>
    </row>
    <row r="484" spans="1:13" x14ac:dyDescent="0.25">
      <c r="A484" t="s">
        <v>333</v>
      </c>
      <c r="B484"/>
      <c r="C484"/>
      <c r="D484">
        <f>+D381+1</f>
        <v>430</v>
      </c>
      <c r="E484" t="s">
        <v>891</v>
      </c>
      <c r="F484" t="s">
        <v>892</v>
      </c>
      <c r="G484" s="7">
        <v>2.2200000000000002</v>
      </c>
      <c r="H484" s="3">
        <v>90</v>
      </c>
    </row>
    <row r="485" spans="1:13" x14ac:dyDescent="0.25">
      <c r="A485" t="s">
        <v>333</v>
      </c>
      <c r="B485"/>
      <c r="C485"/>
      <c r="D485">
        <f t="shared" ref="D485:D492" si="92">+D484+1</f>
        <v>431</v>
      </c>
      <c r="E485" t="s">
        <v>885</v>
      </c>
      <c r="F485" t="s">
        <v>886</v>
      </c>
      <c r="G485" s="7">
        <v>1.21</v>
      </c>
      <c r="H485" s="3">
        <v>72</v>
      </c>
    </row>
    <row r="486" spans="1:13" x14ac:dyDescent="0.25">
      <c r="A486" t="s">
        <v>333</v>
      </c>
      <c r="B486"/>
      <c r="C486"/>
      <c r="D486">
        <f t="shared" si="92"/>
        <v>432</v>
      </c>
      <c r="E486" t="s">
        <v>890</v>
      </c>
      <c r="F486" t="s">
        <v>889</v>
      </c>
      <c r="G486" s="7">
        <v>1.26</v>
      </c>
      <c r="H486" s="3">
        <v>38</v>
      </c>
    </row>
    <row r="487" spans="1:13" x14ac:dyDescent="0.25">
      <c r="A487" t="s">
        <v>333</v>
      </c>
      <c r="B487"/>
      <c r="C487"/>
      <c r="D487">
        <f t="shared" si="92"/>
        <v>433</v>
      </c>
      <c r="E487" t="s">
        <v>897</v>
      </c>
      <c r="F487" t="s">
        <v>898</v>
      </c>
      <c r="G487" s="3">
        <v>0.21</v>
      </c>
      <c r="H487" s="3">
        <v>36</v>
      </c>
    </row>
    <row r="488" spans="1:13" x14ac:dyDescent="0.25">
      <c r="A488" t="s">
        <v>333</v>
      </c>
      <c r="B488"/>
      <c r="C488"/>
      <c r="D488">
        <f t="shared" si="92"/>
        <v>434</v>
      </c>
      <c r="E488" t="s">
        <v>877</v>
      </c>
      <c r="F488" t="s">
        <v>878</v>
      </c>
      <c r="G488" s="7">
        <v>2.36</v>
      </c>
      <c r="H488" s="3">
        <v>25</v>
      </c>
    </row>
    <row r="489" spans="1:13" x14ac:dyDescent="0.25">
      <c r="A489" t="s">
        <v>333</v>
      </c>
      <c r="B489"/>
      <c r="C489"/>
      <c r="D489">
        <f t="shared" si="92"/>
        <v>435</v>
      </c>
      <c r="E489" t="s">
        <v>901</v>
      </c>
      <c r="F489" t="s">
        <v>902</v>
      </c>
      <c r="G489" s="3">
        <v>0.27</v>
      </c>
      <c r="H489" s="3">
        <v>11</v>
      </c>
    </row>
    <row r="490" spans="1:13" x14ac:dyDescent="0.25">
      <c r="A490" t="s">
        <v>333</v>
      </c>
      <c r="B490"/>
      <c r="C490"/>
      <c r="D490">
        <f t="shared" si="92"/>
        <v>436</v>
      </c>
      <c r="E490" t="s">
        <v>903</v>
      </c>
      <c r="F490" t="s">
        <v>904</v>
      </c>
      <c r="G490" s="3">
        <v>0.74</v>
      </c>
      <c r="H490" s="3">
        <v>47</v>
      </c>
    </row>
    <row r="491" spans="1:13" x14ac:dyDescent="0.25">
      <c r="A491" t="s">
        <v>333</v>
      </c>
      <c r="B491"/>
      <c r="C491"/>
      <c r="D491">
        <f t="shared" si="92"/>
        <v>437</v>
      </c>
      <c r="E491" t="s">
        <v>907</v>
      </c>
      <c r="F491" t="s">
        <v>908</v>
      </c>
      <c r="G491" s="3">
        <v>1.26</v>
      </c>
      <c r="H491" s="3">
        <v>79</v>
      </c>
    </row>
    <row r="492" spans="1:13" x14ac:dyDescent="0.25">
      <c r="A492" t="s">
        <v>333</v>
      </c>
      <c r="B492"/>
      <c r="C492"/>
      <c r="D492">
        <f t="shared" si="92"/>
        <v>438</v>
      </c>
      <c r="E492" t="s">
        <v>879</v>
      </c>
      <c r="F492" t="s">
        <v>880</v>
      </c>
      <c r="G492" s="7"/>
    </row>
    <row r="493" spans="1:13" x14ac:dyDescent="0.25">
      <c r="A493" t="s">
        <v>333</v>
      </c>
      <c r="B493"/>
      <c r="C493"/>
      <c r="D493">
        <f>+D370+1</f>
        <v>418</v>
      </c>
      <c r="E493" t="s">
        <v>873</v>
      </c>
      <c r="F493" t="s">
        <v>874</v>
      </c>
      <c r="G493" s="7">
        <v>2</v>
      </c>
    </row>
    <row r="494" spans="1:13" x14ac:dyDescent="0.25">
      <c r="A494" t="s">
        <v>333</v>
      </c>
      <c r="B494"/>
      <c r="C494"/>
      <c r="D494">
        <f>+D236+1</f>
        <v>237</v>
      </c>
      <c r="E494" s="1" t="s">
        <v>219</v>
      </c>
      <c r="F494" s="1" t="s">
        <v>220</v>
      </c>
      <c r="G494" s="7">
        <v>31.39</v>
      </c>
      <c r="H494" s="3">
        <v>1020</v>
      </c>
    </row>
    <row r="495" spans="1:13" x14ac:dyDescent="0.25">
      <c r="A495" t="s">
        <v>333</v>
      </c>
      <c r="B495"/>
      <c r="C495"/>
      <c r="D495">
        <f>+D258+1</f>
        <v>260</v>
      </c>
      <c r="E495" s="5" t="s">
        <v>233</v>
      </c>
      <c r="F495" s="1" t="s">
        <v>234</v>
      </c>
      <c r="G495" s="3">
        <v>14.68</v>
      </c>
      <c r="H495" s="6">
        <f>G495*[182]Main!$L$3</f>
        <v>587.26396075999992</v>
      </c>
      <c r="I495" s="6">
        <f>[182]Main!$L$5-[182]Main!$L$6</f>
        <v>277.88299999999998</v>
      </c>
      <c r="J495" s="8">
        <f t="shared" ref="J495:J501" si="93">+H495-I495</f>
        <v>309.38096075999994</v>
      </c>
      <c r="K495" s="3" t="s">
        <v>16</v>
      </c>
    </row>
    <row r="496" spans="1:13" x14ac:dyDescent="0.25">
      <c r="A496" t="s">
        <v>333</v>
      </c>
      <c r="B496"/>
      <c r="C496"/>
      <c r="D496">
        <f>+D261+1</f>
        <v>265</v>
      </c>
      <c r="E496" s="5" t="s">
        <v>320</v>
      </c>
      <c r="F496" t="s">
        <v>321</v>
      </c>
      <c r="G496" s="3">
        <v>3.23</v>
      </c>
      <c r="H496" s="6">
        <f>+G496*L496</f>
        <v>30.407559149999997</v>
      </c>
      <c r="I496" s="6">
        <f>+[183]Main!$N$5-[183]Main!$N$6</f>
        <v>-7.4640000000000004</v>
      </c>
      <c r="J496" s="6">
        <f t="shared" si="93"/>
        <v>37.871559149999996</v>
      </c>
      <c r="K496" s="3" t="s">
        <v>300</v>
      </c>
      <c r="L496" s="6">
        <f>+[183]Main!$N$3</f>
        <v>9.4141049999999993</v>
      </c>
      <c r="M496" s="9">
        <v>44780</v>
      </c>
    </row>
    <row r="497" spans="1:31" x14ac:dyDescent="0.25">
      <c r="A497" t="s">
        <v>333</v>
      </c>
      <c r="B497"/>
      <c r="C497"/>
      <c r="D497">
        <f>+D496+1</f>
        <v>266</v>
      </c>
      <c r="E497" s="5" t="s">
        <v>241</v>
      </c>
      <c r="F497" s="1" t="s">
        <v>242</v>
      </c>
      <c r="G497" s="3">
        <v>1.98</v>
      </c>
      <c r="H497" s="6">
        <f>G497*[184]Main!$N$3</f>
        <v>39.757463459999997</v>
      </c>
      <c r="I497" s="6">
        <f>[184]Main!$N$5-[184]Main!$N$6</f>
        <v>15.942</v>
      </c>
      <c r="J497" s="8">
        <f t="shared" si="93"/>
        <v>23.815463459999997</v>
      </c>
      <c r="K497" s="3" t="s">
        <v>16</v>
      </c>
    </row>
    <row r="498" spans="1:31" x14ac:dyDescent="0.25">
      <c r="D498">
        <f>+D497+1</f>
        <v>267</v>
      </c>
      <c r="E498" s="5" t="s">
        <v>243</v>
      </c>
      <c r="F498" s="1" t="s">
        <v>244</v>
      </c>
      <c r="G498" s="3">
        <v>0.62</v>
      </c>
      <c r="H498" s="6">
        <f>G498*[185]Main!$L$3</f>
        <v>30.1881658</v>
      </c>
      <c r="I498" s="6">
        <f>[185]Main!$L$5-[185]Main!$L$6</f>
        <v>13.262999999999998</v>
      </c>
      <c r="J498" s="8">
        <f t="shared" si="93"/>
        <v>16.925165800000002</v>
      </c>
      <c r="K498" s="3" t="s">
        <v>16</v>
      </c>
    </row>
    <row r="499" spans="1:31" x14ac:dyDescent="0.25">
      <c r="D499">
        <f>+D498+1</f>
        <v>268</v>
      </c>
      <c r="E499" s="5" t="s">
        <v>245</v>
      </c>
      <c r="F499" s="1" t="s">
        <v>246</v>
      </c>
      <c r="G499" s="3">
        <v>6.12</v>
      </c>
      <c r="H499" s="6">
        <v>125.46108324000001</v>
      </c>
      <c r="I499" s="6">
        <v>131.17699999999999</v>
      </c>
      <c r="J499" s="8">
        <f t="shared" si="93"/>
        <v>-5.7159167599999847</v>
      </c>
      <c r="K499" s="3" t="s">
        <v>16</v>
      </c>
    </row>
    <row r="500" spans="1:31" x14ac:dyDescent="0.25">
      <c r="D500">
        <f>+D499+1</f>
        <v>269</v>
      </c>
      <c r="E500" s="5" t="s">
        <v>247</v>
      </c>
      <c r="F500" s="1" t="s">
        <v>248</v>
      </c>
      <c r="G500" s="3">
        <v>0.98</v>
      </c>
      <c r="H500" s="6">
        <v>20.935517539999999</v>
      </c>
      <c r="I500" s="6">
        <v>55.28</v>
      </c>
      <c r="J500" s="8">
        <f t="shared" si="93"/>
        <v>-34.344482460000002</v>
      </c>
      <c r="K500" s="3" t="s">
        <v>16</v>
      </c>
    </row>
    <row r="501" spans="1:31" x14ac:dyDescent="0.25">
      <c r="D501">
        <f>+D262+1</f>
        <v>271</v>
      </c>
      <c r="E501" s="5" t="s">
        <v>544</v>
      </c>
      <c r="F501" t="s">
        <v>545</v>
      </c>
      <c r="G501" s="3">
        <v>0.94</v>
      </c>
      <c r="H501" s="6">
        <f>+G501*L501</f>
        <v>56.676359999999995</v>
      </c>
      <c r="I501" s="6">
        <f>+[186]Main!$K$5-[186]Main!$K$6</f>
        <v>136.64599999999999</v>
      </c>
      <c r="J501" s="6">
        <f t="shared" si="93"/>
        <v>-79.969639999999998</v>
      </c>
      <c r="K501" s="3" t="s">
        <v>1070</v>
      </c>
      <c r="L501" s="6">
        <f>+[186]Main!$K$3</f>
        <v>60.293999999999997</v>
      </c>
      <c r="M501" s="9">
        <v>45550</v>
      </c>
      <c r="AE501" s="1">
        <v>2017</v>
      </c>
    </row>
    <row r="502" spans="1:31" x14ac:dyDescent="0.25">
      <c r="A502"/>
      <c r="B502"/>
      <c r="C502"/>
      <c r="D502">
        <f>+D501+1</f>
        <v>272</v>
      </c>
      <c r="E502" t="s">
        <v>1178</v>
      </c>
      <c r="F502" t="s">
        <v>1179</v>
      </c>
      <c r="H502" s="6"/>
    </row>
    <row r="503" spans="1:31" x14ac:dyDescent="0.25">
      <c r="D503">
        <f>+D502+1</f>
        <v>273</v>
      </c>
      <c r="E503" s="1" t="s">
        <v>249</v>
      </c>
      <c r="F503" s="1" t="s">
        <v>250</v>
      </c>
      <c r="G503" s="3">
        <v>0.61</v>
      </c>
    </row>
    <row r="504" spans="1:31" x14ac:dyDescent="0.25">
      <c r="D504">
        <f>+D503+1</f>
        <v>274</v>
      </c>
      <c r="E504" s="1" t="s">
        <v>251</v>
      </c>
      <c r="F504" s="1" t="s">
        <v>252</v>
      </c>
      <c r="G504" s="3">
        <v>1.75</v>
      </c>
      <c r="H504" s="3">
        <v>96</v>
      </c>
    </row>
    <row r="505" spans="1:31" x14ac:dyDescent="0.25">
      <c r="D505">
        <f>+D504+1</f>
        <v>275</v>
      </c>
      <c r="E505" s="1" t="s">
        <v>347</v>
      </c>
      <c r="F505" t="s">
        <v>348</v>
      </c>
      <c r="G505" s="7">
        <v>0.96</v>
      </c>
      <c r="H505" s="3">
        <v>52</v>
      </c>
    </row>
    <row r="506" spans="1:31" x14ac:dyDescent="0.25">
      <c r="D506">
        <f>+D263+1</f>
        <v>277</v>
      </c>
      <c r="E506" t="s">
        <v>1306</v>
      </c>
      <c r="F506" t="s">
        <v>1307</v>
      </c>
      <c r="G506" s="7">
        <v>14.68</v>
      </c>
      <c r="H506" s="3">
        <v>396</v>
      </c>
    </row>
    <row r="507" spans="1:31" x14ac:dyDescent="0.25">
      <c r="D507">
        <f>+D506+1</f>
        <v>278</v>
      </c>
      <c r="E507" s="1" t="s">
        <v>378</v>
      </c>
      <c r="F507" s="1" t="s">
        <v>379</v>
      </c>
      <c r="G507" s="3">
        <v>25.85</v>
      </c>
    </row>
    <row r="508" spans="1:31" x14ac:dyDescent="0.25">
      <c r="D508">
        <f>+D507+1</f>
        <v>279</v>
      </c>
      <c r="E508" t="s">
        <v>384</v>
      </c>
      <c r="F508" t="s">
        <v>385</v>
      </c>
      <c r="G508" s="3">
        <v>9.26</v>
      </c>
      <c r="H508" s="3">
        <v>204</v>
      </c>
    </row>
    <row r="509" spans="1:31" x14ac:dyDescent="0.25">
      <c r="D509">
        <f>+D265+1</f>
        <v>282</v>
      </c>
      <c r="E509" s="1" t="s">
        <v>394</v>
      </c>
      <c r="F509" s="1" t="s">
        <v>395</v>
      </c>
      <c r="G509" s="3">
        <v>4.09</v>
      </c>
      <c r="H509" s="3">
        <v>4</v>
      </c>
    </row>
    <row r="510" spans="1:31" x14ac:dyDescent="0.25">
      <c r="D510">
        <f>+D266+1</f>
        <v>284</v>
      </c>
      <c r="E510" t="s">
        <v>744</v>
      </c>
      <c r="F510" t="s">
        <v>745</v>
      </c>
    </row>
    <row r="511" spans="1:31" x14ac:dyDescent="0.25">
      <c r="D511">
        <f>+D510+1</f>
        <v>285</v>
      </c>
      <c r="E511" t="s">
        <v>747</v>
      </c>
      <c r="F511" t="s">
        <v>748</v>
      </c>
    </row>
    <row r="512" spans="1:31" x14ac:dyDescent="0.25">
      <c r="D512">
        <f>+D268+1</f>
        <v>288</v>
      </c>
      <c r="E512" t="s">
        <v>503</v>
      </c>
      <c r="F512" t="s">
        <v>504</v>
      </c>
    </row>
    <row r="513" spans="1:31" x14ac:dyDescent="0.25">
      <c r="D513">
        <f>+D273+1</f>
        <v>294</v>
      </c>
      <c r="E513" s="1" t="s">
        <v>514</v>
      </c>
      <c r="F513" s="1" t="s">
        <v>515</v>
      </c>
    </row>
    <row r="514" spans="1:31" x14ac:dyDescent="0.25">
      <c r="D514">
        <f>+D513+1</f>
        <v>295</v>
      </c>
      <c r="E514" t="s">
        <v>519</v>
      </c>
      <c r="F514" t="s">
        <v>1297</v>
      </c>
      <c r="G514" s="3">
        <v>13.13</v>
      </c>
    </row>
    <row r="515" spans="1:31" x14ac:dyDescent="0.25">
      <c r="D515">
        <f>+D514+1</f>
        <v>296</v>
      </c>
      <c r="E515" s="1" t="s">
        <v>522</v>
      </c>
      <c r="F515" s="1" t="s">
        <v>523</v>
      </c>
      <c r="G515" s="3">
        <v>7.08</v>
      </c>
    </row>
    <row r="516" spans="1:31" x14ac:dyDescent="0.25">
      <c r="D516">
        <f>+D276+1</f>
        <v>300</v>
      </c>
      <c r="E516" t="s">
        <v>526</v>
      </c>
      <c r="F516" t="s">
        <v>527</v>
      </c>
      <c r="G516" s="3">
        <v>0.38</v>
      </c>
    </row>
    <row r="517" spans="1:31" x14ac:dyDescent="0.25">
      <c r="D517">
        <f>+D516+1</f>
        <v>301</v>
      </c>
      <c r="E517" t="s">
        <v>528</v>
      </c>
      <c r="F517" t="s">
        <v>529</v>
      </c>
      <c r="G517" s="3">
        <v>4.24</v>
      </c>
    </row>
    <row r="518" spans="1:31" x14ac:dyDescent="0.25">
      <c r="A518" s="1" t="s">
        <v>333</v>
      </c>
      <c r="D518">
        <f>+D517+1</f>
        <v>302</v>
      </c>
      <c r="E518" t="s">
        <v>530</v>
      </c>
      <c r="F518" t="s">
        <v>531</v>
      </c>
      <c r="G518" s="3">
        <v>13.74</v>
      </c>
    </row>
    <row r="519" spans="1:31" x14ac:dyDescent="0.25">
      <c r="D519">
        <f>+D518+1</f>
        <v>303</v>
      </c>
      <c r="E519" t="s">
        <v>532</v>
      </c>
      <c r="F519" t="s">
        <v>533</v>
      </c>
      <c r="G519" s="3">
        <v>4.3600000000000003</v>
      </c>
    </row>
    <row r="520" spans="1:31" x14ac:dyDescent="0.25">
      <c r="D520">
        <f>+D519+1</f>
        <v>304</v>
      </c>
      <c r="E520" t="s">
        <v>534</v>
      </c>
      <c r="F520" t="s">
        <v>535</v>
      </c>
      <c r="G520" s="3">
        <v>7.06</v>
      </c>
    </row>
    <row r="521" spans="1:31" x14ac:dyDescent="0.25">
      <c r="A521" t="s">
        <v>333</v>
      </c>
      <c r="B521"/>
      <c r="C521"/>
      <c r="D521">
        <f>+D231+1</f>
        <v>230</v>
      </c>
      <c r="E521" s="5" t="s">
        <v>1165</v>
      </c>
      <c r="F521" t="s">
        <v>1166</v>
      </c>
      <c r="G521" s="3">
        <v>9.34</v>
      </c>
      <c r="H521" s="6">
        <f>+G521*L521</f>
        <v>289.28000241999996</v>
      </c>
      <c r="I521" s="6">
        <f>+[187]Main!$J$5-[187]Main!$J$6</f>
        <v>220.43200000000002</v>
      </c>
      <c r="J521" s="6">
        <f>+H521-I521</f>
        <v>68.848002419999943</v>
      </c>
      <c r="K521" s="3" t="s">
        <v>1070</v>
      </c>
      <c r="L521" s="6">
        <f>+[187]Main!$J$3</f>
        <v>30.972162999999998</v>
      </c>
      <c r="M521" s="9">
        <v>45548</v>
      </c>
      <c r="AE521" s="1">
        <v>2018</v>
      </c>
    </row>
    <row r="522" spans="1:31" x14ac:dyDescent="0.25">
      <c r="A522" t="s">
        <v>333</v>
      </c>
      <c r="B522"/>
      <c r="C522"/>
      <c r="D522">
        <f>+D234+1</f>
        <v>234</v>
      </c>
      <c r="E522" t="s">
        <v>308</v>
      </c>
      <c r="F522" t="s">
        <v>309</v>
      </c>
      <c r="G522" s="3">
        <v>3.26</v>
      </c>
      <c r="H522" s="6">
        <v>272</v>
      </c>
    </row>
    <row r="523" spans="1:31" x14ac:dyDescent="0.25">
      <c r="A523" t="s">
        <v>333</v>
      </c>
      <c r="B523"/>
      <c r="C523"/>
      <c r="D523">
        <f>+D321+1</f>
        <v>366</v>
      </c>
      <c r="E523" t="s">
        <v>668</v>
      </c>
      <c r="F523" t="s">
        <v>669</v>
      </c>
    </row>
    <row r="524" spans="1:31" x14ac:dyDescent="0.25">
      <c r="D524">
        <f>+D523+1</f>
        <v>367</v>
      </c>
      <c r="E524" t="s">
        <v>670</v>
      </c>
      <c r="F524" t="s">
        <v>671</v>
      </c>
    </row>
    <row r="525" spans="1:31" x14ac:dyDescent="0.25">
      <c r="A525" s="1" t="s">
        <v>333</v>
      </c>
      <c r="D525">
        <f>+D524+1</f>
        <v>368</v>
      </c>
      <c r="E525" t="s">
        <v>805</v>
      </c>
      <c r="F525" t="s">
        <v>806</v>
      </c>
    </row>
    <row r="526" spans="1:31" x14ac:dyDescent="0.25">
      <c r="D526">
        <f>+D301+1</f>
        <v>344</v>
      </c>
      <c r="E526" s="1" t="s">
        <v>142</v>
      </c>
      <c r="F526" s="1" t="s">
        <v>143</v>
      </c>
      <c r="G526" s="3">
        <v>2.37</v>
      </c>
      <c r="H526" s="6"/>
    </row>
    <row r="527" spans="1:31" x14ac:dyDescent="0.25">
      <c r="A527" s="1" t="s">
        <v>333</v>
      </c>
      <c r="D527">
        <f>+D526+1</f>
        <v>345</v>
      </c>
      <c r="E527" t="s">
        <v>578</v>
      </c>
      <c r="F527" t="s">
        <v>579</v>
      </c>
      <c r="G527" s="3">
        <v>2.94</v>
      </c>
    </row>
    <row r="528" spans="1:31" x14ac:dyDescent="0.25">
      <c r="A528" s="1" t="s">
        <v>333</v>
      </c>
      <c r="D528">
        <f>+D302+1</f>
        <v>347</v>
      </c>
      <c r="E528" t="s">
        <v>582</v>
      </c>
      <c r="F528" t="s">
        <v>583</v>
      </c>
      <c r="G528" s="7">
        <v>3.46</v>
      </c>
    </row>
    <row r="529" spans="1:13" x14ac:dyDescent="0.25">
      <c r="D529">
        <f>+D283+1</f>
        <v>320</v>
      </c>
      <c r="E529" t="s">
        <v>562</v>
      </c>
      <c r="F529" t="s">
        <v>563</v>
      </c>
      <c r="G529" s="3">
        <v>1.86</v>
      </c>
    </row>
    <row r="530" spans="1:13" x14ac:dyDescent="0.25">
      <c r="D530">
        <f>+D529+1</f>
        <v>321</v>
      </c>
      <c r="E530" t="s">
        <v>564</v>
      </c>
      <c r="F530" t="s">
        <v>565</v>
      </c>
      <c r="G530" s="3">
        <v>1.87</v>
      </c>
    </row>
    <row r="531" spans="1:13" ht="13" x14ac:dyDescent="0.3">
      <c r="D531">
        <f>+D530+1</f>
        <v>322</v>
      </c>
      <c r="E531" s="33" t="s">
        <v>566</v>
      </c>
      <c r="F531" s="33" t="s">
        <v>567</v>
      </c>
      <c r="G531"/>
    </row>
    <row r="532" spans="1:13" ht="13" x14ac:dyDescent="0.3">
      <c r="D532">
        <f>+D279+1</f>
        <v>308</v>
      </c>
      <c r="E532" s="33" t="s">
        <v>538</v>
      </c>
      <c r="F532" s="33" t="s">
        <v>539</v>
      </c>
    </row>
    <row r="533" spans="1:13" x14ac:dyDescent="0.25">
      <c r="D533">
        <f>+D532+1</f>
        <v>309</v>
      </c>
      <c r="E533" t="s">
        <v>540</v>
      </c>
      <c r="F533" t="s">
        <v>541</v>
      </c>
      <c r="G533" s="3">
        <v>2.97</v>
      </c>
    </row>
    <row r="534" spans="1:13" x14ac:dyDescent="0.25">
      <c r="D534">
        <f>+D533+1</f>
        <v>310</v>
      </c>
      <c r="E534" t="s">
        <v>542</v>
      </c>
      <c r="F534" t="s">
        <v>543</v>
      </c>
      <c r="G534" s="3">
        <v>3.28</v>
      </c>
    </row>
    <row r="535" spans="1:13" x14ac:dyDescent="0.25">
      <c r="D535">
        <f>+D534+1</f>
        <v>311</v>
      </c>
      <c r="E535" t="s">
        <v>546</v>
      </c>
      <c r="F535" t="s">
        <v>547</v>
      </c>
    </row>
    <row r="536" spans="1:13" x14ac:dyDescent="0.25">
      <c r="D536">
        <f>+D535+1</f>
        <v>312</v>
      </c>
      <c r="E536" t="s">
        <v>548</v>
      </c>
      <c r="F536" t="s">
        <v>549</v>
      </c>
      <c r="G536" s="3">
        <v>18.07</v>
      </c>
    </row>
    <row r="537" spans="1:13" x14ac:dyDescent="0.25">
      <c r="D537">
        <f>+D536+1</f>
        <v>313</v>
      </c>
      <c r="E537" t="s">
        <v>550</v>
      </c>
      <c r="F537" t="s">
        <v>551</v>
      </c>
      <c r="G537" s="3">
        <v>2.68</v>
      </c>
    </row>
    <row r="538" spans="1:13" x14ac:dyDescent="0.25">
      <c r="D538">
        <f>+D282+1</f>
        <v>317</v>
      </c>
      <c r="E538" t="s">
        <v>989</v>
      </c>
      <c r="F538" t="s">
        <v>990</v>
      </c>
    </row>
    <row r="539" spans="1:13" x14ac:dyDescent="0.25">
      <c r="D539">
        <f>+D538+1</f>
        <v>318</v>
      </c>
      <c r="E539" t="s">
        <v>556</v>
      </c>
      <c r="F539" t="s">
        <v>557</v>
      </c>
      <c r="G539" s="3">
        <v>0.61</v>
      </c>
    </row>
    <row r="540" spans="1:13" x14ac:dyDescent="0.25">
      <c r="D540">
        <f>+D289+1</f>
        <v>328</v>
      </c>
      <c r="E540" t="s">
        <v>570</v>
      </c>
      <c r="F540" t="s">
        <v>571</v>
      </c>
      <c r="G540" s="3">
        <v>2.77</v>
      </c>
    </row>
    <row r="541" spans="1:13" x14ac:dyDescent="0.25">
      <c r="D541">
        <f>+D540+1</f>
        <v>329</v>
      </c>
      <c r="E541" t="s">
        <v>347</v>
      </c>
      <c r="F541" t="s">
        <v>348</v>
      </c>
      <c r="G541" s="3">
        <v>2.67</v>
      </c>
    </row>
    <row r="542" spans="1:13" x14ac:dyDescent="0.25">
      <c r="A542" t="s">
        <v>333</v>
      </c>
      <c r="B542"/>
      <c r="C542"/>
      <c r="D542">
        <f>+D293+1</f>
        <v>333</v>
      </c>
      <c r="E542" t="s">
        <v>981</v>
      </c>
      <c r="F542" t="s">
        <v>982</v>
      </c>
    </row>
    <row r="543" spans="1:13" x14ac:dyDescent="0.25">
      <c r="A543"/>
      <c r="B543"/>
      <c r="C543"/>
      <c r="D543">
        <f>+D542+1</f>
        <v>334</v>
      </c>
      <c r="E543" t="s">
        <v>983</v>
      </c>
      <c r="F543" t="s">
        <v>984</v>
      </c>
    </row>
    <row r="544" spans="1:13" x14ac:dyDescent="0.25">
      <c r="D544">
        <f>+D228+1</f>
        <v>224</v>
      </c>
      <c r="E544" s="5" t="s">
        <v>1191</v>
      </c>
      <c r="F544" s="40" t="s">
        <v>1192</v>
      </c>
      <c r="G544" s="7">
        <v>8.39</v>
      </c>
      <c r="H544" s="6">
        <f>+G544*L544</f>
        <v>963.56021369000007</v>
      </c>
      <c r="I544" s="6">
        <f>+[188]Main!$L$5-[188]Main!$L$6</f>
        <v>122.197</v>
      </c>
      <c r="J544" s="6">
        <f>+H544-I544</f>
        <v>841.36321369000007</v>
      </c>
      <c r="K544" s="3" t="s">
        <v>1070</v>
      </c>
      <c r="L544" s="6">
        <f>+[188]Main!$L$3</f>
        <v>114.846271</v>
      </c>
      <c r="M544" s="9">
        <v>45567</v>
      </c>
    </row>
    <row r="545" spans="1:31" x14ac:dyDescent="0.25">
      <c r="A545" t="s">
        <v>333</v>
      </c>
      <c r="B545"/>
      <c r="C545"/>
      <c r="D545">
        <f>+D229+1</f>
        <v>227</v>
      </c>
      <c r="E545" s="5" t="s">
        <v>191</v>
      </c>
      <c r="F545" s="1" t="s">
        <v>192</v>
      </c>
      <c r="G545" s="3">
        <v>7.36</v>
      </c>
      <c r="H545" s="6">
        <f>+G545*L545</f>
        <v>897.18233664000002</v>
      </c>
      <c r="I545" s="6">
        <f>+[189]Main!$J$5-[189]Main!$J$6</f>
        <v>601.58999999999992</v>
      </c>
      <c r="J545" s="6">
        <f>+H545-I545</f>
        <v>295.5923366400001</v>
      </c>
      <c r="K545" s="3" t="s">
        <v>16</v>
      </c>
      <c r="L545" s="6">
        <f>+[189]Main!$J$3</f>
        <v>121.89977399999999</v>
      </c>
      <c r="M545" s="9">
        <v>44827</v>
      </c>
    </row>
    <row r="546" spans="1:31" x14ac:dyDescent="0.25">
      <c r="A546" t="s">
        <v>333</v>
      </c>
      <c r="B546"/>
      <c r="C546"/>
      <c r="D546">
        <f>+D225+1</f>
        <v>215</v>
      </c>
      <c r="E546" s="5" t="s">
        <v>287</v>
      </c>
      <c r="F546" t="s">
        <v>288</v>
      </c>
      <c r="G546" s="7">
        <v>0.61</v>
      </c>
      <c r="H546" s="6">
        <f>+G546*L546</f>
        <v>89.294191199999986</v>
      </c>
      <c r="I546" s="6">
        <f>+[190]Main!$L$5-[190]Main!$L$6</f>
        <v>24.916284999999998</v>
      </c>
      <c r="J546" s="6">
        <f>+H546-I546</f>
        <v>64.377906199999984</v>
      </c>
      <c r="K546" s="3" t="s">
        <v>1276</v>
      </c>
      <c r="L546" s="6">
        <f>+[190]Main!$L$3</f>
        <v>146.38391999999999</v>
      </c>
      <c r="M546" s="9">
        <v>45684</v>
      </c>
    </row>
    <row r="547" spans="1:31" x14ac:dyDescent="0.25">
      <c r="A547" t="s">
        <v>333</v>
      </c>
      <c r="B547"/>
      <c r="C547"/>
      <c r="D547">
        <f>+D546+1</f>
        <v>216</v>
      </c>
      <c r="E547" s="5" t="s">
        <v>223</v>
      </c>
      <c r="F547" s="1" t="s">
        <v>224</v>
      </c>
      <c r="G547" s="3">
        <v>23.75</v>
      </c>
      <c r="H547" s="6">
        <f>+G547*L547</f>
        <v>1355.4004112499999</v>
      </c>
      <c r="I547" s="6">
        <f>+[191]Main!$K$5-[191]Main!$K$6</f>
        <v>449.76100000000002</v>
      </c>
      <c r="J547" s="6">
        <f>+H547-I547</f>
        <v>905.63941124999997</v>
      </c>
      <c r="K547" s="3" t="s">
        <v>418</v>
      </c>
      <c r="L547" s="6">
        <f>+[191]Main!$K$3</f>
        <v>57.069490999999999</v>
      </c>
      <c r="M547" s="9">
        <v>44947</v>
      </c>
      <c r="AE547" s="1">
        <v>2015</v>
      </c>
    </row>
    <row r="548" spans="1:31" x14ac:dyDescent="0.25">
      <c r="A548" t="s">
        <v>333</v>
      </c>
      <c r="B548"/>
      <c r="C548"/>
      <c r="D548">
        <f>+D547+1</f>
        <v>217</v>
      </c>
      <c r="E548" t="s">
        <v>797</v>
      </c>
      <c r="F548" t="s">
        <v>798</v>
      </c>
      <c r="H548" s="6"/>
    </row>
    <row r="549" spans="1:31" x14ac:dyDescent="0.25">
      <c r="D549">
        <f>+D548+1</f>
        <v>218</v>
      </c>
      <c r="E549" t="s">
        <v>1424</v>
      </c>
      <c r="F549" t="s">
        <v>1425</v>
      </c>
      <c r="G549" s="7"/>
    </row>
    <row r="550" spans="1:31" x14ac:dyDescent="0.25">
      <c r="A550" t="s">
        <v>333</v>
      </c>
      <c r="B550"/>
      <c r="C550"/>
      <c r="D550">
        <f>+D549+1</f>
        <v>219</v>
      </c>
      <c r="E550" s="1" t="s">
        <v>105</v>
      </c>
      <c r="F550" s="1" t="s">
        <v>106</v>
      </c>
      <c r="G550" s="3">
        <v>4.72</v>
      </c>
    </row>
    <row r="551" spans="1:31" x14ac:dyDescent="0.25">
      <c r="D551">
        <f>+D550+1</f>
        <v>220</v>
      </c>
      <c r="E551" s="1" t="s">
        <v>195</v>
      </c>
      <c r="F551" s="1" t="s">
        <v>196</v>
      </c>
      <c r="G551" s="3">
        <v>2.42</v>
      </c>
      <c r="H551" s="6">
        <v>823</v>
      </c>
    </row>
    <row r="552" spans="1:31" x14ac:dyDescent="0.25">
      <c r="D552">
        <f>+D260+1</f>
        <v>263</v>
      </c>
      <c r="E552" s="5" t="s">
        <v>239</v>
      </c>
      <c r="F552" s="1" t="s">
        <v>240</v>
      </c>
      <c r="G552" s="7">
        <v>0.7</v>
      </c>
      <c r="H552" s="6">
        <f>G552*[192]Main!$M$3</f>
        <v>128.9392503</v>
      </c>
      <c r="I552" s="6">
        <f>[192]Main!$M$5-[192]Main!$M$6</f>
        <v>-59.50200000000001</v>
      </c>
      <c r="J552" s="8">
        <f>+H552-I552</f>
        <v>188.44125030000001</v>
      </c>
      <c r="K552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7" r:id="rId19" xr:uid="{4ACA7C7F-E42A-4687-A776-AB8065DB40FF}"/>
    <hyperlink ref="E495" r:id="rId20" xr:uid="{B3421391-7EC0-4253-8F62-5ED45A5BFA02}"/>
    <hyperlink ref="E498" r:id="rId21" xr:uid="{F6A45FC7-B73C-4143-9CAB-B3ADA19B5FD7}"/>
    <hyperlink ref="E257" r:id="rId22" xr:uid="{BBD267CB-7407-4913-9D05-6A6AA380019F}"/>
    <hyperlink ref="E500" r:id="rId23" xr:uid="{85368858-6D0F-4ABE-975C-AE5530342445}"/>
    <hyperlink ref="E255" r:id="rId24" xr:uid="{8B5BC1F5-14D4-45A0-B224-31FAF227EAF3}"/>
    <hyperlink ref="E499" r:id="rId25" xr:uid="{D5FB3BFE-F0A8-4C09-90A1-9F506EF0ADE4}"/>
    <hyperlink ref="E552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6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6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5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7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0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0" r:id="rId85" xr:uid="{C4CF7488-CAF7-4516-AB24-0FC50F0916A3}"/>
    <hyperlink ref="E123" r:id="rId86" xr:uid="{2B6C4E35-2657-4D1A-8D80-C54F892964F4}"/>
    <hyperlink ref="E11" r:id="rId87" xr:uid="{D4CC8F9A-CC3B-EE41-860B-629E01D90BFD}"/>
    <hyperlink ref="E408" r:id="rId88" xr:uid="{C4EB2FD5-19C2-4B46-A645-6A4B58B3BF48}"/>
    <hyperlink ref="E437" r:id="rId89" xr:uid="{E2D5EE7E-5721-5749-A98C-474C4C00D036}"/>
    <hyperlink ref="E23" r:id="rId90" xr:uid="{AA34EED3-260C-48F6-B18F-9CB2123B2DB8}"/>
    <hyperlink ref="E35" r:id="rId91" xr:uid="{3556B95F-6CC1-4165-90C0-F95B358B441D}"/>
    <hyperlink ref="E463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1" r:id="rId106" xr:uid="{DA843767-B487-45EC-B6B6-4CAF3C575C50}"/>
    <hyperlink ref="E83" r:id="rId107" xr:uid="{5DA9C2AA-A278-4FF3-A2FD-E53617E5E8B8}"/>
    <hyperlink ref="E501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0" r:id="rId113" xr:uid="{B0C9190D-D136-462D-B004-BE374B10A4F0}"/>
    <hyperlink ref="E79" r:id="rId114" xr:uid="{1C0EAF20-C59C-4E14-90E0-E67EED291627}"/>
    <hyperlink ref="E306" r:id="rId115" xr:uid="{820E74E5-32AF-43AF-A75C-37305E58D952}"/>
    <hyperlink ref="E102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6" r:id="rId133" xr:uid="{C5162717-DEF1-45A6-BAF5-F5909C72945C}"/>
    <hyperlink ref="E544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79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98" r:id="rId147" xr:uid="{A780315D-7EE1-43B1-808B-CA1A9B40DACC}"/>
    <hyperlink ref="E433" r:id="rId148" xr:uid="{6EE007AF-F0B0-4EED-9CDD-3FC2319822A5}"/>
    <hyperlink ref="E262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09" r:id="rId159" xr:uid="{2B1AAFD9-D8D6-4616-841E-10108CC8192B}"/>
    <hyperlink ref="E412" r:id="rId160" xr:uid="{D4B5A9D9-65BB-430A-A731-1152EA8D5DED}"/>
    <hyperlink ref="E97" r:id="rId161" xr:uid="{67670CCE-8D41-4404-8F2B-F79243E31585}"/>
    <hyperlink ref="E118" r:id="rId162" xr:uid="{C904B992-93FD-497A-93CC-2FE800E3CDD4}"/>
    <hyperlink ref="E462" r:id="rId163" xr:uid="{B24388CE-B704-4189-8171-2A7C078385AA}"/>
    <hyperlink ref="E457" r:id="rId164" xr:uid="{107ACC16-1AF2-463F-97B2-B3329D313681}"/>
    <hyperlink ref="E407" r:id="rId165" xr:uid="{C40615BB-48F8-4AB1-92A6-E4710DC43430}"/>
    <hyperlink ref="E348" r:id="rId166" xr:uid="{0695F03B-1E3F-0E41-B1ED-4F68787EFC35}"/>
    <hyperlink ref="E464" r:id="rId167" xr:uid="{0152517F-3480-4755-804B-768910043082}"/>
    <hyperlink ref="E113" r:id="rId168" xr:uid="{F0EE4F6E-0A2F-4906-8143-739E8257E38C}"/>
    <hyperlink ref="E405" r:id="rId169" xr:uid="{0F9B63DB-3B35-4E51-BD36-EC943559BF1E}"/>
    <hyperlink ref="E458" r:id="rId170" xr:uid="{7592EF22-0CF5-48F3-8744-24868E314045}"/>
    <hyperlink ref="E455" r:id="rId171" xr:uid="{66F30E61-4E4B-47C8-8D49-028CC77AA4C6}"/>
    <hyperlink ref="E410" r:id="rId172" xr:uid="{778D749F-0610-418A-A963-ADCD5A226677}"/>
    <hyperlink ref="E449" r:id="rId173" xr:uid="{8E820BFC-E26B-4A27-A962-89FF7A10589B}"/>
    <hyperlink ref="E404" r:id="rId174" xr:uid="{3DD5CDF4-E650-429E-97DF-ABC116C3584D}"/>
    <hyperlink ref="E338" r:id="rId175" xr:uid="{1292FD9E-BA4F-4B20-AD44-4B752114EEEF}"/>
    <hyperlink ref="E406" r:id="rId176" xr:uid="{35FB9AE4-5A31-48BA-9D76-BF10058F42EC}"/>
    <hyperlink ref="E363" r:id="rId177" xr:uid="{4C62C768-C471-4E03-BD75-AF60DDF17283}"/>
    <hyperlink ref="E86" r:id="rId178" xr:uid="{FCC7525B-426F-4D18-B356-CF6486A50A0F}"/>
    <hyperlink ref="E364" r:id="rId179" xr:uid="{3714C986-B632-4E2F-8857-1DCA6DFD79FD}"/>
    <hyperlink ref="E258" r:id="rId180" xr:uid="{CE44BEA4-012D-4699-8F08-C58713DDB2BE}"/>
    <hyperlink ref="E213" r:id="rId181" xr:uid="{0E4C0ACB-35E3-43D4-B0E1-F865F7ED59B8}"/>
    <hyperlink ref="E361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9" r:id="rId190" xr:uid="{51D052A4-1B75-48F3-93AF-E8B1B96076CE}"/>
    <hyperlink ref="E460" r:id="rId191" xr:uid="{FD546B4F-FF4A-4365-A9F1-25C43D119A98}"/>
    <hyperlink ref="E461" r:id="rId192" xr:uid="{FA2E0702-7573-4035-93EA-A0CE71143105}"/>
    <hyperlink ref="E101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3" r:id="rId197" xr:uid="{25A8908D-5EB4-416E-B88A-983D1FDD66C7}"/>
    <hyperlink ref="E419" r:id="rId198" xr:uid="{63936724-7806-4858-BC51-BF317429A4D3}"/>
    <hyperlink ref="E428" r:id="rId199" xr:uid="{F7B60A92-FEBA-4956-8C32-3DAD1956FCBE}"/>
    <hyperlink ref="E259" r:id="rId200" xr:uid="{BB2D6CB0-9710-43BE-9C9C-96D4CB00CC27}"/>
    <hyperlink ref="E371" r:id="rId201" xr:uid="{7EF10422-26D7-4738-A7D3-E7994A8DAA2B}"/>
    <hyperlink ref="E162" r:id="rId202" xr:uid="{F19BA876-8355-426C-9961-985F5221658A}"/>
    <hyperlink ref="E427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79" r:id="rId208" xr:uid="{C7EC599F-1BEA-45A7-9110-61C63AADB6EA}"/>
    <hyperlink ref="E432" r:id="rId209" xr:uid="{F4947070-5DBC-4DB5-89C2-5BF3AAF42097}"/>
    <hyperlink ref="E425" r:id="rId210" xr:uid="{2B90B6AE-5270-499A-ACC5-93CF43195988}"/>
    <hyperlink ref="E372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</hyperlinks>
  <pageMargins left="0.7" right="0.7" top="0.75" bottom="0.75" header="0.3" footer="0.3"/>
  <pageSetup paperSize="9" orientation="portrait" r:id="rId218"/>
  <legacyDrawing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+[194]Main!$L$5-[194]Main!$L$6</f>
        <v>1024.6570000000002</v>
      </c>
      <c r="G120" s="35">
        <f>+E120-F120</f>
        <v>12817.710175</v>
      </c>
      <c r="H120" s="59" t="s">
        <v>1070</v>
      </c>
      <c r="I120" s="35">
        <f>+[194]Main!$L$3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+[195]Main!$K$5-[195]Main!$K$6</f>
        <v>304.87299999999999</v>
      </c>
      <c r="G121" s="97">
        <f>+E121-F121</f>
        <v>1013.4317666899999</v>
      </c>
      <c r="H121" s="96" t="s">
        <v>1070</v>
      </c>
      <c r="I121" s="97">
        <f>+[195]Main!$K$3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23" t="s">
        <v>1737</v>
      </c>
      <c r="EU7" s="123" t="s">
        <v>1737</v>
      </c>
      <c r="EV7" s="123" t="s">
        <v>1737</v>
      </c>
      <c r="EW7" s="123" t="s">
        <v>1737</v>
      </c>
      <c r="EX7" s="134" t="s">
        <v>1205</v>
      </c>
      <c r="EY7" s="134" t="s">
        <v>1205</v>
      </c>
      <c r="EZ7" s="134" t="s">
        <v>1205</v>
      </c>
      <c r="FA7" s="135" t="s">
        <v>1731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1761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0" t="s">
        <v>1256</v>
      </c>
      <c r="EK9" s="120" t="s">
        <v>1256</v>
      </c>
      <c r="EL9" s="120" t="s">
        <v>1256</v>
      </c>
      <c r="EM9" s="120" t="s">
        <v>1256</v>
      </c>
      <c r="EN9" s="120" t="s">
        <v>1256</v>
      </c>
      <c r="EO9" s="120" t="s">
        <v>1256</v>
      </c>
      <c r="EP9" s="120" t="s">
        <v>1256</v>
      </c>
      <c r="EQ9" s="120" t="s">
        <v>1256</v>
      </c>
      <c r="ER9" s="120" t="s">
        <v>1256</v>
      </c>
      <c r="ES9" s="120" t="s">
        <v>1256</v>
      </c>
      <c r="ET9" s="120" t="s">
        <v>1256</v>
      </c>
      <c r="EU9" s="120" t="s">
        <v>1256</v>
      </c>
      <c r="EV9" s="120" t="s">
        <v>1256</v>
      </c>
      <c r="EW9" s="137" t="s">
        <v>1740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22" t="s">
        <v>23</v>
      </c>
      <c r="EY12" s="122" t="s">
        <v>23</v>
      </c>
      <c r="EZ12" s="122" t="s">
        <v>23</v>
      </c>
      <c r="FA12" s="138" t="s">
        <v>1743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18" t="s">
        <v>1711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1766</v>
      </c>
      <c r="DU13" s="110" t="s">
        <v>1711</v>
      </c>
      <c r="DV13" s="110"/>
      <c r="DW13" s="110"/>
      <c r="DX13" s="110"/>
      <c r="DY13" s="110" t="s">
        <v>1711</v>
      </c>
      <c r="DZ13" s="110"/>
      <c r="EA13" s="110"/>
      <c r="EB13" s="110"/>
      <c r="EC13" s="110"/>
      <c r="ED13" s="110" t="s">
        <v>1711</v>
      </c>
      <c r="EE13" s="110"/>
      <c r="EF13" s="110"/>
      <c r="EG13" s="110"/>
      <c r="EH13" s="110"/>
      <c r="EI13" s="110" t="s">
        <v>1711</v>
      </c>
      <c r="EJ13" s="110" t="s">
        <v>1711</v>
      </c>
      <c r="EK13" s="110" t="s">
        <v>1711</v>
      </c>
      <c r="EL13" s="110" t="s">
        <v>1711</v>
      </c>
      <c r="EM13" s="110" t="s">
        <v>1711</v>
      </c>
      <c r="EN13" s="110" t="s">
        <v>1711</v>
      </c>
      <c r="EO13" s="110" t="s">
        <v>1711</v>
      </c>
      <c r="EP13" s="110" t="s">
        <v>1711</v>
      </c>
      <c r="EQ13" s="110" t="s">
        <v>1711</v>
      </c>
      <c r="ER13" s="110" t="s">
        <v>1711</v>
      </c>
      <c r="ES13" s="110" t="s">
        <v>1711</v>
      </c>
      <c r="ET13" s="110" t="s">
        <v>1711</v>
      </c>
      <c r="EU13" s="110" t="s">
        <v>1711</v>
      </c>
      <c r="EV13" s="110" t="s">
        <v>1711</v>
      </c>
      <c r="EW13" s="121" t="s">
        <v>1731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24" t="s">
        <v>1744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1759</v>
      </c>
      <c r="CT16" s="128" t="s">
        <v>1744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1744</v>
      </c>
      <c r="DZ16" s="109" t="s">
        <v>1744</v>
      </c>
      <c r="EA16" s="109" t="s">
        <v>1744</v>
      </c>
      <c r="EB16" s="109" t="s">
        <v>1744</v>
      </c>
      <c r="EC16" s="109" t="s">
        <v>1744</v>
      </c>
      <c r="ED16" s="109" t="s">
        <v>1744</v>
      </c>
      <c r="EE16" s="109" t="s">
        <v>1744</v>
      </c>
      <c r="EF16" s="109" t="s">
        <v>1744</v>
      </c>
      <c r="EG16" s="109" t="s">
        <v>1744</v>
      </c>
      <c r="EH16" s="109" t="s">
        <v>1744</v>
      </c>
      <c r="EI16" s="109" t="s">
        <v>1744</v>
      </c>
      <c r="EJ16" s="109" t="s">
        <v>1744</v>
      </c>
      <c r="EK16" s="109" t="s">
        <v>1744</v>
      </c>
      <c r="EL16" s="109" t="s">
        <v>1744</v>
      </c>
      <c r="EM16" s="109" t="s">
        <v>1744</v>
      </c>
      <c r="EN16" s="109" t="s">
        <v>1744</v>
      </c>
      <c r="EO16" s="109" t="s">
        <v>1744</v>
      </c>
      <c r="EP16" s="109" t="s">
        <v>1744</v>
      </c>
      <c r="EQ16" s="132" t="s">
        <v>1744</v>
      </c>
      <c r="ER16" s="133" t="s">
        <v>1760</v>
      </c>
      <c r="ES16" s="123" t="s">
        <v>1744</v>
      </c>
      <c r="ET16" s="124" t="s">
        <v>1744</v>
      </c>
      <c r="EU16" s="124" t="s">
        <v>1744</v>
      </c>
      <c r="EV16" s="124" t="s">
        <v>1744</v>
      </c>
      <c r="EW16" s="124" t="s">
        <v>1744</v>
      </c>
      <c r="EX16" s="124" t="s">
        <v>1744</v>
      </c>
      <c r="EY16" s="124" t="s">
        <v>1744</v>
      </c>
      <c r="EZ16" s="124" t="s">
        <v>1744</v>
      </c>
      <c r="FA16" s="124" t="s">
        <v>1744</v>
      </c>
      <c r="FB16" s="124" t="s">
        <v>1744</v>
      </c>
      <c r="FC16" s="124" t="s">
        <v>1744</v>
      </c>
      <c r="FD16" s="124" t="s">
        <v>1744</v>
      </c>
      <c r="FE16" s="124" t="s">
        <v>1744</v>
      </c>
      <c r="FF16" s="124" t="s">
        <v>1744</v>
      </c>
      <c r="FG16" s="129" t="s">
        <v>1731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27" t="s">
        <v>1746</v>
      </c>
      <c r="CG20" s="126" t="s">
        <v>1746</v>
      </c>
      <c r="CH20" s="126" t="s">
        <v>1746</v>
      </c>
      <c r="CI20" s="126" t="s">
        <v>1746</v>
      </c>
      <c r="CJ20" s="126" t="s">
        <v>1746</v>
      </c>
      <c r="CK20" s="126" t="s">
        <v>1746</v>
      </c>
      <c r="CL20" s="126" t="s">
        <v>1746</v>
      </c>
      <c r="CM20" s="126" t="s">
        <v>1746</v>
      </c>
      <c r="CN20" s="126" t="s">
        <v>1746</v>
      </c>
      <c r="CO20" s="126" t="s">
        <v>1746</v>
      </c>
      <c r="CP20" s="126" t="s">
        <v>1746</v>
      </c>
      <c r="CQ20" s="126" t="s">
        <v>1746</v>
      </c>
      <c r="CR20" s="126" t="s">
        <v>1746</v>
      </c>
      <c r="CS20" s="126" t="s">
        <v>1746</v>
      </c>
      <c r="CT20" s="126" t="s">
        <v>1746</v>
      </c>
      <c r="CU20" s="126" t="s">
        <v>1746</v>
      </c>
      <c r="CV20" s="126" t="s">
        <v>1746</v>
      </c>
      <c r="CW20" s="126" t="s">
        <v>1746</v>
      </c>
      <c r="CX20" s="126" t="s">
        <v>1746</v>
      </c>
      <c r="CY20" s="126" t="s">
        <v>1746</v>
      </c>
      <c r="CZ20" s="126" t="s">
        <v>1746</v>
      </c>
      <c r="DA20" s="126" t="s">
        <v>1746</v>
      </c>
      <c r="DB20" s="126" t="s">
        <v>1746</v>
      </c>
      <c r="DC20" s="126" t="s">
        <v>1746</v>
      </c>
      <c r="DD20" s="126" t="s">
        <v>1746</v>
      </c>
      <c r="DE20" s="126" t="s">
        <v>1746</v>
      </c>
      <c r="DF20" s="126" t="s">
        <v>1746</v>
      </c>
      <c r="DG20" s="126" t="s">
        <v>1746</v>
      </c>
      <c r="DH20" s="126" t="s">
        <v>1746</v>
      </c>
      <c r="DI20" s="126" t="s">
        <v>1746</v>
      </c>
      <c r="DJ20" s="126" t="s">
        <v>1746</v>
      </c>
      <c r="DK20" s="126" t="s">
        <v>1746</v>
      </c>
      <c r="DL20" s="126" t="s">
        <v>1746</v>
      </c>
      <c r="DM20" s="126" t="s">
        <v>1746</v>
      </c>
      <c r="DN20" s="126" t="s">
        <v>1746</v>
      </c>
      <c r="DO20" s="126" t="s">
        <v>1746</v>
      </c>
      <c r="DP20" s="126" t="s">
        <v>1746</v>
      </c>
      <c r="DQ20" s="126" t="s">
        <v>1746</v>
      </c>
      <c r="DR20" s="126" t="s">
        <v>1746</v>
      </c>
      <c r="DS20" s="126" t="s">
        <v>1746</v>
      </c>
      <c r="DT20" s="126" t="s">
        <v>1746</v>
      </c>
      <c r="DU20" s="126" t="s">
        <v>1746</v>
      </c>
      <c r="DV20" s="126" t="s">
        <v>1746</v>
      </c>
      <c r="DW20" s="126" t="s">
        <v>1746</v>
      </c>
      <c r="DX20" s="126" t="s">
        <v>1746</v>
      </c>
      <c r="DY20" s="126" t="s">
        <v>1746</v>
      </c>
      <c r="DZ20" s="126" t="s">
        <v>1746</v>
      </c>
      <c r="EA20" s="126" t="s">
        <v>1746</v>
      </c>
      <c r="EB20" s="126" t="s">
        <v>1746</v>
      </c>
      <c r="EC20" s="126" t="s">
        <v>1746</v>
      </c>
      <c r="ED20" s="126" t="s">
        <v>1746</v>
      </c>
      <c r="EE20" s="126" t="s">
        <v>1746</v>
      </c>
      <c r="EF20" s="126" t="s">
        <v>1746</v>
      </c>
      <c r="EG20" s="126" t="s">
        <v>1746</v>
      </c>
      <c r="EH20" s="126" t="s">
        <v>1746</v>
      </c>
      <c r="EI20" s="126" t="s">
        <v>1746</v>
      </c>
      <c r="EJ20" s="126" t="s">
        <v>1746</v>
      </c>
      <c r="EK20" s="126" t="s">
        <v>1746</v>
      </c>
      <c r="EL20" s="126" t="s">
        <v>1746</v>
      </c>
      <c r="EM20" s="126" t="s">
        <v>1746</v>
      </c>
      <c r="EN20" s="126" t="s">
        <v>1746</v>
      </c>
      <c r="EO20" s="126" t="s">
        <v>1746</v>
      </c>
      <c r="EP20" s="126" t="s">
        <v>1746</v>
      </c>
      <c r="EQ20" s="126" t="s">
        <v>1746</v>
      </c>
      <c r="ER20" s="136" t="s">
        <v>1757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30"/>
      <c r="FV24" s="130"/>
      <c r="FW24" s="130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30"/>
      <c r="FV25" s="130"/>
      <c r="FW25" s="130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30"/>
      <c r="FW26" s="130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10" t="s">
        <v>1260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15" t="s">
        <v>1710</v>
      </c>
      <c r="EO44" s="112"/>
      <c r="EP44" s="112"/>
      <c r="EQ44" s="115" t="s">
        <v>1710</v>
      </c>
      <c r="ER44" s="112"/>
      <c r="ES44" s="112"/>
      <c r="ET44" s="112"/>
      <c r="EU44" s="115" t="s">
        <v>1710</v>
      </c>
      <c r="EV44" s="112"/>
      <c r="EW44" s="112"/>
      <c r="EX44" s="112"/>
      <c r="EY44" s="112"/>
      <c r="EZ44" s="112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1727</v>
      </c>
      <c r="EY46" s="116"/>
      <c r="EZ46" s="116" t="s">
        <v>1727</v>
      </c>
      <c r="FA46" s="116"/>
      <c r="FB46" s="116" t="s">
        <v>1727</v>
      </c>
      <c r="FC46" s="116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13" t="s">
        <v>1716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1723</v>
      </c>
      <c r="EX47" s="116"/>
      <c r="EY47" s="116"/>
      <c r="EZ47" s="116"/>
      <c r="FA47" s="116"/>
      <c r="FB47" s="116"/>
      <c r="FC47" s="116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2025-07-02T01:30:18Z</dcterms:modified>
</cp:coreProperties>
</file>