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85F2CBFA-DC57-4573-B8D7-D8E60A4F0C00}" xr6:coauthVersionLast="47" xr6:coauthVersionMax="47" xr10:uidLastSave="{00000000-0000-0000-0000-000000000000}"/>
  <bookViews>
    <workbookView xWindow="-40935" yWindow="945" windowWidth="24585" windowHeight="14385" activeTab="1" xr2:uid="{5A9259C0-579D-4F16-949A-A87B617F62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L13" i="2"/>
  <c r="K13" i="2"/>
  <c r="J13" i="2"/>
  <c r="I13" i="2"/>
  <c r="K11" i="2"/>
  <c r="K12" i="2" s="1"/>
  <c r="J11" i="2"/>
  <c r="J12" i="2" s="1"/>
  <c r="K10" i="2"/>
  <c r="J10" i="2"/>
  <c r="I10" i="2"/>
  <c r="J15" i="2"/>
  <c r="K15" i="2"/>
  <c r="L15" i="2"/>
  <c r="I15" i="2"/>
  <c r="L4" i="2"/>
  <c r="K4" i="2"/>
  <c r="J4" i="2"/>
  <c r="I4" i="2"/>
  <c r="L5" i="2"/>
  <c r="K5" i="2"/>
  <c r="J5" i="2"/>
  <c r="I5" i="2"/>
  <c r="G16" i="2"/>
  <c r="F16" i="2"/>
  <c r="E16" i="2"/>
  <c r="D16" i="2"/>
  <c r="C16" i="2"/>
  <c r="H16" i="2"/>
  <c r="L7" i="2"/>
  <c r="K7" i="2"/>
  <c r="K9" i="2" s="1"/>
  <c r="J7" i="2"/>
  <c r="J9" i="2" s="1"/>
  <c r="I7" i="2"/>
  <c r="I9" i="2" s="1"/>
  <c r="I11" i="2" s="1"/>
  <c r="I12" i="2" s="1"/>
  <c r="L9" i="2"/>
  <c r="L10" i="2" s="1"/>
  <c r="L11" i="2" s="1"/>
  <c r="L12" i="2" s="1"/>
  <c r="I3" i="2"/>
  <c r="J3" i="2" s="1"/>
  <c r="K3" i="2" s="1"/>
  <c r="L3" i="2" s="1"/>
  <c r="I2" i="2"/>
  <c r="J2" i="2" s="1"/>
  <c r="K2" i="2" s="1"/>
  <c r="L2" i="2" s="1"/>
  <c r="D15" i="2"/>
  <c r="C42" i="2"/>
  <c r="C5" i="2"/>
  <c r="C7" i="2" s="1"/>
  <c r="C9" i="2" s="1"/>
  <c r="C11" i="2" s="1"/>
  <c r="C12" i="2" s="1"/>
  <c r="E15" i="2"/>
  <c r="D42" i="2"/>
  <c r="D5" i="2"/>
  <c r="D7" i="2" s="1"/>
  <c r="D9" i="2" s="1"/>
  <c r="D11" i="2" s="1"/>
  <c r="D12" i="2" s="1"/>
  <c r="F15" i="2"/>
  <c r="E42" i="2"/>
  <c r="E5" i="2"/>
  <c r="E7" i="2" s="1"/>
  <c r="E9" i="2" s="1"/>
  <c r="E11" i="2" s="1"/>
  <c r="E12" i="2" s="1"/>
  <c r="G15" i="2"/>
  <c r="H15" i="2"/>
  <c r="H42" i="2"/>
  <c r="G42" i="2"/>
  <c r="F42" i="2"/>
  <c r="H33" i="2"/>
  <c r="H32" i="2"/>
  <c r="H21" i="2"/>
  <c r="H24" i="2"/>
  <c r="J7" i="1"/>
  <c r="G5" i="2"/>
  <c r="G7" i="2" s="1"/>
  <c r="G9" i="2" s="1"/>
  <c r="G11" i="2" s="1"/>
  <c r="G12" i="2" s="1"/>
  <c r="F5" i="2"/>
  <c r="F7" i="2" s="1"/>
  <c r="F9" i="2" s="1"/>
  <c r="F11" i="2" s="1"/>
  <c r="F12" i="2" s="1"/>
  <c r="H5" i="2"/>
  <c r="H7" i="2" s="1"/>
  <c r="H9" i="2" s="1"/>
  <c r="H11" i="2" s="1"/>
  <c r="H12" i="2" s="1"/>
  <c r="J4" i="1"/>
  <c r="H38" i="2" l="1"/>
  <c r="H27" i="2"/>
</calcChain>
</file>

<file path=xl/sharedStrings.xml><?xml version="1.0" encoding="utf-8"?>
<sst xmlns="http://schemas.openxmlformats.org/spreadsheetml/2006/main" count="46" uniqueCount="38">
  <si>
    <t>Price</t>
  </si>
  <si>
    <t>Shares</t>
  </si>
  <si>
    <t>MC</t>
  </si>
  <si>
    <t>Cash</t>
  </si>
  <si>
    <t>Debt</t>
  </si>
  <si>
    <t>EV</t>
  </si>
  <si>
    <t>Main</t>
  </si>
  <si>
    <t>Revenue</t>
  </si>
  <si>
    <t>Gross Profit</t>
  </si>
  <si>
    <t>COGS</t>
  </si>
  <si>
    <t>SG&amp;A</t>
  </si>
  <si>
    <t>Operating Income</t>
  </si>
  <si>
    <t>Interest</t>
  </si>
  <si>
    <t>Pretax Income</t>
  </si>
  <si>
    <t>Taxes</t>
  </si>
  <si>
    <t>Net Income</t>
  </si>
  <si>
    <t>EPS</t>
  </si>
  <si>
    <t>AR</t>
  </si>
  <si>
    <t>Inventories</t>
  </si>
  <si>
    <t>Prepaids</t>
  </si>
  <si>
    <t>PP&amp;E</t>
  </si>
  <si>
    <t>Lease</t>
  </si>
  <si>
    <t>Goodwill</t>
  </si>
  <si>
    <t>Assets</t>
  </si>
  <si>
    <t>ONCA</t>
  </si>
  <si>
    <t>AP</t>
  </si>
  <si>
    <t>Accrued</t>
  </si>
  <si>
    <t>Compensation</t>
  </si>
  <si>
    <t>Gift Card</t>
  </si>
  <si>
    <t>SE</t>
  </si>
  <si>
    <t>ONCL</t>
  </si>
  <si>
    <t>OCL</t>
  </si>
  <si>
    <t>Q125</t>
  </si>
  <si>
    <t>CFFO</t>
  </si>
  <si>
    <t>CX</t>
  </si>
  <si>
    <t>FCF</t>
  </si>
  <si>
    <t>Revenue y/y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</si>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</sst>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3" fontId="3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29482</xdr:colOff>
      <xdr:row>0</xdr:row>
      <xdr:rowOff>46718</xdr:rowOff>
    </xdr:from>
    <xdr:to>
      <xdr:col>8</xdr:col>
      <xdr:colOff>29482</xdr:colOff>
      <xdr:row>51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FA5DE34-47B5-C6E2-A254-465708EAF704}"/>
            </a:ext>
          </a:extLst>
        </xdr:cNvPr>
        <xdr:cNvCxnSpPr/>
      </xdr:nvCxnSpPr>
      <xdr:spPr>
        <a:xfrm>
          <a:off x="4557939" y="46718"/>
          <a:ext cx="0" cy="81556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E9E9-3308-4D7C-8A9F-05524B9C2F61}">
  <dimension ref="I2:K7"/>
  <sheetViews>
    <sheetView zoomScale="175" zoomScaleNormal="175" workbookViewId="0"/>
  </sheetViews>
  <sheetFormatPr defaultRowHeight="12.5" x14ac:dyDescent="0.25"/>
  <cols>
    <col min="1" max="16384" width="8.7265625" style="1"/>
  </cols>
  <sheetData>
    <row r="2" spans="9:11" x14ac:dyDescent="0.25">
      <c r="I2" s="1" t="s">
        <v>0</v>
      </c>
      <c r="J2" s="3">
        <v>315</v>
      </c>
    </row>
    <row r="3" spans="9:11" x14ac:dyDescent="0.25">
      <c r="I3" s="1" t="s">
        <v>1</v>
      </c>
      <c r="J3" s="2">
        <v>115.521231</v>
      </c>
      <c r="K3" s="4" t="s">
        <v>32</v>
      </c>
    </row>
    <row r="4" spans="9:11" x14ac:dyDescent="0.25">
      <c r="I4" s="1" t="s">
        <v>2</v>
      </c>
      <c r="J4" s="2">
        <f>+J2*J3</f>
        <v>36389.187765000002</v>
      </c>
      <c r="K4" s="4"/>
    </row>
    <row r="5" spans="9:11" x14ac:dyDescent="0.25">
      <c r="I5" s="1" t="s">
        <v>3</v>
      </c>
      <c r="J5" s="2">
        <v>1984.336</v>
      </c>
      <c r="K5" s="4" t="s">
        <v>32</v>
      </c>
    </row>
    <row r="6" spans="9:11" x14ac:dyDescent="0.25">
      <c r="I6" s="1" t="s">
        <v>4</v>
      </c>
      <c r="J6" s="2">
        <v>0</v>
      </c>
      <c r="K6" s="4" t="s">
        <v>32</v>
      </c>
    </row>
    <row r="7" spans="9:11" x14ac:dyDescent="0.25">
      <c r="I7" s="1" t="s">
        <v>5</v>
      </c>
      <c r="J7" s="2">
        <f>+J4-J5+J6</f>
        <v>34404.851764999999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6763-2EB5-4DD0-9712-FC2DFE7F17EA}">
  <dimension ref="A1:L42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7" sqref="K7"/>
    </sheetView>
  </sheetViews>
  <sheetFormatPr defaultRowHeight="12.5" x14ac:dyDescent="0.25"/>
  <cols>
    <col min="1" max="1" width="4.7265625" style="1" bestFit="1" customWidth="1"/>
    <col min="2" max="2" width="15.1796875" style="1" bestFit="1" customWidth="1"/>
    <col min="3" max="6" width="9" style="1" bestFit="1" customWidth="1"/>
    <col min="7" max="7" width="9.08984375" style="1" bestFit="1" customWidth="1"/>
    <col min="8" max="16384" width="8.7265625" style="1"/>
  </cols>
  <sheetData>
    <row r="1" spans="1:12" x14ac:dyDescent="0.25">
      <c r="A1" s="8" t="s">
        <v>6</v>
      </c>
    </row>
    <row r="2" spans="1:12" s="7" customFormat="1" x14ac:dyDescent="0.25">
      <c r="C2" s="7">
        <v>43863</v>
      </c>
      <c r="D2" s="7">
        <v>44227</v>
      </c>
      <c r="E2" s="7">
        <v>44591</v>
      </c>
      <c r="F2" s="7">
        <v>44955</v>
      </c>
      <c r="G2" s="7">
        <v>45319</v>
      </c>
      <c r="H2" s="7">
        <v>45690</v>
      </c>
      <c r="I2" s="7">
        <f>+H2+365</f>
        <v>46055</v>
      </c>
      <c r="J2" s="7">
        <f>+I2+365</f>
        <v>46420</v>
      </c>
      <c r="K2" s="7">
        <f>+J2+365</f>
        <v>46785</v>
      </c>
      <c r="L2" s="7">
        <f>+K2+365</f>
        <v>47150</v>
      </c>
    </row>
    <row r="3" spans="1:12" s="5" customFormat="1" ht="13" x14ac:dyDescent="0.3">
      <c r="B3" s="5" t="s">
        <v>7</v>
      </c>
      <c r="C3" s="5">
        <v>3979.2959999999998</v>
      </c>
      <c r="D3" s="5">
        <v>4401.8789999999999</v>
      </c>
      <c r="E3" s="5">
        <v>6256.6170000000002</v>
      </c>
      <c r="F3" s="5">
        <v>8110.518</v>
      </c>
      <c r="G3" s="5">
        <v>9619.2780000000002</v>
      </c>
      <c r="H3" s="5">
        <v>10588.126</v>
      </c>
      <c r="I3" s="5">
        <f>+H3*1.1</f>
        <v>11646.938600000001</v>
      </c>
      <c r="J3" s="5">
        <f>+I3*1.1</f>
        <v>12811.632460000003</v>
      </c>
      <c r="K3" s="5">
        <f>+J3*1.1</f>
        <v>14092.795706000004</v>
      </c>
      <c r="L3" s="5">
        <f>+K3*1.1</f>
        <v>15502.075276600006</v>
      </c>
    </row>
    <row r="4" spans="1:12" s="2" customFormat="1" x14ac:dyDescent="0.25">
      <c r="B4" s="2" t="s">
        <v>9</v>
      </c>
      <c r="C4" s="2">
        <v>1755.91</v>
      </c>
      <c r="D4" s="2">
        <v>1937.8879999999999</v>
      </c>
      <c r="E4" s="2">
        <v>2648.0520000000001</v>
      </c>
      <c r="F4" s="2">
        <v>3618.1779999999999</v>
      </c>
      <c r="G4" s="2">
        <v>4009.873</v>
      </c>
      <c r="H4" s="2">
        <v>4317.3149999999996</v>
      </c>
      <c r="I4" s="2">
        <f>+I3-I5</f>
        <v>4775.244826000001</v>
      </c>
      <c r="J4" s="2">
        <f>+J3-J5</f>
        <v>5252.7693086000018</v>
      </c>
      <c r="K4" s="2">
        <f>+K3-K5</f>
        <v>5778.0462394600017</v>
      </c>
      <c r="L4" s="2">
        <f>+L3-L5</f>
        <v>6355.8508634060036</v>
      </c>
    </row>
    <row r="5" spans="1:12" s="2" customFormat="1" x14ac:dyDescent="0.25">
      <c r="B5" s="2" t="s">
        <v>8</v>
      </c>
      <c r="C5" s="2">
        <f t="shared" ref="C5:G5" si="0">+C3-C4</f>
        <v>2223.3859999999995</v>
      </c>
      <c r="D5" s="2">
        <f t="shared" si="0"/>
        <v>2463.991</v>
      </c>
      <c r="E5" s="2">
        <f t="shared" si="0"/>
        <v>3608.5650000000001</v>
      </c>
      <c r="F5" s="2">
        <f t="shared" si="0"/>
        <v>4492.34</v>
      </c>
      <c r="G5" s="2">
        <f t="shared" si="0"/>
        <v>5609.4050000000007</v>
      </c>
      <c r="H5" s="2">
        <f>+H3-H4</f>
        <v>6270.8110000000006</v>
      </c>
      <c r="I5" s="2">
        <f>+I3*0.59</f>
        <v>6871.6937740000003</v>
      </c>
      <c r="J5" s="2">
        <f>+J3*0.59</f>
        <v>7558.8631514000008</v>
      </c>
      <c r="K5" s="2">
        <f>+K3*0.59</f>
        <v>8314.7494665400027</v>
      </c>
      <c r="L5" s="2">
        <f>+L3*0.59</f>
        <v>9146.2244131940024</v>
      </c>
    </row>
    <row r="6" spans="1:12" s="2" customFormat="1" x14ac:dyDescent="0.25">
      <c r="B6" s="2" t="s">
        <v>10</v>
      </c>
      <c r="C6" s="2">
        <v>1334.2470000000001</v>
      </c>
      <c r="D6" s="2">
        <v>1609.0029999999999</v>
      </c>
      <c r="E6" s="2">
        <v>2225.0340000000001</v>
      </c>
      <c r="F6" s="2">
        <v>2757.4470000000001</v>
      </c>
      <c r="G6" s="2">
        <v>3397.2179999999998</v>
      </c>
      <c r="H6" s="2">
        <v>3762.3789999999999</v>
      </c>
      <c r="I6" s="2">
        <f>+H6*1.05</f>
        <v>3950.4979499999999</v>
      </c>
      <c r="J6" s="2">
        <f>+I6*1.05</f>
        <v>4148.0228475000004</v>
      </c>
      <c r="K6" s="2">
        <f>+J6*1.05</f>
        <v>4355.4239898750002</v>
      </c>
      <c r="L6" s="2">
        <f>+K6*1.05</f>
        <v>4573.1951893687501</v>
      </c>
    </row>
    <row r="7" spans="1:12" s="2" customFormat="1" x14ac:dyDescent="0.25">
      <c r="B7" s="2" t="s">
        <v>11</v>
      </c>
      <c r="C7" s="2">
        <f>+C5-C6</f>
        <v>889.13899999999944</v>
      </c>
      <c r="D7" s="2">
        <f>+D5-D6</f>
        <v>854.98800000000006</v>
      </c>
      <c r="E7" s="2">
        <f>+E5-E6</f>
        <v>1383.5309999999999</v>
      </c>
      <c r="F7" s="2">
        <f>+F5-F6</f>
        <v>1734.893</v>
      </c>
      <c r="G7" s="2">
        <f>+G5-G6</f>
        <v>2212.1870000000008</v>
      </c>
      <c r="H7" s="2">
        <f>+H5-H6</f>
        <v>2508.4320000000007</v>
      </c>
      <c r="I7" s="2">
        <f>+I5-I6</f>
        <v>2921.1958240000004</v>
      </c>
      <c r="J7" s="2">
        <f>+J5-J6</f>
        <v>3410.8403039000004</v>
      </c>
      <c r="K7" s="2">
        <f>+K5-K6</f>
        <v>3959.3254766650025</v>
      </c>
      <c r="L7" s="2">
        <f>+L5-L6</f>
        <v>4573.0292238252523</v>
      </c>
    </row>
    <row r="8" spans="1:12" s="2" customFormat="1" x14ac:dyDescent="0.25">
      <c r="B8" s="2" t="s">
        <v>12</v>
      </c>
      <c r="C8" s="2">
        <v>8.2829999999999995</v>
      </c>
      <c r="D8" s="2">
        <v>-0.63600000000000001</v>
      </c>
      <c r="E8" s="2">
        <v>0.51400000000000001</v>
      </c>
      <c r="F8" s="2">
        <v>4.1630000000000003</v>
      </c>
      <c r="G8" s="2">
        <v>43.058999999999997</v>
      </c>
      <c r="H8" s="2">
        <v>70.38</v>
      </c>
    </row>
    <row r="9" spans="1:12" s="2" customFormat="1" x14ac:dyDescent="0.25">
      <c r="B9" s="2" t="s">
        <v>13</v>
      </c>
      <c r="C9" s="2">
        <f>+C7+C8</f>
        <v>897.42199999999946</v>
      </c>
      <c r="D9" s="2">
        <f>+D7+D8</f>
        <v>854.35200000000009</v>
      </c>
      <c r="E9" s="2">
        <f>+E7+E8</f>
        <v>1384.0449999999998</v>
      </c>
      <c r="F9" s="2">
        <f>+F7+F8</f>
        <v>1739.056</v>
      </c>
      <c r="G9" s="2">
        <f>+G7+G8</f>
        <v>2255.246000000001</v>
      </c>
      <c r="H9" s="2">
        <f>+H7+H8</f>
        <v>2578.8120000000008</v>
      </c>
      <c r="I9" s="2">
        <f>+I7+I8</f>
        <v>2921.1958240000004</v>
      </c>
      <c r="J9" s="2">
        <f>+J7+J8</f>
        <v>3410.8403039000004</v>
      </c>
      <c r="K9" s="2">
        <f>+K7+K8</f>
        <v>3959.3254766650025</v>
      </c>
      <c r="L9" s="2">
        <f>+L7+L8</f>
        <v>4573.0292238252523</v>
      </c>
    </row>
    <row r="10" spans="1:12" s="2" customFormat="1" x14ac:dyDescent="0.25">
      <c r="B10" s="2" t="s">
        <v>14</v>
      </c>
      <c r="C10" s="2">
        <v>251.797</v>
      </c>
      <c r="D10" s="2">
        <v>230.43700000000001</v>
      </c>
      <c r="E10" s="2">
        <v>358.54700000000003</v>
      </c>
      <c r="F10" s="2">
        <v>477.77100000000002</v>
      </c>
      <c r="G10" s="2">
        <v>625.54499999999996</v>
      </c>
      <c r="H10" s="2">
        <v>761.46100000000001</v>
      </c>
      <c r="I10" s="2">
        <f>+I9*0.2</f>
        <v>584.23916480000014</v>
      </c>
      <c r="J10" s="2">
        <f>+J9*0.2</f>
        <v>682.16806078000013</v>
      </c>
      <c r="K10" s="2">
        <f>+K9*0.2</f>
        <v>791.86509533300057</v>
      </c>
      <c r="L10" s="2">
        <f>+L9*0.2</f>
        <v>914.60584476505051</v>
      </c>
    </row>
    <row r="11" spans="1:12" s="2" customFormat="1" x14ac:dyDescent="0.25">
      <c r="B11" s="2" t="s">
        <v>15</v>
      </c>
      <c r="C11" s="2">
        <f>+C9-C10</f>
        <v>645.62499999999943</v>
      </c>
      <c r="D11" s="2">
        <f>+D9-D10</f>
        <v>623.91500000000008</v>
      </c>
      <c r="E11" s="2">
        <f>+E9-E10</f>
        <v>1025.4979999999998</v>
      </c>
      <c r="F11" s="2">
        <f>+F9-F10</f>
        <v>1261.2850000000001</v>
      </c>
      <c r="G11" s="2">
        <f>+G9-G10</f>
        <v>1629.7010000000009</v>
      </c>
      <c r="H11" s="2">
        <f>+H9-H10</f>
        <v>1817.3510000000008</v>
      </c>
      <c r="I11" s="2">
        <f>+I9-I10</f>
        <v>2336.9566592000001</v>
      </c>
      <c r="J11" s="2">
        <f>+J9-J10</f>
        <v>2728.6722431200005</v>
      </c>
      <c r="K11" s="2">
        <f>+K9-K10</f>
        <v>3167.4603813320018</v>
      </c>
      <c r="L11" s="2">
        <f>+L9-L10</f>
        <v>3658.423379060202</v>
      </c>
    </row>
    <row r="12" spans="1:12" x14ac:dyDescent="0.25">
      <c r="B12" s="1" t="s">
        <v>16</v>
      </c>
      <c r="C12" s="3">
        <f t="shared" ref="C12:G12" si="1">+C11/C13</f>
        <v>4.9301286701538647</v>
      </c>
      <c r="D12" s="3">
        <f t="shared" si="1"/>
        <v>4.7674045434053385</v>
      </c>
      <c r="E12" s="3">
        <f t="shared" si="1"/>
        <v>7.8705859779730609</v>
      </c>
      <c r="F12" s="3">
        <f t="shared" si="1"/>
        <v>9.8524805299296201</v>
      </c>
      <c r="G12" s="3">
        <f t="shared" si="1"/>
        <v>12.826231701558326</v>
      </c>
      <c r="H12" s="3">
        <f>+H11/H13</f>
        <v>14.663743091136489</v>
      </c>
      <c r="I12" s="3">
        <f>+I11/I13</f>
        <v>18.85630902650583</v>
      </c>
      <c r="J12" s="3">
        <f>+J11/J13</f>
        <v>22.016962465163193</v>
      </c>
      <c r="K12" s="3">
        <f>+K11/K13</f>
        <v>25.557432374486641</v>
      </c>
      <c r="L12" s="3">
        <f>+L11/L13</f>
        <v>29.518887957882775</v>
      </c>
    </row>
    <row r="13" spans="1:12" s="2" customFormat="1" x14ac:dyDescent="0.25">
      <c r="B13" s="2" t="s">
        <v>1</v>
      </c>
      <c r="C13" s="2">
        <v>130.95500000000001</v>
      </c>
      <c r="D13" s="2">
        <v>130.87100000000001</v>
      </c>
      <c r="E13" s="2">
        <v>130.29499999999999</v>
      </c>
      <c r="F13" s="2">
        <v>128.017</v>
      </c>
      <c r="G13" s="2">
        <v>127.06</v>
      </c>
      <c r="H13" s="2">
        <v>123.935</v>
      </c>
      <c r="I13" s="2">
        <f>+H13</f>
        <v>123.935</v>
      </c>
      <c r="J13" s="2">
        <f>+I13</f>
        <v>123.935</v>
      </c>
      <c r="K13" s="2">
        <f>+J13</f>
        <v>123.935</v>
      </c>
      <c r="L13" s="2">
        <f>+K13</f>
        <v>123.935</v>
      </c>
    </row>
    <row r="15" spans="1:12" x14ac:dyDescent="0.25">
      <c r="B15" s="1" t="s">
        <v>36</v>
      </c>
      <c r="D15" s="6">
        <f t="shared" ref="D15:H15" si="2">+D3/C3-1</f>
        <v>0.10619541748088102</v>
      </c>
      <c r="E15" s="6">
        <f t="shared" si="2"/>
        <v>0.42135142742451581</v>
      </c>
      <c r="F15" s="6">
        <f t="shared" si="2"/>
        <v>0.29631045020016411</v>
      </c>
      <c r="G15" s="6">
        <f t="shared" si="2"/>
        <v>0.18602510961691965</v>
      </c>
      <c r="H15" s="6">
        <f>+H3/G3-1</f>
        <v>0.1007194095024595</v>
      </c>
      <c r="I15" s="6">
        <f>+I3/H3-1</f>
        <v>0.10000000000000009</v>
      </c>
      <c r="J15" s="6">
        <f t="shared" ref="J15:L15" si="3">+J3/I3-1</f>
        <v>0.10000000000000009</v>
      </c>
      <c r="K15" s="6">
        <f t="shared" si="3"/>
        <v>0.10000000000000009</v>
      </c>
      <c r="L15" s="6">
        <f t="shared" si="3"/>
        <v>0.10000000000000009</v>
      </c>
    </row>
    <row r="16" spans="1:12" x14ac:dyDescent="0.25">
      <c r="B16" s="1" t="s">
        <v>37</v>
      </c>
      <c r="C16" s="6">
        <f t="shared" ref="C16:H16" si="4">+C5/C3</f>
        <v>0.55873853063456436</v>
      </c>
      <c r="D16" s="6">
        <f t="shared" si="4"/>
        <v>0.55975891204642381</v>
      </c>
      <c r="E16" s="6">
        <f t="shared" si="4"/>
        <v>0.57675977289324243</v>
      </c>
      <c r="F16" s="6">
        <f t="shared" si="4"/>
        <v>0.55389063929085669</v>
      </c>
      <c r="G16" s="6">
        <f t="shared" si="4"/>
        <v>0.58314199880697914</v>
      </c>
      <c r="H16" s="6">
        <f>+H5/H3</f>
        <v>0.59224937444076509</v>
      </c>
    </row>
    <row r="18" spans="2:8" s="2" customFormat="1" x14ac:dyDescent="0.25">
      <c r="B18" s="2" t="s">
        <v>3</v>
      </c>
      <c r="H18" s="2">
        <v>1984.336</v>
      </c>
    </row>
    <row r="19" spans="2:8" s="2" customFormat="1" x14ac:dyDescent="0.25">
      <c r="B19" s="2" t="s">
        <v>17</v>
      </c>
      <c r="H19" s="2">
        <v>120.173</v>
      </c>
    </row>
    <row r="20" spans="2:8" s="2" customFormat="1" x14ac:dyDescent="0.25">
      <c r="B20" s="2" t="s">
        <v>18</v>
      </c>
      <c r="H20" s="2">
        <v>1442.0809999999999</v>
      </c>
    </row>
    <row r="21" spans="2:8" s="2" customFormat="1" x14ac:dyDescent="0.25">
      <c r="B21" s="2" t="s">
        <v>19</v>
      </c>
      <c r="H21" s="2">
        <f>182.253+251.459</f>
        <v>433.71199999999999</v>
      </c>
    </row>
    <row r="22" spans="2:8" s="2" customFormat="1" x14ac:dyDescent="0.25">
      <c r="B22" s="2" t="s">
        <v>20</v>
      </c>
      <c r="H22" s="2">
        <v>1780.617</v>
      </c>
    </row>
    <row r="23" spans="2:8" s="2" customFormat="1" x14ac:dyDescent="0.25">
      <c r="B23" s="2" t="s">
        <v>21</v>
      </c>
      <c r="H23" s="2">
        <v>1416.2560000000001</v>
      </c>
    </row>
    <row r="24" spans="2:8" s="2" customFormat="1" x14ac:dyDescent="0.25">
      <c r="B24" s="2" t="s">
        <v>22</v>
      </c>
      <c r="H24" s="2">
        <f>159.518+11.673</f>
        <v>171.191</v>
      </c>
    </row>
    <row r="25" spans="2:8" s="2" customFormat="1" x14ac:dyDescent="0.25">
      <c r="B25" s="2" t="s">
        <v>14</v>
      </c>
      <c r="H25" s="2">
        <v>17.085000000000001</v>
      </c>
    </row>
    <row r="26" spans="2:8" s="2" customFormat="1" x14ac:dyDescent="0.25">
      <c r="B26" s="2" t="s">
        <v>24</v>
      </c>
      <c r="H26" s="2">
        <v>237.84100000000001</v>
      </c>
    </row>
    <row r="27" spans="2:8" x14ac:dyDescent="0.25">
      <c r="B27" s="1" t="s">
        <v>23</v>
      </c>
      <c r="H27" s="2">
        <f>SUM(H18:H26)</f>
        <v>7603.2920000000004</v>
      </c>
    </row>
    <row r="29" spans="2:8" s="2" customFormat="1" x14ac:dyDescent="0.25">
      <c r="B29" s="2" t="s">
        <v>25</v>
      </c>
      <c r="H29" s="2">
        <v>271.40600000000001</v>
      </c>
    </row>
    <row r="30" spans="2:8" s="2" customFormat="1" x14ac:dyDescent="0.25">
      <c r="B30" s="2" t="s">
        <v>26</v>
      </c>
      <c r="H30" s="2">
        <v>559.46299999999997</v>
      </c>
    </row>
    <row r="31" spans="2:8" s="2" customFormat="1" x14ac:dyDescent="0.25">
      <c r="B31" s="2" t="s">
        <v>27</v>
      </c>
      <c r="H31" s="2">
        <v>204.54300000000001</v>
      </c>
    </row>
    <row r="32" spans="2:8" s="2" customFormat="1" x14ac:dyDescent="0.25">
      <c r="B32" s="2" t="s">
        <v>21</v>
      </c>
      <c r="H32" s="2">
        <f>275.154+1300.637</f>
        <v>1575.7909999999999</v>
      </c>
    </row>
    <row r="33" spans="2:8" s="2" customFormat="1" x14ac:dyDescent="0.25">
      <c r="B33" s="2" t="s">
        <v>14</v>
      </c>
      <c r="H33" s="2">
        <f>183.126+98.188</f>
        <v>281.31400000000002</v>
      </c>
    </row>
    <row r="34" spans="2:8" s="2" customFormat="1" x14ac:dyDescent="0.25">
      <c r="B34" s="2" t="s">
        <v>28</v>
      </c>
      <c r="H34" s="2">
        <v>308.35199999999998</v>
      </c>
    </row>
    <row r="35" spans="2:8" s="2" customFormat="1" x14ac:dyDescent="0.25">
      <c r="B35" s="2" t="s">
        <v>31</v>
      </c>
      <c r="H35" s="2">
        <v>37.585999999999999</v>
      </c>
    </row>
    <row r="36" spans="2:8" s="2" customFormat="1" x14ac:dyDescent="0.25">
      <c r="B36" s="2" t="s">
        <v>30</v>
      </c>
      <c r="H36" s="2">
        <v>40.79</v>
      </c>
    </row>
    <row r="37" spans="2:8" s="2" customFormat="1" x14ac:dyDescent="0.25">
      <c r="B37" s="2" t="s">
        <v>29</v>
      </c>
      <c r="H37" s="2">
        <v>4324.0469999999996</v>
      </c>
    </row>
    <row r="38" spans="2:8" s="2" customFormat="1" x14ac:dyDescent="0.25">
      <c r="B38" s="2" t="s">
        <v>23</v>
      </c>
      <c r="H38" s="2">
        <f>SUM(H29:H37)</f>
        <v>7603.2919999999986</v>
      </c>
    </row>
    <row r="40" spans="2:8" s="2" customFormat="1" x14ac:dyDescent="0.25">
      <c r="B40" s="2" t="s">
        <v>33</v>
      </c>
      <c r="C40" s="2">
        <v>803.33600000000001</v>
      </c>
      <c r="D40" s="2">
        <v>803.33600000000001</v>
      </c>
      <c r="E40" s="2">
        <v>1389.1079999999999</v>
      </c>
      <c r="F40" s="2">
        <v>966.46299999999997</v>
      </c>
      <c r="G40" s="2">
        <v>2296.1640000000002</v>
      </c>
      <c r="H40" s="2">
        <v>2272.7130000000002</v>
      </c>
    </row>
    <row r="41" spans="2:8" s="2" customFormat="1" x14ac:dyDescent="0.25">
      <c r="B41" s="2" t="s">
        <v>34</v>
      </c>
      <c r="C41" s="2">
        <v>229.226</v>
      </c>
      <c r="D41" s="2">
        <v>229.226</v>
      </c>
      <c r="E41" s="2">
        <v>394.50200000000001</v>
      </c>
      <c r="F41" s="2">
        <v>638.65700000000004</v>
      </c>
      <c r="G41" s="2">
        <v>651.86500000000001</v>
      </c>
      <c r="H41" s="2">
        <v>689.23199999999997</v>
      </c>
    </row>
    <row r="42" spans="2:8" s="2" customFormat="1" x14ac:dyDescent="0.25">
      <c r="B42" s="2" t="s">
        <v>35</v>
      </c>
      <c r="C42" s="2">
        <f>+C40-C41</f>
        <v>574.11</v>
      </c>
      <c r="D42" s="2">
        <f>+D40-D41</f>
        <v>574.11</v>
      </c>
      <c r="E42" s="2">
        <f>+E40-E41</f>
        <v>994.60599999999999</v>
      </c>
      <c r="F42" s="2">
        <f>+F40-F41</f>
        <v>327.80599999999993</v>
      </c>
      <c r="G42" s="2">
        <f>+G40-G41</f>
        <v>1644.2990000000002</v>
      </c>
      <c r="H42" s="2">
        <f>+H40-H41</f>
        <v>1583.4810000000002</v>
      </c>
    </row>
  </sheetData>
  <hyperlinks>
    <hyperlink ref="A1" location="Main!A1" display="Main" xr:uid="{1519E491-C68B-431E-92E2-D01F1668FFC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2025-05-30T12:05:49Z</dcterms:created>
  <dcterms:modified xsi:type="dcterms:W3CDTF">2025-05-30T13:09:33Z</dcterms:modified>
</cp:coreProperties>
</file>