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B87D2D90-0363-455B-A316-B729D7430ADC}" xr6:coauthVersionLast="47" xr6:coauthVersionMax="47" xr10:uidLastSave="{00000000-0000-0000-0000-000000000000}"/>
  <bookViews>
    <workbookView xWindow="-36300" yWindow="1455" windowWidth="23325" windowHeight="17025" tabRatio="684" firstSheet="2" activeTab="5"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K197" i="7" l="1"/>
  <c r="DK193" i="7"/>
  <c r="DK191" i="7"/>
  <c r="DK188" i="7"/>
  <c r="DK185" i="7"/>
  <c r="DK175" i="7"/>
  <c r="DK173" i="7"/>
  <c r="DK160" i="7"/>
  <c r="DK153" i="7"/>
  <c r="DK158" i="7" s="1"/>
  <c r="DK150" i="7"/>
  <c r="DK157" i="7"/>
  <c r="DK156" i="7"/>
  <c r="DK149" i="7"/>
  <c r="DK135" i="7"/>
  <c r="DJ135" i="7"/>
  <c r="DI135" i="7"/>
  <c r="DH135" i="7"/>
  <c r="DG135" i="7"/>
  <c r="DK134" i="7"/>
  <c r="DJ134" i="7"/>
  <c r="DI134" i="7"/>
  <c r="DH134" i="7"/>
  <c r="DG134" i="7"/>
  <c r="DK133" i="7"/>
  <c r="DJ133" i="7"/>
  <c r="DI133" i="7"/>
  <c r="DH133" i="7"/>
  <c r="DG133" i="7"/>
  <c r="DK132" i="7"/>
  <c r="DJ132" i="7"/>
  <c r="DI132" i="7"/>
  <c r="DH132" i="7"/>
  <c r="DG132" i="7"/>
  <c r="DK131" i="7"/>
  <c r="DJ131" i="7"/>
  <c r="DI131" i="7"/>
  <c r="DH131" i="7"/>
  <c r="DG131" i="7"/>
  <c r="DE121" i="7"/>
  <c r="DE117" i="7"/>
  <c r="DE116" i="7"/>
  <c r="DI121" i="7"/>
  <c r="DI120" i="7"/>
  <c r="DK199" i="7" l="1"/>
  <c r="DH121" i="7" l="1"/>
  <c r="DH120" i="7"/>
  <c r="DH117" i="7"/>
  <c r="DH109" i="7"/>
  <c r="DK106" i="7" l="1"/>
  <c r="DJ173" i="7"/>
  <c r="DJ160" i="7"/>
  <c r="DJ158" i="7"/>
  <c r="DJ157" i="7"/>
  <c r="DJ150" i="7"/>
  <c r="DJ153" i="7"/>
  <c r="DJ156" i="7"/>
  <c r="DJ149" i="7"/>
  <c r="DI149" i="7"/>
  <c r="EZ107" i="7" l="1"/>
  <c r="EZ106" i="7"/>
  <c r="EZ105" i="7"/>
  <c r="EZ104" i="7"/>
  <c r="EZ103" i="7"/>
  <c r="EZ54" i="7"/>
  <c r="EZ53" i="7"/>
  <c r="EZ52" i="7"/>
  <c r="EZ51" i="7"/>
  <c r="EZ50" i="7"/>
  <c r="EZ49" i="7"/>
  <c r="EZ39" i="7"/>
  <c r="EZ38" i="7"/>
  <c r="EZ35" i="7"/>
  <c r="EZ32" i="7"/>
  <c r="EZ31" i="7"/>
  <c r="EZ30" i="7"/>
  <c r="EZ29" i="7"/>
  <c r="EZ28" i="7"/>
  <c r="EZ26" i="7"/>
  <c r="EZ23" i="7"/>
  <c r="EZ21" i="7"/>
  <c r="EZ20" i="7"/>
  <c r="EZ18" i="7"/>
  <c r="EZ17" i="7"/>
  <c r="EZ16" i="7"/>
  <c r="EZ15" i="7"/>
  <c r="EZ14" i="7"/>
  <c r="EZ13" i="7"/>
  <c r="EZ12" i="7"/>
  <c r="EZ11" i="7"/>
  <c r="EZ10" i="7"/>
  <c r="EZ9" i="7"/>
  <c r="EZ8" i="7"/>
  <c r="EZ7" i="7"/>
  <c r="EZ6" i="7"/>
  <c r="EZ5" i="7"/>
  <c r="EZ4" i="7"/>
  <c r="EZ3" i="7"/>
  <c r="FB51" i="7"/>
  <c r="FC51" i="7" s="1"/>
  <c r="FD51" i="7" s="1"/>
  <c r="FE51" i="7" s="1"/>
  <c r="FF51" i="7" s="1"/>
  <c r="FG51" i="7" s="1"/>
  <c r="FH51" i="7" s="1"/>
  <c r="FI51" i="7" s="1"/>
  <c r="FJ51" i="7" s="1"/>
  <c r="FK51" i="7" s="1"/>
  <c r="FA121" i="7"/>
  <c r="FA107" i="7"/>
  <c r="FA106" i="7"/>
  <c r="FA105" i="7"/>
  <c r="FA104" i="7"/>
  <c r="FA103" i="7"/>
  <c r="FA52" i="7"/>
  <c r="FB52" i="7" s="1"/>
  <c r="FC52" i="7" s="1"/>
  <c r="FD52" i="7" s="1"/>
  <c r="FE52" i="7" s="1"/>
  <c r="FF52" i="7" s="1"/>
  <c r="FG52" i="7" s="1"/>
  <c r="FH52" i="7" s="1"/>
  <c r="FI52" i="7" s="1"/>
  <c r="FJ52" i="7" s="1"/>
  <c r="FK52" i="7" s="1"/>
  <c r="FA51" i="7"/>
  <c r="FA50" i="7"/>
  <c r="FA35" i="7"/>
  <c r="FA30" i="7"/>
  <c r="FA28" i="7"/>
  <c r="FA23" i="7"/>
  <c r="FA21" i="7"/>
  <c r="FA20" i="7"/>
  <c r="FA17" i="7"/>
  <c r="FB17" i="7" s="1"/>
  <c r="FC17" i="7" s="1"/>
  <c r="FD17" i="7" s="1"/>
  <c r="FE17" i="7" s="1"/>
  <c r="FF17" i="7" s="1"/>
  <c r="FG17" i="7" s="1"/>
  <c r="FH17" i="7" s="1"/>
  <c r="FI17" i="7" s="1"/>
  <c r="FJ17" i="7" s="1"/>
  <c r="FK17" i="7" s="1"/>
  <c r="FA16" i="7"/>
  <c r="FA15" i="7"/>
  <c r="FB15" i="7" s="1"/>
  <c r="FC15" i="7" s="1"/>
  <c r="FD15" i="7" s="1"/>
  <c r="FE15" i="7" s="1"/>
  <c r="FF15" i="7" s="1"/>
  <c r="FG15" i="7" s="1"/>
  <c r="FH15" i="7" s="1"/>
  <c r="FI15" i="7" s="1"/>
  <c r="FJ15" i="7" s="1"/>
  <c r="FK15" i="7" s="1"/>
  <c r="FA14" i="7"/>
  <c r="FA13" i="7"/>
  <c r="FA12" i="7"/>
  <c r="FB12" i="7" s="1"/>
  <c r="FC12" i="7" s="1"/>
  <c r="FD12" i="7" s="1"/>
  <c r="FE12" i="7" s="1"/>
  <c r="FF12" i="7" s="1"/>
  <c r="FG12" i="7" s="1"/>
  <c r="FH12" i="7" s="1"/>
  <c r="FI12" i="7" s="1"/>
  <c r="FJ12" i="7" s="1"/>
  <c r="FK12" i="7" s="1"/>
  <c r="FA11" i="7"/>
  <c r="FA10" i="7"/>
  <c r="FA9" i="7"/>
  <c r="FA8" i="7"/>
  <c r="FA7" i="7"/>
  <c r="FA6" i="7"/>
  <c r="FA5" i="7"/>
  <c r="FA4" i="7"/>
  <c r="FA3" i="7"/>
  <c r="DL128" i="7"/>
  <c r="DM128" i="7" s="1"/>
  <c r="DJ130" i="7"/>
  <c r="DJ124" i="7"/>
  <c r="DJ126" i="7" s="1"/>
  <c r="DJ127" i="7" s="1"/>
  <c r="DJ120" i="7"/>
  <c r="DJ117" i="7"/>
  <c r="DN4" i="7"/>
  <c r="DM4" i="7"/>
  <c r="DL4" i="7"/>
  <c r="DK115" i="7"/>
  <c r="DL18" i="7"/>
  <c r="DM18" i="7" s="1"/>
  <c r="DN23" i="7"/>
  <c r="DM23" i="7"/>
  <c r="DL23" i="7"/>
  <c r="DL32" i="7"/>
  <c r="DM32" i="7" s="1"/>
  <c r="DN32" i="7" s="1"/>
  <c r="DL31" i="7"/>
  <c r="DM31" i="7" s="1"/>
  <c r="DN31" i="7" s="1"/>
  <c r="DL30" i="7"/>
  <c r="DM30" i="7" s="1"/>
  <c r="DN30" i="7" s="1"/>
  <c r="DL29" i="7"/>
  <c r="DM29" i="7" s="1"/>
  <c r="DN29" i="7" s="1"/>
  <c r="DL28" i="7"/>
  <c r="DM28" i="7" s="1"/>
  <c r="DN28" i="7" s="1"/>
  <c r="DL51" i="7"/>
  <c r="DM51" i="7" s="1"/>
  <c r="DN51" i="7" s="1"/>
  <c r="DL50" i="7"/>
  <c r="DM50" i="7" s="1"/>
  <c r="DN50" i="7" s="1"/>
  <c r="DL54" i="7"/>
  <c r="DM54" i="7" s="1"/>
  <c r="DN54" i="7" s="1"/>
  <c r="DL53" i="7"/>
  <c r="DM53" i="7" s="1"/>
  <c r="DN53" i="7" s="1"/>
  <c r="DN52" i="7"/>
  <c r="DM52" i="7"/>
  <c r="DL52" i="7"/>
  <c r="DL49" i="7"/>
  <c r="DM49" i="7" s="1"/>
  <c r="DL38" i="7"/>
  <c r="DN35" i="7"/>
  <c r="DM35" i="7"/>
  <c r="DL35" i="7"/>
  <c r="DN106" i="7"/>
  <c r="DM106" i="7"/>
  <c r="DL106" i="7"/>
  <c r="DN105" i="7"/>
  <c r="DM105" i="7"/>
  <c r="DL105" i="7"/>
  <c r="DN104" i="7"/>
  <c r="DM104" i="7"/>
  <c r="DL104" i="7"/>
  <c r="DN103" i="7"/>
  <c r="DM103" i="7"/>
  <c r="DL103" i="7"/>
  <c r="DN107" i="7"/>
  <c r="DM107" i="7"/>
  <c r="DL107" i="7"/>
  <c r="DL26" i="7"/>
  <c r="DM26" i="7" s="1"/>
  <c r="DN21" i="7"/>
  <c r="DM21" i="7"/>
  <c r="DL21" i="7"/>
  <c r="DN20" i="7"/>
  <c r="DM20" i="7"/>
  <c r="DL20" i="7"/>
  <c r="DN5" i="7"/>
  <c r="DM5" i="7"/>
  <c r="DL5" i="7"/>
  <c r="DN7" i="7"/>
  <c r="DM7" i="7"/>
  <c r="DL7" i="7"/>
  <c r="DN17" i="7"/>
  <c r="DM17" i="7"/>
  <c r="DL17" i="7"/>
  <c r="DN16" i="7"/>
  <c r="DM16" i="7"/>
  <c r="DL16" i="7"/>
  <c r="DN15" i="7"/>
  <c r="DM15" i="7"/>
  <c r="DL15" i="7"/>
  <c r="DN14" i="7"/>
  <c r="DM14" i="7"/>
  <c r="DL14" i="7"/>
  <c r="DN13" i="7"/>
  <c r="DM13" i="7"/>
  <c r="DL13" i="7"/>
  <c r="DN12" i="7"/>
  <c r="DM12" i="7"/>
  <c r="DL12" i="7"/>
  <c r="DN11" i="7"/>
  <c r="DM11" i="7"/>
  <c r="DL11" i="7"/>
  <c r="DN10" i="7"/>
  <c r="DM10" i="7"/>
  <c r="DL10" i="7"/>
  <c r="DN9" i="7"/>
  <c r="DM9" i="7"/>
  <c r="DL9" i="7"/>
  <c r="DN8" i="7"/>
  <c r="DM8" i="7"/>
  <c r="DL8" i="7"/>
  <c r="DN6" i="7"/>
  <c r="DM6" i="7"/>
  <c r="DL6" i="7"/>
  <c r="DN3" i="7"/>
  <c r="DM3" i="7"/>
  <c r="DL3" i="7"/>
  <c r="FA29" i="7" l="1"/>
  <c r="FA31" i="7"/>
  <c r="FA32" i="7"/>
  <c r="FA38" i="7"/>
  <c r="DM38" i="7"/>
  <c r="DN38" i="7" s="1"/>
  <c r="FA53" i="7"/>
  <c r="FB53" i="7" s="1"/>
  <c r="FC53" i="7" s="1"/>
  <c r="FD53" i="7" s="1"/>
  <c r="FE53" i="7" s="1"/>
  <c r="FF53" i="7" s="1"/>
  <c r="FG53" i="7" s="1"/>
  <c r="FH53" i="7" s="1"/>
  <c r="FI53" i="7" s="1"/>
  <c r="FJ53" i="7" s="1"/>
  <c r="FK53" i="7" s="1"/>
  <c r="FA54" i="7"/>
  <c r="FB54" i="7" s="1"/>
  <c r="FC54" i="7" s="1"/>
  <c r="FD54" i="7" s="1"/>
  <c r="FE54" i="7" s="1"/>
  <c r="FF54" i="7" s="1"/>
  <c r="FG54" i="7" s="1"/>
  <c r="FH54" i="7" s="1"/>
  <c r="FI54" i="7" s="1"/>
  <c r="FJ54" i="7" s="1"/>
  <c r="FK54" i="7" s="1"/>
  <c r="DK117" i="7"/>
  <c r="DK130" i="7" s="1"/>
  <c r="DN128" i="7"/>
  <c r="FA128" i="7"/>
  <c r="DN26" i="7"/>
  <c r="FA26" i="7"/>
  <c r="FB26" i="7" s="1"/>
  <c r="FC26" i="7" s="1"/>
  <c r="FD26" i="7" s="1"/>
  <c r="FE26" i="7" s="1"/>
  <c r="FF26" i="7" s="1"/>
  <c r="FG26" i="7" s="1"/>
  <c r="FH26" i="7" s="1"/>
  <c r="FI26" i="7" s="1"/>
  <c r="FJ26" i="7" s="1"/>
  <c r="FK26" i="7" s="1"/>
  <c r="DN18" i="7"/>
  <c r="FA18" i="7"/>
  <c r="FB18" i="7" s="1"/>
  <c r="FC18" i="7" s="1"/>
  <c r="FD18" i="7" s="1"/>
  <c r="FE18" i="7" s="1"/>
  <c r="FF18" i="7" s="1"/>
  <c r="FG18" i="7" s="1"/>
  <c r="FH18" i="7" s="1"/>
  <c r="FI18" i="7" s="1"/>
  <c r="FJ18" i="7" s="1"/>
  <c r="FK18" i="7" s="1"/>
  <c r="EZ115" i="7"/>
  <c r="DL115" i="7"/>
  <c r="DN49" i="7"/>
  <c r="DM115" i="7"/>
  <c r="DN115" i="7" l="1"/>
  <c r="DN139" i="7" s="1"/>
  <c r="FA49" i="7"/>
  <c r="DM117" i="7"/>
  <c r="DM116" i="7" s="1"/>
  <c r="DM118" i="7"/>
  <c r="DL117" i="7"/>
  <c r="DL118" i="7"/>
  <c r="FA115" i="7"/>
  <c r="DK120" i="7"/>
  <c r="DK124" i="7" s="1"/>
  <c r="DJ115" i="7"/>
  <c r="DJ104" i="7"/>
  <c r="DI124" i="7"/>
  <c r="DI126" i="7" s="1"/>
  <c r="DI127" i="7" s="1"/>
  <c r="DH124" i="7"/>
  <c r="DH126" i="7" s="1"/>
  <c r="DI104" i="7"/>
  <c r="DI115" i="7"/>
  <c r="DI117" i="7" s="1"/>
  <c r="DI130" i="7" s="1"/>
  <c r="EP7" i="7"/>
  <c r="EQ7" i="7"/>
  <c r="ER7" i="7"/>
  <c r="ES7" i="7"/>
  <c r="ET7" i="7"/>
  <c r="ET5" i="7"/>
  <c r="ES5" i="7"/>
  <c r="ER5" i="7"/>
  <c r="EQ5" i="7"/>
  <c r="BS4" i="7"/>
  <c r="BT4" i="7" s="1"/>
  <c r="BU4" i="7" s="1"/>
  <c r="BV4" i="7" s="1"/>
  <c r="DM139" i="7" l="1"/>
  <c r="DN117" i="7"/>
  <c r="DN116" i="7" s="1"/>
  <c r="DN118" i="7"/>
  <c r="FA118" i="7"/>
  <c r="DN130" i="7"/>
  <c r="DN120" i="7"/>
  <c r="DN124" i="7" s="1"/>
  <c r="DN125" i="7" s="1"/>
  <c r="DN126" i="7" s="1"/>
  <c r="DN127" i="7" s="1"/>
  <c r="DL120" i="7"/>
  <c r="DL124" i="7" s="1"/>
  <c r="DL125" i="7" s="1"/>
  <c r="DL126" i="7" s="1"/>
  <c r="DL127" i="7" s="1"/>
  <c r="DL130" i="7"/>
  <c r="DL116" i="7"/>
  <c r="FA116" i="7" s="1"/>
  <c r="FA117" i="7" s="1"/>
  <c r="DM130" i="7"/>
  <c r="DM120" i="7"/>
  <c r="DM124" i="7" s="1"/>
  <c r="BW106" i="7"/>
  <c r="BX106" i="7"/>
  <c r="BS28" i="7"/>
  <c r="BW28" i="7"/>
  <c r="DM125" i="7" l="1"/>
  <c r="FA125" i="7" s="1"/>
  <c r="DK126" i="7"/>
  <c r="DK127" i="7" s="1"/>
  <c r="BY106" i="7"/>
  <c r="DM126" i="7" l="1"/>
  <c r="DM127" i="7" s="1"/>
  <c r="BZ70" i="7"/>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DH168" i="7"/>
  <c r="DH160" i="7"/>
  <c r="DH173" i="7" s="1"/>
  <c r="DH157" i="7"/>
  <c r="DH156" i="7"/>
  <c r="DH150" i="7"/>
  <c r="DH153" i="7"/>
  <c r="DD103" i="7"/>
  <c r="EY45" i="7"/>
  <c r="EY44" i="7"/>
  <c r="DC104" i="7"/>
  <c r="DG104" i="7"/>
  <c r="DH104" i="7"/>
  <c r="DH115" i="7" s="1"/>
  <c r="DG115" i="7"/>
  <c r="DG117" i="7" s="1"/>
  <c r="DG120" i="7" s="1"/>
  <c r="DG124" i="7" s="1"/>
  <c r="DG126" i="7" s="1"/>
  <c r="EV128" i="7"/>
  <c r="EV121" i="7"/>
  <c r="EV119" i="7"/>
  <c r="EV118" i="7"/>
  <c r="EV116" i="7"/>
  <c r="EW128" i="7"/>
  <c r="EW119" i="7"/>
  <c r="EW118" i="7"/>
  <c r="EW116" i="7"/>
  <c r="EX128" i="7"/>
  <c r="EY121" i="7"/>
  <c r="EZ121" i="7" s="1"/>
  <c r="FB121" i="7" s="1"/>
  <c r="FC121" i="7" s="1"/>
  <c r="FD121" i="7" s="1"/>
  <c r="FE121" i="7" s="1"/>
  <c r="FF121" i="7" s="1"/>
  <c r="FG121" i="7" s="1"/>
  <c r="FH121" i="7" s="1"/>
  <c r="FI121" i="7" s="1"/>
  <c r="FJ121" i="7" s="1"/>
  <c r="FK121" i="7" s="1"/>
  <c r="EX119" i="7"/>
  <c r="EX118" i="7"/>
  <c r="EX116" i="7"/>
  <c r="DC118" i="7"/>
  <c r="DC141" i="7" s="1"/>
  <c r="DD118" i="7"/>
  <c r="DD141" i="7" s="1"/>
  <c r="DE141" i="7"/>
  <c r="DC119" i="7"/>
  <c r="DD119" i="7"/>
  <c r="DB125" i="7"/>
  <c r="ER143" i="7"/>
  <c r="ES143"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G128" i="7" s="1"/>
  <c r="DC106" i="7"/>
  <c r="CX115" i="7"/>
  <c r="CU121" i="7"/>
  <c r="CY121" i="7"/>
  <c r="DH130" i="7" l="1"/>
  <c r="DL139" i="7"/>
  <c r="DG130" i="7"/>
  <c r="DK139" i="7"/>
  <c r="CH117" i="7"/>
  <c r="CH139" i="7"/>
  <c r="CB139" i="7"/>
  <c r="BY126" i="7"/>
  <c r="BY127" i="7" s="1"/>
  <c r="BY134" i="7"/>
  <c r="BX132" i="7"/>
  <c r="CI132" i="7"/>
  <c r="CI139" i="7"/>
  <c r="DH127" i="7"/>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CF131" i="7"/>
  <c r="CF117" i="7"/>
  <c r="CF120" i="7" s="1"/>
  <c r="BW132" i="7"/>
  <c r="BW117" i="7"/>
  <c r="BX120" i="7"/>
  <c r="BX130" i="7"/>
  <c r="CG124" i="7"/>
  <c r="CG133" i="7"/>
  <c r="CI130" i="7"/>
  <c r="CI120" i="7"/>
  <c r="EW141" i="7"/>
  <c r="EX125" i="7"/>
  <c r="EY128" i="7"/>
  <c r="EZ128" i="7" s="1"/>
  <c r="FB128" i="7" s="1"/>
  <c r="FC128" i="7" s="1"/>
  <c r="EY119" i="7"/>
  <c r="EZ119" i="7" s="1"/>
  <c r="EY118" i="7"/>
  <c r="EZ118" i="7" s="1"/>
  <c r="EV125" i="7"/>
  <c r="EX141" i="7"/>
  <c r="EY14" i="7"/>
  <c r="EY33" i="7"/>
  <c r="EY31" i="7"/>
  <c r="FB31" i="7" s="1"/>
  <c r="FC31" i="7" s="1"/>
  <c r="FD31" i="7" s="1"/>
  <c r="FE31" i="7" s="1"/>
  <c r="FF31" i="7" s="1"/>
  <c r="FG31" i="7" s="1"/>
  <c r="FH31" i="7" s="1"/>
  <c r="FI31" i="7" s="1"/>
  <c r="FJ31" i="7" s="1"/>
  <c r="FK31" i="7" s="1"/>
  <c r="EV144" i="7"/>
  <c r="EY32" i="7"/>
  <c r="FB32" i="7" s="1"/>
  <c r="FC32" i="7" s="1"/>
  <c r="FD32" i="7" s="1"/>
  <c r="FE32" i="7" s="1"/>
  <c r="FF32" i="7" s="1"/>
  <c r="FG32" i="7" s="1"/>
  <c r="FH32" i="7" s="1"/>
  <c r="FI32" i="7" s="1"/>
  <c r="FJ32" i="7" s="1"/>
  <c r="FK32" i="7" s="1"/>
  <c r="EV143" i="7"/>
  <c r="EY25" i="7"/>
  <c r="EV142" i="7"/>
  <c r="EY28" i="7"/>
  <c r="FB28" i="7" s="1"/>
  <c r="FC28" i="7" s="1"/>
  <c r="FD28" i="7" s="1"/>
  <c r="FE28" i="7" s="1"/>
  <c r="FF28" i="7" s="1"/>
  <c r="FG28" i="7" s="1"/>
  <c r="FH28" i="7" s="1"/>
  <c r="FI28" i="7" s="1"/>
  <c r="FJ28" i="7" s="1"/>
  <c r="FK28" i="7" s="1"/>
  <c r="EY34" i="7"/>
  <c r="EY30" i="7"/>
  <c r="FB30" i="7" s="1"/>
  <c r="FC30" i="7" s="1"/>
  <c r="FD30" i="7" s="1"/>
  <c r="FE30" i="7" s="1"/>
  <c r="FF30" i="7" s="1"/>
  <c r="FG30" i="7" s="1"/>
  <c r="FH30" i="7" s="1"/>
  <c r="FI30" i="7" s="1"/>
  <c r="FJ30" i="7" s="1"/>
  <c r="FK30" i="7" s="1"/>
  <c r="EY105" i="7"/>
  <c r="FB105" i="7" s="1"/>
  <c r="FC105" i="7" s="1"/>
  <c r="FD105" i="7" s="1"/>
  <c r="FE105" i="7" s="1"/>
  <c r="FF105" i="7" s="1"/>
  <c r="FG105" i="7" s="1"/>
  <c r="FH105" i="7" s="1"/>
  <c r="FI105" i="7" s="1"/>
  <c r="FJ105" i="7" s="1"/>
  <c r="FK105" i="7" s="1"/>
  <c r="EY35" i="7"/>
  <c r="FB35" i="7" s="1"/>
  <c r="FC35" i="7" s="1"/>
  <c r="FD35" i="7" s="1"/>
  <c r="FE35" i="7" s="1"/>
  <c r="FF35" i="7" s="1"/>
  <c r="FG35" i="7" s="1"/>
  <c r="FH35" i="7" s="1"/>
  <c r="FI35" i="7" s="1"/>
  <c r="FJ35" i="7" s="1"/>
  <c r="FK35" i="7" s="1"/>
  <c r="EY56" i="7"/>
  <c r="EY107" i="7"/>
  <c r="FB107" i="7" s="1"/>
  <c r="FC107" i="7" s="1"/>
  <c r="FD107" i="7" s="1"/>
  <c r="FE107" i="7" s="1"/>
  <c r="FF107" i="7" s="1"/>
  <c r="FG107" i="7" s="1"/>
  <c r="FH107" i="7" s="1"/>
  <c r="FI107" i="7" s="1"/>
  <c r="FJ107" i="7" s="1"/>
  <c r="FK107" i="7" s="1"/>
  <c r="EY27" i="7"/>
  <c r="CP139" i="7"/>
  <c r="EY106" i="7"/>
  <c r="FB106" i="7" s="1"/>
  <c r="FC106" i="7" s="1"/>
  <c r="FD106" i="7" s="1"/>
  <c r="FE106" i="7" s="1"/>
  <c r="FF106" i="7" s="1"/>
  <c r="FG106" i="7" s="1"/>
  <c r="FH106" i="7" s="1"/>
  <c r="FI106" i="7" s="1"/>
  <c r="FJ106" i="7" s="1"/>
  <c r="FK106" i="7" s="1"/>
  <c r="DA149" i="7"/>
  <c r="EX3" i="7"/>
  <c r="EY29" i="7"/>
  <c r="FB29" i="7" s="1"/>
  <c r="FC29" i="7" s="1"/>
  <c r="FD29" i="7" s="1"/>
  <c r="FE29" i="7" s="1"/>
  <c r="FF29" i="7" s="1"/>
  <c r="FG29" i="7" s="1"/>
  <c r="FH29" i="7" s="1"/>
  <c r="FI29" i="7" s="1"/>
  <c r="FJ29" i="7" s="1"/>
  <c r="FK29" i="7" s="1"/>
  <c r="CY191" i="7"/>
  <c r="CY199" i="7" s="1"/>
  <c r="EY40" i="7"/>
  <c r="EY36" i="7"/>
  <c r="EY37" i="7"/>
  <c r="EY38" i="7"/>
  <c r="FB38" i="7" s="1"/>
  <c r="FC38" i="7" s="1"/>
  <c r="FD38" i="7" s="1"/>
  <c r="FE38" i="7" s="1"/>
  <c r="FF38" i="7" s="1"/>
  <c r="FG38" i="7" s="1"/>
  <c r="FH38" i="7" s="1"/>
  <c r="FI38" i="7" s="1"/>
  <c r="FJ38" i="7" s="1"/>
  <c r="FK38" i="7" s="1"/>
  <c r="EY43" i="7"/>
  <c r="CO117" i="7"/>
  <c r="EY46" i="7"/>
  <c r="CK131" i="7"/>
  <c r="EY47" i="7"/>
  <c r="CK132" i="7"/>
  <c r="CO139" i="7"/>
  <c r="EY48" i="7"/>
  <c r="EY49" i="7"/>
  <c r="FB49" i="7" s="1"/>
  <c r="FC49" i="7" s="1"/>
  <c r="FD49" i="7" s="1"/>
  <c r="FE49" i="7" s="1"/>
  <c r="FF49" i="7" s="1"/>
  <c r="FG49" i="7" s="1"/>
  <c r="FH49" i="7" s="1"/>
  <c r="FI49" i="7" s="1"/>
  <c r="FJ49" i="7" s="1"/>
  <c r="FK49" i="7" s="1"/>
  <c r="EY42" i="7"/>
  <c r="CO131" i="7"/>
  <c r="CQ139" i="7"/>
  <c r="EY50" i="7"/>
  <c r="FB50" i="7" s="1"/>
  <c r="FC50" i="7" s="1"/>
  <c r="FD50" i="7" s="1"/>
  <c r="FE50" i="7" s="1"/>
  <c r="FF50" i="7" s="1"/>
  <c r="FG50" i="7" s="1"/>
  <c r="FH50" i="7" s="1"/>
  <c r="FI50" i="7" s="1"/>
  <c r="FJ50" i="7" s="1"/>
  <c r="FK50" i="7" s="1"/>
  <c r="EY103" i="7"/>
  <c r="FB103" i="7" s="1"/>
  <c r="FC103" i="7" s="1"/>
  <c r="FD103" i="7" s="1"/>
  <c r="FE103" i="7" s="1"/>
  <c r="FF103" i="7" s="1"/>
  <c r="FG103" i="7" s="1"/>
  <c r="FH103" i="7" s="1"/>
  <c r="FI103" i="7" s="1"/>
  <c r="FJ103" i="7" s="1"/>
  <c r="FK103" i="7" s="1"/>
  <c r="EY41" i="7"/>
  <c r="EY55" i="7"/>
  <c r="EY104" i="7"/>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EZ141" i="7"/>
  <c r="FB14" i="7"/>
  <c r="FC14" i="7" s="1"/>
  <c r="FD14" i="7" s="1"/>
  <c r="FE14" i="7" s="1"/>
  <c r="FF14" i="7" s="1"/>
  <c r="FD128" i="7"/>
  <c r="EY39" i="7"/>
  <c r="CL133" i="7"/>
  <c r="EY3" i="7"/>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FB10" i="7" s="1"/>
  <c r="FC10" i="7" s="1"/>
  <c r="FD10" i="7" s="1"/>
  <c r="FE10" i="7" s="1"/>
  <c r="FF10" i="7" s="1"/>
  <c r="FG10" i="7" s="1"/>
  <c r="FH10" i="7" s="1"/>
  <c r="FI10" i="7" s="1"/>
  <c r="FJ10" i="7" s="1"/>
  <c r="FK10" i="7" s="1"/>
  <c r="EY9" i="7"/>
  <c r="FB9" i="7" s="1"/>
  <c r="FC9" i="7" s="1"/>
  <c r="FD9" i="7" s="1"/>
  <c r="FE9" i="7" s="1"/>
  <c r="FF9" i="7" s="1"/>
  <c r="FG9" i="7" s="1"/>
  <c r="FH9" i="7" s="1"/>
  <c r="FI9" i="7" s="1"/>
  <c r="FJ9" i="7" s="1"/>
  <c r="FK9" i="7" s="1"/>
  <c r="EY11" i="7"/>
  <c r="FB11" i="7" s="1"/>
  <c r="FC11" i="7" s="1"/>
  <c r="FD11" i="7" s="1"/>
  <c r="FE11" i="7" s="1"/>
  <c r="FF11" i="7" s="1"/>
  <c r="FG11" i="7" s="1"/>
  <c r="FH11" i="7" s="1"/>
  <c r="FI11" i="7" s="1"/>
  <c r="FJ11" i="7" s="1"/>
  <c r="FK11" i="7" s="1"/>
  <c r="EW115" i="7"/>
  <c r="EW136" i="7" s="1"/>
  <c r="DF143" i="7"/>
  <c r="DB143" i="7"/>
  <c r="EY20" i="7"/>
  <c r="FB20" i="7" s="1"/>
  <c r="FC20" i="7" s="1"/>
  <c r="FD20" i="7" s="1"/>
  <c r="FE20" i="7" s="1"/>
  <c r="FF20" i="7" s="1"/>
  <c r="FG20" i="7" s="1"/>
  <c r="FH20" i="7" s="1"/>
  <c r="FI20" i="7" s="1"/>
  <c r="FJ20" i="7" s="1"/>
  <c r="FK20" i="7" s="1"/>
  <c r="EY16" i="7"/>
  <c r="FB16" i="7" s="1"/>
  <c r="FC16" i="7" s="1"/>
  <c r="FD16" i="7" s="1"/>
  <c r="FE16" i="7" s="1"/>
  <c r="FF16" i="7" s="1"/>
  <c r="FG16" i="7" s="1"/>
  <c r="FH16" i="7" s="1"/>
  <c r="FI16" i="7" s="1"/>
  <c r="FJ16" i="7" s="1"/>
  <c r="FK16" i="7" s="1"/>
  <c r="DF144" i="7"/>
  <c r="DB144" i="7"/>
  <c r="CR115" i="7"/>
  <c r="CR117" i="7" s="1"/>
  <c r="EV106" i="7"/>
  <c r="EV115" i="7" s="1"/>
  <c r="EV136" i="7" s="1"/>
  <c r="DC144" i="7"/>
  <c r="EY13" i="7"/>
  <c r="FB13" i="7" s="1"/>
  <c r="FC13" i="7" s="1"/>
  <c r="FD13" i="7" s="1"/>
  <c r="FE13" i="7" s="1"/>
  <c r="FF13" i="7" s="1"/>
  <c r="FG13" i="7" s="1"/>
  <c r="FH13" i="7" s="1"/>
  <c r="FI13" i="7" s="1"/>
  <c r="FJ13" i="7" s="1"/>
  <c r="FK13" i="7" s="1"/>
  <c r="CN115" i="7"/>
  <c r="EU106" i="7"/>
  <c r="EU115" i="7" s="1"/>
  <c r="EY4" i="7"/>
  <c r="DC143" i="7"/>
  <c r="EY19" i="7"/>
  <c r="CM133" i="7"/>
  <c r="CM124" i="7"/>
  <c r="EY23" i="7"/>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X5" i="7"/>
  <c r="EX142" i="7" s="1"/>
  <c r="EX20" i="7"/>
  <c r="EY21" i="7"/>
  <c r="FB21" i="7" s="1"/>
  <c r="FC21" i="7" s="1"/>
  <c r="FD21" i="7" s="1"/>
  <c r="FE21" i="7" s="1"/>
  <c r="FF21" i="7" s="1"/>
  <c r="FG21" i="7" s="1"/>
  <c r="FH21" i="7" s="1"/>
  <c r="FI21" i="7" s="1"/>
  <c r="FJ21" i="7" s="1"/>
  <c r="FK21" i="7" s="1"/>
  <c r="EX7" i="7"/>
  <c r="EX144" i="7" s="1"/>
  <c r="EX23" i="7"/>
  <c r="DE144" i="7"/>
  <c r="DF142" i="7"/>
  <c r="EY24" i="7"/>
  <c r="EY8" i="7"/>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FB6" i="7"/>
  <c r="FC6" i="7" s="1"/>
  <c r="FD6" i="7" s="1"/>
  <c r="FE6" i="7" s="1"/>
  <c r="FF6" i="7" s="1"/>
  <c r="FG6" i="7" s="1"/>
  <c r="FH6" i="7" s="1"/>
  <c r="FI6" i="7" s="1"/>
  <c r="FJ6" i="7" s="1"/>
  <c r="FK6" i="7" s="1"/>
  <c r="FF128" i="7"/>
  <c r="FG128" i="7" s="1"/>
  <c r="FH128" i="7" s="1"/>
  <c r="FI128" i="7" s="1"/>
  <c r="FJ128" i="7" s="1"/>
  <c r="FK128" i="7" s="1"/>
  <c r="EW139" i="7"/>
  <c r="EV117" i="7"/>
  <c r="EV132" i="7"/>
  <c r="EV131" i="7"/>
  <c r="EW117" i="7"/>
  <c r="EW132" i="7"/>
  <c r="EW131" i="7"/>
  <c r="DC117" i="7"/>
  <c r="DC120" i="7" s="1"/>
  <c r="DC124" i="7" s="1"/>
  <c r="CN131" i="7"/>
  <c r="EY5" i="7"/>
  <c r="CN132" i="7"/>
  <c r="CR139" i="7"/>
  <c r="CM134" i="7"/>
  <c r="CM126"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Y144" i="7"/>
  <c r="EQ143" i="7"/>
  <c r="EP143" i="7"/>
  <c r="CO127" i="7"/>
  <c r="CO135" i="7"/>
  <c r="EY115" i="7"/>
  <c r="EZ143" i="7"/>
  <c r="CM127" i="7"/>
  <c r="CM135" i="7"/>
  <c r="EZ142"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F117" i="7" l="1"/>
  <c r="DJ139" i="7"/>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F120" i="7"/>
  <c r="DF124" i="7" s="1"/>
  <c r="DD125" i="7"/>
  <c r="DD134" i="7" s="1"/>
  <c r="FB5" i="7"/>
  <c r="FA142" i="7"/>
  <c r="FB4" i="7"/>
  <c r="FA143" i="7"/>
  <c r="CN134" i="7"/>
  <c r="EZ144" i="7"/>
  <c r="DB124" i="7"/>
  <c r="CN127" i="7"/>
  <c r="CN135" i="7"/>
  <c r="CR134" i="7"/>
  <c r="CR126" i="7"/>
  <c r="CT127" i="7"/>
  <c r="CT135" i="7"/>
  <c r="CS134" i="7"/>
  <c r="CS126" i="7"/>
  <c r="CV127" i="7"/>
  <c r="CV13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E141" i="7"/>
  <c r="DE133" i="7"/>
  <c r="DD126" i="7"/>
  <c r="DD127" i="7" s="1"/>
  <c r="EZ136" i="7"/>
  <c r="EZ117" i="7"/>
  <c r="EZ132" i="7"/>
  <c r="EZ131" i="7"/>
  <c r="EW126" i="7"/>
  <c r="EW127" i="7" s="1"/>
  <c r="EW134" i="7"/>
  <c r="EV126" i="7"/>
  <c r="EV127" i="7" s="1"/>
  <c r="EV134" i="7"/>
  <c r="DF130" i="7"/>
  <c r="DF125" i="7"/>
  <c r="DF134" i="7" s="1"/>
  <c r="DF133" i="7"/>
  <c r="EY116" i="7"/>
  <c r="EY117" i="7" s="1"/>
  <c r="DE134" i="7"/>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FF141" i="7" l="1"/>
  <c r="FG118" i="7"/>
  <c r="BU120" i="7"/>
  <c r="DD135" i="7"/>
  <c r="DE126" i="7"/>
  <c r="DE127" i="7" s="1"/>
  <c r="EZ120" i="7"/>
  <c r="EZ130" i="7"/>
  <c r="EZ116" i="7"/>
  <c r="FA139" i="7"/>
  <c r="EY120" i="7"/>
  <c r="EY130" i="7"/>
  <c r="EY125" i="7"/>
  <c r="DF126" i="7"/>
  <c r="FC142" i="7"/>
  <c r="FD5" i="7"/>
  <c r="FD4" i="7"/>
  <c r="FC143" i="7"/>
  <c r="FC7" i="7"/>
  <c r="FC115" i="7" s="1"/>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FH118" i="7" l="1"/>
  <c r="FG141" i="7"/>
  <c r="DE135" i="7"/>
  <c r="EZ133" i="7"/>
  <c r="EZ124" i="7"/>
  <c r="FA136" i="7"/>
  <c r="FA131" i="7"/>
  <c r="FA132"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FH141" i="7" l="1"/>
  <c r="FI118" i="7"/>
  <c r="EZ125" i="7"/>
  <c r="EZ126" i="7" s="1"/>
  <c r="EZ127" i="7" s="1"/>
  <c r="FB139" i="7"/>
  <c r="FB131" i="7"/>
  <c r="FB117" i="7"/>
  <c r="FB132" i="7"/>
  <c r="FA130" i="7"/>
  <c r="FA120" i="7"/>
  <c r="FB136" i="7"/>
  <c r="FF4" i="7"/>
  <c r="FE143" i="7"/>
  <c r="FE142" i="7"/>
  <c r="FF5" i="7"/>
  <c r="FE7" i="7"/>
  <c r="FD144"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I141" i="7" l="1"/>
  <c r="FJ118" i="7"/>
  <c r="FC139" i="7"/>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J141" i="7" l="1"/>
  <c r="FK118" i="7"/>
  <c r="FK141" i="7" s="1"/>
  <c r="FD139" i="7"/>
  <c r="FD117" i="7"/>
  <c r="FD116" i="7" s="1"/>
  <c r="FD131" i="7"/>
  <c r="FD132" i="7"/>
  <c r="FD136" i="7"/>
  <c r="FB124" i="7"/>
  <c r="FB133" i="7"/>
  <c r="FA126" i="7"/>
  <c r="FC130" i="7"/>
  <c r="FC120" i="7"/>
  <c r="FC116" i="7"/>
  <c r="FH4" i="7"/>
  <c r="FG143" i="7"/>
  <c r="FG142" i="7"/>
  <c r="FH5" i="7"/>
  <c r="FG7" i="7"/>
  <c r="FF144" i="7"/>
  <c r="FE115" i="7"/>
  <c r="BS134" i="7"/>
  <c r="FS4" i="7"/>
  <c r="EI32" i="7"/>
  <c r="EK32" i="7"/>
  <c r="EM32" i="7"/>
  <c r="FA127" i="7" l="1"/>
  <c r="FE139" i="7"/>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FG136" i="7" s="1"/>
  <c r="BS127" i="7"/>
  <c r="EM78" i="7"/>
  <c r="EM118" i="7"/>
  <c r="EM113" i="7"/>
  <c r="EM114" i="7"/>
  <c r="BK201" i="7"/>
  <c r="BJ167" i="7"/>
  <c r="BJ160" i="7"/>
  <c r="BJ156" i="7"/>
  <c r="BJ150" i="7"/>
  <c r="BI146" i="7"/>
  <c r="BH146" i="7"/>
  <c r="BG146" i="7"/>
  <c r="BF146" i="7"/>
  <c r="BE146" i="7"/>
  <c r="BD146" i="7"/>
  <c r="BK160" i="7"/>
  <c r="BK167" i="7"/>
  <c r="BK156" i="7"/>
  <c r="BK150" i="7"/>
  <c r="BB142" i="7"/>
  <c r="EN42" i="7"/>
  <c r="EN9" i="7"/>
  <c r="FG139" i="7" l="1"/>
  <c r="FG117" i="7"/>
  <c r="FG132" i="7"/>
  <c r="FG131" i="7"/>
  <c r="FE124" i="7"/>
  <c r="FE133" i="7"/>
  <c r="FD125" i="7"/>
  <c r="FD126" i="7" s="1"/>
  <c r="FD127" i="7" s="1"/>
  <c r="FF130" i="7"/>
  <c r="FF120" i="7"/>
  <c r="FF116" i="7"/>
  <c r="FI3" i="7"/>
  <c r="FH115" i="7"/>
  <c r="FH136" i="7" s="1"/>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H139" i="7" l="1"/>
  <c r="FH132" i="7"/>
  <c r="FH117" i="7"/>
  <c r="FH116" i="7" s="1"/>
  <c r="FH131" i="7"/>
  <c r="FG116" i="7"/>
  <c r="FG120" i="7"/>
  <c r="FG130" i="7"/>
  <c r="FF124" i="7"/>
  <c r="FF133" i="7"/>
  <c r="FE125" i="7"/>
  <c r="FE126" i="7" s="1"/>
  <c r="FE127" i="7" s="1"/>
  <c r="FK142" i="7"/>
  <c r="FK7" i="7"/>
  <c r="FK144" i="7" s="1"/>
  <c r="FJ144" i="7"/>
  <c r="FJ3" i="7"/>
  <c r="FI115" i="7"/>
  <c r="FI136" i="7" s="1"/>
  <c r="EO42" i="7"/>
  <c r="EQ111" i="7"/>
  <c r="ER111" i="7" s="1"/>
  <c r="ES111" i="7" s="1"/>
  <c r="ET111" i="7" s="1"/>
  <c r="BR141" i="7"/>
  <c r="EO118" i="7"/>
  <c r="EN114" i="7"/>
  <c r="BI106" i="7"/>
  <c r="BJ112" i="7"/>
  <c r="EM112" i="7" s="1"/>
  <c r="BN141" i="7"/>
  <c r="EN113" i="7"/>
  <c r="BK106" i="7"/>
  <c r="FI139" i="7" l="1"/>
  <c r="FI132" i="7"/>
  <c r="FI117" i="7"/>
  <c r="FI116" i="7" s="1"/>
  <c r="FI131" i="7"/>
  <c r="FG133" i="7"/>
  <c r="FG124" i="7"/>
  <c r="FG125" i="7" s="1"/>
  <c r="FG126" i="7" s="1"/>
  <c r="FG127" i="7" s="1"/>
  <c r="FH130" i="7"/>
  <c r="FH120" i="7"/>
  <c r="FF125" i="7"/>
  <c r="FF126" i="7" s="1"/>
  <c r="FF127" i="7" s="1"/>
  <c r="FK3" i="7"/>
  <c r="FK115" i="7" s="1"/>
  <c r="FK136" i="7" s="1"/>
  <c r="FJ115" i="7"/>
  <c r="FJ136" i="7" s="1"/>
  <c r="EO113" i="7"/>
  <c r="BK112" i="7"/>
  <c r="EN112" i="7" s="1"/>
  <c r="FJ139" i="7" l="1"/>
  <c r="FJ117" i="7"/>
  <c r="FJ116" i="7" s="1"/>
  <c r="FJ132" i="7"/>
  <c r="FJ131" i="7"/>
  <c r="FK132" i="7"/>
  <c r="FK117" i="7"/>
  <c r="FK131" i="7"/>
  <c r="FH133" i="7"/>
  <c r="FH124" i="7"/>
  <c r="FH125" i="7" s="1"/>
  <c r="FH126" i="7" s="1"/>
  <c r="FI130" i="7"/>
  <c r="FI120" i="7"/>
  <c r="FK139" i="7"/>
  <c r="EO114" i="7"/>
  <c r="EQ114" i="7" s="1"/>
  <c r="ER114" i="7" s="1"/>
  <c r="ES114" i="7" s="1"/>
  <c r="EN106" i="7"/>
  <c r="EN119" i="7"/>
  <c r="EO73" i="7"/>
  <c r="EN73" i="7"/>
  <c r="EO60" i="7"/>
  <c r="EN60" i="7"/>
  <c r="EO23" i="7"/>
  <c r="EQ23" i="7" s="1"/>
  <c r="EN23" i="7"/>
  <c r="EO76" i="7"/>
  <c r="EN76" i="7"/>
  <c r="EN66" i="7"/>
  <c r="EO75" i="7"/>
  <c r="EN75" i="7"/>
  <c r="EO36" i="7"/>
  <c r="EN36" i="7"/>
  <c r="FH127" i="7" l="1"/>
  <c r="FI133" i="7"/>
  <c r="FI124" i="7"/>
  <c r="FI125" i="7" s="1"/>
  <c r="FI126" i="7" s="1"/>
  <c r="FI127" i="7" s="1"/>
  <c r="FK130" i="7"/>
  <c r="FK120" i="7"/>
  <c r="FK116" i="7"/>
  <c r="FJ130" i="7"/>
  <c r="FJ120" i="7"/>
  <c r="EO106" i="7"/>
  <c r="EN33" i="7"/>
  <c r="EN68" i="7"/>
  <c r="EN16" i="7"/>
  <c r="EN81" i="7"/>
  <c r="EN79" i="7"/>
  <c r="EO66" i="7"/>
  <c r="EN62" i="7"/>
  <c r="EN80" i="7"/>
  <c r="EN84" i="7"/>
  <c r="EN83" i="7"/>
  <c r="ER23" i="7"/>
  <c r="ES23" i="7" s="1"/>
  <c r="ET23" i="7" s="1"/>
  <c r="FS23" i="7" s="1"/>
  <c r="FR23" i="7"/>
  <c r="EM10" i="7"/>
  <c r="EK5" i="7"/>
  <c r="BJ28" i="7"/>
  <c r="BK28" i="7"/>
  <c r="BK5" i="7"/>
  <c r="FJ133" i="7" l="1"/>
  <c r="FJ124" i="7"/>
  <c r="FK124" i="7"/>
  <c r="FK125" i="7" s="1"/>
  <c r="FK126" i="7" s="1"/>
  <c r="FK133" i="7"/>
  <c r="BK115" i="7"/>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FK127" i="7" l="1"/>
  <c r="FL126" i="7"/>
  <c r="FM126" i="7" s="1"/>
  <c r="FN126" i="7" s="1"/>
  <c r="FO126" i="7" s="1"/>
  <c r="FP126" i="7" s="1"/>
  <c r="FQ126" i="7" s="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FJ125" i="7"/>
  <c r="FJ126" i="7" s="1"/>
  <c r="FJ127" i="7" s="1"/>
  <c r="BN115" i="7"/>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FR151" i="7" l="1"/>
  <c r="FR152" i="7" s="1"/>
  <c r="BI132" i="7"/>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EK134" i="7" l="1"/>
  <c r="EK135" i="7" l="1"/>
  <c r="EK204" i="7"/>
  <c r="EL145" i="7" l="1"/>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tc={B52E5836-4F8C-4866-9C6F-CE1E866B9D46}</author>
    <author>tc={CA858B5E-9054-46AF-AA9A-42623CE4A233}</author>
    <author>tc={683B9782-E7EA-4C42-9B71-E1DDCE9C7C9C}</author>
    <author>tc={20FF6B80-522A-44AC-BB2D-CF6072448AA8}</author>
    <author>tc={AF36EEB3-AD93-43FB-8166-0D23195CDA8B}</author>
    <author>tc={1DF4C0C5-DE32-44FE-9A5D-47D60D334134}</author>
    <author>tc={15DC389D-A6C8-4A63-92A4-F8BED2930885}</author>
    <author>tc={969812BA-06E1-416F-B0AC-89AE4AAFFFF7}</author>
    <author>tc={2A72A121-4E72-4720-BD91-49E44ABB0622}</author>
    <author>Authorized User</author>
    <author>tc={822253A5-163B-40A6-9913-D31DD8980881}</author>
    <author>tc={9F40A5AC-9928-48A5-9E23-B4A80250E7FF}</author>
    <author>tc={2A6A2086-80E6-4254-8F23-FA6D1A8F3348}</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tc={21A04DF6-628E-420C-99DD-4083E0B22C45}</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tc={6179C016-99FD-47EB-9B08-9611106B4E68}</author>
    <author>tc={598222A9-21C8-4D19-9844-EEEC829C168A}</author>
    <author>tc={F1A75182-2AD9-4C39-A2E8-2FB6BD2B738D}</author>
    <author>tc={1A06BA9C-FB50-4468-A663-D7931EBDA294}</author>
    <author>tc={0695F87C-27FD-450E-9869-B928F75C3FA1}</author>
    <author>tc={715694F3-C9BD-4901-8238-EF210F261DD6}</author>
    <author>tc={2F9D2393-8AEA-4796-A6DA-5AFFCA0EF366}</author>
    <author>tc={658EE746-4F28-4C60-B8C3-3A30A6E66FA3}</author>
    <author>tc={8F79B299-B54A-4806-8985-467AD571F338}</author>
    <author>tc={B24CBC24-6DCB-4417-9096-2FB81F15C1A3}</author>
    <author>tc={7CB0AF66-05C0-4684-A6E1-72A5FC4846D9}</author>
    <author>tc={EF400A61-8487-4955-8D65-26C556923255}</author>
    <author>tc={E2B201B5-FB54-472B-934B-865B93C95ABF}</author>
    <author>tc={B148E439-FDE1-4124-8004-0292797A56CD}</author>
    <author>tc={05DE658F-B4BD-4BDE-A3A5-1A693980BEA7}</author>
    <author>tc={D39B9572-0A26-460A-B42B-E9D8BFEDA417}</author>
    <author>tc={65C746EA-BD4D-4CAD-AD24-3141C7528F27}</author>
    <author>tc={8D72EABE-94D0-4B4D-AEB7-82FA7570459B}</author>
    <author>tc={4D62E576-8008-4ADF-AEDA-360EEA41415D}</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tc={3D7CF891-C6FB-4818-8568-C7763AA6EF7F}</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DF115" authorId="49" shapeId="0" xr:uid="{B52E5836-4F8C-4866-9C6F-CE1E866B9D46}">
      <text>
        <t>[Threaded comment]
Your version of Excel allows you to read this threaded comment; however, any edits to it will get removed if the file is opened in a newer version of Excel. Learn more: https://go.microsoft.com/fwlink/?linkid=870924
Comment:
    14,570 actual</t>
      </text>
    </comment>
    <comment ref="DJ115" authorId="50" shapeId="0" xr:uid="{CA858B5E-9054-46AF-AA9A-42623CE4A233}">
      <text>
        <t>[Threaded comment]
Your version of Excel allows you to read this threaded comment; however, any edits to it will get removed if the file is opened in a newer version of Excel. Learn more: https://go.microsoft.com/fwlink/?linkid=870924
Comment:
    17763 actual</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51"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2"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3"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
59,553 actual</t>
      </text>
    </comment>
    <comment ref="EZ115" authorId="54"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
63,627 actual</t>
      </text>
    </comment>
    <comment ref="FA115" authorId="55" shapeId="0" xr:uid="{15DC389D-A6C8-4A63-92A4-F8BED2930885}">
      <text>
        <t>[Threaded comment]
Your version of Excel allows you to read this threaded comment; however, any edits to it will get removed if the file is opened in a newer version of Excel. Learn more: https://go.microsoft.com/fwlink/?linkid=870924
Comment:
    61-64B guidance</t>
      </text>
    </comment>
    <comment ref="FF115" authorId="56"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7"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8"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6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EZ118" authorId="61" shapeId="0" xr:uid="{2A6A2086-80E6-4254-8F23-FA6D1A8F3348}">
      <text>
        <t>[Threaded comment]
Your version of Excel allows you to read this threaded comment; however, any edits to it will get removed if the file is opened in a newer version of Excel. Learn more: https://go.microsoft.com/fwlink/?linkid=870924
Comment:
    Q424: 13.3-14.3B</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6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6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6"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Q424: 10.7-11.7
4B cost reduction savings</t>
      </text>
    </comment>
    <comment ref="CW120" authorId="67"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8"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9"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70"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71"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EZ125" authorId="72" shapeId="0" xr:uid="{21A04DF6-628E-420C-99DD-4083E0B22C45}">
      <text>
        <t>[Threaded comment]
Your version of Excel allows you to read this threaded comment; however, any edits to it will get removed if the file is opened in a newer version of Excel. Learn more: https://go.microsoft.com/fwlink/?linkid=870924
Comment:
    Q424: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73"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74"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5"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6"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7"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8"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9"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80"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8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8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8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84"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5"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DF126" authorId="86" shapeId="0" xr:uid="{6179C016-99FD-47EB-9B08-9611106B4E68}">
      <text>
        <t>[Threaded comment]
Your version of Excel allows you to read this threaded comment; however, any edits to it will get removed if the file is opened in a newer version of Excel. Learn more: https://go.microsoft.com/fwlink/?linkid=870924
Comment:
    593 adj NI</t>
      </text>
    </comment>
    <comment ref="DJ126" authorId="87" shapeId="0" xr:uid="{598222A9-21C8-4D19-9844-EEEC829C168A}">
      <text>
        <t>[Threaded comment]
Your version of Excel allows you to read this threaded comment; however, any edits to it will get removed if the file is opened in a newer version of Excel. Learn more: https://go.microsoft.com/fwlink/?linkid=870924
Comment:
    3592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8"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9"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EY126" authorId="90" shapeId="0" xr:uid="{0695F87C-27FD-450E-9869-B928F75C3FA1}">
      <text>
        <t>[Threaded comment]
Your version of Excel allows you to read this threaded comment; however, any edits to it will get removed if the file is opened in a newer version of Excel. Learn more: https://go.microsoft.com/fwlink/?linkid=870924
Comment:
    10501 adj NI</t>
      </text>
    </comment>
    <comment ref="EZ126" authorId="91" shapeId="0" xr:uid="{715694F3-C9BD-4901-8238-EF210F261DD6}">
      <text>
        <t>[Threaded comment]
Your version of Excel allows you to read this threaded comment; however, any edits to it will get removed if the file is opened in a newer version of Excel. Learn more: https://go.microsoft.com/fwlink/?linkid=870924
Comment:
    17716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92"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93"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94"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95"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96"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F127" authorId="97" shapeId="0" xr:uid="{EF400A61-8487-4955-8D65-26C556923255}">
      <text>
        <t>[Threaded comment]
Your version of Excel allows you to read this threaded comment; however, any edits to it will get removed if the file is opened in a newer version of Excel. Learn more: https://go.microsoft.com/fwlink/?linkid=870924
Comment:
    0.10 adj EPS</t>
      </text>
    </comment>
    <comment ref="DJ127" authorId="98" shapeId="0" xr:uid="{E2B201B5-FB54-472B-934B-865B93C95ABF}">
      <text>
        <t>[Threaded comment]
Your version of Excel allows you to read this threaded comment; however, any edits to it will get removed if the file is opened in a newer version of Excel. Learn more: https://go.microsoft.com/fwlink/?linkid=870924
Comment:
    0.63 adjusted diluted EPS</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99"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100"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101"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Y127" authorId="102" shapeId="0" xr:uid="{65C746EA-BD4D-4CAD-AD24-3141C7528F27}">
      <text>
        <t>[Threaded comment]
Your version of Excel allows you to read this threaded comment; however, any edits to it will get removed if the file is opened in a newer version of Excel. Learn more: https://go.microsoft.com/fwlink/?linkid=870924
Comment:
    1.84 adj EPS</t>
      </text>
    </comment>
    <comment ref="EZ127" authorId="103"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
3.11 adjusted diluted EPS</t>
      </text>
    </comment>
    <comment ref="FA127" authorId="104" shapeId="0" xr:uid="{4D62E576-8008-4ADF-AEDA-360EEA41415D}">
      <text>
        <t>[Threaded comment]
Your version of Excel allows you to read this threaded comment; however, any edits to it will get removed if the file is opened in a newer version of Excel. Learn more: https://go.microsoft.com/fwlink/?linkid=870924
Comment:
    Q424: 2.80-3.10</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105"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106"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107"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108"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109"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110"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DJ140" authorId="111" shapeId="0" xr:uid="{3D7CF891-C6FB-4818-8568-C7763AA6EF7F}">
      <text>
        <t>[Threaded comment]
Your version of Excel allows you to read this threaded comment; however, any edits to it will get removed if the file is opened in a newer version of Excel. Learn more: https://go.microsoft.com/fwlink/?linkid=870924
Comment:
    Excluding Paxlovid/Comirnaty, otherwise +21%</t>
      </text>
    </comment>
    <comment ref="EW140" authorId="112"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113"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14"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<sst xmlns="http://schemas.openxmlformats.org/spreadsheetml/2006/main" count="3714" uniqueCount="1695">
  <si>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</si>
  <si>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</si>
  <si>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</si>
  <si>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</si>
  <si>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</si>
  <si>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</si>
  <si>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</si>
  <si>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</si>
  <si>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</si>
  <si>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</si>
  <si>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</si>
  <si>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</si>
  <si>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</si>
  <si>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</si>
  <si>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</si>
  <si>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</si>
  <si>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</si>
  <si>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</si>
  <si>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</si>
  <si>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</si>
  <si>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</si>
  <si>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</si>
  <si>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</si>
  <si>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</si>
  <si>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</si>
  <si>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</si>
  <si>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</si>
  <si>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</si>
  <si>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</si>
  <si>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</si>
  <si>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</si>
  <si>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</si>
  <si>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</si>
  <si>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</si>
  <si>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</si>
  <si>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</si>
  <si>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</si>
  <si>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</si>
  <si>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</si>
  <si>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</si>
  <si>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</si>
  <si>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</si>
  <si>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</si>
  <si>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</si>
  <si>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</si>
  <si>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</si>
  <si>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</si>
  <si>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</si>
  <si>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</si>
  <si>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</si>
  <si>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</si>
  <si>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</si>
  <si>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</si>
  <si>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</si>
  <si>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</si>
  <si>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</si>
  <si>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</si>
  <si>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</si>
  <si>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</si>
  <si>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</si>
  <si>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</si>
  <si>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</si>
  <si>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</si>
  <si>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</si>
  <si>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</si>
  <si>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</si>
  <si>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</si>
  <si>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</si>
  <si>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</si>
  <si>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</si>
  <si>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</si>
  <si>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</si>
  <si>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</si>
  <si>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</si>
  <si>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</si>
  <si>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</si>
  <si>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</si>
  <si>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</si>
  <si>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</si>
  <si>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</si>
  <si>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</si>
  <si>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</si>
  <si>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</si>
  <si>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</si>
  <si>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</si>
  <si>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</si>
  <si>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</si>
  <si>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</si>
  <si>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</si>
  <si>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</si>
  <si>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</si>
  <si>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</si>
  <si>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</si>
  <si>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</si>
  <si>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</si>
  <si>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</si>
  <si>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</si>
  <si>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</si>
  <si>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</si>
  <si>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</si>
  <si>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</si>
  <si>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</si>
  <si>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</si>
  <si>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</si>
  <si>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</si>
  <si>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</si>
  <si>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</si>
  <si>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</si>
  <si>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</si>
  <si>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</si>
  <si>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</si>
  <si>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</si>
  <si>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</si>
  <si>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</si>
  <si>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</si>
  <si>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</si>
  <si>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</si>
  <si>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</si>
  <si>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</si>
  <si>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</si>
  <si>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</si>
  <si>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</si>
  <si>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</si>
  <si>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</si>
  <si>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</si>
  <si>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</si>
  <si>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</si>
  <si>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</si>
  <si>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</si>
  <si>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</si>
  <si>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</si>
  <si>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</si>
  <si>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</si>
  <si>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</si>
  <si>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</si>
  <si>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</si>
  <si>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</si>
  <si>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</si>
  <si>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</si>
  <si>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</si>
  <si>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</si>
  <si>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</si>
  <si>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</si>
  <si>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</si>
  <si>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</si>
  <si>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</si>
  <si>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</si>
  <si>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</si>
  <si>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</si>
  <si>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</si>
  <si>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</si>
  <si>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</si>
  <si>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</si>
  <si>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</si>
  <si>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</si>
  <si>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</si>
  <si>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</si>
  <si>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</si>
  <si>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</si>
  <si>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</si>
  <si>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</si>
  <si>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</si>
  <si>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</si>
  <si>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</si>
  <si>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</si>
  <si>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</si>
  <si>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</si>
  <si>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</si>
  <si>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</si>
  <si>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</si>
  <si>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</si>
  <si>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</si>
  <si>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</si>
  <si>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</si>
  <si>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</si>
  <si>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</si>
  <si>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</si>
  <si>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</si>
  <si>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</si>
  <si>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</si>
  <si>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</si>
  <si>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</si>
  <si>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</si>
  <si>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</si>
  <si>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</si>
  <si>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</si>
  <si>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</si>
  <si>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</si>
  <si>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</si>
  <si>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</si>
  <si>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</si>
  <si>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</si>
  <si>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</si>
  <si>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</si>
  <si>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</si>
  <si>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</si>
  <si>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</si>
  <si>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</si>
  <si>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</si>
  <si>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</si>
  <si>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</si>
  <si>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</si>
  <si>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</si>
  <si>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</si>
  <si>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</si>
  <si>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</si>
  <si>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</si>
  <si>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</si>
  <si>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</si>
  <si>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</si>
  <si>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</si>
  <si>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</si>
  <si>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</si>
  <si>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</si>
  <si>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</si>
  <si>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</si>
  <si>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</si>
  <si>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</si>
  <si>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</si>
  <si>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</si>
  <si>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</si>
  <si>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</si>
  <si>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</si>
  <si>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</si>
  <si>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</si>
  <si>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</si>
  <si>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</si>
  <si>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</si>
  <si>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</si>
  <si>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</si>
  <si>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</si>
  <si>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</si>
  <si>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</si>
  <si>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</si>
  <si>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</si>
  <si>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</si>
  <si>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</si>
  <si>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</si>
  <si>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</si>
  <si>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</si>
  <si>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</si>
  <si>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</si>
  <si>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</si>
  <si>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</si>
  <si>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</si>
  <si>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</si>
  <si>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</si>
  <si>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</si>
  <si>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</si>
  <si>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</si>
  <si>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</si>
  <si>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</si>
  <si>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</si>
  <si>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</si>
  <si>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</si>
  <si>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</si>
  <si>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</si>
  <si>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</si>
  <si>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</si>
  <si>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</si>
  <si>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</si>
  <si>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</si>
  <si>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</si>
  <si>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</si>
  <si>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</si>
  <si>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</si>
  <si>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</si>
  <si>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</si>
  <si>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</si>
  <si>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</si>
  <si>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</si>
  <si>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</si>
  <si>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</si>
  <si>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</si>
  <si>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</si>
  <si>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</si>
  <si>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</si>
  <si>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</si>
  <si>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</si>
  <si>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</si>
  <si>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</si>
  <si>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</si>
  <si>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</si>
  <si>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</si>
  <si>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</si>
  <si>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</si>
  <si>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</si>
  <si>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</si>
  <si>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</si>
  <si>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</si>
  <si>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</si>
  <si>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</si>
  <si>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</si>
  <si>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</si>
  <si>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</si>
  <si>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</si>
  <si>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</si>
  <si>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</si>
  <si>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</si>
  <si>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</si>
  <si>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</si>
  <si>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</si>
  <si>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</si>
  <si>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</si>
  <si>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</si>
  <si>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</si>
  <si>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</si>
  <si>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</si>
  <si>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</si>
  <si>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</si>
  <si>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</si>
  <si>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</si>
  <si>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</si>
  <si>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</si>
  <si>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</si>
  <si>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</si>
  <si>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</si>
  <si>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</si>
  <si>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</si>
  <si>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</si>
  <si>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</si>
  <si>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</si>
  <si>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</si>
  <si>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</si>
  <si>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</si>
  <si>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</si>
  <si>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</si>
  <si>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</si>
  <si>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</si>
  <si>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</si>
  <si>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</si>
  <si>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</si>
  <si>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</si>
  <si>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</si>
  <si>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</si>
  <si>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</si>
  <si>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</si>
  <si>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</si>
  <si>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</si>
  <si>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</si>
  <si>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</si>
  <si>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</si>
  <si>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</si>
  <si>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</si>
  <si>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</si>
  <si>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</si>
  <si>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</si>
  <si>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</si>
  <si>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</si>
  <si>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</si>
  <si>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</si>
  <si>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</si>
  <si>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</si>
  <si>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</si>
  <si>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</si>
  <si>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</si>
  <si>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</si>
  <si>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</si>
  <si>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</si>
  <si>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</si>
  <si>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</si>
  <si>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</si>
  <si>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</si>
  <si>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</si>
  <si>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</si>
  <si>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</si>
  <si>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</si>
  <si>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</si>
  <si>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</si>
  <si>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</si>
  <si>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</si>
  <si>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</si>
  <si>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</si>
  <si>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</si>
  <si>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</si>
  <si>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</si>
  <si>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</si>
  <si>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</si>
  <si>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</si>
  <si>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</si>
  <si>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</si>
  <si>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</si>
  <si>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</si>
  <si>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</si>
  <si>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</si>
  <si>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</si>
  <si>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</si>
  <si>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</si>
  <si>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</si>
  <si>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</si>
  <si>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</si>
  <si>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</si>
  <si>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</si>
  <si>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</si>
  <si>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</si>
  <si>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</si>
  <si>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</si>
  <si>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</si>
  <si>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</si>
  <si>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</si>
  <si>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</si>
  <si>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</si>
  <si>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</si>
  <si>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</si>
  <si>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</si>
  <si>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</si>
  <si>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</si>
  <si>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</si>
  <si>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</si>
  <si>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</si>
  <si>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</si>
  <si>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</si>
  <si>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</si>
  <si>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</si>
  <si>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</si>
  <si>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</si>
  <si>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</si>
  <si>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</si>
  <si>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</si>
  <si>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</si>
  <si>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</si>
  <si>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</si>
  <si>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</si>
  <si>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</si>
  <si>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</si>
  <si>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</si>
  <si>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</si>
  <si>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</si>
  <si>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</si>
  <si>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</si>
  <si>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</si>
  <si>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</si>
  <si>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</si>
  <si>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</si>
  <si>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</si>
  <si>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</si>
  <si>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</si>
  <si>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</si>
  <si>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</si>
  <si>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</si>
  <si>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</si>
  <si>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</si>
  <si>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</si>
  <si>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</si>
  <si>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</si>
  <si>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</si>
  <si>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</si>
  <si>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</si>
  <si>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</si>
  <si>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</si>
  <si>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</si>
  <si>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</si>
  <si>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</si>
  <si>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</si>
  <si>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</si>
  <si>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</si>
  <si>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</si>
  <si>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</si>
  <si>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</si>
  <si>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</si>
  <si>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</si>
  <si>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</si>
  <si>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</si>
  <si>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</si>
  <si>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</si>
  <si>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</si>
  <si>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</si>
  <si>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</si>
  <si>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</si>
  <si>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</si>
  <si>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</si>
  <si>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</si>
  <si>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</si>
  <si>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</si>
  <si>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</si>
  <si>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</si>
  <si>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</si>
  <si>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</si>
  <si>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</si>
  <si>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</si>
  <si>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</si>
  <si>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</si>
  <si>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</si>
  <si>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</si>
  <si>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</si>
  <si>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</si>
  <si>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</si>
  <si>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</si>
  <si>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</si>
  <si>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</si>
  <si>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</si>
  <si>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</si>
  <si>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</si>
  <si>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</si>
  <si>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</si>
  <si>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</si>
  <si>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</si>
  <si>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</si>
  <si>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</si>
  <si>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</si>
  <si>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</si>
  <si>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</si>
  <si>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</si>
  <si>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</si>
  <si>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</si>
  <si>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</si>
  <si>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</si>
  <si>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</si>
  <si>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</si>
  <si>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</si>
  <si>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</si>
  <si>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</si>
  <si>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</si>
  <si>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</si>
  <si>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</si>
  <si>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</si>
  <si>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</si>
  <si>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</si>
  <si>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</si>
  <si>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</si>
  <si>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</si>
  <si>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</si>
  <si>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</si>
  <si>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</si>
  <si>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</si>
  <si>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</si>
  <si>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</si>
  <si>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</si>
  <si>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</si>
  <si>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</si>
  <si>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</si>
  <si>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</si>
  <si>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</si>
  <si>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</si>
  <si>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</si>
  <si>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</si>
  <si>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</si>
  <si>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</si>
  <si>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</si>
  <si>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</si>
  <si>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</si>
  <si>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</si>
  <si>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</si>
  <si>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</si>
  <si>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</si>
  <si>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</si>
  <si>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</si>
  <si>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</si>
  <si>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</si>
  <si>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</si>
  <si>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</si>
  <si>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</si>
  <si>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</si>
  <si>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</si>
  <si>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</si>
  <si>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</si>
  <si>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</si>
  <si>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</si>
  <si>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</si>
  <si>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</si>
  <si>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</si>
  <si>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</si>
  <si>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</si>
  <si>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</si>
  <si>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</si>
  <si>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</si>
  <si>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</si>
  <si>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</si>
  <si>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</si>
  <si>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</si>
  <si>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</si>
  <si>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</si>
  <si>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</si>
  <si>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</si>
  <si>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</si>
  <si>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</si>
  <si>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</si>
  <si>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</si>
  <si>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</si>
  <si>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</si>
  <si>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</si>
  <si>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</si>
  <si>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</si>
  <si>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</si>
  <si>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</si>
  <si>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</si>
  <si>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</si>
  <si>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</si>
  <si>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</si>
  <si>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</si>
  <si>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</si>
  <si>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</si>
  <si>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</si>
  <si>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</si>
  <si>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</si>
  <si>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</si>
  <si>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</si>
  <si>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</si>
  <si>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</si>
  <si>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</si>
  <si>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</si>
  <si>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</si>
  <si>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</si>
  <si>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</si>
  <si>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</si>
  <si>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</si>
  <si>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</si>
  <si>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</si>
  <si>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</si>
  <si>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</si>
  <si>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</si>
  <si>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</si>
  <si>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</si>
  <si>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</si>
  <si>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</si>
  <si>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</si>
  <si>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</si>
  <si>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</si>
  <si>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</si>
  <si>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</si>
  <si>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</si>
  <si>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</si>
  <si>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</si>
  <si>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</si>
  <si>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</si>
  <si>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</si>
  <si>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</si>
  <si>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</si>
  <si>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</si>
  <si>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</si>
  <si>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</si>
  <si>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</si>
  <si>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</si>
  <si>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</si>
  <si>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</si>
  <si>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</si>
  <si>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</si>
  <si>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</si>
  <si>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</si>
  <si>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</si>
  <si>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</si>
  <si>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</si>
  <si>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</si>
  <si>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</si>
  <si>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</si>
  <si>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</si>
  <si>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</si>
  <si>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</si>
  <si>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</si>
  <si>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</si>
  <si>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</si>
  <si>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</si>
  <si>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</si>
  <si>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</si>
  <si>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</si>
  <si>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</si>
  <si>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</si>
  <si>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</si>
  <si>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</si>
  <si>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</si>
  <si>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</si>
  <si>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</si>
  <si>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</si>
  <si>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</si>
  <si>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</si>
  <si>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</si>
  <si>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</si>
  <si>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</si>
  <si>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</si>
  <si>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</si>
  <si>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</si>
  <si>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</si>
  <si>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</si>
  <si>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</si>
  <si>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</si>
  <si>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</si>
  <si>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</si>
  <si>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</si>
  <si>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</si>
  <si>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</si>
  <si>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</si>
  <si>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</si>
  <si>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</si>
  <si>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</si>
  <si>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</si>
  <si>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</si>
  <si>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</si>
  <si>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</si>
  <si>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</si>
  <si>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</si>
  <si>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</si>
  <si>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</si>
  <si>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</si>
  <si>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</si>
  <si>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</si>
  <si>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</si>
  <si>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</si>
  <si>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</si>
  <si>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</si>
  <si>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</si>
  <si>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</si>
  <si>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</si>
  <si>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</si>
  <si>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</si>
  <si>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</si>
  <si>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</si>
  <si>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</si>
  <si>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</si>
  <si>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</si>
  <si>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</si>
  <si>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</si>
  <si>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</si>
  <si>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</si>
  <si>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</si>
  <si>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</si>
  <si>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</si>
  <si>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</si>
  <si>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</si>
  <si>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</si>
  <si>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</si>
  <si>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</si>
  <si>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</si>
  <si>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</si>
  <si>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</si>
  <si>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</si>
  <si>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</si>
  <si>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</si>
  <si>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</si>
  <si>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</si>
  <si>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</si>
  <si>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</si>
  <si>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</si>
  <si>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</si>
  <si>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</si>
  <si>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</si>
  <si>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</si>
  <si>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</si>
  <si>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</si>
  <si>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</si>
  <si>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</si>
  <si>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</si>
  <si>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</si>
  <si>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</si>
  <si>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</si>
  <si>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</si>
  <si>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</si>
  <si>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</si>
  <si>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</si>
  <si>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</si>
  <si>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</si>
  <si>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</si>
  <si>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</si>
  <si>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</si>
  <si>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</si>
  <si>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</si>
  <si>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</si>
  <si>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</si>
  <si>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</si>
  <si>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</si>
  <si>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</si>
  <si>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</si>
  <si>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</si>
  <si>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</si>
  <si>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</si>
  <si>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</si>
  <si>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</si>
  <si>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</si>
  <si>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</si>
  <si>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</si>
  <si>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</si>
  <si>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</si>
  <si>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</si>
  <si>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</si>
  <si>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</si>
  <si>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</si>
  <si>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</si>
  <si>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</si>
  <si>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</si>
  <si>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</si>
  <si>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</si>
  <si>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</si>
  <si>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</si>
  <si>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</si>
  <si>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</si>
  <si>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</si>
  <si>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</si>
  <si>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</si>
  <si>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</si>
  <si>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</si>
  <si>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</si>
  <si>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</si>
  <si>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</si>
  <si>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</si>
  <si>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</si>
  <si>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</si>
  <si>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</si>
  <si>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</si>
  <si>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</si>
  <si>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</si>
  <si>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</si>
  <si>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</si>
  <si>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</si>
  <si>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</si>
  <si>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</si>
  <si>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</si>
  <si>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</si>
  <si>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</si>
  <si>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</si>
  <si>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</si>
  <si>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</si>
  <si>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</si>
  <si>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</si>
  <si>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</si>
  <si>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</si>
  <si>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</si>
  <si>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</si>
  <si>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</si>
  <si>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</si>
  <si>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</si>
  <si>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</si>
  <si>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</si>
  <si>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</si>
  <si>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</si>
  <si>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</si>
  <si>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</si>
  <si>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</si>
  <si>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</si>
  <si>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</si>
  <si>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</si>
  <si>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</si>
  <si>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</si>
  <si>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</si>
  <si>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</si>
  <si>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</si>
  <si>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</si>
  <si>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</si>
  <si>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</si>
  <si>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</si>
  <si>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</si>
  <si>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</si>
  <si>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</si>
  <si>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</si>
  <si>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</si>
  <si>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</si>
  <si>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</si>
  <si>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</si>
  <si>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</si>
  <si>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</si>
  <si>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</si>
  <si>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</si>
  <si>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</si>
  <si>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</si>
  <si>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</si>
  <si>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</si>
  <si>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</si>
  <si>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</si>
  <si>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</si>
  <si>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</si>
  <si>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</si>
  <si>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</si>
  <si>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</si>
  <si>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</si>
  <si>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</si>
  <si>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</si>
  <si>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</si>
  <si>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</si>
  <si>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</si>
  <si>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</si>
  <si>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</si>
  <si>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</si>
  <si>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</si>
  <si>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</si>
  <si>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</si>
  <si>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</si>
  <si>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</si>
  <si>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</si>
  <si>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</si>
  <si>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</si>
  <si>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</si>
  <si>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</si>
  <si>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</si>
  <si>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</si>
  <si>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</si>
  <si>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</si>
  <si>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</si>
  <si>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</si>
  <si>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</si>
  <si>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</si>
  <si>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</si>
  <si>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</si>
  <si>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</si>
  <si>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</si>
  <si>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</si>
  <si>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</si>
  <si>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</si>
  <si>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</si>
  <si>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</si>
  <si>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</si>
  <si>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</si>
  <si>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</si>
  <si>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</si>
  <si>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</si>
  <si>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</si>
  <si>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</si>
  <si>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</si>
  <si>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</si>
  <si>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</si>
  <si>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</si>
  <si>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</si>
  <si>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</si>
  <si>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</si>
  <si>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</si>
  <si>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</si>
  <si>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</si>
  <si>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</si>
  <si>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</si>
  <si>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</si>
  <si>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</si>
  <si>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</si>
  <si>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</si>
  <si>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</si>
  <si>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</si>
  <si>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</si>
  <si>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</si>
  <si>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</si>
  <si>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</si>
  <si>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</si>
  <si>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</si>
  <si>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</si>
  <si>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</si>
  <si>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</si>
  <si>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</si>
  <si>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</si>
  <si>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</si>
  <si>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</si>
  <si>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</si>
  <si>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</si>
  <si>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</si>
  <si>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</si>
  <si>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</si>
  <si>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</si>
  <si>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</si>
  <si>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</si>
  <si>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</si>
  <si>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</si>
  <si>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</si>
  <si>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</si>
  <si>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</si>
  <si>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</si>
  <si>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</si>
  <si>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</si>
  <si>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</si>
  <si>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</si>
  <si>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</si>
  <si>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</si>
  <si>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</si>
  <si>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</si>
  <si>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</si>
  <si>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</si>
  <si>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</si>
  <si>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</si>
  <si>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</si>
  <si>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</si>
  <si>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</si>
  <si>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</si>
  <si>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</si>
  <si>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</si>
  <si>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</si>
  <si>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</si>
  <si>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</si>
  <si>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</si>
  <si>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</si>
  <si>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</si>
  <si>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</si>
  <si>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</si>
  <si>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</si>
  <si>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</si>
  <si>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</si>
  <si>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</si>
  <si>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</si>
  <si>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</si>
  <si>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</si>
  <si>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</si>
  <si>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</si>
  <si>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</si>
  <si>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</si>
  <si>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</si>
  <si>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</si>
  <si>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</si>
  <si>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</si>
  <si>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</si>
  <si>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</si>
  <si>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</si>
  <si>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</si>
  <si>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</si>
  <si>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</si>
  <si>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</si>
  <si>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</si>
  <si>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</si>
  <si>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</si>
  <si>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</si>
  <si>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</si>
  <si>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</si>
  <si>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</si>
  <si>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</si>
  <si>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</si>
  <si>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</si>
  <si>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</si>
  <si>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</si>
  <si>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</si>
  <si>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</si>
  <si>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</si>
  <si>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</si>
  <si>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</si>
  <si>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</si>
  <si>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</si>
  <si>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</si>
  <si>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</si>
  <si>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</si>
  <si>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</si>
  <si>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</si>
  <si>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</si>
  <si>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</si>
  <si>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</si>
  <si>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</si>
  <si>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</si>
  <si>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</si>
  <si>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</si>
  <si>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</si>
  <si>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</si>
  <si>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</si>
  <si>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</si>
  <si>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</si>
  <si>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</si>
  <si>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</si>
  <si>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</si>
  <si>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</si>
  <si>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</si>
  <si>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</si>
  <si>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</si>
  <si>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</si>
  <si>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</si>
  <si>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</si>
  <si>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</si>
  <si>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</si>
  <si>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</si>
  <si>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</si>
  <si>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</si>
  <si>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</si>
  <si>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</si>
  <si>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</si>
  <si>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</si>
  <si>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</si>
  <si>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</si>
  <si>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</si>
  <si>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</si>
  <si>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</si>
  <si>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</si>
  <si>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</si>
  <si>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</si>
  <si>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</si>
  <si>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</si>
  <si>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</si>
  <si>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</si>
  <si>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</si>
  <si>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</si>
  <si>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</si>
  <si>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</si>
  <si>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</si>
  <si>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</si>
  <si>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</si>
  <si>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</si>
  <si>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</si>
  <si>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</si>
  <si>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</si>
  <si>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</si>
  <si>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</si>
  <si>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</si>
  <si>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</si>
  <si>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</si>
  <si>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</si>
  <si>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</si>
  <si>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</si>
  <si>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</si>
  <si>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</si>
  <si>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</si>
  <si>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</si>
  <si>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</si>
  <si>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</si>
  <si>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</si>
  <si>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</si>
  <si>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</si>
  <si>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</si>
  <si>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</si>
  <si>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</si>
  <si>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</si>
  <si>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</si>
  <si>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</si>
  <si>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</si>
  <si>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</si>
  <si>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</si>
  <si>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</si>
  <si>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</si>
  <si>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</si>
  <si>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</si>
  <si>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</si>
  <si>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</si>
  <si>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</si>
  <si>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</si>
  <si>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</si>
  <si>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</si>
  <si>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</si>
  <si>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</si>
  <si>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</si>
  <si>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</si>
  <si>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</si>
  <si>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</si>
  <si>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</si>
  <si>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</si>
  <si>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</si>
  <si>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</si>
  <si>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</si>
  <si>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</si>
  <si>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</si>
  <si>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</si>
  <si>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</si>
  <si>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</si>
  <si>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</si>
  <si>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</si>
  <si>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</si>
  <si>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</si>
  <si>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</si>
  <si>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</si>
  <si>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</si>
  <si>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</si>
  <si>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</si>
  <si>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</si>
  <si>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</si>
  <si>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</si>
  <si>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</si>
  <si>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</si>
  <si>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</si>
  <si>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</si>
  <si>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</si>
  <si>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</si>
  <si>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</si>
  <si>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</si>
  <si>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</si>
  <si>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</si>
  <si>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</si>
  <si>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</si>
  <si>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</si>
  <si>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</si>
  <si>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</si>
  <si>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</si>
  <si>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</si>
  <si>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</si>
  <si>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</si>
  <si>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</si>
  <si>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</si>
  <si>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</si>
  <si>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</si>
  <si>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</si>
  <si>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</si>
  <si>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</si>
  <si>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</si>
  <si>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</si>
  <si>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</si>
  <si>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</si>
  <si>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</si>
  <si>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</si>
  <si>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</si>
  <si>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</si>
  <si>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</si>
  <si>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</si>
  <si>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</si>
  <si>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</si>
  <si>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</si>
  <si>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</si>
  <si>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</si>
  <si>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</si>
  <si>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</si>
  <si>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</si>
  <si>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</si>
  <si>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</si>
  <si>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</si>
  <si>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</si>
  <si>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</si>
  <si>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</si>
  <si>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</si>
  <si>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</si>
  <si>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</si>
  <si>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</si>
  <si>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</si>
  <si>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</si>
  <si>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</si>
  <si>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</si>
  <si>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</si>
  <si>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</si>
  <si>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</si>
  <si>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</si>
  <si>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</si>
  <si>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</si>
  <si>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</si>
  <si>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</si>
  <si>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</si>
  <si>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</si>
  <si>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</si>
  <si>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</si>
  <si>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</si>
  <si>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</si>
  <si>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</si>
  <si>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</si>
  <si>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</si>
  <si>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</si>
  <si>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</si>
  <si>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</si>
  <si>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</si>
  <si>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</si>
  <si>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</si>
  <si>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</si>
  <si>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</si>
  <si>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</si>
  <si>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</si>
  <si>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</si>
  <si>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</si>
  <si>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</si>
  <si>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</si>
  <si>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</si>
  <si>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</si>
  <si>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</si>
  <si>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</si>
  <si>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</si>
  <si>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</si>
  <si>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</si>
  <si>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</si>
  <si>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</si>
  <si>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</si>
  <si>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</si>
  <si>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</si>
  <si>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</si>
  <si>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</si>
  <si>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</si>
  <si>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</si>
  <si>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</si>
  <si>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</si>
  <si>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</si>
  <si>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</si>
  <si>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</si>
  <si>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</si>
  <si>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</si>
  <si>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</si>
  <si>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</si>
  <si>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</si>
  <si>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</si>
  <si>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</si>
  <si>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</si>
  <si>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</si>
  <si>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</si>
  <si>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</si>
  <si>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</si>
  <si>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</si>
  <si>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</si>
  <si>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</si>
  <si>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</si>
  <si>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</si>
  <si>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</si>
  <si>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</si>
  <si>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</si>
  <si>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</si>
  <si>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</si>
  <si>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</si>
  <si>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</si>
  <si>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</si>
  <si>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</si>
  <si>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</si>
  <si>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</si>
  <si>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</si>
  <si>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</si>
  <si>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</si>
  <si>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</si>
  <si>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</si>
  <si>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</si>
  <si>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</si>
  <si>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</si>
  <si>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</si>
  <si>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</si>
  <si>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</si>
  <si>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</si>
  <si>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</si>
  <si>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</si>
  <si>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</si>
  <si>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</si>
  <si>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</si>
  <si>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</si>
  <si>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</si>
  <si>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</si>
  <si>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</si>
  <si>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</si>
  <si>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</si>
  <si>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</si>
  <si>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</si>
  <si>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</si>
  <si>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</si>
  <si>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</si>
  <si>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</si>
  <si>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</si>
  <si>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</si>
  <si>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</si>
  <si>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</si>
  <si>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</si>
  <si>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</si>
  <si>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</si>
  <si>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</si>
  <si>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</si>
  <si>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</si>
  <si>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</si>
  <si>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</si>
  <si>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</si>
  <si>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</si>
  <si>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</si>
  <si>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</si>
  <si>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</si>
  <si>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</si>
  <si>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</si>
  <si>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</si>
  <si>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</si>
  <si>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</si>
  <si>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</si>
  <si>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</si>
  <si>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</si>
  <si>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</si>
  <si>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</si>
  <si>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</si>
  <si>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</si>
  <si>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</si>
  <si>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</si>
  <si>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</si>
  <si>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</si>
  <si>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</si>
  <si>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</si>
  <si>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</si>
  <si>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</si>
  <si>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</si>
  <si>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</si>
  <si>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</si>
  <si>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</si>
  <si>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</si>
  <si>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</si>
  <si>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</si>
  <si>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</si>
  <si>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</si>
  <si>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</si>
  <si>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</si>
  <si>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</si>
  <si>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</si>
  <si>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</si>
  <si>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</si>
  <si>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</si>
  <si>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</si>
  <si>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</si>
  <si>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</si>
  <si>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</si>
  <si>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</si>
  <si>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</si>
  <si>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</si>
  <si>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</si>
  <si>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</si>
  <si>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</si>
  <si>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</si>
  <si>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</si>
  <si>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</si>
  <si>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</si>
  <si>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</si>
  <si>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</si>
  <si>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</si>
  <si>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</si>
  <si>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</si>
  <si>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</si>
  <si>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</si>
  <si>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</si>
  <si>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</si>
  <si>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</si>
  <si>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</si>
  <si>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</si>
  <si>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</si>
  <si>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</si>
  <si>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</si>
  <si>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</si>
  <si>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</si>
  <si>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</si>
  <si>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</si>
  <si>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</si>
  <si>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</si>
  <si>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</si>
  <si>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</si>
  <si>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</si>
  <si>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</si>
  <si>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</si>
  <si>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</si>
  <si>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</si>
  <si>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</si>
  <si>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</si>
  <si>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</si>
  <si>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</si>
  <si>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</si>
  <si>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</si>
  <si>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</si>
  <si>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</si>
  <si>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</si>
  <si>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</si>
  <si>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</si>
  <si>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</si>
  <si>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</si>
  <si>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</si>
  <si>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</si>
  <si>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</si>
  <si>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</si>
  <si>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</si>
  <si>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</si>
  <si>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</si>
  <si>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</si>
  <si>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</si>
  <si>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</si>
  <si>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</si>
  <si>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</si>
  <si>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</si>
  <si>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</si>
  <si>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</si>
  <si>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</si>
  <si>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</si>
  <si>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</si>
  <si>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</si>
  <si>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</si>
  <si>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</si>
  <si>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</si>
  <si>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</si>
  <si>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</si>
  <si>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</si>
  <si>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</si>
  <si>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</si>
  <si>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</si>
  <si>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</si>
  <si>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</si>
  <si>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</si>
  <si>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</si>
  <si>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</si>
  <si>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</si>
  <si>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</si>
  <si>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</si>
  <si>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</si>
  <si>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</si>
  <si>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</si>
  <si>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</si>
  <si>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</si>
  <si>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</si>
  <si>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</si>
  <si>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</si>
  <si>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</si>
  <si>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</si>
  <si>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</si>
  <si>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</si>
  <si>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</si>
  <si>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</si>
  <si>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</si>
  <si>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</si>
  <si>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</si>
  <si>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</si>
  <si>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</si>
  <si>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</si>
  <si>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</si>
  <si>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</si>
  <si>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</si>
  <si>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</si>
  <si>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</si>
  <si>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</si>
  <si>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</si>
  <si>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</si>
  <si>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</si>
  <si>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</si>
  <si>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</si>
  <si>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</si>
  <si>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</si>
  <si>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</si>
  <si>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</si>
  <si>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</si>
  <si>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</si>
  <si>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</si>
  <si>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</si>
  <si>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</si>
  <si>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</si>
  <si>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</si>
  <si>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</si>
  <si>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</si>
  <si>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</si>
  <si>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</si>
  <si>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</si>
  <si>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</si>
  <si>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</si>
  <si>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</si>
  <si>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</si>
  <si>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</si>
  <si>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</si>
  <si>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</si>
  <si>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</si>
  <si>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</si>
  <si>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</si>
  <si>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</si>
  <si>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</si>
  <si>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</si>
  <si>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</si>
  <si>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</si>
  <si>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</si>
  <si>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</si>
  <si>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</si>
  <si>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</si>
  <si>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</si>
  <si>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</si>
  <si>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</si>
  <si>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</si>
  <si>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</si>
  <si>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</si>
  <si>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</si>
  <si>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</si>
  <si>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</si>
  <si>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</si>
  <si>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</si>
  <si>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</si>
  <si>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</si>
  <si>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</si>
  <si>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</si>
  <si>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</si>
  <si>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</si>
  <si>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</si>
  <si>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</si>
  <si>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</si>
  <si>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</si>
  <si>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</si>
  <si>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</si>
  <si>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</si>
  <si>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</si>
  <si>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</si>
  <si>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</si>
  <si>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</si>
  <si>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</si>
  <si>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</si>
  <si>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</si>
  <si>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</si>
  <si>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</si>
  <si>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</si>
  <si>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</si>
  <si>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</si>
  <si>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</si>
  <si>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</si>
  <si>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</si>
  <si>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</si>
  <si>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</si>
  <si>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</si>
  <si>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</si>
  <si>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</si>
  <si>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</si>
  <si>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</si>
  <si>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</si>
  <si>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</si>
  <si>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</si>
  <si>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</si>
  <si>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</si>
  <si>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</si>
  <si>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</si>
  <si>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</si>
  <si>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</si>
  <si>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</si>
  <si>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</si>
  <si>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</si>
  <si>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</si>
  <si>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</si>
  <si>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</si>
  <si>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</si>
  <si>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</si>
  <si>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</si>
  <si>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</si>
  <si>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</si>
  <si>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</si>
  <si>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</si>
  <si>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</si>
  <si>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</si>
  <si>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</si>
  <si>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</si>
  <si>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</si>
  <si>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</si>
  <si>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</si>
  <si>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</si>
  <si>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</si>
  <si>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</si>
  <si>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</si>
  <si>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</si>
  <si>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</si>
  <si>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</si>
  <si>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</si>
  <si>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</si>
  <si>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</si>
  <si>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</si>
  <si>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</si>
  <si>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</si>
  <si>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</si>
  <si>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</si>
  <si>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</si>
  <si>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</si>
  <si>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</si>
  <si>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</si>
  <si>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</si>
  <si>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</si>
  <si>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</si>
  <si>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</si>
  <si>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</si>
  <si>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</si>
  <si>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</si>
  <si>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</si>
  <si>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</si>
  <si>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</si>
  <si>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</si>
  <si>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</si>
  <si>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</si>
  <si>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</si>
  <si>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</si>
  <si>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</si>
  <si>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</si>
  <si>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</si>
  <si>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</si>
  <si>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</si>
  <si>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</si>
  <si>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</si>
  <si>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</si>
  <si>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</si>
  <si>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</si>
  <si>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</si>
  <si>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</si>
  <si>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</si>
  <si>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</si>
  <si>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</si>
  <si>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</si>
  <si>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</si>
  <si>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</si>
  <si>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</si>
  <si>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</si>
  <si>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</si>
  <si>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</si>
  <si>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</si>
  <si>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</si>
  <si>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</si>
  <si>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</si>
  <si>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</si>
  <si>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</si>
  <si>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</si>
  <si>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</si>
  <si>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</si>
  <si>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</si>
  <si>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</si>
  <si>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</si>
  <si>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</si>
  <si>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</si>
  <si>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</si>
  <si>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</si>
  <si>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</si>
  <si>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</si>
  <si>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</si>
  <si>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</si>
  <si>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</si>
  <si>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</si>
  <si>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</si>
  <si>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</si>
  <si>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</si>
  <si>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</si>
  <si>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</si>
  <si>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</si>
  <si>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</si>
  <si>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</si>
  <si>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</si>
  <si>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</si>
  <si>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</si>
  <si>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</si>
  <si>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</si>
  <si>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</si>
  <si>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</si>
  <si>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</si>
  <si>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</si>
  <si>
    <t>CSO, President R&amp;D: Chris Boshoff</t>
  </si>
  <si>
    <t>CDO, Oncology: Johanna Bendell replacing Roger Dansey</t>
  </si>
  <si>
    <t>vepdegestrant (ARV-471)</t>
  </si>
  <si>
    <t>III failed</t>
  </si>
  <si>
    <t>III "CREST" met PE for hrnmiBC</t>
  </si>
  <si>
    <t>RETURNED TO SGMO</t>
  </si>
  <si>
    <t>CCO: Aamir Malik</t>
  </si>
  <si>
    <t>82</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</si>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</sst>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8">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xf numFmtId="4" fontId="0" fillId="8" borderId="0" xfId="0" applyNumberFormat="1" applyFill="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115</xdr:col>
      <xdr:colOff>27774</xdr:colOff>
      <xdr:row>0</xdr:row>
      <xdr:rowOff>0</xdr:rowOff>
    </xdr:from>
    <xdr:to>
      <xdr:col>115</xdr:col>
      <xdr:colOff>27774</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4617640" y="0"/>
          <a:ext cx="0" cy="33872991"/>
        </a:xfrm>
        <a:prstGeom prst="line">
          <a:avLst/>
        </a:prstGeom>
        <a:noFill/>
        <a:ln w="9525">
          <a:solidFill>
            <a:srgbClr val="000000"/>
          </a:solidFill>
          <a:round/>
          <a:headEnd/>
          <a:tailEnd/>
        </a:ln>
      </xdr:spPr>
      <xdr:txBody>
        <a:bodyPr/>
        <a:lstStyle/>
        <a:p>
          <a:r>
            <a:rPr lang="en-US"/>
            <a:t>O</a:t>
          </a:r>
        </a:p>
      </xdr:txBody>
    </xdr:sp>
    <xdr:clientData/>
  </xdr:twoCellAnchor>
  <xdr:twoCellAnchor>
    <xdr:from>
      <xdr:col>156</xdr:col>
      <xdr:colOff>28575</xdr:colOff>
      <xdr:row>0</xdr:row>
      <xdr:rowOff>0</xdr:rowOff>
    </xdr:from>
    <xdr:to>
      <xdr:col>156</xdr:col>
      <xdr:colOff>28575</xdr:colOff>
      <xdr:row>208</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6149747" y="0"/>
          <a:ext cx="0" cy="34206246"/>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DF115" dT="2025-04-04T01:59:54.35" personId="{8BD8153B-0117-43D0-8A87-E841916A0FE6}" id="{B52E5836-4F8C-4866-9C6F-CE1E866B9D46}">
    <text>14,570 actual</text>
  </threadedComment>
  <threadedComment ref="DJ115" dT="2025-04-04T01:59:01.63" personId="{8BD8153B-0117-43D0-8A87-E841916A0FE6}" id="{CA858B5E-9054-46AF-AA9A-42623CE4A233}">
    <text>17763 actual</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
59,553 actual</text>
  </threadedComment>
  <threadedComment ref="EZ115" dT="2024-11-22T13:26:20.10" personId="{8BD8153B-0117-43D0-8A87-E841916A0FE6}" id="{1DF4C0C5-DE32-44FE-9A5D-47D60D334134}">
    <text>Q3 2024: 61-64B guidance
63,627 actual</text>
  </threadedComment>
  <threadedComment ref="FA115" dT="2025-04-03T18:20:49.26" personId="{8BD8153B-0117-43D0-8A87-E841916A0FE6}" id="{15DC389D-A6C8-4A63-92A4-F8BED2930885}">
    <text>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EZ118" dT="2025-04-03T18:25:46.84" personId="{8BD8153B-0117-43D0-8A87-E841916A0FE6}" id="{2A6A2086-80E6-4254-8F23-FA6D1A8F3348}">
    <text>Q424: 13.3-14.3B</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Q424: 10.7-11.7
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EZ125" dT="2025-04-03T18:26:20.79" personId="{8BD8153B-0117-43D0-8A87-E841916A0FE6}" id="{21A04DF6-628E-420C-99DD-4083E0B22C45}">
    <text>Q424: 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DF126" dT="2025-04-04T12:56:33.70" personId="{8BD8153B-0117-43D0-8A87-E841916A0FE6}" id="{6179C016-99FD-47EB-9B08-9611106B4E68}">
    <text>593 adj NI</text>
  </threadedComment>
  <threadedComment ref="DJ126" dT="2025-04-04T12:56:26.92" personId="{8BD8153B-0117-43D0-8A87-E841916A0FE6}" id="{598222A9-21C8-4D19-9844-EEEC829C168A}">
    <text>3592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EY126" dT="2025-04-04T13:02:30.37" personId="{8BD8153B-0117-43D0-8A87-E841916A0FE6}" id="{0695F87C-27FD-450E-9869-B928F75C3FA1}">
    <text>10501 adj NI</text>
  </threadedComment>
  <threadedComment ref="EZ126" dT="2025-04-04T13:02:22.65" personId="{8BD8153B-0117-43D0-8A87-E841916A0FE6}" id="{715694F3-C9BD-4901-8238-EF210F261DD6}">
    <text>17716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DF127" dT="2025-04-04T13:00:00.90" personId="{8BD8153B-0117-43D0-8A87-E841916A0FE6}" id="{EF400A61-8487-4955-8D65-26C556923255}">
    <text>0.10 adj EPS</text>
  </threadedComment>
  <threadedComment ref="DJ127" dT="2025-04-04T12:52:56.15" personId="{8BD8153B-0117-43D0-8A87-E841916A0FE6}" id="{E2B201B5-FB54-472B-934B-865B93C95ABF}">
    <text>0.63 adjusted diluted EPS</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Y127" dT="2025-04-04T13:02:49.83" personId="{8BD8153B-0117-43D0-8A87-E841916A0FE6}" id="{65C746EA-BD4D-4CAD-AD24-3141C7528F27}">
    <text>1.84 adj EPS</text>
  </threadedComment>
  <threadedComment ref="EZ127" dT="2024-11-22T13:26:39.49" personId="{8BD8153B-0117-43D0-8A87-E841916A0FE6}" id="{8D72EABE-94D0-4B4D-AEB7-82FA7570459B}">
    <text>Q3 2024 guidance: 2.75-2.95
3.11 adjusted diluted EPS</text>
  </threadedComment>
  <threadedComment ref="FA127" dT="2025-04-03T18:21:40.84" personId="{8BD8153B-0117-43D0-8A87-E841916A0FE6}" id="{4D62E576-8008-4ADF-AEDA-360EEA41415D}">
    <text>Q424: 2.80-3.10</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DJ140" dT="2025-04-03T18:19:36.81" personId="{8BD8153B-0117-43D0-8A87-E841916A0FE6}" id="{3D7CF891-C6FB-4818-8568-C7763AA6EF7F}">
    <text>Excluding Paxlovid/Comirnaty, otherwise +21%</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5"/>
  <sheetData>
    <row r="2" spans="2:5">
      <c r="B2" s="102" t="s">
        <v>1631</v>
      </c>
    </row>
    <row r="3" spans="2:5">
      <c r="B3" s="102" t="s">
        <v>1628</v>
      </c>
    </row>
    <row r="4" spans="2:5">
      <c r="B4" s="102" t="s">
        <v>1629</v>
      </c>
    </row>
    <row r="5" spans="2:5">
      <c r="B5" s="102" t="s">
        <v>1630</v>
      </c>
    </row>
    <row r="7" spans="2:5">
      <c r="B7" s="102" t="s">
        <v>1632</v>
      </c>
      <c r="E7" s="102" t="s">
        <v>1676</v>
      </c>
    </row>
    <row r="8" spans="2:5">
      <c r="B8" s="102" t="s">
        <v>1633</v>
      </c>
    </row>
    <row r="10" spans="2:5">
      <c r="B10" s="102" t="s">
        <v>1634</v>
      </c>
      <c r="C10" s="102" t="s">
        <v>1640</v>
      </c>
    </row>
    <row r="11" spans="2:5">
      <c r="B11" s="102" t="s">
        <v>1635</v>
      </c>
      <c r="C11" s="102" t="s">
        <v>1640</v>
      </c>
    </row>
    <row r="12" spans="2:5">
      <c r="B12" s="102" t="s">
        <v>1636</v>
      </c>
      <c r="C12" s="102" t="s">
        <v>1640</v>
      </c>
    </row>
    <row r="13" spans="2:5">
      <c r="B13" s="102" t="s">
        <v>1637</v>
      </c>
      <c r="C13" s="102" t="s">
        <v>1640</v>
      </c>
    </row>
    <row r="14" spans="2:5">
      <c r="B14" s="102" t="s">
        <v>1638</v>
      </c>
      <c r="C14" s="102" t="s">
        <v>1640</v>
      </c>
    </row>
    <row r="15" spans="2:5">
      <c r="B15" s="102" t="s">
        <v>1639</v>
      </c>
      <c r="C15" s="102" t="s">
        <v>1640</v>
      </c>
    </row>
    <row r="16" spans="2:5">
      <c r="B16" s="102" t="s">
        <v>1641</v>
      </c>
      <c r="C16" s="102" t="s">
        <v>1642</v>
      </c>
    </row>
    <row r="17" spans="2:7">
      <c r="B17" s="102" t="s">
        <v>1643</v>
      </c>
      <c r="C17" s="102" t="s">
        <v>1647</v>
      </c>
    </row>
    <row r="18" spans="2:7">
      <c r="B18" s="102" t="s">
        <v>1644</v>
      </c>
      <c r="C18" s="102" t="s">
        <v>1647</v>
      </c>
    </row>
    <row r="19" spans="2:7">
      <c r="B19" s="102" t="s">
        <v>1645</v>
      </c>
      <c r="C19" s="102" t="s">
        <v>1647</v>
      </c>
    </row>
    <row r="20" spans="2:7">
      <c r="B20" s="102" t="s">
        <v>1627</v>
      </c>
      <c r="C20" s="102" t="s">
        <v>1647</v>
      </c>
      <c r="G20" s="102" t="s">
        <v>1674</v>
      </c>
    </row>
    <row r="21" spans="2:7">
      <c r="B21" s="102" t="s">
        <v>1646</v>
      </c>
      <c r="C21" s="102" t="s">
        <v>1647</v>
      </c>
    </row>
    <row r="22" spans="2:7">
      <c r="B22" s="102" t="s">
        <v>1648</v>
      </c>
      <c r="C22" s="102" t="s">
        <v>1649</v>
      </c>
    </row>
    <row r="23" spans="2:7">
      <c r="B23" s="102" t="s">
        <v>1650</v>
      </c>
      <c r="C23" s="102" t="s">
        <v>1658</v>
      </c>
    </row>
    <row r="24" spans="2:7">
      <c r="B24" s="102" t="s">
        <v>1651</v>
      </c>
      <c r="C24" s="102" t="s">
        <v>1658</v>
      </c>
    </row>
    <row r="25" spans="2:7">
      <c r="B25" s="102" t="s">
        <v>1652</v>
      </c>
      <c r="C25" s="102" t="s">
        <v>1658</v>
      </c>
    </row>
    <row r="26" spans="2:7">
      <c r="B26" s="102" t="s">
        <v>1653</v>
      </c>
      <c r="C26" s="102" t="s">
        <v>1658</v>
      </c>
      <c r="G26" s="102" t="s">
        <v>1675</v>
      </c>
    </row>
    <row r="27" spans="2:7">
      <c r="B27" s="102" t="s">
        <v>1654</v>
      </c>
      <c r="C27" s="102" t="s">
        <v>1658</v>
      </c>
    </row>
    <row r="28" spans="2:7">
      <c r="B28" s="102" t="s">
        <v>1655</v>
      </c>
      <c r="C28" s="102" t="s">
        <v>1658</v>
      </c>
    </row>
    <row r="29" spans="2:7">
      <c r="B29" s="102" t="s">
        <v>1656</v>
      </c>
      <c r="C29" s="102" t="s">
        <v>1658</v>
      </c>
    </row>
    <row r="30" spans="2:7">
      <c r="B30" s="102" t="s">
        <v>1657</v>
      </c>
      <c r="C30" s="102" t="s">
        <v>1658</v>
      </c>
    </row>
    <row r="31" spans="2:7">
      <c r="B31" s="102" t="s">
        <v>1659</v>
      </c>
    </row>
    <row r="32" spans="2:7">
      <c r="B32" s="102" t="s">
        <v>1660</v>
      </c>
    </row>
    <row r="33" spans="2:7">
      <c r="B33" s="102" t="s">
        <v>80</v>
      </c>
    </row>
    <row r="34" spans="2:7">
      <c r="B34" s="102" t="s">
        <v>1661</v>
      </c>
    </row>
    <row r="35" spans="2:7">
      <c r="B35" s="102" t="s">
        <v>1662</v>
      </c>
    </row>
    <row r="36" spans="2:7">
      <c r="B36" s="102" t="s">
        <v>1663</v>
      </c>
    </row>
    <row r="37" spans="2:7" ht="13">
      <c r="B37" s="118" t="s">
        <v>1664</v>
      </c>
      <c r="D37" s="102" t="s">
        <v>1672</v>
      </c>
      <c r="G37" s="102" t="s">
        <v>1673</v>
      </c>
    </row>
    <row r="38" spans="2:7">
      <c r="B38" s="102" t="s">
        <v>1665</v>
      </c>
    </row>
    <row r="39" spans="2:7">
      <c r="B39" s="102" t="s">
        <v>1666</v>
      </c>
    </row>
    <row r="40" spans="2:7">
      <c r="B40" s="102" t="s">
        <v>1667</v>
      </c>
    </row>
    <row r="41" spans="2:7">
      <c r="B41" s="102" t="s">
        <v>1668</v>
      </c>
    </row>
    <row r="42" spans="2:7">
      <c r="B42" s="102" t="s">
        <v>1669</v>
      </c>
    </row>
    <row r="43" spans="2:7">
      <c r="B43" s="102" t="s">
        <v>1670</v>
      </c>
    </row>
    <row r="44" spans="2:7">
      <c r="B44" s="102" t="s">
        <v>1671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1640625" defaultRowHeight="12.5"/>
  <cols>
    <col min="1" max="1" width="5" bestFit="1" customWidth="1"/>
    <col min="2" max="2" width="15.179687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1538</v>
      </c>
    </row>
    <row r="7" spans="1:3">
      <c r="B7" s="102" t="s">
        <v>932</v>
      </c>
    </row>
    <row r="8" spans="1:3" ht="13">
      <c r="C8" s="38" t="s">
        <v>1533</v>
      </c>
    </row>
    <row r="9" spans="1:3">
      <c r="C9" s="102" t="s">
        <v>1468</v>
      </c>
    </row>
    <row r="11" spans="1:3" ht="13">
      <c r="C11" s="38" t="s">
        <v>1534</v>
      </c>
    </row>
    <row r="13" spans="1:3" ht="13">
      <c r="C13" s="38" t="s">
        <v>1537</v>
      </c>
    </row>
    <row r="14" spans="1:3">
      <c r="C14" s="102" t="s">
        <v>1535</v>
      </c>
    </row>
    <row r="15" spans="1:3">
      <c r="C15" s="102" t="s">
        <v>1536</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5"/>
  <cols>
    <col min="1" max="1" width="5" bestFit="1" customWidth="1"/>
    <col min="2" max="2" width="12.1796875" bestFit="1" customWidth="1"/>
  </cols>
  <sheetData>
    <row r="1" spans="1:3">
      <c r="A1" s="16" t="s">
        <v>0</v>
      </c>
    </row>
    <row r="2" spans="1:3">
      <c r="B2" s="102" t="s">
        <v>1397</v>
      </c>
      <c r="C2" s="102" t="s">
        <v>1677</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ht="13">
      <c r="C14" s="34" t="s">
        <v>1202</v>
      </c>
    </row>
    <row r="16" spans="1:3" ht="13">
      <c r="C16" s="22" t="s">
        <v>1203</v>
      </c>
    </row>
    <row r="17" spans="3:3" ht="13">
      <c r="C17" s="22" t="s">
        <v>1204</v>
      </c>
    </row>
    <row r="18" spans="3:3" ht="13">
      <c r="C18" s="22" t="s">
        <v>1205</v>
      </c>
    </row>
    <row r="19" spans="3:3">
      <c r="C19" s="14" t="s">
        <v>1206</v>
      </c>
    </row>
    <row r="21" spans="3:3">
      <c r="C21" s="4" t="s">
        <v>1207</v>
      </c>
    </row>
    <row r="23" spans="3:3" ht="13">
      <c r="C23" s="22" t="s">
        <v>1208</v>
      </c>
    </row>
    <row r="24" spans="3:3">
      <c r="C24" s="4" t="s">
        <v>1209</v>
      </c>
    </row>
    <row r="25" spans="3:3">
      <c r="C25" s="4" t="s">
        <v>1210</v>
      </c>
    </row>
    <row r="27" spans="3:3" ht="13">
      <c r="C27" s="22" t="s">
        <v>1211</v>
      </c>
    </row>
    <row r="28" spans="3:3">
      <c r="C28" s="4" t="s">
        <v>1212</v>
      </c>
    </row>
    <row r="29" spans="3:3">
      <c r="C29" s="4" t="s">
        <v>1213</v>
      </c>
    </row>
    <row r="30" spans="3:3">
      <c r="C30" s="4" t="s">
        <v>1214</v>
      </c>
    </row>
    <row r="32" spans="3:3" ht="13">
      <c r="C32" s="22" t="s">
        <v>1215</v>
      </c>
    </row>
    <row r="33" spans="3:3">
      <c r="C33" s="4" t="s">
        <v>1216</v>
      </c>
    </row>
    <row r="34" spans="3:3">
      <c r="C34" s="4" t="s">
        <v>1217</v>
      </c>
    </row>
    <row r="36" spans="3:3" ht="1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ht="13">
      <c r="C45" s="34" t="s">
        <v>1224</v>
      </c>
    </row>
    <row r="46" spans="3:3" s="31" customFormat="1"/>
    <row r="47" spans="3:3" s="31" customFormat="1" ht="13">
      <c r="C47" s="34" t="s">
        <v>1225</v>
      </c>
    </row>
    <row r="49" spans="3:3" ht="13">
      <c r="C49" s="22" t="s">
        <v>1226</v>
      </c>
    </row>
    <row r="50" spans="3:3">
      <c r="C50" s="14" t="s">
        <v>1227</v>
      </c>
    </row>
    <row r="51" spans="3:3">
      <c r="C51" s="4" t="s">
        <v>1228</v>
      </c>
    </row>
    <row r="52" spans="3:3">
      <c r="C52" s="4" t="s">
        <v>1229</v>
      </c>
    </row>
    <row r="62" spans="3:3">
      <c r="C62" s="14"/>
    </row>
    <row r="80" spans="3:3" ht="1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1640625" defaultRowHeight="12.5"/>
  <cols>
    <col min="1" max="1" width="5" bestFit="1" customWidth="1"/>
    <col min="2" max="2" width="18.26953125" bestFit="1" customWidth="1"/>
    <col min="3" max="29" width="9.1796875" style="113"/>
  </cols>
  <sheetData>
    <row r="1" spans="1:29">
      <c r="A1" s="16" t="s">
        <v>0</v>
      </c>
      <c r="C1"/>
    </row>
    <row r="2" spans="1:29">
      <c r="B2" s="102" t="s">
        <v>2</v>
      </c>
      <c r="C2" s="102" t="s">
        <v>1539</v>
      </c>
    </row>
    <row r="3" spans="1:29">
      <c r="B3" s="102" t="s">
        <v>3</v>
      </c>
      <c r="C3" s="102" t="s">
        <v>886</v>
      </c>
    </row>
    <row r="4" spans="1:29">
      <c r="B4" s="102" t="s">
        <v>5</v>
      </c>
      <c r="C4" s="102" t="s">
        <v>1516</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1540</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ht="13">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ht="13">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ht="13">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ht="13">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796875" defaultRowHeight="12.5"/>
  <cols>
    <col min="1" max="1" width="5.1796875" style="4" customWidth="1"/>
    <col min="2" max="2" width="12.81640625" style="4" customWidth="1"/>
    <col min="3" max="3" width="18.26953125" style="4" customWidth="1"/>
    <col min="4" max="4" width="4" style="4" customWidth="1"/>
    <col min="5" max="5" width="13.453125" style="4" customWidth="1"/>
    <col min="6" max="6" width="10.1796875" style="4" customWidth="1"/>
    <col min="7" max="16384" width="9.179687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ht="13">
      <c r="C14" s="22" t="s">
        <v>933</v>
      </c>
    </row>
    <row r="15" spans="1:3">
      <c r="C15" s="4" t="s">
        <v>934</v>
      </c>
    </row>
    <row r="17" spans="3:3" ht="13">
      <c r="C17" s="22" t="s">
        <v>935</v>
      </c>
    </row>
    <row r="18" spans="3:3">
      <c r="C18" s="4" t="s">
        <v>936</v>
      </c>
    </row>
    <row r="19" spans="3:3">
      <c r="C19" s="4" t="s">
        <v>937</v>
      </c>
    </row>
    <row r="21" spans="3:3" ht="1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ht="13">
      <c r="C39" s="22" t="s">
        <v>953</v>
      </c>
    </row>
    <row r="40" spans="3:3">
      <c r="C40" s="14" t="s">
        <v>954</v>
      </c>
    </row>
    <row r="41" spans="3:3">
      <c r="C41" s="4" t="s">
        <v>955</v>
      </c>
    </row>
    <row r="42" spans="3:3">
      <c r="C42" s="4" t="s">
        <v>956</v>
      </c>
    </row>
    <row r="43" spans="3:3">
      <c r="C43" s="4" t="s">
        <v>957</v>
      </c>
    </row>
    <row r="44" spans="3:3" ht="13">
      <c r="C44" s="33" t="s">
        <v>958</v>
      </c>
    </row>
    <row r="45" spans="3:3" ht="13">
      <c r="C45" s="5" t="s">
        <v>959</v>
      </c>
    </row>
    <row r="46" spans="3:3" ht="13">
      <c r="C46" s="5" t="s">
        <v>960</v>
      </c>
    </row>
    <row r="47" spans="3:3">
      <c r="C47" s="14" t="s">
        <v>961</v>
      </c>
    </row>
    <row r="49" spans="3:3" ht="13">
      <c r="C49" s="22" t="s">
        <v>962</v>
      </c>
    </row>
    <row r="50" spans="3:3">
      <c r="C50" s="4" t="s">
        <v>963</v>
      </c>
    </row>
    <row r="52" spans="3:3" ht="13">
      <c r="C52" s="22" t="s">
        <v>964</v>
      </c>
    </row>
    <row r="53" spans="3:3">
      <c r="C53" s="4" t="s">
        <v>965</v>
      </c>
    </row>
    <row r="54" spans="3:3">
      <c r="C54" s="4" t="s">
        <v>966</v>
      </c>
    </row>
    <row r="56" spans="3:3" ht="1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ht="13">
      <c r="C10" s="22" t="s">
        <v>1180</v>
      </c>
    </row>
    <row r="11" spans="1:3">
      <c r="C11" s="4" t="s">
        <v>218</v>
      </c>
    </row>
    <row r="13" spans="1:3" ht="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ht="1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796875" defaultRowHeight="12.5"/>
  <cols>
    <col min="1" max="1" width="9.1796875" style="4"/>
    <col min="2" max="2" width="19.1796875" style="4" bestFit="1" customWidth="1"/>
    <col min="3" max="5" width="9.1796875" style="4"/>
    <col min="6" max="6" width="11.1796875" style="4" bestFit="1" customWidth="1"/>
    <col min="7" max="11" width="9.1796875" style="4"/>
    <col min="12" max="12" width="12.453125" style="4" bestFit="1" customWidth="1"/>
    <col min="13" max="13" width="9.1796875" style="4"/>
    <col min="14" max="14" width="9.26953125" style="4" bestFit="1" customWidth="1"/>
    <col min="15" max="15" width="10.453125" style="4" bestFit="1" customWidth="1"/>
    <col min="16" max="17" width="9.453125" style="4" bestFit="1" customWidth="1"/>
    <col min="18" max="21" width="9.453125" style="6" bestFit="1" customWidth="1"/>
    <col min="22" max="23" width="10.1796875" style="6" bestFit="1" customWidth="1"/>
    <col min="24" max="37" width="10.453125" style="6" bestFit="1" customWidth="1"/>
    <col min="38" max="16384" width="9.179687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ht="13">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ht="13">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1527</v>
      </c>
    </row>
    <row r="3" spans="1:3">
      <c r="B3" s="102" t="s">
        <v>1398</v>
      </c>
      <c r="C3" s="102" t="s">
        <v>1521</v>
      </c>
    </row>
    <row r="4" spans="1:3">
      <c r="B4" s="102" t="s">
        <v>5</v>
      </c>
      <c r="C4" s="102" t="s">
        <v>1522</v>
      </c>
    </row>
    <row r="5" spans="1:3">
      <c r="B5" s="102" t="s">
        <v>932</v>
      </c>
    </row>
    <row r="6" spans="1:3" ht="13">
      <c r="C6" s="38" t="s">
        <v>1523</v>
      </c>
    </row>
    <row r="7" spans="1:3">
      <c r="C7" s="102" t="s">
        <v>1524</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1640625" defaultRowHeight="12.5"/>
  <cols>
    <col min="1" max="1" width="14" bestFit="1" customWidth="1"/>
    <col min="2" max="2" width="14.7265625" bestFit="1" customWidth="1"/>
    <col min="3" max="4" width="13.1796875" bestFit="1" customWidth="1"/>
    <col min="5" max="5" width="5.453125" bestFit="1" customWidth="1"/>
    <col min="6" max="6" width="2.7265625" bestFit="1" customWidth="1"/>
    <col min="7" max="7" width="10.453125" bestFit="1" customWidth="1"/>
    <col min="8" max="8" width="4.81640625" bestFit="1" customWidth="1"/>
    <col min="9" max="9" width="19.453125" bestFit="1" customWidth="1"/>
  </cols>
  <sheetData>
    <row r="1" spans="1:9">
      <c r="A1" s="16" t="s">
        <v>0</v>
      </c>
    </row>
    <row r="2" spans="1:9">
      <c r="A2" s="16" t="s">
        <v>1235</v>
      </c>
    </row>
    <row r="3" spans="1:9" ht="13">
      <c r="B3" s="41" t="s">
        <v>9</v>
      </c>
      <c r="C3" s="42" t="s">
        <v>1236</v>
      </c>
      <c r="D3" s="42" t="s">
        <v>1237</v>
      </c>
      <c r="E3" s="43">
        <v>1</v>
      </c>
      <c r="F3" s="42" t="s">
        <v>114</v>
      </c>
      <c r="G3" s="42" t="s">
        <v>1238</v>
      </c>
      <c r="H3" s="42" t="s">
        <v>141</v>
      </c>
    </row>
    <row r="4" spans="1:9" ht="13">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1640625" defaultRowHeight="12.5"/>
  <cols>
    <col min="1" max="1" width="5" bestFit="1" customWidth="1"/>
    <col min="2" max="2" width="12.8164062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ht="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1640625" defaultRowHeight="12.5"/>
  <cols>
    <col min="1" max="1" width="5" bestFit="1" customWidth="1"/>
    <col min="2" max="2" width="12.269531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1528</v>
      </c>
    </row>
    <row r="7" spans="1:3">
      <c r="B7" s="102" t="s">
        <v>932</v>
      </c>
    </row>
    <row r="8" spans="1:3" ht="13">
      <c r="C8" s="38" t="s">
        <v>1463</v>
      </c>
    </row>
    <row r="10" spans="1:3" ht="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ht="13">
      <c r="C9" s="38" t="s">
        <v>1489</v>
      </c>
    </row>
    <row r="10" spans="1:3">
      <c r="C10" s="102" t="s">
        <v>1490</v>
      </c>
    </row>
    <row r="12" spans="1:3" ht="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ht="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1555</v>
      </c>
    </row>
    <row r="4" spans="1:3">
      <c r="B4" s="102" t="s">
        <v>5</v>
      </c>
      <c r="C4" s="102" t="s">
        <v>1553</v>
      </c>
    </row>
    <row r="5" spans="1:3">
      <c r="B5" s="102" t="s">
        <v>884</v>
      </c>
      <c r="C5" s="102" t="s">
        <v>1554</v>
      </c>
    </row>
    <row r="6" spans="1:3">
      <c r="B6" s="102" t="s">
        <v>932</v>
      </c>
    </row>
    <row r="7" spans="1:3" ht="13">
      <c r="C7" s="38" t="s">
        <v>1556</v>
      </c>
    </row>
    <row r="8" spans="1:3">
      <c r="C8" s="102" t="s">
        <v>1557</v>
      </c>
    </row>
    <row r="9" spans="1:3">
      <c r="C9" s="102" t="s">
        <v>1558</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1640625" defaultRowHeight="12.5"/>
  <cols>
    <col min="1" max="1" width="5" bestFit="1" customWidth="1"/>
    <col min="2" max="2" width="12" bestFit="1" customWidth="1"/>
    <col min="3" max="3" width="13.81640625" customWidth="1"/>
  </cols>
  <sheetData>
    <row r="1" spans="1:3">
      <c r="A1" s="16" t="s">
        <v>0</v>
      </c>
    </row>
    <row r="2" spans="1:3">
      <c r="B2" s="102" t="s">
        <v>1397</v>
      </c>
      <c r="C2" s="102" t="s">
        <v>480</v>
      </c>
    </row>
    <row r="3" spans="1:3">
      <c r="B3" s="102" t="s">
        <v>1398</v>
      </c>
    </row>
    <row r="4" spans="1:3">
      <c r="B4" s="102" t="s">
        <v>932</v>
      </c>
    </row>
    <row r="5" spans="1:3" ht="13">
      <c r="C5" s="38" t="s">
        <v>1559</v>
      </c>
    </row>
    <row r="6" spans="1:3">
      <c r="C6" s="102" t="s">
        <v>1560</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1503</v>
      </c>
    </row>
    <row r="3" spans="1:3">
      <c r="B3" s="102" t="s">
        <v>5</v>
      </c>
      <c r="C3" s="102" t="s">
        <v>1561</v>
      </c>
    </row>
    <row r="4" spans="1:3">
      <c r="B4" s="102" t="s">
        <v>884</v>
      </c>
      <c r="C4" s="102" t="s">
        <v>1562</v>
      </c>
    </row>
    <row r="5" spans="1:3">
      <c r="B5" s="102" t="s">
        <v>932</v>
      </c>
    </row>
    <row r="6" spans="1:3" ht="13">
      <c r="C6" s="38" t="s">
        <v>1563</v>
      </c>
    </row>
    <row r="8" spans="1:3" ht="13">
      <c r="C8" s="38" t="s">
        <v>1564</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796875" defaultRowHeight="12.5"/>
  <cols>
    <col min="1" max="1" width="5" style="4" bestFit="1" customWidth="1"/>
    <col min="2" max="2" width="15.1796875" style="4" customWidth="1"/>
    <col min="3" max="16384" width="9.179687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ht="13">
      <c r="C8" s="22" t="s">
        <v>1023</v>
      </c>
    </row>
    <row r="9" spans="1:3">
      <c r="C9" s="14" t="s">
        <v>1024</v>
      </c>
    </row>
    <row r="10" spans="1:3">
      <c r="C10" s="14"/>
    </row>
    <row r="11" spans="1:3" ht="13">
      <c r="C11" s="22" t="s">
        <v>1025</v>
      </c>
    </row>
    <row r="12" spans="1:3">
      <c r="C12" s="14" t="s">
        <v>1026</v>
      </c>
    </row>
    <row r="13" spans="1:3">
      <c r="C13" s="14"/>
    </row>
    <row r="14" spans="1:3" ht="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ht="13">
      <c r="B27" s="5" t="s">
        <v>1038</v>
      </c>
    </row>
    <row r="28" spans="2:3" ht="1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ht="13">
      <c r="B47" s="34" t="s">
        <v>1052</v>
      </c>
    </row>
    <row r="48" spans="2:2">
      <c r="B48" s="4" t="s">
        <v>1053</v>
      </c>
    </row>
    <row r="50" spans="2:2" s="31" customFormat="1" ht="13">
      <c r="B50" s="34" t="s">
        <v>1054</v>
      </c>
    </row>
    <row r="52" spans="2:2" s="31" customFormat="1" ht="13">
      <c r="B52" s="34" t="s">
        <v>1055</v>
      </c>
    </row>
    <row r="54" spans="2:2" ht="13">
      <c r="B54" s="22" t="s">
        <v>1056</v>
      </c>
    </row>
    <row r="56" spans="2:2" s="31" customFormat="1" ht="13">
      <c r="B56" s="34" t="s">
        <v>1057</v>
      </c>
    </row>
    <row r="57" spans="2:2" s="31" customFormat="1" ht="13">
      <c r="B57" s="34"/>
    </row>
    <row r="58" spans="2:2" s="31" customFormat="1" ht="13">
      <c r="B58" s="34" t="s">
        <v>1058</v>
      </c>
    </row>
    <row r="61" spans="2:2" s="31" customFormat="1" ht="13">
      <c r="B61" s="34" t="s">
        <v>1059</v>
      </c>
    </row>
    <row r="63" spans="2:2" s="31" customFormat="1" ht="13">
      <c r="B63" s="34" t="s">
        <v>1060</v>
      </c>
    </row>
    <row r="65" spans="2:2" s="31" customFormat="1" ht="13">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ht="1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1640625" defaultRowHeight="12.5"/>
  <cols>
    <col min="1" max="1" width="5" bestFit="1" customWidth="1"/>
    <col min="2" max="2" width="6.453125" bestFit="1" customWidth="1"/>
    <col min="3" max="10" width="5" bestFit="1" customWidth="1"/>
    <col min="11" max="12" width="5.453125" bestFit="1" customWidth="1"/>
    <col min="13" max="14" width="5" bestFit="1" customWidth="1"/>
    <col min="15" max="15" width="6.26953125" bestFit="1" customWidth="1"/>
    <col min="16" max="27" width="5" bestFit="1" customWidth="1"/>
    <col min="28" max="28" width="5.81640625" bestFit="1" customWidth="1"/>
    <col min="29" max="56" width="5.453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1640625" defaultRowHeight="12.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1640625" defaultRowHeight="12.5"/>
  <cols>
    <col min="1" max="1" width="7.453125" bestFit="1" customWidth="1"/>
    <col min="2" max="2" width="23.453125" bestFit="1" customWidth="1"/>
    <col min="3" max="3" width="15.453125" customWidth="1"/>
    <col min="4" max="4" width="15.81640625" customWidth="1"/>
    <col min="6" max="6" width="10.453125" bestFit="1" customWidth="1"/>
    <col min="7" max="7" width="10.179687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ht="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1640625" defaultRowHeight="12.5"/>
  <cols>
    <col min="1" max="1" width="5" bestFit="1" customWidth="1"/>
    <col min="2" max="2" width="7.453125" bestFit="1" customWidth="1"/>
    <col min="3" max="6" width="5" bestFit="1" customWidth="1"/>
    <col min="7" max="7" width="6.26953125" bestFit="1" customWidth="1"/>
    <col min="8" max="19" width="5" bestFit="1" customWidth="1"/>
    <col min="20" max="20" width="5.81640625" bestFit="1" customWidth="1"/>
    <col min="21" max="44" width="5.453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796875" defaultRowHeight="12.5"/>
  <cols>
    <col min="1" max="1" width="5" style="4" bestFit="1" customWidth="1"/>
    <col min="2" max="2" width="12.81640625" style="4" bestFit="1" customWidth="1"/>
    <col min="3" max="5" width="5" style="4" bestFit="1" customWidth="1"/>
    <col min="6" max="7" width="4.453125" style="4" customWidth="1"/>
    <col min="8" max="15" width="5.453125" style="6" bestFit="1" customWidth="1"/>
    <col min="16" max="21" width="5.453125" style="4" bestFit="1" customWidth="1"/>
    <col min="22" max="16384" width="9.179687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ht="13">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796875" defaultRowHeight="12.5"/>
  <cols>
    <col min="1" max="1" width="5" style="4" bestFit="1" customWidth="1"/>
    <col min="2" max="2" width="13.26953125" style="4" customWidth="1"/>
    <col min="3" max="16384" width="9.179687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ht="13">
      <c r="C13" s="22" t="s">
        <v>1159</v>
      </c>
    </row>
    <row r="14" spans="1:3">
      <c r="C14" s="4" t="s">
        <v>1160</v>
      </c>
    </row>
    <row r="15" spans="1:3" ht="13">
      <c r="C15" s="25" t="s">
        <v>1161</v>
      </c>
    </row>
    <row r="16" spans="1:3">
      <c r="C16" s="4" t="s">
        <v>1162</v>
      </c>
    </row>
    <row r="19" spans="3:3" ht="13">
      <c r="C19" s="22" t="s">
        <v>1163</v>
      </c>
    </row>
    <row r="20" spans="3:3">
      <c r="C20" s="4" t="s">
        <v>1164</v>
      </c>
    </row>
    <row r="21" spans="3:3">
      <c r="C21" s="4" t="s">
        <v>1165</v>
      </c>
    </row>
    <row r="24" spans="3:3" ht="1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ht="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1640625" defaultRowHeight="12.5"/>
  <cols>
    <col min="1" max="1" width="5" bestFit="1" customWidth="1"/>
    <col min="2" max="2" width="11.269531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1640625" defaultRowHeight="12.5"/>
  <cols>
    <col min="1" max="1" width="5" bestFit="1" customWidth="1"/>
    <col min="2" max="2" width="7.453125" bestFit="1" customWidth="1"/>
    <col min="3" max="10" width="5.1796875" bestFit="1" customWidth="1"/>
    <col min="11" max="14" width="5.7265625" bestFit="1" customWidth="1"/>
    <col min="15" max="15" width="6.26953125" bestFit="1" customWidth="1"/>
    <col min="16" max="27" width="5.1796875" bestFit="1" customWidth="1"/>
    <col min="28" max="28" width="5.81640625" bestFit="1" customWidth="1"/>
    <col min="29" max="29" width="1.453125" customWidth="1"/>
    <col min="30" max="53" width="5.45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row>
    <row r="3" spans="1:3">
      <c r="B3" t="s">
        <v>1398</v>
      </c>
      <c r="C3" t="s">
        <v>1548</v>
      </c>
    </row>
    <row r="4" spans="1:3">
      <c r="B4" t="s">
        <v>5</v>
      </c>
      <c r="C4" t="s">
        <v>1549</v>
      </c>
    </row>
    <row r="5" spans="1:3">
      <c r="B5" t="s">
        <v>932</v>
      </c>
    </row>
    <row r="6" spans="1:3" ht="13">
      <c r="C6" s="38" t="s">
        <v>1550</v>
      </c>
    </row>
    <row r="8" spans="1:3" ht="13">
      <c r="C8" s="38" t="s">
        <v>1551</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796875" defaultRowHeight="12.5"/>
  <cols>
    <col min="1" max="1" width="5.81640625" style="4" customWidth="1"/>
    <col min="2" max="2" width="12.81640625" style="4" bestFit="1" customWidth="1"/>
    <col min="3" max="14" width="5" style="4" bestFit="1" customWidth="1"/>
    <col min="15" max="15" width="6.26953125" style="4" bestFit="1" customWidth="1"/>
    <col min="16" max="18" width="5" style="4" bestFit="1" customWidth="1"/>
    <col min="19" max="24" width="5.453125" style="4" bestFit="1" customWidth="1"/>
    <col min="25" max="27" width="5" style="4" bestFit="1" customWidth="1"/>
    <col min="28" max="28" width="5.81640625" style="4" bestFit="1" customWidth="1"/>
    <col min="29" max="72" width="5.453125" style="4" bestFit="1" customWidth="1"/>
    <col min="73" max="16384" width="9.179687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796875" defaultRowHeight="12.5" outlineLevelRow="1"/>
  <cols>
    <col min="1" max="1" width="5" style="4" bestFit="1" customWidth="1"/>
    <col min="2" max="2" width="21" style="4" bestFit="1" customWidth="1"/>
    <col min="3" max="27" width="5" style="4" bestFit="1" customWidth="1"/>
    <col min="28" max="28" width="5.81640625" style="4" bestFit="1" customWidth="1"/>
    <col min="29" max="72" width="5.453125" style="4" bestFit="1" customWidth="1"/>
    <col min="73" max="16384" width="9.179687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1640625" defaultRowHeight="12.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ht="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1640625" defaultRowHeight="12.5"/>
  <cols>
    <col min="2" max="2" width="30.726562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ht="13">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1525</v>
      </c>
    </row>
    <row r="52" spans="2:9">
      <c r="B52" s="156" t="s">
        <v>1623</v>
      </c>
    </row>
    <row r="53" spans="2:9">
      <c r="B53" s="156" t="s">
        <v>1624</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ht="13">
      <c r="C8" s="22" t="s">
        <v>1187</v>
      </c>
    </row>
    <row r="11" spans="1:3" ht="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1640625" defaultRowHeight="12.5"/>
  <cols>
    <col min="2" max="2" width="9.8164062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1640625" defaultRowHeight="12.5"/>
  <cols>
    <col min="2" max="2" width="10.7265625" style="127" customWidth="1"/>
    <col min="3" max="3" width="33.26953125" customWidth="1"/>
    <col min="4" max="4" width="10.453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1640625" defaultRowHeight="12.5"/>
  <cols>
    <col min="1" max="1" width="5" bestFit="1" customWidth="1"/>
    <col min="2" max="2" width="19" bestFit="1" customWidth="1"/>
    <col min="3" max="3" width="17" customWidth="1"/>
    <col min="4" max="5" width="14" customWidth="1"/>
    <col min="13" max="13" width="10.1796875" bestFit="1" customWidth="1"/>
    <col min="15" max="15" width="10.179687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tabSelected="1" topLeftCell="C1" zoomScale="145" zoomScaleNormal="145" workbookViewId="0">
      <selection activeCell="L3" sqref="L3"/>
    </sheetView>
  </sheetViews>
  <sheetFormatPr defaultColWidth="8.81640625" defaultRowHeight="12.5"/>
  <cols>
    <col min="1" max="1" width="2.26953125" customWidth="1"/>
    <col min="2" max="2" width="27.453125" customWidth="1"/>
    <col min="3" max="3" width="23.1796875" customWidth="1"/>
    <col min="4" max="4" width="24.453125" bestFit="1" customWidth="1"/>
    <col min="5" max="5" width="8.7265625" customWidth="1"/>
    <col min="6" max="6" width="14" customWidth="1"/>
    <col min="7" max="7" width="8.7265625" style="1" customWidth="1"/>
    <col min="8" max="8" width="23.7265625" customWidth="1"/>
    <col min="9" max="9" width="2.81640625" customWidth="1"/>
    <col min="10" max="10" width="9" bestFit="1" customWidth="1"/>
    <col min="11" max="11" width="8.179687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23.55</v>
      </c>
    </row>
    <row r="3" spans="1:13">
      <c r="B3" s="191" t="s">
        <v>1352</v>
      </c>
      <c r="C3" s="150" t="s">
        <v>1401</v>
      </c>
      <c r="D3" s="150" t="s">
        <v>1402</v>
      </c>
      <c r="E3" s="151" t="s">
        <v>1403</v>
      </c>
      <c r="F3" s="148"/>
      <c r="G3" s="150" t="s">
        <v>305</v>
      </c>
      <c r="H3" s="189" t="s">
        <v>1404</v>
      </c>
      <c r="J3" t="s">
        <v>299</v>
      </c>
      <c r="K3" s="57">
        <v>5710</v>
      </c>
      <c r="L3" s="135" t="s">
        <v>1608</v>
      </c>
    </row>
    <row r="4" spans="1:13">
      <c r="B4" s="192" t="s">
        <v>1423</v>
      </c>
      <c r="C4" s="150" t="s">
        <v>402</v>
      </c>
      <c r="D4" s="150" t="s">
        <v>403</v>
      </c>
      <c r="E4" s="151">
        <v>1</v>
      </c>
      <c r="F4" s="150"/>
      <c r="G4" s="150" t="s">
        <v>141</v>
      </c>
      <c r="H4" s="153"/>
      <c r="J4" t="s">
        <v>306</v>
      </c>
      <c r="K4" s="57">
        <f>K3*K2</f>
        <v>134470.5</v>
      </c>
    </row>
    <row r="5" spans="1:13">
      <c r="B5" s="146" t="s">
        <v>322</v>
      </c>
      <c r="C5" s="150" t="s">
        <v>323</v>
      </c>
      <c r="D5" s="150" t="s">
        <v>324</v>
      </c>
      <c r="E5" s="151" t="s">
        <v>325</v>
      </c>
      <c r="F5" s="148">
        <v>36573</v>
      </c>
      <c r="G5" s="150" t="s">
        <v>326</v>
      </c>
      <c r="H5" s="153" t="s">
        <v>324</v>
      </c>
      <c r="J5" t="s">
        <v>310</v>
      </c>
      <c r="K5" s="134">
        <v>19330</v>
      </c>
      <c r="L5" s="135" t="s">
        <v>1608</v>
      </c>
      <c r="M5" s="149"/>
    </row>
    <row r="6" spans="1:13">
      <c r="B6" s="146" t="s">
        <v>327</v>
      </c>
      <c r="C6" s="150" t="s">
        <v>323</v>
      </c>
      <c r="D6" s="150" t="s">
        <v>324</v>
      </c>
      <c r="E6" s="147">
        <v>1</v>
      </c>
      <c r="F6" s="148">
        <v>40233</v>
      </c>
      <c r="G6" s="150" t="s">
        <v>326</v>
      </c>
      <c r="H6" s="153" t="s">
        <v>324</v>
      </c>
      <c r="J6" t="s">
        <v>314</v>
      </c>
      <c r="K6" s="57">
        <v>62109</v>
      </c>
      <c r="L6" s="135" t="s">
        <v>1608</v>
      </c>
    </row>
    <row r="7" spans="1:13">
      <c r="B7" s="192" t="s">
        <v>1426</v>
      </c>
      <c r="C7" s="150" t="s">
        <v>1401</v>
      </c>
      <c r="D7" s="150" t="s">
        <v>1410</v>
      </c>
      <c r="E7" s="147">
        <v>1</v>
      </c>
      <c r="F7" s="152"/>
      <c r="G7" s="150" t="s">
        <v>141</v>
      </c>
      <c r="H7" s="153"/>
      <c r="J7" t="s">
        <v>318</v>
      </c>
      <c r="K7" s="57">
        <f>K4-K5+K6</f>
        <v>177249.5</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1515</v>
      </c>
    </row>
    <row r="11" spans="1:13">
      <c r="B11" s="146" t="s">
        <v>307</v>
      </c>
      <c r="C11" s="150" t="s">
        <v>302</v>
      </c>
      <c r="D11" s="150" t="s">
        <v>308</v>
      </c>
      <c r="E11" s="151">
        <v>1</v>
      </c>
      <c r="F11" s="148">
        <v>41219</v>
      </c>
      <c r="G11" s="150" t="s">
        <v>141</v>
      </c>
      <c r="H11" s="153"/>
      <c r="J11" s="102" t="s">
        <v>1568</v>
      </c>
    </row>
    <row r="12" spans="1:13">
      <c r="B12" s="146" t="s">
        <v>311</v>
      </c>
      <c r="C12" s="150" t="s">
        <v>312</v>
      </c>
      <c r="D12" s="150" t="s">
        <v>313</v>
      </c>
      <c r="E12" s="151">
        <v>1</v>
      </c>
      <c r="F12" s="148">
        <v>40935</v>
      </c>
      <c r="G12" s="150" t="s">
        <v>141</v>
      </c>
      <c r="H12" s="153"/>
      <c r="J12" s="102" t="s">
        <v>1687</v>
      </c>
    </row>
    <row r="13" spans="1:13">
      <c r="B13" s="146" t="s">
        <v>315</v>
      </c>
      <c r="C13" s="150" t="s">
        <v>116</v>
      </c>
      <c r="D13" s="150" t="s">
        <v>316</v>
      </c>
      <c r="E13" s="151">
        <v>1</v>
      </c>
      <c r="F13" s="148">
        <v>40781</v>
      </c>
      <c r="G13" s="150" t="s">
        <v>141</v>
      </c>
      <c r="H13" s="153" t="s">
        <v>317</v>
      </c>
      <c r="J13" s="102" t="s">
        <v>1686</v>
      </c>
    </row>
    <row r="14" spans="1:13">
      <c r="B14" s="146" t="s">
        <v>319</v>
      </c>
      <c r="C14" s="1" t="s">
        <v>320</v>
      </c>
      <c r="D14" s="1" t="s">
        <v>321</v>
      </c>
      <c r="E14" s="147">
        <v>1</v>
      </c>
      <c r="F14" s="152">
        <v>38743</v>
      </c>
      <c r="G14" s="1" t="s">
        <v>141</v>
      </c>
      <c r="H14" s="153" t="s">
        <v>1439</v>
      </c>
      <c r="J14" s="102" t="s">
        <v>1692</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1">
      <c r="B17" s="156" t="s">
        <v>340</v>
      </c>
      <c r="C17" s="150" t="s">
        <v>338</v>
      </c>
      <c r="D17" s="150" t="s">
        <v>341</v>
      </c>
      <c r="E17" s="151" t="s">
        <v>342</v>
      </c>
      <c r="F17" s="152"/>
      <c r="G17" s="150" t="s">
        <v>209</v>
      </c>
      <c r="H17" s="153" t="s">
        <v>216</v>
      </c>
      <c r="K17" s="102"/>
    </row>
    <row r="18" spans="2:11">
      <c r="B18" s="146" t="s">
        <v>358</v>
      </c>
      <c r="C18" s="1" t="s">
        <v>359</v>
      </c>
      <c r="D18" s="150" t="s">
        <v>360</v>
      </c>
      <c r="E18" s="147">
        <v>1</v>
      </c>
      <c r="F18" s="148">
        <v>36634</v>
      </c>
      <c r="G18" s="150" t="s">
        <v>220</v>
      </c>
      <c r="H18" s="153"/>
    </row>
    <row r="19" spans="2:11">
      <c r="B19" s="146" t="s">
        <v>361</v>
      </c>
      <c r="C19" s="1" t="s">
        <v>362</v>
      </c>
      <c r="D19" s="1" t="s">
        <v>363</v>
      </c>
      <c r="E19" s="147">
        <v>1</v>
      </c>
      <c r="F19" s="152">
        <v>38847</v>
      </c>
      <c r="G19" s="1" t="s">
        <v>141</v>
      </c>
      <c r="H19" s="161" t="s">
        <v>364</v>
      </c>
    </row>
    <row r="20" spans="2:11">
      <c r="B20" s="146" t="s">
        <v>371</v>
      </c>
      <c r="C20" s="150" t="s">
        <v>218</v>
      </c>
      <c r="D20" s="150" t="s">
        <v>207</v>
      </c>
      <c r="E20" s="147">
        <v>1</v>
      </c>
      <c r="F20" s="152">
        <v>37380</v>
      </c>
      <c r="G20" s="150" t="s">
        <v>220</v>
      </c>
      <c r="H20" s="153"/>
    </row>
    <row r="21" spans="2:11">
      <c r="B21" s="146" t="s">
        <v>372</v>
      </c>
      <c r="C21" s="1" t="s">
        <v>373</v>
      </c>
      <c r="D21" s="1" t="s">
        <v>350</v>
      </c>
      <c r="E21" s="147" t="s">
        <v>374</v>
      </c>
      <c r="F21" s="1">
        <v>2008</v>
      </c>
      <c r="G21" s="150" t="s">
        <v>141</v>
      </c>
      <c r="H21" s="153"/>
    </row>
    <row r="22" spans="2:11">
      <c r="B22" s="156" t="s">
        <v>1428</v>
      </c>
      <c r="C22" s="150" t="s">
        <v>407</v>
      </c>
      <c r="D22" s="150" t="s">
        <v>1429</v>
      </c>
      <c r="E22" s="147">
        <v>1</v>
      </c>
      <c r="F22" s="150"/>
      <c r="H22" s="153"/>
    </row>
    <row r="23" spans="2:11">
      <c r="B23" s="192" t="s">
        <v>1454</v>
      </c>
      <c r="C23" s="150" t="s">
        <v>1456</v>
      </c>
      <c r="D23" s="150" t="s">
        <v>1457</v>
      </c>
      <c r="E23" s="151" t="s">
        <v>1455</v>
      </c>
      <c r="F23" s="150"/>
      <c r="G23" s="150" t="s">
        <v>141</v>
      </c>
      <c r="H23" s="153"/>
    </row>
    <row r="24" spans="2:11" s="118" customFormat="1" ht="13">
      <c r="B24" s="156" t="s">
        <v>1432</v>
      </c>
      <c r="C24" s="150" t="s">
        <v>402</v>
      </c>
      <c r="D24" s="150" t="s">
        <v>413</v>
      </c>
      <c r="E24" s="147">
        <v>1</v>
      </c>
      <c r="F24" s="150"/>
      <c r="G24" s="150" t="s">
        <v>209</v>
      </c>
      <c r="H24" s="153"/>
    </row>
    <row r="25" spans="2:11" s="118" customFormat="1" ht="13">
      <c r="B25" s="156" t="s">
        <v>1541</v>
      </c>
      <c r="C25" s="150" t="s">
        <v>1542</v>
      </c>
      <c r="D25" s="150" t="s">
        <v>324</v>
      </c>
      <c r="E25" s="147">
        <v>1</v>
      </c>
      <c r="F25" s="150"/>
      <c r="G25" s="150"/>
      <c r="H25" s="153"/>
    </row>
    <row r="26" spans="2:11" s="118" customFormat="1" ht="13">
      <c r="B26" s="156" t="s">
        <v>1543</v>
      </c>
      <c r="C26" s="150" t="s">
        <v>166</v>
      </c>
      <c r="D26" s="150" t="s">
        <v>1544</v>
      </c>
      <c r="E26" s="147">
        <v>1</v>
      </c>
      <c r="F26" s="150" t="s">
        <v>1545</v>
      </c>
      <c r="G26" s="150" t="s">
        <v>141</v>
      </c>
      <c r="H26" s="153"/>
    </row>
    <row r="27" spans="2:11" s="118" customFormat="1" ht="13">
      <c r="B27" s="156" t="s">
        <v>1529</v>
      </c>
      <c r="C27" s="150" t="s">
        <v>334</v>
      </c>
      <c r="D27" s="150" t="s">
        <v>1532</v>
      </c>
      <c r="E27" s="151" t="s">
        <v>1530</v>
      </c>
      <c r="F27" s="150"/>
      <c r="G27" s="150" t="s">
        <v>1531</v>
      </c>
      <c r="H27" s="153"/>
    </row>
    <row r="28" spans="2:11">
      <c r="B28" s="192" t="s">
        <v>1526</v>
      </c>
      <c r="C28" s="150" t="s">
        <v>151</v>
      </c>
      <c r="D28" s="150" t="s">
        <v>316</v>
      </c>
      <c r="E28" s="151">
        <v>1</v>
      </c>
      <c r="F28" s="150"/>
      <c r="G28" s="150" t="s">
        <v>141</v>
      </c>
      <c r="H28" s="153"/>
    </row>
    <row r="29" spans="2:11" s="168" customFormat="1">
      <c r="B29" s="156" t="s">
        <v>1431</v>
      </c>
      <c r="C29" s="150" t="s">
        <v>412</v>
      </c>
      <c r="D29" s="150" t="s">
        <v>324</v>
      </c>
      <c r="E29" s="147">
        <v>1</v>
      </c>
      <c r="F29" s="150"/>
      <c r="G29" s="1"/>
      <c r="H29" s="153"/>
      <c r="J29" s="102" t="s">
        <v>1497</v>
      </c>
    </row>
    <row r="30" spans="2:11" s="118" customFormat="1" ht="13">
      <c r="B30" s="156" t="s">
        <v>1435</v>
      </c>
      <c r="C30" s="150" t="s">
        <v>454</v>
      </c>
      <c r="D30" s="150" t="s">
        <v>455</v>
      </c>
      <c r="E30" s="151">
        <v>1</v>
      </c>
      <c r="F30" s="150"/>
      <c r="G30" s="150"/>
      <c r="H30" s="153"/>
      <c r="J30" s="102" t="s">
        <v>1565</v>
      </c>
    </row>
    <row r="31" spans="2:11" s="118" customFormat="1" ht="13">
      <c r="B31" s="156" t="s">
        <v>1436</v>
      </c>
      <c r="C31" s="150" t="s">
        <v>151</v>
      </c>
      <c r="D31" s="150" t="s">
        <v>508</v>
      </c>
      <c r="E31" s="151">
        <v>1</v>
      </c>
      <c r="F31" s="150"/>
      <c r="G31" s="150"/>
      <c r="H31" s="153"/>
      <c r="J31" s="102" t="s">
        <v>1567</v>
      </c>
    </row>
    <row r="32" spans="2:11">
      <c r="B32" s="156" t="s">
        <v>378</v>
      </c>
      <c r="C32" s="150" t="s">
        <v>379</v>
      </c>
      <c r="D32" s="150" t="s">
        <v>380</v>
      </c>
      <c r="E32" s="151">
        <v>1</v>
      </c>
      <c r="F32" s="1">
        <v>1984</v>
      </c>
      <c r="G32" s="150" t="s">
        <v>141</v>
      </c>
      <c r="H32" s="153" t="s">
        <v>216</v>
      </c>
      <c r="J32" s="102" t="s">
        <v>1416</v>
      </c>
    </row>
    <row r="33" spans="2:10">
      <c r="B33" s="156" t="s">
        <v>1599</v>
      </c>
      <c r="C33" s="150" t="s">
        <v>1600</v>
      </c>
      <c r="D33" s="150" t="s">
        <v>1284</v>
      </c>
      <c r="E33" s="151">
        <v>1</v>
      </c>
      <c r="F33" s="1"/>
      <c r="G33" s="150"/>
      <c r="H33" s="153"/>
      <c r="J33" s="102"/>
    </row>
    <row r="34" spans="2:10" s="118" customFormat="1" ht="13">
      <c r="B34" s="156" t="s">
        <v>1586</v>
      </c>
      <c r="C34" s="150"/>
      <c r="D34" s="150"/>
      <c r="E34" s="151">
        <v>1</v>
      </c>
      <c r="F34" s="148">
        <v>37270</v>
      </c>
      <c r="G34" s="150" t="s">
        <v>141</v>
      </c>
      <c r="H34" s="153"/>
    </row>
    <row r="35" spans="2:10">
      <c r="B35" s="192" t="s">
        <v>1685</v>
      </c>
      <c r="C35" s="150" t="s">
        <v>1471</v>
      </c>
      <c r="D35" s="150" t="s">
        <v>1472</v>
      </c>
      <c r="E35" s="150" t="s">
        <v>200</v>
      </c>
      <c r="F35" s="150"/>
      <c r="G35" s="150"/>
      <c r="H35" s="193"/>
    </row>
    <row r="36" spans="2:10" s="118" customFormat="1" ht="13">
      <c r="B36" s="156" t="s">
        <v>1615</v>
      </c>
      <c r="C36" s="150" t="s">
        <v>1603</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1593</v>
      </c>
      <c r="H41" s="193"/>
    </row>
    <row r="42" spans="2:10">
      <c r="B42" s="157" t="s">
        <v>1592</v>
      </c>
      <c r="C42" s="150" t="s">
        <v>125</v>
      </c>
      <c r="D42" s="150" t="s">
        <v>1413</v>
      </c>
      <c r="E42" s="147">
        <v>1</v>
      </c>
      <c r="G42" s="150" t="s">
        <v>141</v>
      </c>
      <c r="H42" s="193"/>
      <c r="J42" s="102" t="s">
        <v>1507</v>
      </c>
    </row>
    <row r="43" spans="2:10">
      <c r="B43" s="157"/>
      <c r="C43" s="150"/>
      <c r="D43" s="150" t="s">
        <v>1414</v>
      </c>
      <c r="E43" s="147">
        <v>1</v>
      </c>
      <c r="G43" s="150"/>
      <c r="H43" s="193"/>
    </row>
    <row r="44" spans="2:10">
      <c r="B44" s="156" t="s">
        <v>1578</v>
      </c>
      <c r="C44" s="150" t="s">
        <v>1579</v>
      </c>
      <c r="D44" s="150" t="s">
        <v>1594</v>
      </c>
      <c r="E44" s="1" t="s">
        <v>200</v>
      </c>
      <c r="F44" s="1" t="s">
        <v>1690</v>
      </c>
      <c r="G44" s="150"/>
      <c r="H44" s="193"/>
    </row>
    <row r="45" spans="2:10">
      <c r="B45" s="156" t="s">
        <v>1681</v>
      </c>
      <c r="C45" s="150" t="s">
        <v>1424</v>
      </c>
      <c r="D45" s="150" t="s">
        <v>403</v>
      </c>
      <c r="E45" s="147">
        <v>1</v>
      </c>
      <c r="G45" s="150" t="s">
        <v>141</v>
      </c>
      <c r="H45" s="193"/>
    </row>
    <row r="46" spans="2:10">
      <c r="B46" s="156" t="s">
        <v>1520</v>
      </c>
      <c r="C46" s="150" t="s">
        <v>302</v>
      </c>
      <c r="D46" s="150" t="s">
        <v>1519</v>
      </c>
      <c r="E46" s="151">
        <v>1</v>
      </c>
      <c r="F46" s="150" t="s">
        <v>1518</v>
      </c>
      <c r="G46" s="150" t="s">
        <v>305</v>
      </c>
      <c r="H46" s="153"/>
      <c r="J46" s="102" t="s">
        <v>1566</v>
      </c>
    </row>
    <row r="47" spans="2:10">
      <c r="B47" s="192" t="s">
        <v>1415</v>
      </c>
      <c r="C47" s="150" t="s">
        <v>1591</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1548</v>
      </c>
      <c r="C49" s="150" t="s">
        <v>1546</v>
      </c>
      <c r="D49" s="150" t="s">
        <v>1547</v>
      </c>
      <c r="E49" s="151">
        <v>1</v>
      </c>
      <c r="F49" s="150" t="s">
        <v>114</v>
      </c>
      <c r="G49" s="150"/>
      <c r="H49" s="153"/>
    </row>
    <row r="50" spans="2:11">
      <c r="B50" s="192" t="s">
        <v>1552</v>
      </c>
      <c r="C50" s="150" t="s">
        <v>1553</v>
      </c>
      <c r="D50" s="150" t="s">
        <v>1547</v>
      </c>
      <c r="E50" s="151" t="s">
        <v>1554</v>
      </c>
      <c r="F50" s="150" t="s">
        <v>1691</v>
      </c>
      <c r="G50" s="150"/>
      <c r="H50" s="153"/>
    </row>
    <row r="51" spans="2:11" ht="13">
      <c r="B51" s="195" t="s">
        <v>1601</v>
      </c>
      <c r="C51" s="150" t="s">
        <v>1602</v>
      </c>
      <c r="D51" s="150"/>
      <c r="E51" s="151"/>
      <c r="F51" s="150"/>
      <c r="G51" s="150"/>
      <c r="H51" s="153"/>
      <c r="J51" s="38" t="s">
        <v>1678</v>
      </c>
    </row>
    <row r="52" spans="2:11">
      <c r="B52" s="156" t="s">
        <v>1493</v>
      </c>
      <c r="C52" s="150" t="s">
        <v>1494</v>
      </c>
      <c r="D52" s="150" t="s">
        <v>1496</v>
      </c>
      <c r="E52" s="151">
        <v>1</v>
      </c>
      <c r="F52" s="150" t="s">
        <v>136</v>
      </c>
      <c r="G52" s="150"/>
      <c r="H52" s="153"/>
      <c r="J52" s="154" t="s">
        <v>1569</v>
      </c>
    </row>
    <row r="53" spans="2:11">
      <c r="B53" s="156" t="s">
        <v>1492</v>
      </c>
      <c r="C53" s="150" t="s">
        <v>1494</v>
      </c>
      <c r="D53" s="150" t="s">
        <v>1495</v>
      </c>
      <c r="E53" s="151">
        <v>1</v>
      </c>
      <c r="F53" s="150" t="s">
        <v>136</v>
      </c>
      <c r="G53" s="150"/>
      <c r="H53" s="153"/>
      <c r="J53" s="102" t="s">
        <v>1679</v>
      </c>
    </row>
    <row r="54" spans="2:11">
      <c r="B54" s="156" t="s">
        <v>1688</v>
      </c>
      <c r="C54" s="150" t="s">
        <v>402</v>
      </c>
      <c r="D54" s="150" t="s">
        <v>1513</v>
      </c>
      <c r="E54" s="151" t="s">
        <v>1512</v>
      </c>
      <c r="F54" s="150" t="s">
        <v>1689</v>
      </c>
      <c r="G54" s="150"/>
      <c r="H54" s="153"/>
    </row>
    <row r="55" spans="2:11" s="118" customFormat="1" ht="13">
      <c r="B55" s="156" t="s">
        <v>1589</v>
      </c>
      <c r="C55" s="150" t="s">
        <v>1590</v>
      </c>
      <c r="D55" s="150" t="s">
        <v>1585</v>
      </c>
      <c r="E55" s="151"/>
      <c r="F55" s="150" t="s">
        <v>1588</v>
      </c>
      <c r="G55" s="150"/>
      <c r="H55" s="153"/>
      <c r="J55" s="38" t="s">
        <v>1680</v>
      </c>
    </row>
    <row r="56" spans="2:11" s="118" customFormat="1" ht="13">
      <c r="B56" s="192" t="s">
        <v>1503</v>
      </c>
      <c r="C56" s="150" t="s">
        <v>1504</v>
      </c>
      <c r="D56" s="150" t="s">
        <v>324</v>
      </c>
      <c r="E56" s="151" t="s">
        <v>1505</v>
      </c>
      <c r="F56" s="150" t="s">
        <v>136</v>
      </c>
      <c r="G56" s="150"/>
      <c r="H56" s="153"/>
    </row>
    <row r="57" spans="2:11" s="118" customFormat="1" ht="13">
      <c r="B57" s="192" t="s">
        <v>480</v>
      </c>
      <c r="C57" s="150" t="s">
        <v>481</v>
      </c>
      <c r="D57" s="150" t="s">
        <v>324</v>
      </c>
      <c r="E57" s="151">
        <v>1</v>
      </c>
      <c r="F57" s="150" t="s">
        <v>114</v>
      </c>
      <c r="G57" s="150"/>
      <c r="H57" s="153"/>
    </row>
    <row r="58" spans="2:11" s="118" customFormat="1" ht="13">
      <c r="B58" s="156" t="s">
        <v>1498</v>
      </c>
      <c r="C58" s="150" t="s">
        <v>1499</v>
      </c>
      <c r="D58" s="150" t="s">
        <v>1501</v>
      </c>
      <c r="E58" s="151" t="s">
        <v>1500</v>
      </c>
      <c r="F58" s="150" t="s">
        <v>136</v>
      </c>
      <c r="G58" s="150"/>
      <c r="H58" s="153"/>
    </row>
    <row r="59" spans="2:11" s="118" customFormat="1" ht="13">
      <c r="B59" s="156" t="s">
        <v>1595</v>
      </c>
      <c r="C59" s="150" t="s">
        <v>1596</v>
      </c>
      <c r="D59" s="150"/>
      <c r="E59" s="151"/>
      <c r="F59" s="150" t="s">
        <v>123</v>
      </c>
      <c r="G59" s="150"/>
      <c r="H59" s="153"/>
    </row>
    <row r="60" spans="2:11" s="118" customFormat="1" ht="13">
      <c r="B60" s="156" t="s">
        <v>1597</v>
      </c>
      <c r="C60" s="150" t="s">
        <v>402</v>
      </c>
      <c r="D60" s="150" t="s">
        <v>1598</v>
      </c>
      <c r="E60" s="151"/>
      <c r="F60" s="150"/>
      <c r="G60" s="150"/>
      <c r="H60" s="153"/>
    </row>
    <row r="61" spans="2:11" s="118" customFormat="1" ht="13">
      <c r="B61" s="156"/>
      <c r="C61" s="150" t="s">
        <v>1510</v>
      </c>
      <c r="D61" s="150" t="s">
        <v>1509</v>
      </c>
      <c r="E61" s="151" t="s">
        <v>1508</v>
      </c>
      <c r="F61" s="150" t="s">
        <v>1511</v>
      </c>
      <c r="G61" s="150"/>
      <c r="H61" s="153"/>
    </row>
    <row r="62" spans="2:11" s="118" customFormat="1" ht="13">
      <c r="B62" s="156"/>
      <c r="C62" s="150" t="s">
        <v>1517</v>
      </c>
      <c r="D62" s="150" t="s">
        <v>324</v>
      </c>
      <c r="E62" s="151" t="s">
        <v>1403</v>
      </c>
      <c r="F62" s="150" t="s">
        <v>1511</v>
      </c>
      <c r="G62" s="150"/>
      <c r="H62" s="153"/>
    </row>
    <row r="63" spans="2:11" s="168" customFormat="1" ht="13">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ht="13">
      <c r="B65" s="118"/>
      <c r="C65" s="159"/>
      <c r="D65" s="159"/>
      <c r="E65" s="159"/>
      <c r="F65" s="159" t="s">
        <v>513</v>
      </c>
      <c r="G65" s="172"/>
      <c r="H65" s="159"/>
      <c r="I65" s="102"/>
      <c r="J65" s="102"/>
      <c r="K65" s="102"/>
    </row>
    <row r="66" spans="2:11" s="168" customFormat="1" ht="13">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ht="13">
      <c r="B69" s="102"/>
      <c r="C69" s="173"/>
      <c r="D69" s="173"/>
      <c r="E69" s="118"/>
      <c r="F69" s="159" t="s">
        <v>518</v>
      </c>
      <c r="G69" s="174"/>
      <c r="H69" s="118"/>
      <c r="I69" s="102"/>
      <c r="J69" s="102"/>
      <c r="K69" s="102"/>
    </row>
    <row r="70" spans="2:11" s="168" customFormat="1" ht="13">
      <c r="B70" s="118"/>
      <c r="C70" s="127"/>
      <c r="D70" s="127"/>
      <c r="E70"/>
      <c r="F70" s="159" t="s">
        <v>519</v>
      </c>
      <c r="G70" s="1"/>
      <c r="H70"/>
    </row>
    <row r="71" spans="2:11" s="168" customFormat="1" ht="13">
      <c r="B71" s="118"/>
      <c r="C71" s="173"/>
      <c r="D71" s="173"/>
      <c r="E71" s="118"/>
      <c r="F71" s="159" t="s">
        <v>520</v>
      </c>
      <c r="G71" s="174"/>
      <c r="H71" s="118"/>
    </row>
    <row r="72" spans="2:11" s="168" customFormat="1" ht="13">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ht="13">
      <c r="B80"/>
      <c r="C80"/>
      <c r="D80"/>
      <c r="E80"/>
      <c r="F80" s="102" t="s">
        <v>514</v>
      </c>
      <c r="G80" s="1"/>
      <c r="H80"/>
    </row>
    <row r="81" spans="2:8">
      <c r="F81" s="102" t="s">
        <v>1625</v>
      </c>
    </row>
    <row r="82" spans="2:8" s="118" customFormat="1" ht="13">
      <c r="B82"/>
      <c r="C82"/>
      <c r="D82"/>
      <c r="E82"/>
      <c r="F82" s="102" t="s">
        <v>1514</v>
      </c>
      <c r="G82" s="1"/>
      <c r="H82"/>
    </row>
    <row r="83" spans="2:8" s="118" customFormat="1" ht="13">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C216"/>
  <sheetViews>
    <sheetView showOutlineSymbols="0" zoomScale="160" zoomScaleNormal="160" workbookViewId="0">
      <pane xSplit="2" ySplit="2" topLeftCell="DH113" activePane="bottomRight" state="frozen"/>
      <selection activeCell="CV111" sqref="CV111"/>
      <selection pane="topRight" activeCell="CV111" sqref="CV111"/>
      <selection pane="bottomLeft" activeCell="CV111" sqref="CV111"/>
      <selection pane="bottomRight" activeCell="DK128" sqref="DK128"/>
    </sheetView>
  </sheetViews>
  <sheetFormatPr defaultColWidth="9.1796875" defaultRowHeight="12.5"/>
  <cols>
    <col min="1" max="1" width="5" style="4" bestFit="1" customWidth="1"/>
    <col min="2" max="2" width="32.1796875" style="4" bestFit="1" customWidth="1"/>
    <col min="3" max="13" width="5.453125" style="37" bestFit="1" customWidth="1"/>
    <col min="14" max="22" width="5.54296875" style="37" customWidth="1"/>
    <col min="23" max="26" width="6.26953125" style="37" bestFit="1" customWidth="1"/>
    <col min="27" max="27" width="5.453125" style="37" bestFit="1" customWidth="1"/>
    <col min="28" max="29" width="6.453125" style="37" bestFit="1" customWidth="1"/>
    <col min="30" max="30" width="6.7265625" style="37" bestFit="1" customWidth="1"/>
    <col min="31" max="34" width="7.1796875" style="37" bestFit="1" customWidth="1"/>
    <col min="35" max="35" width="6.7265625" style="37" bestFit="1" customWidth="1"/>
    <col min="36" max="36" width="6.453125" style="37" bestFit="1" customWidth="1"/>
    <col min="37" max="41" width="6.7265625" style="37" bestFit="1" customWidth="1"/>
    <col min="42" max="42" width="6.7265625" style="46" bestFit="1" customWidth="1"/>
    <col min="43" max="43" width="6.7265625" style="37" bestFit="1" customWidth="1"/>
    <col min="44" max="45" width="7" style="37" bestFit="1" customWidth="1"/>
    <col min="46" max="49" width="7.7265625" style="37" bestFit="1" customWidth="1"/>
    <col min="50" max="50" width="7.1796875" style="37" bestFit="1" customWidth="1"/>
    <col min="51" max="56" width="7.7265625" style="37" bestFit="1" customWidth="1"/>
    <col min="57" max="57" width="7.1796875" style="37" bestFit="1" customWidth="1"/>
    <col min="58" max="58" width="7.453125" style="37" bestFit="1" customWidth="1"/>
    <col min="59" max="61" width="7.1796875" style="37" bestFit="1" customWidth="1"/>
    <col min="62" max="63" width="7.7265625" style="69" bestFit="1" customWidth="1"/>
    <col min="64" max="64" width="7.7265625" style="37" bestFit="1" customWidth="1"/>
    <col min="65" max="66" width="7.1796875" style="37" bestFit="1" customWidth="1"/>
    <col min="67" max="70" width="7.1796875" style="37" customWidth="1"/>
    <col min="71" max="71" width="7.1796875" style="113" customWidth="1"/>
    <col min="72" max="74" width="7.1796875" style="37" customWidth="1"/>
    <col min="75" max="75" width="7.1796875" style="113" customWidth="1"/>
    <col min="76" max="76" width="7.1796875" style="37" customWidth="1"/>
    <col min="77" max="77" width="7.1796875" style="113" customWidth="1"/>
    <col min="78" max="91" width="7.1796875" style="37" customWidth="1"/>
    <col min="92" max="102" width="7.1796875" style="113" customWidth="1"/>
    <col min="103" max="119" width="7.81640625" style="113" customWidth="1"/>
    <col min="120" max="121" width="7.1796875" style="37" customWidth="1"/>
    <col min="122" max="122" width="9.1796875" style="4"/>
    <col min="123" max="124" width="7.81640625" style="4" customWidth="1"/>
    <col min="125" max="140" width="7.81640625" style="37" customWidth="1"/>
    <col min="141" max="142" width="7.81640625" style="44" customWidth="1"/>
    <col min="143" max="146" width="7.7265625" style="44" bestFit="1" customWidth="1"/>
    <col min="147" max="155" width="8" style="44" customWidth="1"/>
    <col min="156" max="172" width="7.81640625" style="44" customWidth="1"/>
    <col min="173" max="173" width="8.453125" style="81" bestFit="1" customWidth="1"/>
    <col min="174" max="174" width="11.1796875" style="44" bestFit="1" customWidth="1"/>
    <col min="175" max="175" width="8.453125" style="82" bestFit="1" customWidth="1"/>
    <col min="176" max="176" width="6.453125" style="44" bestFit="1" customWidth="1"/>
    <col min="177" max="177" width="9.7265625" style="4" customWidth="1"/>
    <col min="178" max="186" width="6.453125" style="4" bestFit="1" customWidth="1"/>
    <col min="187" max="213" width="5.453125" style="4" bestFit="1" customWidth="1"/>
    <col min="214" max="16384" width="9.179687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1604</v>
      </c>
      <c r="DH2" s="135" t="s">
        <v>1605</v>
      </c>
      <c r="DI2" s="135" t="s">
        <v>1606</v>
      </c>
      <c r="DJ2" s="135" t="s">
        <v>1607</v>
      </c>
      <c r="DK2" s="135" t="s">
        <v>1608</v>
      </c>
      <c r="DL2" s="135" t="s">
        <v>1609</v>
      </c>
      <c r="DM2" s="135" t="s">
        <v>1610</v>
      </c>
      <c r="DN2" s="135" t="s">
        <v>1611</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v>565</v>
      </c>
      <c r="DL3" s="122">
        <f>+DH3*0.5</f>
        <v>97.5</v>
      </c>
      <c r="DM3" s="122">
        <f>+DI3*0.5</f>
        <v>711</v>
      </c>
      <c r="DN3" s="122">
        <f>+DJ3*0.5</f>
        <v>1691.5</v>
      </c>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SUM(DG3:DJ3)</f>
        <v>5354</v>
      </c>
      <c r="FA3" s="44">
        <f>SUM(DK3:DN3)</f>
        <v>3065</v>
      </c>
      <c r="FB3" s="44">
        <f t="shared" ref="FB3:FF3" si="1">+FA3*0.5</f>
        <v>1532.5</v>
      </c>
      <c r="FC3" s="44">
        <f t="shared" si="1"/>
        <v>766.25</v>
      </c>
      <c r="FD3" s="44">
        <f t="shared" si="1"/>
        <v>383.125</v>
      </c>
      <c r="FE3" s="44">
        <f t="shared" si="1"/>
        <v>191.5625</v>
      </c>
      <c r="FF3" s="44">
        <f t="shared" si="1"/>
        <v>95.78125</v>
      </c>
      <c r="FG3" s="44">
        <f t="shared" ref="FG3:FK3" si="2">+FF3*0.2</f>
        <v>19.15625</v>
      </c>
      <c r="FH3" s="44">
        <f t="shared" si="2"/>
        <v>3.8312500000000003</v>
      </c>
      <c r="FI3" s="44">
        <f t="shared" si="2"/>
        <v>0.7662500000000001</v>
      </c>
      <c r="FJ3" s="44">
        <f t="shared" si="2"/>
        <v>0.15325000000000003</v>
      </c>
      <c r="FK3" s="44">
        <f t="shared" si="2"/>
        <v>3.0650000000000007E-2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v>1923</v>
      </c>
      <c r="DL4" s="122">
        <f>+DH4*1.1</f>
        <v>2064.7000000000003</v>
      </c>
      <c r="DM4" s="122">
        <f>+DI4*1.1</f>
        <v>1778.7</v>
      </c>
      <c r="DN4" s="122">
        <f>+DJ4*1.1</f>
        <v>2015.2000000000003</v>
      </c>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56" si="6">SUM(DC4:DF4)</f>
        <v>6746</v>
      </c>
      <c r="EZ4" s="44">
        <f t="shared" ref="EZ4:EZ54" si="7">SUM(DG4:DJ4)</f>
        <v>7366</v>
      </c>
      <c r="FA4" s="44">
        <f t="shared" ref="FA4:FA54" si="8">SUM(DK4:DN4)</f>
        <v>7781.6</v>
      </c>
      <c r="FB4" s="68">
        <f t="shared" ref="FB4:FD4" si="9">+FA4*1.01</f>
        <v>7859.4160000000002</v>
      </c>
      <c r="FC4" s="68">
        <f t="shared" si="9"/>
        <v>7938.0101599999998</v>
      </c>
      <c r="FD4" s="68">
        <f t="shared" si="9"/>
        <v>8017.3902615999996</v>
      </c>
      <c r="FE4" s="68">
        <f>+FD4*0.1</f>
        <v>801.73902615999998</v>
      </c>
      <c r="FF4" s="68">
        <f t="shared" ref="FF4:FK4" si="10">+FE4*0.1</f>
        <v>80.173902616000007</v>
      </c>
      <c r="FG4" s="68">
        <f t="shared" si="10"/>
        <v>8.017390261600001</v>
      </c>
      <c r="FH4" s="68">
        <f t="shared" si="10"/>
        <v>0.80173902616000015</v>
      </c>
      <c r="FI4" s="68">
        <f t="shared" si="10"/>
        <v>8.017390261600002E-2</v>
      </c>
      <c r="FJ4" s="68">
        <f t="shared" si="10"/>
        <v>8.0173902616000031E-3</v>
      </c>
      <c r="FK4" s="68">
        <f t="shared" si="10"/>
        <v>8.0173902616000037E-4</v>
      </c>
      <c r="FL4" s="68"/>
      <c r="FM4" s="68"/>
      <c r="FN4" s="68"/>
      <c r="FO4" s="68"/>
      <c r="FP4" s="68"/>
      <c r="FQ4" s="83">
        <v>0</v>
      </c>
      <c r="FR4" s="68">
        <f>EQ4*0.3</f>
        <v>0</v>
      </c>
      <c r="FS4" s="84">
        <f>EV4*0.2</f>
        <v>989.6</v>
      </c>
      <c r="FT4" s="68"/>
    </row>
    <row r="5" spans="1:177" s="23" customFormat="1" ht="13">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v>1660</v>
      </c>
      <c r="DL5" s="122">
        <f>+DH5*0.95</f>
        <v>1291.05</v>
      </c>
      <c r="DM5" s="122">
        <f>+DI5*0.95</f>
        <v>1712.85</v>
      </c>
      <c r="DN5" s="122">
        <f>+DJ5*0.95</f>
        <v>1480.1</v>
      </c>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11">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44">
        <f t="shared" si="7"/>
        <v>6411</v>
      </c>
      <c r="FA5" s="44">
        <f t="shared" si="8"/>
        <v>6144</v>
      </c>
      <c r="FB5" s="68">
        <f t="shared" ref="FB5:FK5" si="12">+FA5*1.01</f>
        <v>6205.4400000000005</v>
      </c>
      <c r="FC5" s="68">
        <f t="shared" si="12"/>
        <v>6267.4944000000005</v>
      </c>
      <c r="FD5" s="68">
        <f t="shared" si="12"/>
        <v>6330.1693440000008</v>
      </c>
      <c r="FE5" s="68">
        <f t="shared" si="12"/>
        <v>6393.4710374400011</v>
      </c>
      <c r="FF5" s="68">
        <f t="shared" si="12"/>
        <v>6457.4057478144014</v>
      </c>
      <c r="FG5" s="68">
        <f t="shared" si="12"/>
        <v>6521.9798052925453</v>
      </c>
      <c r="FH5" s="68">
        <f t="shared" si="12"/>
        <v>6587.1996033454707</v>
      </c>
      <c r="FI5" s="68">
        <f t="shared" si="12"/>
        <v>6653.0715993789254</v>
      </c>
      <c r="FJ5" s="68">
        <f t="shared" si="12"/>
        <v>6719.6023153727147</v>
      </c>
      <c r="FK5" s="68">
        <f t="shared" si="12"/>
        <v>6786.7983385264415</v>
      </c>
      <c r="FL5" s="68"/>
      <c r="FM5" s="68"/>
      <c r="FN5" s="68"/>
      <c r="FO5" s="68"/>
      <c r="FP5" s="68"/>
      <c r="FQ5" s="83">
        <f>EL5*0.7</f>
        <v>2568.2999999999997</v>
      </c>
      <c r="FR5" s="68">
        <f>EQ5*0.7</f>
        <v>4372.8999999999996</v>
      </c>
      <c r="FS5" s="84">
        <f>EV5*0.7</f>
        <v>4094.9999999999995</v>
      </c>
      <c r="FT5" s="68"/>
      <c r="FU5" s="111"/>
    </row>
    <row r="6" spans="1:177" s="23" customFormat="1" ht="13">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v>491</v>
      </c>
      <c r="DL6" s="122">
        <f>+DH6*0.5</f>
        <v>125.5</v>
      </c>
      <c r="DM6" s="122">
        <f>+DI6*0.5</f>
        <v>1351.5</v>
      </c>
      <c r="DN6" s="122">
        <f>+DJ6*0.5</f>
        <v>363.5</v>
      </c>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44">
        <f t="shared" si="7"/>
        <v>5716</v>
      </c>
      <c r="FA6" s="44">
        <f t="shared" si="8"/>
        <v>2331.5</v>
      </c>
      <c r="FB6" s="68">
        <f t="shared" ref="FB6:FF6" si="13">+FA6*0.5</f>
        <v>1165.75</v>
      </c>
      <c r="FC6" s="68">
        <f t="shared" si="13"/>
        <v>582.875</v>
      </c>
      <c r="FD6" s="68">
        <f t="shared" si="13"/>
        <v>291.4375</v>
      </c>
      <c r="FE6" s="68">
        <f t="shared" si="13"/>
        <v>145.71875</v>
      </c>
      <c r="FF6" s="68">
        <f t="shared" si="13"/>
        <v>72.859375</v>
      </c>
      <c r="FG6" s="68">
        <f t="shared" ref="FG6:FK6" si="14">+FF6*0.1</f>
        <v>7.2859375000000002</v>
      </c>
      <c r="FH6" s="68">
        <f t="shared" si="14"/>
        <v>0.72859375000000004</v>
      </c>
      <c r="FI6" s="68">
        <f t="shared" si="14"/>
        <v>7.2859375000000004E-2</v>
      </c>
      <c r="FJ6" s="68">
        <f t="shared" si="14"/>
        <v>7.2859375000000007E-3</v>
      </c>
      <c r="FK6" s="68">
        <f t="shared" si="14"/>
        <v>7.2859375000000007E-4</v>
      </c>
      <c r="FL6" s="68"/>
      <c r="FM6" s="68"/>
      <c r="FN6" s="68"/>
      <c r="FO6" s="68"/>
      <c r="FP6" s="68"/>
      <c r="FQ6" s="83"/>
      <c r="FR6" s="68"/>
      <c r="FS6" s="84"/>
      <c r="FT6" s="68"/>
      <c r="FU6" s="111"/>
    </row>
    <row r="7" spans="1:177" s="23" customFormat="1" ht="13">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v>977</v>
      </c>
      <c r="DL7" s="122">
        <f>+DH7*0.98</f>
        <v>1107.4000000000001</v>
      </c>
      <c r="DM7" s="122">
        <f>+DI7*0.98</f>
        <v>1065.26</v>
      </c>
      <c r="DN7" s="122">
        <f>+DJ7*0.98</f>
        <v>1073.0999999999999</v>
      </c>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11"/>
        <v>0</v>
      </c>
      <c r="EQ7" s="68">
        <f>SUM(BW7:BZ7)</f>
        <v>723</v>
      </c>
      <c r="ER7" s="68">
        <f>SUM(CA7:CD7)</f>
        <v>2136</v>
      </c>
      <c r="ES7" s="68">
        <f>SUM(CE7:CH7)</f>
        <v>3126</v>
      </c>
      <c r="ET7" s="68">
        <f>SUM(CI7:CL7)</f>
        <v>4118</v>
      </c>
      <c r="EU7" s="44">
        <f t="shared" ref="EU7:EU86" si="15">SUM(CM7:CP7)</f>
        <v>4960</v>
      </c>
      <c r="EV7" s="44">
        <f t="shared" si="3"/>
        <v>5390</v>
      </c>
      <c r="EW7" s="44">
        <f t="shared" si="4"/>
        <v>5437</v>
      </c>
      <c r="EX7" s="44">
        <f t="shared" si="5"/>
        <v>5119</v>
      </c>
      <c r="EY7" s="44">
        <f t="shared" si="6"/>
        <v>4753</v>
      </c>
      <c r="EZ7" s="44">
        <f t="shared" si="7"/>
        <v>4366</v>
      </c>
      <c r="FA7" s="44">
        <f t="shared" si="8"/>
        <v>4222.76</v>
      </c>
      <c r="FB7" s="68">
        <f t="shared" ref="FB7:FK7" si="16">+FA7*0.8</f>
        <v>3378.2080000000005</v>
      </c>
      <c r="FC7" s="68">
        <f t="shared" si="16"/>
        <v>2702.5664000000006</v>
      </c>
      <c r="FD7" s="68">
        <f t="shared" si="16"/>
        <v>2162.0531200000005</v>
      </c>
      <c r="FE7" s="68">
        <f t="shared" si="16"/>
        <v>1729.6424960000004</v>
      </c>
      <c r="FF7" s="68">
        <f t="shared" si="16"/>
        <v>1383.7139968000004</v>
      </c>
      <c r="FG7" s="68">
        <f t="shared" si="16"/>
        <v>1106.9711974400004</v>
      </c>
      <c r="FH7" s="68">
        <f t="shared" si="16"/>
        <v>885.57695795200038</v>
      </c>
      <c r="FI7" s="68">
        <f t="shared" si="16"/>
        <v>708.46156636160038</v>
      </c>
      <c r="FJ7" s="68">
        <f t="shared" si="16"/>
        <v>566.76925308928037</v>
      </c>
      <c r="FK7" s="68">
        <f t="shared" si="16"/>
        <v>453.41540247142433</v>
      </c>
      <c r="FL7" s="68"/>
      <c r="FM7" s="68"/>
      <c r="FN7" s="68"/>
      <c r="FO7" s="68"/>
      <c r="FP7" s="68"/>
      <c r="FQ7" s="83"/>
      <c r="FR7" s="68"/>
      <c r="FS7" s="84"/>
      <c r="FT7" s="68"/>
      <c r="FU7" s="111"/>
    </row>
    <row r="8" spans="1:177" s="23" customFormat="1" ht="13">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v>1486</v>
      </c>
      <c r="DL8" s="122">
        <f>+DH8*1.15</f>
        <v>1521.4499999999998</v>
      </c>
      <c r="DM8" s="122">
        <f>+DI8*1.1</f>
        <v>1591.7</v>
      </c>
      <c r="DN8" s="122">
        <f>+DJ8*1.1</f>
        <v>1699.5000000000002</v>
      </c>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5"/>
        <v>473</v>
      </c>
      <c r="EV8" s="44">
        <f t="shared" si="3"/>
        <v>1288</v>
      </c>
      <c r="EW8" s="44">
        <f t="shared" si="4"/>
        <v>2016</v>
      </c>
      <c r="EX8" s="44">
        <f t="shared" si="5"/>
        <v>2446</v>
      </c>
      <c r="EY8" s="44">
        <f t="shared" si="6"/>
        <v>3321</v>
      </c>
      <c r="EZ8" s="44">
        <f t="shared" si="7"/>
        <v>5452</v>
      </c>
      <c r="FA8" s="44">
        <f t="shared" si="8"/>
        <v>6298.65</v>
      </c>
      <c r="FB8" s="68">
        <f t="shared" ref="FB8" si="17">+FA8*1.03</f>
        <v>6487.6094999999996</v>
      </c>
      <c r="FC8" s="68">
        <f>+FB8*0.8</f>
        <v>5190.0875999999998</v>
      </c>
      <c r="FD8" s="68">
        <f t="shared" ref="FD8:FK8" si="18">+FC8*0.8</f>
        <v>4152.0700800000004</v>
      </c>
      <c r="FE8" s="68">
        <f t="shared" si="18"/>
        <v>3321.6560640000007</v>
      </c>
      <c r="FF8" s="68">
        <f t="shared" si="18"/>
        <v>2657.3248512000009</v>
      </c>
      <c r="FG8" s="68">
        <f t="shared" si="18"/>
        <v>2125.8598809600007</v>
      </c>
      <c r="FH8" s="68">
        <f t="shared" si="18"/>
        <v>1700.6879047680006</v>
      </c>
      <c r="FI8" s="68">
        <f t="shared" si="18"/>
        <v>1360.5503238144006</v>
      </c>
      <c r="FJ8" s="68">
        <f t="shared" si="18"/>
        <v>1088.4402590515206</v>
      </c>
      <c r="FK8" s="68">
        <f t="shared" si="18"/>
        <v>870.75220724121652</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v>128</v>
      </c>
      <c r="DL9" s="122">
        <f>+DH9*0.8</f>
        <v>242.4</v>
      </c>
      <c r="DM9" s="122">
        <f>+DI9*0.8</f>
        <v>256.8</v>
      </c>
      <c r="DN9" s="122">
        <f>+DJ9*0.8</f>
        <v>279.2</v>
      </c>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5"/>
        <v>2242</v>
      </c>
      <c r="EV9" s="44">
        <f t="shared" si="3"/>
        <v>2436</v>
      </c>
      <c r="EW9" s="44">
        <f t="shared" si="4"/>
        <v>2455</v>
      </c>
      <c r="EX9" s="44">
        <f t="shared" si="5"/>
        <v>1797</v>
      </c>
      <c r="EY9" s="44">
        <f t="shared" si="6"/>
        <v>1702</v>
      </c>
      <c r="EZ9" s="44">
        <f t="shared" si="7"/>
        <v>1167</v>
      </c>
      <c r="FA9" s="44">
        <f t="shared" si="8"/>
        <v>906.40000000000009</v>
      </c>
      <c r="FB9" s="68">
        <f t="shared" ref="FB9:FK9" si="19">+FA9*0.8</f>
        <v>725.12000000000012</v>
      </c>
      <c r="FC9" s="68">
        <f t="shared" si="19"/>
        <v>580.09600000000012</v>
      </c>
      <c r="FD9" s="68">
        <f t="shared" si="19"/>
        <v>464.07680000000011</v>
      </c>
      <c r="FE9" s="68">
        <f t="shared" si="19"/>
        <v>371.26144000000011</v>
      </c>
      <c r="FF9" s="68">
        <f t="shared" si="19"/>
        <v>297.00915200000009</v>
      </c>
      <c r="FG9" s="68">
        <f t="shared" si="19"/>
        <v>237.60732160000009</v>
      </c>
      <c r="FH9" s="68">
        <f t="shared" si="19"/>
        <v>190.08585728000008</v>
      </c>
      <c r="FI9" s="68">
        <f t="shared" si="19"/>
        <v>152.06868582400008</v>
      </c>
      <c r="FJ9" s="68">
        <f t="shared" si="19"/>
        <v>121.65494865920007</v>
      </c>
      <c r="FK9" s="68">
        <f t="shared" si="19"/>
        <v>97.323958927360067</v>
      </c>
      <c r="FL9" s="68"/>
      <c r="FM9" s="68"/>
      <c r="FN9" s="68"/>
      <c r="FO9" s="68"/>
      <c r="FP9" s="68"/>
      <c r="FQ9" s="83">
        <v>0</v>
      </c>
      <c r="FR9" s="68">
        <f>EQ9*0.7</f>
        <v>350</v>
      </c>
      <c r="FS9" s="84">
        <f>EV9*0.6</f>
        <v>1461.6</v>
      </c>
      <c r="FT9" s="68"/>
    </row>
    <row r="10" spans="1:177" s="23" customFormat="1" ht="13">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v>140</v>
      </c>
      <c r="DL10" s="122">
        <f t="shared" ref="DL10:DN10" si="20">+DH10*0.8</f>
        <v>143.20000000000002</v>
      </c>
      <c r="DM10" s="122">
        <f t="shared" si="20"/>
        <v>135.20000000000002</v>
      </c>
      <c r="DN10" s="122">
        <f t="shared" si="20"/>
        <v>146.4</v>
      </c>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21">EP10*0.98</f>
        <v>3773</v>
      </c>
      <c r="ER10" s="68"/>
      <c r="ES10" s="68"/>
      <c r="ET10" s="68"/>
      <c r="EU10" s="44">
        <f t="shared" si="15"/>
        <v>1700</v>
      </c>
      <c r="EV10" s="44">
        <f t="shared" si="3"/>
        <v>1350</v>
      </c>
      <c r="EW10" s="44">
        <f t="shared" si="4"/>
        <v>1185</v>
      </c>
      <c r="EX10" s="44">
        <f t="shared" si="5"/>
        <v>1003</v>
      </c>
      <c r="EY10" s="44">
        <f t="shared" si="6"/>
        <v>829</v>
      </c>
      <c r="EZ10" s="44">
        <f t="shared" si="7"/>
        <v>690</v>
      </c>
      <c r="FA10" s="44">
        <f t="shared" si="8"/>
        <v>564.80000000000007</v>
      </c>
      <c r="FB10" s="68">
        <f t="shared" ref="FB10:FK10" si="22">+FA10*0.9</f>
        <v>508.32000000000005</v>
      </c>
      <c r="FC10" s="68">
        <f t="shared" si="22"/>
        <v>457.48800000000006</v>
      </c>
      <c r="FD10" s="68">
        <f t="shared" si="22"/>
        <v>411.73920000000004</v>
      </c>
      <c r="FE10" s="68">
        <f t="shared" si="22"/>
        <v>370.56528000000003</v>
      </c>
      <c r="FF10" s="68">
        <f t="shared" si="22"/>
        <v>333.50875200000002</v>
      </c>
      <c r="FG10" s="68">
        <f t="shared" si="22"/>
        <v>300.1578768</v>
      </c>
      <c r="FH10" s="68">
        <f t="shared" si="22"/>
        <v>270.14208911999998</v>
      </c>
      <c r="FI10" s="68">
        <f t="shared" si="22"/>
        <v>243.12788020799999</v>
      </c>
      <c r="FJ10" s="68">
        <f t="shared" si="22"/>
        <v>218.81509218720001</v>
      </c>
      <c r="FK10" s="68">
        <f t="shared" si="22"/>
        <v>196.93358296848001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v>458</v>
      </c>
      <c r="DL11" s="115">
        <f t="shared" ref="DL11:DN12" si="23">+DH11*1.2</f>
        <v>594</v>
      </c>
      <c r="DM11" s="115">
        <f t="shared" si="23"/>
        <v>673.19999999999993</v>
      </c>
      <c r="DN11" s="115">
        <f t="shared" si="23"/>
        <v>678</v>
      </c>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5"/>
        <v>838</v>
      </c>
      <c r="EV11" s="44">
        <f t="shared" si="3"/>
        <v>1024</v>
      </c>
      <c r="EW11" s="44">
        <f t="shared" si="4"/>
        <v>1185</v>
      </c>
      <c r="EX11" s="44">
        <f t="shared" si="5"/>
        <v>1198</v>
      </c>
      <c r="EY11" s="44">
        <f t="shared" si="6"/>
        <v>1271</v>
      </c>
      <c r="EZ11" s="44">
        <f t="shared" si="7"/>
        <v>2039</v>
      </c>
      <c r="FA11" s="44">
        <f t="shared" si="8"/>
        <v>2403.1999999999998</v>
      </c>
      <c r="FB11" s="44">
        <f t="shared" ref="FB11:FK11" si="24">+FA11*0.9</f>
        <v>2162.88</v>
      </c>
      <c r="FC11" s="44">
        <f t="shared" si="24"/>
        <v>1946.5920000000001</v>
      </c>
      <c r="FD11" s="44">
        <f t="shared" si="24"/>
        <v>1751.9328</v>
      </c>
      <c r="FE11" s="44">
        <f t="shared" si="24"/>
        <v>1576.7395200000001</v>
      </c>
      <c r="FF11" s="44">
        <f t="shared" si="24"/>
        <v>1419.0655680000002</v>
      </c>
      <c r="FG11" s="44">
        <f t="shared" si="24"/>
        <v>1277.1590112000001</v>
      </c>
      <c r="FH11" s="44">
        <f t="shared" si="24"/>
        <v>1149.4431100800002</v>
      </c>
      <c r="FI11" s="44">
        <f t="shared" si="24"/>
        <v>1034.4987990720003</v>
      </c>
      <c r="FJ11" s="44">
        <f t="shared" si="24"/>
        <v>931.04891916480028</v>
      </c>
      <c r="FK11" s="44">
        <f t="shared" si="24"/>
        <v>837.94402724832025</v>
      </c>
      <c r="FQ11" s="44"/>
    </row>
    <row r="12" spans="1:177">
      <c r="B12" s="14" t="s">
        <v>1612</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v>426</v>
      </c>
      <c r="DL12" s="115">
        <f t="shared" si="23"/>
        <v>472.79999999999995</v>
      </c>
      <c r="DM12" s="115">
        <f t="shared" si="23"/>
        <v>490.79999999999995</v>
      </c>
      <c r="DN12" s="115">
        <f t="shared" si="23"/>
        <v>532.79999999999995</v>
      </c>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EZ12" s="44">
        <f t="shared" si="7"/>
        <v>1588</v>
      </c>
      <c r="FA12" s="44">
        <f t="shared" si="8"/>
        <v>1922.3999999999999</v>
      </c>
      <c r="FB12" s="44">
        <f>+FA12*1.01</f>
        <v>1941.6239999999998</v>
      </c>
      <c r="FC12" s="44">
        <f t="shared" ref="FC12:FK12" si="25">+FB12*1.01</f>
        <v>1961.0402399999998</v>
      </c>
      <c r="FD12" s="44">
        <f t="shared" si="25"/>
        <v>1980.6506423999999</v>
      </c>
      <c r="FE12" s="44">
        <f t="shared" si="25"/>
        <v>2000.4571488239999</v>
      </c>
      <c r="FF12" s="44">
        <f t="shared" si="25"/>
        <v>2020.46172031224</v>
      </c>
      <c r="FG12" s="44">
        <f t="shared" si="25"/>
        <v>2040.6663375153623</v>
      </c>
      <c r="FH12" s="44">
        <f t="shared" si="25"/>
        <v>2061.0730008905161</v>
      </c>
      <c r="FI12" s="44">
        <f t="shared" si="25"/>
        <v>2081.6837308994213</v>
      </c>
      <c r="FJ12" s="44">
        <f t="shared" si="25"/>
        <v>2102.5005682084156</v>
      </c>
      <c r="FK12" s="44">
        <f t="shared" si="25"/>
        <v>2123.5255738904998</v>
      </c>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v>219</v>
      </c>
      <c r="DL13" s="115">
        <f>+DH13*0.9</f>
        <v>226.8</v>
      </c>
      <c r="DM13" s="115">
        <f>+DI13*0.9</f>
        <v>222.3</v>
      </c>
      <c r="DN13" s="115">
        <f>+DJ13*0.9</f>
        <v>217.8</v>
      </c>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5"/>
        <v>477</v>
      </c>
      <c r="EV13" s="44">
        <f t="shared" si="3"/>
        <v>787</v>
      </c>
      <c r="EW13" s="44">
        <f t="shared" si="4"/>
        <v>1002</v>
      </c>
      <c r="EX13" s="44">
        <f t="shared" si="5"/>
        <v>1003</v>
      </c>
      <c r="EY13" s="44">
        <f t="shared" si="6"/>
        <v>1036</v>
      </c>
      <c r="EZ13" s="44">
        <f t="shared" si="7"/>
        <v>978</v>
      </c>
      <c r="FA13" s="44">
        <f t="shared" si="8"/>
        <v>885.90000000000009</v>
      </c>
      <c r="FB13" s="44">
        <f t="shared" ref="FB13:FK13" si="26">+FA13*0.9</f>
        <v>797.31000000000006</v>
      </c>
      <c r="FC13" s="44">
        <f t="shared" si="26"/>
        <v>717.57900000000006</v>
      </c>
      <c r="FD13" s="44">
        <f t="shared" si="26"/>
        <v>645.82110000000011</v>
      </c>
      <c r="FE13" s="44">
        <f t="shared" si="26"/>
        <v>581.23899000000017</v>
      </c>
      <c r="FF13" s="44">
        <f t="shared" si="26"/>
        <v>523.11509100000012</v>
      </c>
      <c r="FG13" s="44">
        <f t="shared" si="26"/>
        <v>470.8035819000001</v>
      </c>
      <c r="FH13" s="44">
        <f t="shared" si="26"/>
        <v>423.72322371000007</v>
      </c>
      <c r="FI13" s="44">
        <f t="shared" si="26"/>
        <v>381.35090133900007</v>
      </c>
      <c r="FJ13" s="44">
        <f t="shared" si="26"/>
        <v>343.21581120510007</v>
      </c>
      <c r="FK13" s="44">
        <f t="shared" si="26"/>
        <v>308.89423008459005</v>
      </c>
      <c r="FL13" s="68"/>
      <c r="FM13" s="68"/>
      <c r="FN13" s="68"/>
      <c r="FO13" s="68"/>
      <c r="FP13" s="68"/>
      <c r="FQ13" s="83">
        <v>0</v>
      </c>
      <c r="FR13" s="68">
        <f>EQ13*0.7</f>
        <v>0</v>
      </c>
      <c r="FS13" s="84">
        <f>EV13*0.7</f>
        <v>550.9</v>
      </c>
      <c r="FT13" s="68"/>
    </row>
    <row r="14" spans="1:177" s="14" customFormat="1">
      <c r="B14" s="14" t="s">
        <v>1583</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v>248</v>
      </c>
      <c r="DL14" s="115">
        <f>+DH14*1.3</f>
        <v>462.8</v>
      </c>
      <c r="DM14" s="115">
        <f>+DI14*1.3</f>
        <v>438.1</v>
      </c>
      <c r="DN14" s="115">
        <f>+DJ14*1.3</f>
        <v>509.6</v>
      </c>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 t="shared" si="7"/>
        <v>1263</v>
      </c>
      <c r="FA14" s="44">
        <f t="shared" si="8"/>
        <v>1658.5</v>
      </c>
      <c r="FB14" s="44">
        <f t="shared" ref="FB14:FF14" si="27">+FA14*1.1</f>
        <v>1824.3500000000001</v>
      </c>
      <c r="FC14" s="44">
        <f t="shared" si="27"/>
        <v>2006.7850000000003</v>
      </c>
      <c r="FD14" s="44">
        <f t="shared" si="27"/>
        <v>2207.4635000000003</v>
      </c>
      <c r="FE14" s="44">
        <f t="shared" si="27"/>
        <v>2428.2098500000006</v>
      </c>
      <c r="FF14" s="44">
        <f t="shared" si="27"/>
        <v>2671.0308350000009</v>
      </c>
      <c r="FG14" s="44"/>
      <c r="FH14" s="44"/>
      <c r="FI14" s="44"/>
      <c r="FJ14" s="44"/>
      <c r="FK14" s="44"/>
      <c r="FL14" s="68"/>
      <c r="FM14" s="68"/>
      <c r="FN14" s="68"/>
      <c r="FO14" s="68"/>
      <c r="FP14" s="68"/>
      <c r="FQ14" s="68"/>
      <c r="FR14" s="68"/>
      <c r="FS14" s="84"/>
      <c r="FT14" s="68"/>
    </row>
    <row r="15" spans="1:177" s="14" customFormat="1">
      <c r="B15" s="14" t="s">
        <v>1613</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v>218</v>
      </c>
      <c r="DL15" s="115">
        <f>+DH15*1.05</f>
        <v>292.95</v>
      </c>
      <c r="DM15" s="115">
        <f>+DI15*1.05</f>
        <v>281.40000000000003</v>
      </c>
      <c r="DN15" s="115">
        <f>+DJ15*1.05</f>
        <v>299.25</v>
      </c>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f t="shared" si="7"/>
        <v>1089</v>
      </c>
      <c r="FA15" s="44">
        <f t="shared" si="8"/>
        <v>1091.5999999999999</v>
      </c>
      <c r="FB15" s="44">
        <f>+FA15*1.01</f>
        <v>1102.5159999999998</v>
      </c>
      <c r="FC15" s="44">
        <f t="shared" ref="FC15:FK15" si="28">+FB15*1.01</f>
        <v>1113.5411599999998</v>
      </c>
      <c r="FD15" s="44">
        <f t="shared" si="28"/>
        <v>1124.6765715999998</v>
      </c>
      <c r="FE15" s="44">
        <f t="shared" si="28"/>
        <v>1135.9233373159998</v>
      </c>
      <c r="FF15" s="44">
        <f t="shared" si="28"/>
        <v>1147.2825706891597</v>
      </c>
      <c r="FG15" s="44">
        <f t="shared" si="28"/>
        <v>1158.7553963960513</v>
      </c>
      <c r="FH15" s="44">
        <f t="shared" si="28"/>
        <v>1170.3429503600119</v>
      </c>
      <c r="FI15" s="44">
        <f t="shared" si="28"/>
        <v>1182.0463798636119</v>
      </c>
      <c r="FJ15" s="44">
        <f t="shared" si="28"/>
        <v>1193.8668436622481</v>
      </c>
      <c r="FK15" s="44">
        <f t="shared" si="28"/>
        <v>1205.8055120988706</v>
      </c>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v>164</v>
      </c>
      <c r="DL16" s="115">
        <f>+DH16*0.99</f>
        <v>142.56</v>
      </c>
      <c r="DM16" s="115">
        <f>+DI16*0.99</f>
        <v>154.44</v>
      </c>
      <c r="DN16" s="115">
        <f>+DJ16*0.99</f>
        <v>168.3</v>
      </c>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9">+EP16*0.9</f>
        <v>319.5</v>
      </c>
      <c r="ER16" s="44">
        <f t="shared" si="29"/>
        <v>287.55</v>
      </c>
      <c r="EU16" s="44">
        <f t="shared" si="15"/>
        <v>684</v>
      </c>
      <c r="EV16" s="44">
        <f t="shared" si="3"/>
        <v>618</v>
      </c>
      <c r="EW16" s="44">
        <f t="shared" si="4"/>
        <v>683</v>
      </c>
      <c r="EX16" s="44">
        <f t="shared" si="5"/>
        <v>787</v>
      </c>
      <c r="EY16" s="44">
        <f t="shared" si="6"/>
        <v>757</v>
      </c>
      <c r="EZ16" s="44">
        <f t="shared" si="7"/>
        <v>637</v>
      </c>
      <c r="FA16" s="44">
        <f t="shared" si="8"/>
        <v>629.29999999999995</v>
      </c>
      <c r="FB16" s="44">
        <f t="shared" ref="FB16:FK18" si="30">+FA16*0.9</f>
        <v>566.37</v>
      </c>
      <c r="FC16" s="44">
        <f t="shared" si="30"/>
        <v>509.733</v>
      </c>
      <c r="FD16" s="44">
        <f t="shared" si="30"/>
        <v>458.75970000000001</v>
      </c>
      <c r="FE16" s="44">
        <f t="shared" si="30"/>
        <v>412.88373000000001</v>
      </c>
      <c r="FF16" s="44">
        <f t="shared" si="30"/>
        <v>371.59535700000004</v>
      </c>
      <c r="FG16" s="44">
        <f t="shared" si="30"/>
        <v>334.43582130000004</v>
      </c>
      <c r="FH16" s="44">
        <f t="shared" si="30"/>
        <v>300.99223917000006</v>
      </c>
      <c r="FI16" s="44">
        <f t="shared" si="30"/>
        <v>270.89301525300004</v>
      </c>
      <c r="FJ16" s="44">
        <f t="shared" si="30"/>
        <v>243.80371372770006</v>
      </c>
      <c r="FK16" s="44">
        <f t="shared" si="30"/>
        <v>219.42334235493004</v>
      </c>
      <c r="FQ16" s="44"/>
      <c r="FS16" s="82">
        <f>+EV16*0.5</f>
        <v>309</v>
      </c>
    </row>
    <row r="17" spans="1:184">
      <c r="B17" s="14" t="s">
        <v>1614</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v>131</v>
      </c>
      <c r="DL17" s="115">
        <f>+DH17</f>
        <v>56</v>
      </c>
      <c r="DM17" s="115">
        <f>+DI17</f>
        <v>356</v>
      </c>
      <c r="DN17" s="115">
        <f>+DJ17</f>
        <v>198</v>
      </c>
      <c r="DO17" s="115"/>
      <c r="DP17" s="44"/>
      <c r="DQ17" s="44"/>
      <c r="DS17" s="205"/>
      <c r="DT17" s="205"/>
      <c r="DU17" s="197"/>
      <c r="DV17" s="197"/>
      <c r="DW17" s="196"/>
      <c r="DX17" s="196"/>
      <c r="DY17" s="44"/>
      <c r="DZ17" s="68"/>
      <c r="EA17" s="68"/>
      <c r="EB17" s="68"/>
      <c r="EC17" s="68"/>
      <c r="ED17" s="68"/>
      <c r="EE17" s="68"/>
      <c r="EF17" s="68"/>
      <c r="EG17" s="44"/>
      <c r="EH17" s="44"/>
      <c r="EI17" s="44"/>
      <c r="EJ17" s="44"/>
      <c r="EK17" s="65"/>
      <c r="EZ17" s="44">
        <f t="shared" si="7"/>
        <v>755</v>
      </c>
      <c r="FA17" s="44">
        <f t="shared" si="8"/>
        <v>741</v>
      </c>
      <c r="FB17" s="44">
        <f>+FA17*0.9</f>
        <v>666.9</v>
      </c>
      <c r="FC17" s="44">
        <f t="shared" si="30"/>
        <v>600.21</v>
      </c>
      <c r="FD17" s="44">
        <f t="shared" si="30"/>
        <v>540.18900000000008</v>
      </c>
      <c r="FE17" s="44">
        <f t="shared" si="30"/>
        <v>486.1701000000001</v>
      </c>
      <c r="FF17" s="44">
        <f t="shared" si="30"/>
        <v>437.55309000000011</v>
      </c>
      <c r="FG17" s="44">
        <f t="shared" si="30"/>
        <v>393.7977810000001</v>
      </c>
      <c r="FH17" s="44">
        <f t="shared" si="30"/>
        <v>354.41800290000009</v>
      </c>
      <c r="FI17" s="44">
        <f t="shared" si="30"/>
        <v>318.97620261000009</v>
      </c>
      <c r="FJ17" s="44">
        <f t="shared" si="30"/>
        <v>287.0785823490001</v>
      </c>
      <c r="FK17" s="44">
        <f t="shared" si="30"/>
        <v>258.37072411410008</v>
      </c>
      <c r="FQ17" s="44"/>
    </row>
    <row r="18" spans="1:184">
      <c r="B18" s="14" t="s">
        <v>1620</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1682</v>
      </c>
      <c r="DG18" s="115">
        <v>264</v>
      </c>
      <c r="DH18" s="115"/>
      <c r="DI18" s="115">
        <v>285</v>
      </c>
      <c r="DJ18" s="115">
        <v>209</v>
      </c>
      <c r="DK18" s="115">
        <v>264</v>
      </c>
      <c r="DL18" s="115">
        <f>+DK18</f>
        <v>264</v>
      </c>
      <c r="DM18" s="115">
        <f>+DL18</f>
        <v>264</v>
      </c>
      <c r="DN18" s="115">
        <f>+DM18</f>
        <v>264</v>
      </c>
      <c r="DO18" s="115"/>
      <c r="DP18" s="44"/>
      <c r="DQ18" s="44"/>
      <c r="DU18" s="68"/>
      <c r="DV18" s="68"/>
      <c r="DW18" s="44"/>
      <c r="DX18" s="44"/>
      <c r="DY18" s="44"/>
      <c r="DZ18" s="68"/>
      <c r="EA18" s="68"/>
      <c r="EB18" s="68"/>
      <c r="EC18" s="68"/>
      <c r="ED18" s="68"/>
      <c r="EE18" s="68"/>
      <c r="EF18" s="68"/>
      <c r="EG18" s="44"/>
      <c r="EH18" s="44"/>
      <c r="EI18" s="44"/>
      <c r="EJ18" s="44"/>
      <c r="EK18" s="65"/>
      <c r="EZ18" s="44">
        <f t="shared" si="7"/>
        <v>758</v>
      </c>
      <c r="FA18" s="44">
        <f t="shared" si="8"/>
        <v>1056</v>
      </c>
      <c r="FB18" s="44">
        <f t="shared" ref="FB18" si="31">+FA18*0.9</f>
        <v>950.4</v>
      </c>
      <c r="FC18" s="44">
        <f t="shared" si="30"/>
        <v>855.36</v>
      </c>
      <c r="FD18" s="44">
        <f t="shared" si="30"/>
        <v>769.82400000000007</v>
      </c>
      <c r="FE18" s="44">
        <f t="shared" si="30"/>
        <v>692.84160000000008</v>
      </c>
      <c r="FF18" s="44">
        <f t="shared" si="30"/>
        <v>623.55744000000004</v>
      </c>
      <c r="FG18" s="44">
        <f t="shared" si="30"/>
        <v>561.20169600000008</v>
      </c>
      <c r="FH18" s="44">
        <f t="shared" si="30"/>
        <v>505.08152640000009</v>
      </c>
      <c r="FI18" s="44">
        <f t="shared" si="30"/>
        <v>454.57337376000009</v>
      </c>
      <c r="FJ18" s="44">
        <f t="shared" si="30"/>
        <v>409.1160363840001</v>
      </c>
      <c r="FK18" s="44">
        <f t="shared" si="30"/>
        <v>368.20443274560012</v>
      </c>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5"/>
        <v>0</v>
      </c>
      <c r="EV19" s="44">
        <f t="shared" si="3"/>
        <v>127</v>
      </c>
      <c r="EW19" s="44">
        <f t="shared" si="4"/>
        <v>444</v>
      </c>
      <c r="EX19" s="44">
        <f t="shared" si="5"/>
        <v>561</v>
      </c>
      <c r="EY19" s="44">
        <f t="shared" si="6"/>
        <v>294</v>
      </c>
      <c r="EZ19" s="44"/>
      <c r="FA19" s="44"/>
      <c r="FB19" s="44"/>
      <c r="FC19" s="44"/>
      <c r="FD19" s="44"/>
      <c r="FE19" s="44"/>
      <c r="FF19" s="44"/>
      <c r="FG19" s="44"/>
      <c r="FH19" s="44"/>
      <c r="FI19" s="44"/>
      <c r="FJ19" s="44"/>
      <c r="FK19" s="44"/>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v>153</v>
      </c>
      <c r="DL20" s="115">
        <f t="shared" ref="DL20:DN20" si="32">+DH20*0.9</f>
        <v>87.3</v>
      </c>
      <c r="DM20" s="115">
        <f t="shared" si="32"/>
        <v>113.4</v>
      </c>
      <c r="DN20" s="115">
        <f t="shared" si="32"/>
        <v>114.3</v>
      </c>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5"/>
        <v>625</v>
      </c>
      <c r="EV20" s="44">
        <f t="shared" si="3"/>
        <v>658</v>
      </c>
      <c r="EW20" s="44">
        <f t="shared" si="4"/>
        <v>656</v>
      </c>
      <c r="EX20" s="44">
        <f t="shared" si="5"/>
        <v>532</v>
      </c>
      <c r="EY20" s="44">
        <f t="shared" si="6"/>
        <v>490</v>
      </c>
      <c r="EZ20" s="44">
        <f t="shared" si="7"/>
        <v>508</v>
      </c>
      <c r="FA20" s="44">
        <f t="shared" si="8"/>
        <v>468.00000000000006</v>
      </c>
      <c r="FB20" s="44">
        <f t="shared" ref="FB20:FK20" si="33">+FA20*0.9</f>
        <v>421.20000000000005</v>
      </c>
      <c r="FC20" s="44">
        <f t="shared" si="33"/>
        <v>379.08000000000004</v>
      </c>
      <c r="FD20" s="44">
        <f t="shared" si="33"/>
        <v>341.17200000000003</v>
      </c>
      <c r="FE20" s="44">
        <f t="shared" si="33"/>
        <v>307.05480000000006</v>
      </c>
      <c r="FF20" s="44">
        <f t="shared" si="33"/>
        <v>276.34932000000003</v>
      </c>
      <c r="FG20" s="44">
        <f t="shared" si="33"/>
        <v>248.71438800000004</v>
      </c>
      <c r="FH20" s="44">
        <f t="shared" si="33"/>
        <v>223.84294920000005</v>
      </c>
      <c r="FI20" s="44">
        <f t="shared" si="33"/>
        <v>201.45865428000005</v>
      </c>
      <c r="FJ20" s="44">
        <f t="shared" si="33"/>
        <v>181.31278885200004</v>
      </c>
      <c r="FK20" s="44">
        <f t="shared" si="33"/>
        <v>163.18150996680004</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v>151</v>
      </c>
      <c r="DL21" s="115">
        <f>+DH21*1.05</f>
        <v>175.35</v>
      </c>
      <c r="DM21" s="115">
        <f>+DI21*1.05</f>
        <v>169.05</v>
      </c>
      <c r="DN21" s="115">
        <f>+DJ21*1.05</f>
        <v>179.55</v>
      </c>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5"/>
        <v>365</v>
      </c>
      <c r="EV21" s="44">
        <f t="shared" si="3"/>
        <v>450</v>
      </c>
      <c r="EW21" s="44">
        <f t="shared" si="4"/>
        <v>540</v>
      </c>
      <c r="EX21" s="44">
        <f t="shared" si="5"/>
        <v>575</v>
      </c>
      <c r="EY21" s="44">
        <f t="shared" si="6"/>
        <v>646</v>
      </c>
      <c r="EZ21" s="44">
        <f t="shared" si="7"/>
        <v>644</v>
      </c>
      <c r="FA21" s="44">
        <f t="shared" si="8"/>
        <v>674.95</v>
      </c>
      <c r="FB21" s="44">
        <f t="shared" ref="FB21:FK21" si="34">+FA21*0.9</f>
        <v>607.45500000000004</v>
      </c>
      <c r="FC21" s="44">
        <f t="shared" si="34"/>
        <v>546.70950000000005</v>
      </c>
      <c r="FD21" s="44">
        <f t="shared" si="34"/>
        <v>492.03855000000004</v>
      </c>
      <c r="FE21" s="44">
        <f t="shared" si="34"/>
        <v>442.83469500000007</v>
      </c>
      <c r="FF21" s="44">
        <f t="shared" si="34"/>
        <v>398.55122550000004</v>
      </c>
      <c r="FG21" s="44">
        <f t="shared" si="34"/>
        <v>358.69610295000007</v>
      </c>
      <c r="FH21" s="44">
        <f t="shared" si="34"/>
        <v>322.8264926550001</v>
      </c>
      <c r="FI21" s="44">
        <f t="shared" si="34"/>
        <v>290.54384338950007</v>
      </c>
      <c r="FJ21" s="44">
        <f t="shared" si="34"/>
        <v>261.48945905055007</v>
      </c>
      <c r="FK21" s="44">
        <f t="shared" si="34"/>
        <v>235.34051314549507</v>
      </c>
      <c r="FL21" s="68"/>
      <c r="FM21" s="68"/>
      <c r="FN21" s="68"/>
      <c r="FO21" s="68"/>
      <c r="FP21" s="68"/>
      <c r="FQ21" s="83"/>
      <c r="FR21" s="68"/>
      <c r="FS21" s="84"/>
      <c r="FT21" s="68"/>
    </row>
    <row r="22" spans="1:184" ht="13">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35">+EQ22*1.1</f>
        <v>528.7700000000001</v>
      </c>
      <c r="ES22" s="44">
        <f t="shared" si="35"/>
        <v>581.64700000000016</v>
      </c>
      <c r="ET22" s="44">
        <f t="shared" si="35"/>
        <v>639.8117000000002</v>
      </c>
      <c r="EU22" s="44">
        <f t="shared" si="15"/>
        <v>531</v>
      </c>
      <c r="EV22" s="44">
        <f t="shared" si="3"/>
        <v>544</v>
      </c>
      <c r="EW22" s="44">
        <f t="shared" si="4"/>
        <v>492</v>
      </c>
      <c r="EX22" s="44">
        <f t="shared" si="5"/>
        <v>466</v>
      </c>
      <c r="EY22" s="44">
        <f t="shared" si="6"/>
        <v>263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v>158</v>
      </c>
      <c r="DL23" s="115">
        <f>+DH23</f>
        <v>74</v>
      </c>
      <c r="DM23" s="115">
        <f>+DI23</f>
        <v>83</v>
      </c>
      <c r="DN23" s="115">
        <f>+DJ23</f>
        <v>122</v>
      </c>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6">+EP23*0.95</f>
        <v>297.34999999999997</v>
      </c>
      <c r="ER23" s="44">
        <f t="shared" si="36"/>
        <v>282.48249999999996</v>
      </c>
      <c r="ES23" s="44">
        <f t="shared" si="36"/>
        <v>268.35837499999997</v>
      </c>
      <c r="ET23" s="44">
        <f t="shared" si="36"/>
        <v>254.94045624999995</v>
      </c>
      <c r="EU23" s="44">
        <f t="shared" si="15"/>
        <v>336</v>
      </c>
      <c r="EV23" s="44">
        <f t="shared" si="3"/>
        <v>276</v>
      </c>
      <c r="EW23" s="44">
        <f t="shared" si="4"/>
        <v>279</v>
      </c>
      <c r="EX23" s="44">
        <f t="shared" si="5"/>
        <v>331</v>
      </c>
      <c r="EY23" s="44">
        <f t="shared" si="6"/>
        <v>406</v>
      </c>
      <c r="EZ23" s="44">
        <f t="shared" si="7"/>
        <v>479</v>
      </c>
      <c r="FA23" s="44">
        <f t="shared" si="8"/>
        <v>437</v>
      </c>
      <c r="FB23" s="44">
        <f t="shared" ref="FB23:FK23" si="37">+FA23*0.9</f>
        <v>393.3</v>
      </c>
      <c r="FC23" s="44">
        <f t="shared" si="37"/>
        <v>353.97</v>
      </c>
      <c r="FD23" s="44">
        <f t="shared" si="37"/>
        <v>318.57300000000004</v>
      </c>
      <c r="FE23" s="44">
        <f t="shared" si="37"/>
        <v>286.71570000000003</v>
      </c>
      <c r="FF23" s="44">
        <f t="shared" si="37"/>
        <v>258.04413000000005</v>
      </c>
      <c r="FG23" s="44">
        <f t="shared" si="37"/>
        <v>232.23971700000004</v>
      </c>
      <c r="FH23" s="44">
        <f t="shared" si="37"/>
        <v>209.01574530000005</v>
      </c>
      <c r="FI23" s="44">
        <f t="shared" si="37"/>
        <v>188.11417077000004</v>
      </c>
      <c r="FJ23" s="44">
        <f t="shared" si="37"/>
        <v>169.30275369300006</v>
      </c>
      <c r="FK23" s="44">
        <f t="shared" si="37"/>
        <v>152.37247832370005</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5"/>
        <v>0</v>
      </c>
      <c r="EV24" s="44">
        <f t="shared" si="3"/>
        <v>151</v>
      </c>
      <c r="EW24" s="44">
        <f t="shared" si="4"/>
        <v>490</v>
      </c>
      <c r="EX24" s="44">
        <f t="shared" si="5"/>
        <v>458</v>
      </c>
      <c r="EY24" s="44">
        <f t="shared" si="6"/>
        <v>276</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5"/>
        <v>225</v>
      </c>
      <c r="EV25" s="44">
        <f t="shared" si="3"/>
        <v>386</v>
      </c>
      <c r="EW25" s="44">
        <f t="shared" si="4"/>
        <v>444</v>
      </c>
      <c r="EX25" s="44">
        <f t="shared" si="5"/>
        <v>394</v>
      </c>
      <c r="EY25" s="44">
        <f t="shared" si="6"/>
        <v>248</v>
      </c>
      <c r="FU25" s="14"/>
    </row>
    <row r="26" spans="1:184">
      <c r="B26" s="14" t="s">
        <v>1616</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v>58</v>
      </c>
      <c r="DL26" s="115">
        <f>+DK26+3</f>
        <v>61</v>
      </c>
      <c r="DM26" s="115">
        <f>+DL26+3</f>
        <v>64</v>
      </c>
      <c r="DN26" s="115">
        <f>+DM26+3</f>
        <v>67</v>
      </c>
      <c r="DO26" s="115"/>
      <c r="DP26" s="44"/>
      <c r="DQ26" s="44"/>
      <c r="DU26" s="68"/>
      <c r="DV26" s="197"/>
      <c r="DW26" s="196"/>
      <c r="DX26" s="196"/>
      <c r="DY26" s="196"/>
      <c r="DZ26" s="197"/>
      <c r="EA26" s="197"/>
      <c r="EB26" s="197"/>
      <c r="EC26" s="197"/>
      <c r="ED26" s="68"/>
      <c r="EE26" s="68"/>
      <c r="EF26" s="68"/>
      <c r="EG26" s="44"/>
      <c r="EH26" s="44"/>
      <c r="EI26" s="44"/>
      <c r="EJ26" s="44"/>
      <c r="EK26" s="65"/>
      <c r="EZ26" s="44">
        <f t="shared" si="7"/>
        <v>216</v>
      </c>
      <c r="FA26" s="44">
        <f t="shared" si="8"/>
        <v>250</v>
      </c>
      <c r="FB26" s="44">
        <f>+FA26*0.9</f>
        <v>225</v>
      </c>
      <c r="FC26" s="44">
        <f t="shared" ref="FC26:FK26" si="38">+FB26*0.9</f>
        <v>202.5</v>
      </c>
      <c r="FD26" s="44">
        <f t="shared" si="38"/>
        <v>182.25</v>
      </c>
      <c r="FE26" s="44">
        <f t="shared" si="38"/>
        <v>164.02500000000001</v>
      </c>
      <c r="FF26" s="44">
        <f t="shared" si="38"/>
        <v>147.6225</v>
      </c>
      <c r="FG26" s="44">
        <f t="shared" si="38"/>
        <v>132.86025000000001</v>
      </c>
      <c r="FH26" s="44">
        <f t="shared" si="38"/>
        <v>119.57422500000001</v>
      </c>
      <c r="FI26" s="44">
        <f t="shared" si="38"/>
        <v>107.61680250000002</v>
      </c>
      <c r="FJ26" s="44">
        <f t="shared" si="38"/>
        <v>96.855122250000022</v>
      </c>
      <c r="FK26" s="44">
        <f t="shared" si="38"/>
        <v>87.169610025000026</v>
      </c>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9">EP27*1.05</f>
        <v>1233.75</v>
      </c>
      <c r="ER27" s="68">
        <f t="shared" si="39"/>
        <v>1295.4375</v>
      </c>
      <c r="ES27" s="68">
        <f t="shared" si="39"/>
        <v>1360.2093750000001</v>
      </c>
      <c r="ET27" s="68">
        <f>ES27*0.3</f>
        <v>408.06281250000001</v>
      </c>
      <c r="EU27" s="44">
        <f t="shared" si="15"/>
        <v>935</v>
      </c>
      <c r="EV27" s="44">
        <f t="shared" si="3"/>
        <v>819</v>
      </c>
      <c r="EW27" s="44">
        <f t="shared" si="4"/>
        <v>673</v>
      </c>
      <c r="EX27" s="44">
        <f t="shared" si="5"/>
        <v>346</v>
      </c>
      <c r="EY27" s="44">
        <f t="shared" si="6"/>
        <v>131</v>
      </c>
      <c r="EZ27" s="44"/>
      <c r="FA27" s="44"/>
      <c r="FB27" s="44"/>
      <c r="FC27" s="44"/>
      <c r="FD27" s="44"/>
      <c r="FE27" s="44"/>
      <c r="FF27" s="44"/>
      <c r="FG27" s="44"/>
      <c r="FH27" s="44"/>
      <c r="FI27" s="44"/>
      <c r="FJ27" s="44"/>
      <c r="FK27" s="44"/>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v>0</v>
      </c>
      <c r="DL28" s="115">
        <f t="shared" ref="DL28:DN28" si="40">+DK28</f>
        <v>0</v>
      </c>
      <c r="DM28" s="115">
        <f t="shared" si="40"/>
        <v>0</v>
      </c>
      <c r="DN28" s="115">
        <f t="shared" si="40"/>
        <v>0</v>
      </c>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6" si="42">SUM(BS28:BV28)</f>
        <v>1027</v>
      </c>
      <c r="EQ28" s="44">
        <f t="shared" ref="EQ28:ET28" si="43">+EP28*0.9</f>
        <v>924.30000000000007</v>
      </c>
      <c r="ER28" s="44">
        <f t="shared" si="43"/>
        <v>831.87000000000012</v>
      </c>
      <c r="ES28" s="44">
        <f t="shared" si="43"/>
        <v>748.68300000000011</v>
      </c>
      <c r="ET28" s="44">
        <f t="shared" si="43"/>
        <v>673.81470000000013</v>
      </c>
      <c r="EU28" s="44">
        <f t="shared" si="15"/>
        <v>488</v>
      </c>
      <c r="EV28" s="44">
        <f t="shared" si="3"/>
        <v>454</v>
      </c>
      <c r="EW28" s="44">
        <f t="shared" si="4"/>
        <v>437</v>
      </c>
      <c r="EX28" s="44">
        <f t="shared" si="5"/>
        <v>425</v>
      </c>
      <c r="EY28" s="44">
        <f t="shared" si="6"/>
        <v>425</v>
      </c>
      <c r="EZ28" s="44">
        <f t="shared" si="7"/>
        <v>381</v>
      </c>
      <c r="FA28" s="44">
        <f t="shared" si="8"/>
        <v>0</v>
      </c>
      <c r="FB28" s="44">
        <f t="shared" ref="FB28:FK28" si="44">+FA28*0.9</f>
        <v>0</v>
      </c>
      <c r="FC28" s="44">
        <f t="shared" si="44"/>
        <v>0</v>
      </c>
      <c r="FD28" s="44">
        <f t="shared" si="44"/>
        <v>0</v>
      </c>
      <c r="FE28" s="44">
        <f t="shared" si="44"/>
        <v>0</v>
      </c>
      <c r="FF28" s="44">
        <f t="shared" si="44"/>
        <v>0</v>
      </c>
      <c r="FG28" s="44">
        <f t="shared" si="44"/>
        <v>0</v>
      </c>
      <c r="FH28" s="44">
        <f t="shared" si="44"/>
        <v>0</v>
      </c>
      <c r="FI28" s="44">
        <f t="shared" si="44"/>
        <v>0</v>
      </c>
      <c r="FJ28" s="44">
        <f t="shared" si="44"/>
        <v>0</v>
      </c>
      <c r="FK28" s="44">
        <f t="shared" si="44"/>
        <v>0</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15"/>
      <c r="DL29" s="115">
        <f t="shared" ref="DL29:DN29" si="45">+DK29</f>
        <v>0</v>
      </c>
      <c r="DM29" s="115">
        <f t="shared" si="45"/>
        <v>0</v>
      </c>
      <c r="DN29" s="115">
        <f t="shared" si="45"/>
        <v>0</v>
      </c>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5"/>
        <v>137</v>
      </c>
      <c r="EV29" s="44">
        <f t="shared" si="3"/>
        <v>330</v>
      </c>
      <c r="EW29" s="44">
        <f t="shared" si="4"/>
        <v>430</v>
      </c>
      <c r="EX29" s="44">
        <f t="shared" si="5"/>
        <v>491</v>
      </c>
      <c r="EY29" s="44">
        <f t="shared" si="6"/>
        <v>459</v>
      </c>
      <c r="EZ29" s="44">
        <f t="shared" si="7"/>
        <v>434</v>
      </c>
      <c r="FA29" s="44">
        <f t="shared" si="8"/>
        <v>0</v>
      </c>
      <c r="FB29" s="44">
        <f t="shared" ref="FB29:FK29" si="46">+FA29*0.9</f>
        <v>0</v>
      </c>
      <c r="FC29" s="44">
        <f t="shared" si="46"/>
        <v>0</v>
      </c>
      <c r="FD29" s="44">
        <f t="shared" si="46"/>
        <v>0</v>
      </c>
      <c r="FE29" s="44">
        <f t="shared" si="46"/>
        <v>0</v>
      </c>
      <c r="FF29" s="44">
        <f t="shared" si="46"/>
        <v>0</v>
      </c>
      <c r="FG29" s="44">
        <f t="shared" si="46"/>
        <v>0</v>
      </c>
      <c r="FH29" s="44">
        <f t="shared" si="46"/>
        <v>0</v>
      </c>
      <c r="FI29" s="44">
        <f t="shared" si="46"/>
        <v>0</v>
      </c>
      <c r="FJ29" s="44">
        <f t="shared" si="46"/>
        <v>0</v>
      </c>
      <c r="FK29" s="44">
        <f t="shared" si="46"/>
        <v>0</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15">
        <v>135</v>
      </c>
      <c r="DL30" s="115">
        <f t="shared" ref="DL30:DN30" si="47">+DK30</f>
        <v>135</v>
      </c>
      <c r="DM30" s="115">
        <f t="shared" si="47"/>
        <v>135</v>
      </c>
      <c r="DN30" s="115">
        <f t="shared" si="47"/>
        <v>135</v>
      </c>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5"/>
        <v>0</v>
      </c>
      <c r="EV30" s="44">
        <f t="shared" si="3"/>
        <v>117</v>
      </c>
      <c r="EW30" s="44">
        <f t="shared" si="4"/>
        <v>412</v>
      </c>
      <c r="EX30" s="44">
        <f t="shared" si="5"/>
        <v>411</v>
      </c>
      <c r="EY30" s="44">
        <f t="shared" si="6"/>
        <v>511</v>
      </c>
      <c r="EZ30" s="44">
        <f t="shared" si="7"/>
        <v>586</v>
      </c>
      <c r="FA30" s="44">
        <f t="shared" si="8"/>
        <v>540</v>
      </c>
      <c r="FB30" s="44">
        <f t="shared" ref="FB30:FK30" si="48">+FA30*0.9</f>
        <v>486</v>
      </c>
      <c r="FC30" s="44">
        <f t="shared" si="48"/>
        <v>437.40000000000003</v>
      </c>
      <c r="FD30" s="44">
        <f t="shared" si="48"/>
        <v>393.66</v>
      </c>
      <c r="FE30" s="44">
        <f t="shared" si="48"/>
        <v>354.29400000000004</v>
      </c>
      <c r="FF30" s="44">
        <f t="shared" si="48"/>
        <v>318.86460000000005</v>
      </c>
      <c r="FG30" s="44">
        <f t="shared" si="48"/>
        <v>286.97814000000005</v>
      </c>
      <c r="FH30" s="44">
        <f t="shared" si="48"/>
        <v>258.28032600000006</v>
      </c>
      <c r="FI30" s="44">
        <f t="shared" si="48"/>
        <v>232.45229340000006</v>
      </c>
      <c r="FJ30" s="44">
        <f t="shared" si="48"/>
        <v>209.20706406000005</v>
      </c>
      <c r="FK30" s="44">
        <f t="shared" si="48"/>
        <v>188.28635765400006</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c r="DL31" s="115">
        <f t="shared" ref="DL31:DN31" si="49">+DK31</f>
        <v>0</v>
      </c>
      <c r="DM31" s="115">
        <f t="shared" si="49"/>
        <v>0</v>
      </c>
      <c r="DN31" s="115">
        <f t="shared" si="49"/>
        <v>0</v>
      </c>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50">EP31*0.99</f>
        <v>1065.24</v>
      </c>
      <c r="ER31" s="44">
        <f t="shared" si="50"/>
        <v>1054.5876000000001</v>
      </c>
      <c r="ES31" s="44">
        <f t="shared" si="50"/>
        <v>1044.0417240000002</v>
      </c>
      <c r="ET31" s="44">
        <f t="shared" si="50"/>
        <v>1033.6013067600002</v>
      </c>
      <c r="EU31" s="44">
        <f t="shared" si="15"/>
        <v>735</v>
      </c>
      <c r="EV31" s="44">
        <f t="shared" si="3"/>
        <v>680</v>
      </c>
      <c r="EW31" s="44">
        <f t="shared" si="4"/>
        <v>562</v>
      </c>
      <c r="EX31" s="44">
        <f t="shared" si="5"/>
        <v>455</v>
      </c>
      <c r="EY31" s="44">
        <f t="shared" si="6"/>
        <v>285</v>
      </c>
      <c r="EZ31" s="44">
        <f t="shared" si="7"/>
        <v>295</v>
      </c>
      <c r="FA31" s="44">
        <f t="shared" si="8"/>
        <v>0</v>
      </c>
      <c r="FB31" s="44">
        <f t="shared" ref="FB31:FK31" si="51">+FA31*0.9</f>
        <v>0</v>
      </c>
      <c r="FC31" s="44">
        <f t="shared" si="51"/>
        <v>0</v>
      </c>
      <c r="FD31" s="44">
        <f t="shared" si="51"/>
        <v>0</v>
      </c>
      <c r="FE31" s="44">
        <f t="shared" si="51"/>
        <v>0</v>
      </c>
      <c r="FF31" s="44">
        <f t="shared" si="51"/>
        <v>0</v>
      </c>
      <c r="FG31" s="44">
        <f t="shared" si="51"/>
        <v>0</v>
      </c>
      <c r="FH31" s="44">
        <f t="shared" si="51"/>
        <v>0</v>
      </c>
      <c r="FI31" s="44">
        <f t="shared" si="51"/>
        <v>0</v>
      </c>
      <c r="FJ31" s="44">
        <f t="shared" si="51"/>
        <v>0</v>
      </c>
      <c r="FK31" s="44">
        <f t="shared" si="51"/>
        <v>0</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c r="DL32" s="115">
        <f t="shared" ref="DL32:DN32" si="52">+DK32</f>
        <v>0</v>
      </c>
      <c r="DM32" s="115">
        <f t="shared" si="52"/>
        <v>0</v>
      </c>
      <c r="DN32" s="115">
        <f t="shared" si="52"/>
        <v>0</v>
      </c>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723</v>
      </c>
      <c r="EQ32" s="44">
        <f t="shared" ref="EQ32:ET32" si="53">EP32*1.01</f>
        <v>730.23</v>
      </c>
      <c r="ER32" s="44">
        <f t="shared" si="53"/>
        <v>737.53230000000008</v>
      </c>
      <c r="ES32" s="44">
        <f t="shared" si="53"/>
        <v>744.90762300000006</v>
      </c>
      <c r="ET32" s="44">
        <f t="shared" si="53"/>
        <v>752.35669923000012</v>
      </c>
      <c r="EU32" s="44">
        <f t="shared" si="15"/>
        <v>498</v>
      </c>
      <c r="EV32" s="44">
        <f t="shared" si="3"/>
        <v>428</v>
      </c>
      <c r="EW32" s="44">
        <f t="shared" si="4"/>
        <v>390</v>
      </c>
      <c r="EX32" s="44">
        <f t="shared" si="5"/>
        <v>360</v>
      </c>
      <c r="EY32" s="44">
        <f t="shared" si="6"/>
        <v>539</v>
      </c>
      <c r="EZ32" s="44">
        <f t="shared" si="7"/>
        <v>470</v>
      </c>
      <c r="FA32" s="44">
        <f t="shared" si="8"/>
        <v>0</v>
      </c>
      <c r="FB32" s="44">
        <f t="shared" ref="FB32:FK32" si="54">+FA32*0.9</f>
        <v>0</v>
      </c>
      <c r="FC32" s="44">
        <f t="shared" si="54"/>
        <v>0</v>
      </c>
      <c r="FD32" s="44">
        <f t="shared" si="54"/>
        <v>0</v>
      </c>
      <c r="FE32" s="44">
        <f t="shared" si="54"/>
        <v>0</v>
      </c>
      <c r="FF32" s="44">
        <f t="shared" si="54"/>
        <v>0</v>
      </c>
      <c r="FG32" s="44">
        <f t="shared" si="54"/>
        <v>0</v>
      </c>
      <c r="FH32" s="44">
        <f t="shared" si="54"/>
        <v>0</v>
      </c>
      <c r="FI32" s="44">
        <f t="shared" si="54"/>
        <v>0</v>
      </c>
      <c r="FJ32" s="44">
        <f t="shared" si="54"/>
        <v>0</v>
      </c>
      <c r="FK32" s="44">
        <f t="shared" si="54"/>
        <v>0</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55">SUM(BG33:BJ33)</f>
        <v>502</v>
      </c>
      <c r="EN33" s="44">
        <f t="shared" ref="EN33:EN76" si="56">SUM(BK33:BN33)</f>
        <v>523</v>
      </c>
      <c r="EO33" s="44">
        <f t="shared" ref="EO33:EO76" si="57">SUM(BO33:BR33)</f>
        <v>464</v>
      </c>
      <c r="EP33" s="44">
        <f t="shared" si="42"/>
        <v>427</v>
      </c>
      <c r="EQ33" s="44">
        <f t="shared" ref="EQ33:ET33" si="58">+EP33*0.7</f>
        <v>298.89999999999998</v>
      </c>
      <c r="ER33" s="44">
        <f t="shared" si="58"/>
        <v>209.22999999999996</v>
      </c>
      <c r="ES33" s="44">
        <f t="shared" si="58"/>
        <v>146.46099999999996</v>
      </c>
      <c r="ET33" s="44">
        <f t="shared" si="58"/>
        <v>102.52269999999996</v>
      </c>
      <c r="EU33" s="44">
        <f t="shared" si="15"/>
        <v>470</v>
      </c>
      <c r="EV33" s="44">
        <f t="shared" si="3"/>
        <v>401</v>
      </c>
      <c r="EW33" s="44">
        <f t="shared" si="4"/>
        <v>432</v>
      </c>
      <c r="EX33" s="44">
        <f t="shared" si="5"/>
        <v>327</v>
      </c>
      <c r="EY33" s="44">
        <f t="shared" si="6"/>
        <v>245</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5"/>
        <v>230</v>
      </c>
      <c r="EV34" s="44">
        <f t="shared" si="3"/>
        <v>221</v>
      </c>
      <c r="EW34" s="44">
        <f t="shared" si="4"/>
        <v>194</v>
      </c>
      <c r="EX34" s="44">
        <f t="shared" si="5"/>
        <v>269</v>
      </c>
      <c r="EY34" s="44">
        <f t="shared" si="6"/>
        <v>139</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v>222</v>
      </c>
      <c r="DL35" s="115">
        <f>+DH35*1.1</f>
        <v>185.9</v>
      </c>
      <c r="DM35" s="115">
        <f>+DI35*1.1</f>
        <v>226.60000000000002</v>
      </c>
      <c r="DN35" s="115">
        <f>+DJ35*1.1</f>
        <v>211.20000000000002</v>
      </c>
      <c r="DO35" s="115"/>
      <c r="DP35" s="44"/>
      <c r="DQ35" s="44"/>
      <c r="DU35" s="68"/>
      <c r="DV35" s="68"/>
      <c r="DW35" s="68"/>
      <c r="DX35" s="68"/>
      <c r="DY35" s="68"/>
      <c r="DZ35" s="68"/>
      <c r="EA35" s="68"/>
      <c r="EB35" s="68"/>
      <c r="EC35" s="68"/>
      <c r="ED35" s="44"/>
      <c r="EE35" s="44"/>
      <c r="EF35" s="44"/>
      <c r="EG35" s="44"/>
      <c r="EH35" s="44"/>
      <c r="EI35" s="44"/>
      <c r="EJ35" s="44"/>
      <c r="EK35" s="65"/>
      <c r="EU35" s="44">
        <f t="shared" si="15"/>
        <v>0</v>
      </c>
      <c r="EV35" s="44">
        <f t="shared" si="3"/>
        <v>117</v>
      </c>
      <c r="EW35" s="44">
        <f t="shared" si="4"/>
        <v>266</v>
      </c>
      <c r="EX35" s="44">
        <f t="shared" si="5"/>
        <v>343</v>
      </c>
      <c r="EY35" s="44">
        <f t="shared" si="6"/>
        <v>538</v>
      </c>
      <c r="EZ35" s="44">
        <f t="shared" si="7"/>
        <v>731</v>
      </c>
      <c r="FA35" s="44">
        <f t="shared" si="8"/>
        <v>845.7</v>
      </c>
      <c r="FB35" s="44">
        <f t="shared" ref="FB35:FK35" si="59">+FA35*0.9</f>
        <v>761.13000000000011</v>
      </c>
      <c r="FC35" s="44">
        <f t="shared" si="59"/>
        <v>685.01700000000017</v>
      </c>
      <c r="FD35" s="44">
        <f t="shared" si="59"/>
        <v>616.51530000000014</v>
      </c>
      <c r="FE35" s="44">
        <f t="shared" si="59"/>
        <v>554.86377000000016</v>
      </c>
      <c r="FF35" s="44">
        <f t="shared" si="59"/>
        <v>499.37739300000015</v>
      </c>
      <c r="FG35" s="44">
        <f t="shared" si="59"/>
        <v>449.43965370000012</v>
      </c>
      <c r="FH35" s="44">
        <f t="shared" si="59"/>
        <v>404.49568833000012</v>
      </c>
      <c r="FI35" s="44">
        <f t="shared" si="59"/>
        <v>364.04611949700012</v>
      </c>
      <c r="FJ35" s="44">
        <f t="shared" si="59"/>
        <v>327.64150754730014</v>
      </c>
      <c r="FK35" s="44">
        <f t="shared" si="59"/>
        <v>294.87735679257014</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60">SUM(BS36:BV36)</f>
        <v>364</v>
      </c>
      <c r="EQ36" s="44">
        <f t="shared" ref="EQ36:ET36" si="61">+EP36</f>
        <v>364</v>
      </c>
      <c r="ER36" s="44">
        <f t="shared" si="61"/>
        <v>364</v>
      </c>
      <c r="ES36" s="44">
        <f t="shared" si="61"/>
        <v>364</v>
      </c>
      <c r="ET36" s="44">
        <f t="shared" si="61"/>
        <v>364</v>
      </c>
      <c r="EU36" s="44">
        <f t="shared" si="15"/>
        <v>253</v>
      </c>
      <c r="EV36" s="44">
        <f t="shared" si="3"/>
        <v>252</v>
      </c>
      <c r="EW36" s="44">
        <f t="shared" si="4"/>
        <v>304</v>
      </c>
      <c r="EX36" s="44">
        <f t="shared" si="5"/>
        <v>269</v>
      </c>
      <c r="EY36" s="44">
        <f t="shared" si="6"/>
        <v>179</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5"/>
        <v>263</v>
      </c>
      <c r="EV37" s="44">
        <f t="shared" si="3"/>
        <v>277</v>
      </c>
      <c r="EW37" s="44">
        <f t="shared" si="4"/>
        <v>277</v>
      </c>
      <c r="EX37" s="44">
        <f t="shared" si="5"/>
        <v>268</v>
      </c>
      <c r="EY37" s="44">
        <f t="shared" si="6"/>
        <v>201</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c r="DL38" s="115">
        <f>+DK38</f>
        <v>0</v>
      </c>
      <c r="DM38" s="115">
        <f>+DL38</f>
        <v>0</v>
      </c>
      <c r="DN38" s="115">
        <f>+DM38</f>
        <v>0</v>
      </c>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62">+EP38</f>
        <v>188</v>
      </c>
      <c r="ER38" s="44">
        <f t="shared" si="62"/>
        <v>188</v>
      </c>
      <c r="ES38" s="44">
        <f t="shared" si="62"/>
        <v>188</v>
      </c>
      <c r="ET38" s="44">
        <f t="shared" si="62"/>
        <v>188</v>
      </c>
      <c r="EU38" s="44">
        <f t="shared" si="15"/>
        <v>287</v>
      </c>
      <c r="EV38" s="44">
        <f t="shared" si="3"/>
        <v>273</v>
      </c>
      <c r="EW38" s="44">
        <f t="shared" si="4"/>
        <v>266</v>
      </c>
      <c r="EX38" s="44">
        <f t="shared" si="5"/>
        <v>276</v>
      </c>
      <c r="EY38" s="44">
        <f t="shared" si="6"/>
        <v>252</v>
      </c>
      <c r="EZ38" s="44">
        <f t="shared" si="7"/>
        <v>105</v>
      </c>
      <c r="FA38" s="44">
        <f t="shared" si="8"/>
        <v>0</v>
      </c>
      <c r="FB38" s="44">
        <f t="shared" ref="FB38:FK38" si="63">+FA38*0.9</f>
        <v>0</v>
      </c>
      <c r="FC38" s="44">
        <f t="shared" si="63"/>
        <v>0</v>
      </c>
      <c r="FD38" s="44">
        <f t="shared" si="63"/>
        <v>0</v>
      </c>
      <c r="FE38" s="44">
        <f t="shared" si="63"/>
        <v>0</v>
      </c>
      <c r="FF38" s="44">
        <f t="shared" si="63"/>
        <v>0</v>
      </c>
      <c r="FG38" s="44">
        <f t="shared" si="63"/>
        <v>0</v>
      </c>
      <c r="FH38" s="44">
        <f t="shared" si="63"/>
        <v>0</v>
      </c>
      <c r="FI38" s="44">
        <f t="shared" si="63"/>
        <v>0</v>
      </c>
      <c r="FJ38" s="44">
        <f t="shared" si="63"/>
        <v>0</v>
      </c>
      <c r="FK38" s="44">
        <f t="shared" si="63"/>
        <v>0</v>
      </c>
      <c r="FS38" s="82">
        <f>+EV38*0.5</f>
        <v>136.5</v>
      </c>
      <c r="FU38" s="14"/>
    </row>
    <row r="39" spans="2:177">
      <c r="B39" s="14" t="s">
        <v>1584</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 t="shared" si="7"/>
        <v>201</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5"/>
        <v>0</v>
      </c>
      <c r="EV40" s="44">
        <f t="shared" si="3"/>
        <v>50</v>
      </c>
      <c r="EW40" s="44">
        <f t="shared" si="4"/>
        <v>179</v>
      </c>
      <c r="EX40" s="44">
        <f t="shared" si="5"/>
        <v>270</v>
      </c>
      <c r="EY40" s="44">
        <f t="shared" si="6"/>
        <v>105</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5"/>
        <v>425</v>
      </c>
      <c r="EV41" s="44">
        <f t="shared" si="3"/>
        <v>369</v>
      </c>
      <c r="EW41" s="44">
        <f t="shared" si="4"/>
        <v>304</v>
      </c>
      <c r="EX41" s="44">
        <f t="shared" si="5"/>
        <v>240</v>
      </c>
      <c r="EY41" s="44">
        <f t="shared" si="6"/>
        <v>169</v>
      </c>
      <c r="EZ41" s="44"/>
      <c r="FA41" s="44"/>
      <c r="FB41" s="44"/>
      <c r="FC41" s="44"/>
      <c r="FD41" s="44"/>
      <c r="FE41" s="44"/>
      <c r="FF41" s="44"/>
      <c r="FG41" s="44"/>
      <c r="FH41" s="44"/>
      <c r="FI41" s="44"/>
      <c r="FJ41" s="44"/>
      <c r="FK41" s="44"/>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5"/>
        <v>346</v>
      </c>
      <c r="EV42" s="44">
        <f t="shared" si="3"/>
        <v>270</v>
      </c>
      <c r="EW42" s="44">
        <f t="shared" si="4"/>
        <v>266</v>
      </c>
      <c r="EX42" s="44">
        <f t="shared" ref="EX42:EX81" si="64">SUM(CY42:DB42)</f>
        <v>225</v>
      </c>
      <c r="EY42" s="44">
        <f t="shared" si="6"/>
        <v>136</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206" t="s">
        <v>1693</v>
      </c>
      <c r="DH43" s="115"/>
      <c r="DI43" s="115"/>
      <c r="DJ43" s="115"/>
      <c r="DK43" s="115">
        <v>108</v>
      </c>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5">EP43*0.9</f>
        <v>0</v>
      </c>
      <c r="ER43" s="44">
        <f t="shared" si="65"/>
        <v>0</v>
      </c>
      <c r="ES43" s="44">
        <f t="shared" si="65"/>
        <v>0</v>
      </c>
      <c r="ET43" s="44">
        <f t="shared" si="65"/>
        <v>0</v>
      </c>
      <c r="EU43" s="44">
        <f t="shared" si="15"/>
        <v>0</v>
      </c>
      <c r="EV43" s="44">
        <f t="shared" si="3"/>
        <v>76</v>
      </c>
      <c r="EW43" s="44">
        <f t="shared" si="4"/>
        <v>212</v>
      </c>
      <c r="EX43" s="44">
        <f t="shared" si="64"/>
        <v>248</v>
      </c>
      <c r="EY43" s="44">
        <f t="shared" si="6"/>
        <v>224</v>
      </c>
      <c r="FQ43" s="81">
        <f>EL43*0.5</f>
        <v>241.5</v>
      </c>
      <c r="FR43" s="44">
        <f>EQ43*0.2</f>
        <v>0</v>
      </c>
      <c r="FS43" s="82">
        <f>EV43*0.1</f>
        <v>7.6000000000000005</v>
      </c>
      <c r="FU43" s="14" t="s">
        <v>714</v>
      </c>
    </row>
    <row r="44" spans="2:177">
      <c r="B44" s="14" t="s">
        <v>1621</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1622</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5"/>
        <v>250</v>
      </c>
      <c r="EV46" s="44">
        <f t="shared" si="3"/>
        <v>252</v>
      </c>
      <c r="EW46" s="44">
        <f t="shared" si="4"/>
        <v>239</v>
      </c>
      <c r="EX46" s="44">
        <f t="shared" si="64"/>
        <v>145</v>
      </c>
      <c r="EY46" s="44">
        <f t="shared" si="6"/>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5"/>
        <v>0</v>
      </c>
      <c r="EV47" s="44">
        <f t="shared" si="3"/>
        <v>36</v>
      </c>
      <c r="EW47" s="44">
        <f t="shared" si="4"/>
        <v>152</v>
      </c>
      <c r="EX47" s="44">
        <f t="shared" si="64"/>
        <v>203</v>
      </c>
      <c r="EY47" s="44">
        <f t="shared" si="6"/>
        <v>56</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5"/>
        <v>0</v>
      </c>
      <c r="EV48" s="44">
        <f t="shared" si="3"/>
        <v>92</v>
      </c>
      <c r="EW48" s="44">
        <f t="shared" si="4"/>
        <v>192</v>
      </c>
      <c r="EX48" s="44">
        <f t="shared" si="64"/>
        <v>219</v>
      </c>
      <c r="EY48" s="44">
        <f t="shared" si="6"/>
        <v>178</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v>136</v>
      </c>
      <c r="DL49" s="115">
        <f t="shared" ref="DL49:DN49" si="67">+DK49+5</f>
        <v>141</v>
      </c>
      <c r="DM49" s="115">
        <f t="shared" si="67"/>
        <v>146</v>
      </c>
      <c r="DN49" s="115">
        <f t="shared" si="67"/>
        <v>151</v>
      </c>
      <c r="DO49" s="115"/>
      <c r="DP49" s="44"/>
      <c r="DQ49" s="44"/>
      <c r="DU49" s="68"/>
      <c r="DV49" s="68"/>
      <c r="DW49" s="68"/>
      <c r="DX49" s="68"/>
      <c r="DY49" s="68"/>
      <c r="DZ49" s="68"/>
      <c r="EA49" s="68"/>
      <c r="EB49" s="68"/>
      <c r="EC49" s="68"/>
      <c r="ED49" s="68"/>
      <c r="EF49" s="44"/>
      <c r="EG49" s="44"/>
      <c r="EH49" s="44"/>
      <c r="EI49" s="44"/>
      <c r="EJ49" s="44"/>
      <c r="EK49" s="65"/>
      <c r="EU49" s="44">
        <f t="shared" si="15"/>
        <v>30</v>
      </c>
      <c r="EV49" s="44">
        <f t="shared" si="3"/>
        <v>160</v>
      </c>
      <c r="EW49" s="44">
        <f t="shared" si="4"/>
        <v>187</v>
      </c>
      <c r="EX49" s="44">
        <f t="shared" si="64"/>
        <v>194</v>
      </c>
      <c r="EY49" s="44">
        <f t="shared" si="6"/>
        <v>266</v>
      </c>
      <c r="EZ49" s="44">
        <f t="shared" si="7"/>
        <v>607</v>
      </c>
      <c r="FA49" s="44">
        <f t="shared" si="8"/>
        <v>574</v>
      </c>
      <c r="FB49" s="44">
        <f t="shared" ref="FB49:FK49" si="68">+FA49*0.9</f>
        <v>516.6</v>
      </c>
      <c r="FC49" s="44">
        <f t="shared" si="68"/>
        <v>464.94000000000005</v>
      </c>
      <c r="FD49" s="44">
        <f t="shared" si="68"/>
        <v>418.44600000000008</v>
      </c>
      <c r="FE49" s="44">
        <f t="shared" si="68"/>
        <v>376.60140000000007</v>
      </c>
      <c r="FF49" s="44">
        <f t="shared" si="68"/>
        <v>338.94126000000006</v>
      </c>
      <c r="FG49" s="44">
        <f t="shared" si="68"/>
        <v>305.04713400000009</v>
      </c>
      <c r="FH49" s="44">
        <f t="shared" si="68"/>
        <v>274.54242060000007</v>
      </c>
      <c r="FI49" s="44">
        <f t="shared" si="68"/>
        <v>247.08817854000006</v>
      </c>
      <c r="FJ49" s="44">
        <f t="shared" si="68"/>
        <v>222.37936068600007</v>
      </c>
      <c r="FK49" s="44">
        <f t="shared" si="68"/>
        <v>200.14142461740008</v>
      </c>
      <c r="FU49" s="14"/>
    </row>
    <row r="50" spans="1:184" ht="13">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c r="DL50" s="115">
        <f t="shared" ref="DL50:DN50" si="69">+DK50</f>
        <v>0</v>
      </c>
      <c r="DM50" s="115">
        <f t="shared" si="69"/>
        <v>0</v>
      </c>
      <c r="DN50" s="115">
        <f t="shared" si="69"/>
        <v>0</v>
      </c>
      <c r="DO50" s="115"/>
      <c r="DP50" s="44"/>
      <c r="DQ50" s="44"/>
      <c r="DU50" s="68"/>
      <c r="DV50" s="68"/>
      <c r="DW50" s="68"/>
      <c r="DX50" s="68"/>
      <c r="DY50" s="68"/>
      <c r="DZ50" s="68"/>
      <c r="EA50" s="68"/>
      <c r="EB50" s="68"/>
      <c r="EC50" s="68"/>
      <c r="ED50" s="44"/>
      <c r="EE50" s="44"/>
      <c r="EF50" s="44"/>
      <c r="EG50" s="44"/>
      <c r="EH50" s="44"/>
      <c r="EI50" s="44"/>
      <c r="EJ50" s="44"/>
      <c r="EK50" s="65"/>
      <c r="EU50" s="44">
        <f t="shared" si="15"/>
        <v>87</v>
      </c>
      <c r="EV50" s="44">
        <f t="shared" si="3"/>
        <v>104</v>
      </c>
      <c r="EW50" s="44">
        <f t="shared" si="4"/>
        <v>185</v>
      </c>
      <c r="EX50" s="44">
        <f t="shared" si="64"/>
        <v>200</v>
      </c>
      <c r="EY50" s="44">
        <f t="shared" si="6"/>
        <v>222</v>
      </c>
      <c r="EZ50" s="44">
        <f t="shared" si="7"/>
        <v>215</v>
      </c>
      <c r="FA50" s="44">
        <f t="shared" si="8"/>
        <v>0</v>
      </c>
      <c r="FB50" s="44">
        <f t="shared" ref="FB50:FK50" si="70">+FA50*0.95</f>
        <v>0</v>
      </c>
      <c r="FC50" s="44">
        <f t="shared" si="70"/>
        <v>0</v>
      </c>
      <c r="FD50" s="44">
        <f t="shared" si="70"/>
        <v>0</v>
      </c>
      <c r="FE50" s="44">
        <f t="shared" si="70"/>
        <v>0</v>
      </c>
      <c r="FF50" s="44">
        <f t="shared" si="70"/>
        <v>0</v>
      </c>
      <c r="FG50" s="44">
        <f t="shared" si="70"/>
        <v>0</v>
      </c>
      <c r="FH50" s="44">
        <f t="shared" si="70"/>
        <v>0</v>
      </c>
      <c r="FI50" s="44">
        <f t="shared" si="70"/>
        <v>0</v>
      </c>
      <c r="FJ50" s="44">
        <f t="shared" si="70"/>
        <v>0</v>
      </c>
      <c r="FK50" s="44">
        <f t="shared" si="70"/>
        <v>0</v>
      </c>
      <c r="FR50" s="85"/>
      <c r="FS50" s="86"/>
    </row>
    <row r="51" spans="1:184" ht="13">
      <c r="B51" s="14" t="s">
        <v>1617</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v>40</v>
      </c>
      <c r="DL51" s="115">
        <f t="shared" ref="DL51:DN51" si="71">+DK51</f>
        <v>40</v>
      </c>
      <c r="DM51" s="115">
        <f t="shared" si="71"/>
        <v>40</v>
      </c>
      <c r="DN51" s="115">
        <f t="shared" si="71"/>
        <v>40</v>
      </c>
      <c r="DO51" s="115"/>
      <c r="DP51" s="44"/>
      <c r="DQ51" s="44"/>
      <c r="DU51" s="68"/>
      <c r="DV51" s="68"/>
      <c r="DW51" s="68"/>
      <c r="DX51" s="68"/>
      <c r="DY51" s="68"/>
      <c r="DZ51" s="68"/>
      <c r="EA51" s="68"/>
      <c r="EB51" s="68"/>
      <c r="EC51" s="68"/>
      <c r="ED51" s="44"/>
      <c r="EE51" s="44"/>
      <c r="EF51" s="44"/>
      <c r="EG51" s="44"/>
      <c r="EH51" s="44"/>
      <c r="EI51" s="44"/>
      <c r="EJ51" s="44"/>
      <c r="EK51" s="65"/>
      <c r="EZ51" s="44">
        <f t="shared" si="7"/>
        <v>118</v>
      </c>
      <c r="FA51" s="44">
        <f t="shared" si="8"/>
        <v>160</v>
      </c>
      <c r="FB51" s="44">
        <f>+FA51*0.9</f>
        <v>144</v>
      </c>
      <c r="FC51" s="44">
        <f t="shared" ref="FC51:FK51" si="72">+FB51*0.9</f>
        <v>129.6</v>
      </c>
      <c r="FD51" s="44">
        <f t="shared" si="72"/>
        <v>116.64</v>
      </c>
      <c r="FE51" s="44">
        <f t="shared" si="72"/>
        <v>104.976</v>
      </c>
      <c r="FF51" s="44">
        <f t="shared" si="72"/>
        <v>94.478400000000008</v>
      </c>
      <c r="FG51" s="44">
        <f t="shared" si="72"/>
        <v>85.030560000000008</v>
      </c>
      <c r="FH51" s="44">
        <f t="shared" si="72"/>
        <v>76.527504000000008</v>
      </c>
      <c r="FI51" s="44">
        <f t="shared" si="72"/>
        <v>68.874753600000005</v>
      </c>
      <c r="FJ51" s="44">
        <f t="shared" si="72"/>
        <v>61.987278240000009</v>
      </c>
      <c r="FK51" s="44">
        <f t="shared" si="72"/>
        <v>55.788550416000007</v>
      </c>
      <c r="FR51" s="85"/>
      <c r="FS51" s="86"/>
    </row>
    <row r="52" spans="1:184" ht="13">
      <c r="B52" s="14" t="s">
        <v>1618</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v>102</v>
      </c>
      <c r="DL52" s="115">
        <f>+DH52*1.1</f>
        <v>133.10000000000002</v>
      </c>
      <c r="DM52" s="115">
        <f>+DI52*1.1</f>
        <v>136.4</v>
      </c>
      <c r="DN52" s="115">
        <f>+DJ52*1.1</f>
        <v>141.9</v>
      </c>
      <c r="DO52" s="115"/>
      <c r="DP52" s="44"/>
      <c r="DQ52" s="44"/>
      <c r="DU52" s="68"/>
      <c r="DV52" s="68"/>
      <c r="DW52" s="68"/>
      <c r="DX52" s="68"/>
      <c r="DY52" s="68"/>
      <c r="DZ52" s="68"/>
      <c r="EA52" s="68"/>
      <c r="EB52" s="68"/>
      <c r="EC52" s="68"/>
      <c r="ED52" s="44"/>
      <c r="EE52" s="44"/>
      <c r="EF52" s="44"/>
      <c r="EG52" s="44"/>
      <c r="EH52" s="44"/>
      <c r="EI52" s="44"/>
      <c r="EJ52" s="44"/>
      <c r="EK52" s="65"/>
      <c r="EZ52" s="44">
        <f t="shared" si="7"/>
        <v>480</v>
      </c>
      <c r="FA52" s="44">
        <f t="shared" si="8"/>
        <v>513.4</v>
      </c>
      <c r="FB52" s="44">
        <f>+FA52*1.05</f>
        <v>539.07000000000005</v>
      </c>
      <c r="FC52" s="44">
        <f t="shared" ref="FC52:FK52" si="73">+FB52*1.05</f>
        <v>566.02350000000013</v>
      </c>
      <c r="FD52" s="44">
        <f t="shared" si="73"/>
        <v>594.32467500000018</v>
      </c>
      <c r="FE52" s="44">
        <f t="shared" si="73"/>
        <v>624.0409087500002</v>
      </c>
      <c r="FF52" s="44">
        <f t="shared" si="73"/>
        <v>655.24295418750023</v>
      </c>
      <c r="FG52" s="44">
        <f t="shared" si="73"/>
        <v>688.00510189687532</v>
      </c>
      <c r="FH52" s="44">
        <f t="shared" si="73"/>
        <v>722.40535699171915</v>
      </c>
      <c r="FI52" s="44">
        <f t="shared" si="73"/>
        <v>758.5256248413051</v>
      </c>
      <c r="FJ52" s="44">
        <f t="shared" si="73"/>
        <v>796.45190608337043</v>
      </c>
      <c r="FK52" s="44">
        <f t="shared" si="73"/>
        <v>836.27450138753898</v>
      </c>
      <c r="FR52" s="85"/>
      <c r="FS52" s="86"/>
    </row>
    <row r="53" spans="1:184" ht="13">
      <c r="B53" s="14" t="s">
        <v>1619</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v>33</v>
      </c>
      <c r="DL53" s="115">
        <f t="shared" ref="DL53:DN54" si="74">+DK53+2</f>
        <v>35</v>
      </c>
      <c r="DM53" s="115">
        <f t="shared" si="74"/>
        <v>37</v>
      </c>
      <c r="DN53" s="115">
        <f t="shared" si="74"/>
        <v>39</v>
      </c>
      <c r="DO53" s="115"/>
      <c r="DP53" s="44"/>
      <c r="DQ53" s="44"/>
      <c r="DU53" s="68"/>
      <c r="DV53" s="68"/>
      <c r="DW53" s="68"/>
      <c r="DX53" s="68"/>
      <c r="DY53" s="68"/>
      <c r="DZ53" s="68"/>
      <c r="EA53" s="68"/>
      <c r="EB53" s="68"/>
      <c r="EC53" s="68"/>
      <c r="ED53" s="44"/>
      <c r="EE53" s="44"/>
      <c r="EF53" s="44"/>
      <c r="EG53" s="44"/>
      <c r="EH53" s="44"/>
      <c r="EI53" s="44"/>
      <c r="EJ53" s="44"/>
      <c r="EK53" s="65"/>
      <c r="EZ53" s="44">
        <f t="shared" si="7"/>
        <v>131</v>
      </c>
      <c r="FA53" s="44">
        <f t="shared" si="8"/>
        <v>144</v>
      </c>
      <c r="FB53" s="44">
        <f t="shared" ref="FB53:FK53" si="75">+FA53*1.05</f>
        <v>151.20000000000002</v>
      </c>
      <c r="FC53" s="44">
        <f t="shared" si="75"/>
        <v>158.76000000000002</v>
      </c>
      <c r="FD53" s="44">
        <f t="shared" si="75"/>
        <v>166.69800000000004</v>
      </c>
      <c r="FE53" s="44">
        <f t="shared" si="75"/>
        <v>175.03290000000004</v>
      </c>
      <c r="FF53" s="44">
        <f t="shared" si="75"/>
        <v>183.78454500000004</v>
      </c>
      <c r="FG53" s="44">
        <f t="shared" si="75"/>
        <v>192.97377225000005</v>
      </c>
      <c r="FH53" s="44">
        <f t="shared" si="75"/>
        <v>202.62246086250008</v>
      </c>
      <c r="FI53" s="44">
        <f t="shared" si="75"/>
        <v>212.75358390562508</v>
      </c>
      <c r="FJ53" s="44">
        <f t="shared" si="75"/>
        <v>223.39126310090634</v>
      </c>
      <c r="FK53" s="44">
        <f t="shared" si="75"/>
        <v>234.56082625595167</v>
      </c>
      <c r="FR53" s="85"/>
      <c r="FS53" s="86"/>
    </row>
    <row r="54" spans="1:184" ht="13">
      <c r="B54" s="14" t="s">
        <v>1684</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1683</v>
      </c>
      <c r="DG54" s="206" t="s">
        <v>1694</v>
      </c>
      <c r="DH54" s="115"/>
      <c r="DI54" s="115"/>
      <c r="DJ54" s="115">
        <v>57</v>
      </c>
      <c r="DK54" s="115">
        <v>60</v>
      </c>
      <c r="DL54" s="115">
        <f t="shared" si="74"/>
        <v>62</v>
      </c>
      <c r="DM54" s="115">
        <f t="shared" si="74"/>
        <v>64</v>
      </c>
      <c r="DN54" s="115">
        <f t="shared" si="74"/>
        <v>66</v>
      </c>
      <c r="DO54" s="115"/>
      <c r="DP54" s="44"/>
      <c r="DQ54" s="44"/>
      <c r="DU54" s="68"/>
      <c r="DV54" s="68"/>
      <c r="DW54" s="68"/>
      <c r="DX54" s="68"/>
      <c r="DY54" s="68"/>
      <c r="DZ54" s="68"/>
      <c r="EA54" s="68"/>
      <c r="EB54" s="68"/>
      <c r="EC54" s="68"/>
      <c r="ED54" s="44"/>
      <c r="EE54" s="44"/>
      <c r="EF54" s="44"/>
      <c r="EG54" s="44"/>
      <c r="EH54" s="44"/>
      <c r="EI54" s="44"/>
      <c r="EJ54" s="44"/>
      <c r="EK54" s="65"/>
      <c r="EZ54" s="44">
        <f t="shared" si="7"/>
        <v>57</v>
      </c>
      <c r="FA54" s="44">
        <f t="shared" si="8"/>
        <v>252</v>
      </c>
      <c r="FB54" s="44">
        <f t="shared" ref="FB54:FK54" si="76">+FA54*1.05</f>
        <v>264.60000000000002</v>
      </c>
      <c r="FC54" s="44">
        <f t="shared" si="76"/>
        <v>277.83000000000004</v>
      </c>
      <c r="FD54" s="44">
        <f t="shared" si="76"/>
        <v>291.72150000000005</v>
      </c>
      <c r="FE54" s="44">
        <f t="shared" si="76"/>
        <v>306.30757500000004</v>
      </c>
      <c r="FF54" s="44">
        <f t="shared" si="76"/>
        <v>321.62295375000008</v>
      </c>
      <c r="FG54" s="44">
        <f t="shared" si="76"/>
        <v>337.70410143750007</v>
      </c>
      <c r="FH54" s="44">
        <f t="shared" si="76"/>
        <v>354.58930650937509</v>
      </c>
      <c r="FI54" s="44">
        <f t="shared" si="76"/>
        <v>372.31877183484386</v>
      </c>
      <c r="FJ54" s="44">
        <f t="shared" si="76"/>
        <v>390.93471042658609</v>
      </c>
      <c r="FK54" s="44">
        <f t="shared" si="76"/>
        <v>410.4814459479154</v>
      </c>
      <c r="FR54" s="85"/>
      <c r="FS54" s="86"/>
    </row>
    <row r="55" spans="1:184" ht="13">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5"/>
        <v>30</v>
      </c>
      <c r="EV55" s="44">
        <f t="shared" si="3"/>
        <v>142</v>
      </c>
      <c r="EW55" s="44">
        <f t="shared" si="4"/>
        <v>154</v>
      </c>
      <c r="EX55" s="44">
        <f t="shared" si="64"/>
        <v>175</v>
      </c>
      <c r="EY55" s="44">
        <f t="shared" si="6"/>
        <v>134</v>
      </c>
      <c r="FR55" s="85"/>
      <c r="FS55" s="86"/>
    </row>
    <row r="56" spans="1:184" ht="13">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5"/>
        <v>73</v>
      </c>
      <c r="EV56" s="44">
        <f t="shared" si="3"/>
        <v>74</v>
      </c>
      <c r="EW56" s="44">
        <f t="shared" si="4"/>
        <v>68</v>
      </c>
      <c r="EX56" s="44">
        <f t="shared" si="64"/>
        <v>75</v>
      </c>
      <c r="EY56" s="44">
        <f t="shared" si="6"/>
        <v>75</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7">SUM(AY57:BB57)</f>
        <v>700</v>
      </c>
      <c r="EL57" s="44">
        <f t="shared" ref="EL57" si="78">SUM(BC57:BF57)</f>
        <v>755</v>
      </c>
      <c r="EM57" s="44">
        <f t="shared" ref="EM57" si="79">SUM(BG57:BJ57)</f>
        <v>720</v>
      </c>
      <c r="EN57" s="44">
        <f t="shared" ref="EN57:EN73" si="80">SUM(BK57:BN57)</f>
        <v>670</v>
      </c>
      <c r="EO57" s="44">
        <f t="shared" ref="EO57:EO73" si="81">SUM(BO57:BR57)</f>
        <v>648</v>
      </c>
      <c r="EP57" s="44">
        <f t="shared" ref="EP57:EP71" si="82">SUM(BS57:BV57)</f>
        <v>647</v>
      </c>
      <c r="EQ57" s="44">
        <f>EP57*0.9</f>
        <v>582.30000000000007</v>
      </c>
      <c r="ER57" s="44">
        <f>EQ57*0.8</f>
        <v>465.84000000000009</v>
      </c>
      <c r="ES57" s="44">
        <f>ER57*0.7</f>
        <v>326.08800000000002</v>
      </c>
      <c r="ET57" s="44">
        <f>ES57*0.5</f>
        <v>163.04400000000001</v>
      </c>
      <c r="EU57" s="44">
        <f t="shared" si="15"/>
        <v>1107</v>
      </c>
      <c r="EV57" s="44">
        <f t="shared" si="3"/>
        <v>919</v>
      </c>
      <c r="EW57" s="44">
        <f t="shared" si="4"/>
        <v>397</v>
      </c>
      <c r="EX57" s="44">
        <f t="shared" si="64"/>
        <v>7</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5"/>
        <v>252</v>
      </c>
      <c r="EV58" s="44">
        <f t="shared" si="3"/>
        <v>222</v>
      </c>
      <c r="EW58" s="44">
        <f t="shared" si="4"/>
        <v>70</v>
      </c>
      <c r="EX58" s="44">
        <f t="shared" si="64"/>
        <v>0</v>
      </c>
      <c r="EY58" s="44"/>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5"/>
        <v>337</v>
      </c>
      <c r="EV59" s="44">
        <f t="shared" si="3"/>
        <v>250</v>
      </c>
      <c r="EW59" s="44">
        <f t="shared" si="4"/>
        <v>86</v>
      </c>
      <c r="EX59" s="44">
        <f t="shared" si="64"/>
        <v>0</v>
      </c>
      <c r="EY59" s="44"/>
      <c r="EZ59" s="44"/>
      <c r="FA59" s="44"/>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3">+EP60*0.8</f>
        <v>258.40000000000003</v>
      </c>
      <c r="ER60" s="44">
        <f t="shared" si="83"/>
        <v>206.72000000000003</v>
      </c>
      <c r="ES60" s="44">
        <f t="shared" si="83"/>
        <v>165.37600000000003</v>
      </c>
      <c r="ET60" s="44">
        <f t="shared" si="83"/>
        <v>132.30080000000004</v>
      </c>
      <c r="EU60" s="44">
        <f t="shared" si="15"/>
        <v>101</v>
      </c>
      <c r="EV60" s="44">
        <f t="shared" si="3"/>
        <v>78</v>
      </c>
      <c r="EW60" s="44">
        <f t="shared" si="4"/>
        <v>103</v>
      </c>
      <c r="EX60" s="44">
        <f t="shared" si="64"/>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5"/>
        <v>40</v>
      </c>
      <c r="EV61" s="44">
        <f t="shared" si="3"/>
        <v>217</v>
      </c>
      <c r="EW61" s="44">
        <f t="shared" si="4"/>
        <v>80</v>
      </c>
      <c r="EX61" s="44">
        <f t="shared" si="64"/>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4">+EP62*0.9</f>
        <v>265.5</v>
      </c>
      <c r="ER62" s="44">
        <f t="shared" si="84"/>
        <v>238.95000000000002</v>
      </c>
      <c r="ES62" s="44">
        <f t="shared" si="84"/>
        <v>215.05500000000001</v>
      </c>
      <c r="ET62" s="44">
        <f t="shared" si="84"/>
        <v>193.54950000000002</v>
      </c>
      <c r="EU62" s="44">
        <f t="shared" si="15"/>
        <v>280</v>
      </c>
      <c r="EV62" s="44">
        <f t="shared" si="3"/>
        <v>211</v>
      </c>
      <c r="EW62" s="44">
        <f t="shared" si="4"/>
        <v>78</v>
      </c>
      <c r="EX62" s="44">
        <f t="shared" si="64"/>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7"/>
        <v>2383</v>
      </c>
      <c r="EL63" s="68">
        <f t="shared" ref="EL63:EL67" si="85">SUM(BC63:BF63)</f>
        <v>2374</v>
      </c>
      <c r="EM63" s="68">
        <f>SUM(BG63:BJ63)</f>
        <v>2523</v>
      </c>
      <c r="EN63" s="44">
        <f t="shared" si="80"/>
        <v>2719</v>
      </c>
      <c r="EO63" s="44">
        <f t="shared" si="81"/>
        <v>2918</v>
      </c>
      <c r="EP63" s="44">
        <f t="shared" si="82"/>
        <v>2700</v>
      </c>
      <c r="EQ63" s="44">
        <f>EP63*0.4</f>
        <v>1080</v>
      </c>
      <c r="ER63" s="44">
        <f>EQ63*0.6</f>
        <v>648</v>
      </c>
      <c r="ES63" s="44">
        <f>ER63*0.6</f>
        <v>388.8</v>
      </c>
      <c r="ET63" s="44">
        <f>+ES63</f>
        <v>388.8</v>
      </c>
      <c r="EU63" s="44">
        <f t="shared" si="15"/>
        <v>720</v>
      </c>
      <c r="EV63" s="44">
        <f t="shared" si="3"/>
        <v>295</v>
      </c>
      <c r="EW63" s="44">
        <f t="shared" si="4"/>
        <v>0</v>
      </c>
      <c r="EX63" s="44">
        <f t="shared" si="64"/>
        <v>0</v>
      </c>
      <c r="EY63" s="44"/>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7"/>
        <v>1737</v>
      </c>
      <c r="EL64" s="68">
        <f t="shared" si="85"/>
        <v>1749</v>
      </c>
      <c r="EM64" s="44">
        <f>EL64*0.5</f>
        <v>874.5</v>
      </c>
      <c r="EN64" s="44">
        <f t="shared" si="80"/>
        <v>806</v>
      </c>
      <c r="EO64" s="44">
        <f t="shared" si="81"/>
        <v>589</v>
      </c>
      <c r="EP64" s="44">
        <f t="shared" si="82"/>
        <v>495</v>
      </c>
      <c r="EQ64" s="44">
        <f t="shared" ref="EQ64:ET64" si="86">EP64*0.8</f>
        <v>396</v>
      </c>
      <c r="ER64" s="44">
        <f t="shared" si="86"/>
        <v>316.8</v>
      </c>
      <c r="ES64" s="44">
        <f t="shared" si="86"/>
        <v>253.44000000000003</v>
      </c>
      <c r="ET64" s="44">
        <f t="shared" si="86"/>
        <v>202.75200000000004</v>
      </c>
      <c r="EU64" s="44">
        <f t="shared" si="15"/>
        <v>282</v>
      </c>
      <c r="EV64" s="44">
        <f t="shared" si="3"/>
        <v>126</v>
      </c>
      <c r="EW64" s="44">
        <f t="shared" si="4"/>
        <v>0</v>
      </c>
      <c r="EX64" s="44">
        <f t="shared" si="64"/>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7"/>
        <v>1154</v>
      </c>
      <c r="EL65" s="68">
        <f t="shared" si="85"/>
        <v>1013</v>
      </c>
      <c r="EM65" s="44">
        <f>SUM(BG65:BJ65)</f>
        <v>883</v>
      </c>
      <c r="EN65" s="44">
        <f t="shared" si="80"/>
        <v>761</v>
      </c>
      <c r="EO65" s="44">
        <f t="shared" si="81"/>
        <v>562</v>
      </c>
      <c r="EP65" s="44">
        <f t="shared" si="82"/>
        <v>57</v>
      </c>
      <c r="EQ65" s="44">
        <f>EP65*0.3</f>
        <v>17.099999999999998</v>
      </c>
      <c r="ER65" s="44">
        <f>EQ65*0.3</f>
        <v>5.129999999999999</v>
      </c>
      <c r="ES65" s="44">
        <f>ER65*0.3</f>
        <v>1.5389999999999997</v>
      </c>
      <c r="ET65" s="44">
        <f>ES65*0.3</f>
        <v>0.46169999999999989</v>
      </c>
      <c r="EU65" s="44">
        <f t="shared" si="15"/>
        <v>0</v>
      </c>
      <c r="EV65" s="44">
        <f t="shared" si="3"/>
        <v>0</v>
      </c>
      <c r="EW65" s="44">
        <f t="shared" si="4"/>
        <v>0</v>
      </c>
      <c r="EX65" s="44">
        <f t="shared" si="64"/>
        <v>0</v>
      </c>
      <c r="FQ65" s="81">
        <f>EL65*0.3</f>
        <v>303.89999999999998</v>
      </c>
      <c r="FR65" s="44">
        <f t="shared" ref="FR65" si="87">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7"/>
        <v>516</v>
      </c>
      <c r="EL66" s="44">
        <f t="shared" si="85"/>
        <v>532</v>
      </c>
      <c r="EM66" s="44">
        <f>SUM(BG66:BJ66)</f>
        <v>573</v>
      </c>
      <c r="EN66" s="44">
        <f t="shared" si="80"/>
        <v>541</v>
      </c>
      <c r="EO66" s="44">
        <f t="shared" si="81"/>
        <v>469</v>
      </c>
      <c r="EP66" s="44">
        <f t="shared" si="82"/>
        <v>422</v>
      </c>
      <c r="EQ66" s="44">
        <f t="shared" ref="EQ66:ET66" si="88">EP66*0.9</f>
        <v>379.8</v>
      </c>
      <c r="ER66" s="44">
        <f t="shared" si="88"/>
        <v>341.82</v>
      </c>
      <c r="ES66" s="44">
        <f t="shared" si="88"/>
        <v>307.63799999999998</v>
      </c>
      <c r="ET66" s="44">
        <f t="shared" si="88"/>
        <v>276.87419999999997</v>
      </c>
      <c r="EU66" s="44">
        <f t="shared" si="15"/>
        <v>294</v>
      </c>
      <c r="EV66" s="44">
        <f t="shared" si="3"/>
        <v>157</v>
      </c>
      <c r="EW66" s="44">
        <f t="shared" si="4"/>
        <v>0</v>
      </c>
      <c r="EX66" s="44">
        <f t="shared" si="64"/>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7"/>
        <v>184</v>
      </c>
      <c r="EL67" s="68">
        <f t="shared" si="85"/>
        <v>952</v>
      </c>
      <c r="EM67" s="44">
        <f>SUM(BG67:BJ67)</f>
        <v>636</v>
      </c>
      <c r="EN67" s="44">
        <f t="shared" si="80"/>
        <v>484</v>
      </c>
      <c r="EO67" s="44">
        <f t="shared" si="81"/>
        <v>395</v>
      </c>
      <c r="EP67" s="44">
        <f t="shared" si="82"/>
        <v>149</v>
      </c>
      <c r="EQ67" s="44">
        <f t="shared" ref="EQ67:ET67" si="89">EP67*0.7</f>
        <v>104.3</v>
      </c>
      <c r="ER67" s="44">
        <f t="shared" si="89"/>
        <v>73.009999999999991</v>
      </c>
      <c r="ES67" s="44">
        <f t="shared" si="89"/>
        <v>51.106999999999992</v>
      </c>
      <c r="ET67" s="44">
        <f t="shared" si="89"/>
        <v>35.774899999999995</v>
      </c>
      <c r="EU67" s="44">
        <f t="shared" si="15"/>
        <v>96</v>
      </c>
      <c r="EV67" s="44">
        <f t="shared" si="3"/>
        <v>0</v>
      </c>
      <c r="EW67" s="44">
        <f t="shared" si="4"/>
        <v>0</v>
      </c>
      <c r="EX67" s="44">
        <f t="shared" si="64"/>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7"/>
        <v>235</v>
      </c>
      <c r="EN68" s="44">
        <f t="shared" si="80"/>
        <v>368</v>
      </c>
      <c r="EO68" s="44">
        <f t="shared" si="81"/>
        <v>359</v>
      </c>
      <c r="EP68" s="44">
        <f t="shared" si="82"/>
        <v>382</v>
      </c>
      <c r="EQ68" s="44">
        <f t="shared" ref="EQ68:ET68" si="90">+EP68*0.9</f>
        <v>343.8</v>
      </c>
      <c r="ER68" s="44">
        <f t="shared" si="90"/>
        <v>309.42</v>
      </c>
      <c r="ES68" s="44">
        <f t="shared" si="90"/>
        <v>278.47800000000001</v>
      </c>
      <c r="ET68" s="44">
        <f t="shared" si="90"/>
        <v>250.6302</v>
      </c>
      <c r="EU68" s="44">
        <f t="shared" si="15"/>
        <v>0</v>
      </c>
      <c r="EV68" s="44">
        <f t="shared" si="3"/>
        <v>0</v>
      </c>
      <c r="EW68" s="44">
        <f t="shared" si="4"/>
        <v>0</v>
      </c>
      <c r="EX68" s="44">
        <f t="shared" si="64"/>
        <v>0</v>
      </c>
      <c r="FS68" s="82">
        <f>+EV68*0.5</f>
        <v>0</v>
      </c>
    </row>
    <row r="69" spans="2:177" s="23" customFormat="1" ht="13">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7"/>
        <v>11434</v>
      </c>
      <c r="EL69" s="68">
        <f t="shared" ref="EL69:EL73" si="91">SUM(BC69:BF69)</f>
        <v>10733</v>
      </c>
      <c r="EM69" s="68">
        <f>SUM(BG69:BJ69)</f>
        <v>9577</v>
      </c>
      <c r="EN69" s="68">
        <f t="shared" si="80"/>
        <v>3948</v>
      </c>
      <c r="EO69" s="44">
        <f t="shared" si="81"/>
        <v>2315</v>
      </c>
      <c r="EP69" s="44">
        <f t="shared" si="82"/>
        <v>2062</v>
      </c>
      <c r="EQ69" s="68">
        <f t="shared" ref="EQ69:ET69" si="92">EP69*0.8</f>
        <v>1649.6000000000001</v>
      </c>
      <c r="ER69" s="68">
        <f t="shared" si="92"/>
        <v>1319.6800000000003</v>
      </c>
      <c r="ES69" s="68">
        <f t="shared" si="92"/>
        <v>1055.7440000000004</v>
      </c>
      <c r="ET69" s="68">
        <f t="shared" si="92"/>
        <v>844.59520000000032</v>
      </c>
      <c r="EU69" s="44">
        <f t="shared" si="15"/>
        <v>1673</v>
      </c>
      <c r="EV69" s="44">
        <f t="shared" si="3"/>
        <v>836</v>
      </c>
      <c r="EW69" s="44">
        <f t="shared" si="4"/>
        <v>0</v>
      </c>
      <c r="EX69" s="44">
        <f t="shared" si="64"/>
        <v>0</v>
      </c>
      <c r="EY69" s="44"/>
      <c r="EZ69" s="44"/>
      <c r="FA69" s="44"/>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7"/>
        <v>1892</v>
      </c>
      <c r="EL70" s="68">
        <f t="shared" si="91"/>
        <v>1928</v>
      </c>
      <c r="EM70" s="68">
        <f t="shared" ref="EM70" si="93">SUM(BG70:BJ70)</f>
        <v>1981</v>
      </c>
      <c r="EN70" s="44">
        <f t="shared" si="80"/>
        <v>2051</v>
      </c>
      <c r="EO70" s="44">
        <f t="shared" si="81"/>
        <v>2217</v>
      </c>
      <c r="EP70" s="44">
        <f t="shared" si="82"/>
        <v>1692</v>
      </c>
      <c r="EQ70" s="44">
        <f t="shared" ref="EQ70:ET70" si="94">EP70*0.9</f>
        <v>1522.8</v>
      </c>
      <c r="ER70" s="44">
        <f t="shared" si="94"/>
        <v>1370.52</v>
      </c>
      <c r="ES70" s="44">
        <f t="shared" si="94"/>
        <v>1233.4680000000001</v>
      </c>
      <c r="ET70" s="44">
        <f t="shared" si="94"/>
        <v>1110.1212</v>
      </c>
      <c r="EU70" s="44">
        <f t="shared" si="15"/>
        <v>498</v>
      </c>
      <c r="EV70" s="44">
        <f t="shared" si="3"/>
        <v>221</v>
      </c>
      <c r="EW70" s="44">
        <f t="shared" si="4"/>
        <v>0</v>
      </c>
      <c r="EX70" s="44">
        <f t="shared" si="64"/>
        <v>0</v>
      </c>
      <c r="EY70" s="44"/>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7"/>
        <v>1973</v>
      </c>
      <c r="EL71" s="68">
        <f t="shared" si="91"/>
        <v>1506</v>
      </c>
      <c r="EM71" s="44">
        <f>SUM(BG71:BJ71)</f>
        <v>1445</v>
      </c>
      <c r="EN71" s="44">
        <f t="shared" si="80"/>
        <v>1349</v>
      </c>
      <c r="EO71" s="44">
        <f t="shared" si="81"/>
        <v>1229</v>
      </c>
      <c r="EP71" s="44">
        <f t="shared" si="82"/>
        <v>1112</v>
      </c>
      <c r="EQ71" s="44">
        <f t="shared" ref="EQ71:ET71" si="95">EP71*0.8</f>
        <v>889.6</v>
      </c>
      <c r="ER71" s="44">
        <f t="shared" si="95"/>
        <v>711.68000000000006</v>
      </c>
      <c r="ES71" s="44">
        <f t="shared" si="95"/>
        <v>569.34400000000005</v>
      </c>
      <c r="ET71" s="44">
        <f t="shared" si="95"/>
        <v>455.47520000000009</v>
      </c>
      <c r="EU71" s="44">
        <f t="shared" si="15"/>
        <v>950</v>
      </c>
      <c r="EV71" s="44">
        <f t="shared" si="3"/>
        <v>419</v>
      </c>
      <c r="EW71" s="44">
        <f t="shared" si="4"/>
        <v>0</v>
      </c>
      <c r="EX71" s="44">
        <f t="shared" si="64"/>
        <v>0</v>
      </c>
      <c r="EY71" s="44"/>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1582</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5"/>
        <v>43</v>
      </c>
      <c r="EV72" s="44">
        <f t="shared" si="3"/>
        <v>0</v>
      </c>
      <c r="EW72" s="44"/>
      <c r="EX72" s="44"/>
      <c r="EY72" s="44"/>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91"/>
        <v>481</v>
      </c>
      <c r="EM73" s="44">
        <f>SUM(BG73:BJ73)</f>
        <v>535</v>
      </c>
      <c r="EN73" s="44">
        <f t="shared" si="80"/>
        <v>534</v>
      </c>
      <c r="EO73" s="44">
        <f t="shared" si="81"/>
        <v>307</v>
      </c>
      <c r="EP73" s="44">
        <f t="shared" si="60"/>
        <v>275</v>
      </c>
      <c r="EQ73" s="44">
        <f t="shared" ref="EQ73:ET73" si="96">EP73*0.5</f>
        <v>137.5</v>
      </c>
      <c r="ER73" s="44">
        <f t="shared" si="96"/>
        <v>68.75</v>
      </c>
      <c r="ES73" s="44">
        <f t="shared" si="96"/>
        <v>34.375</v>
      </c>
      <c r="ET73" s="44">
        <f t="shared" si="96"/>
        <v>17.1875</v>
      </c>
      <c r="EU73" s="44">
        <f t="shared" si="15"/>
        <v>24</v>
      </c>
      <c r="EV73" s="44">
        <f t="shared" si="3"/>
        <v>0</v>
      </c>
      <c r="EW73" s="44">
        <f t="shared" si="4"/>
        <v>0</v>
      </c>
      <c r="EX73" s="44">
        <f t="shared" si="64"/>
        <v>0</v>
      </c>
      <c r="FQ73" s="81">
        <f>EL73*0.2</f>
        <v>96.2</v>
      </c>
      <c r="FR73" s="44">
        <f>EQ73*0.1</f>
        <v>13.75</v>
      </c>
      <c r="FS73" s="82">
        <v>0</v>
      </c>
    </row>
    <row r="74" spans="2:177" collapsed="1">
      <c r="B74" s="4" t="s">
        <v>711</v>
      </c>
      <c r="C74" s="37">
        <v>154</v>
      </c>
      <c r="D74" s="37">
        <v>148</v>
      </c>
      <c r="E74" s="37">
        <v>160</v>
      </c>
      <c r="F74" s="44">
        <f t="shared" ref="F74" si="97">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8">SUM(AQ74:AT74)</f>
        <v>506</v>
      </c>
      <c r="EJ74" s="44">
        <f t="shared" ref="EJ74:EJ76" si="99">SUM(AU74:AX74)</f>
        <v>499</v>
      </c>
      <c r="EK74" s="65">
        <f t="shared" ref="EK74:EK76" si="100">SUM(AY74:BB74)</f>
        <v>457</v>
      </c>
      <c r="EL74" s="44">
        <f t="shared" ref="EL74:EL76" si="101">SUM(BC74:BF74)</f>
        <v>413</v>
      </c>
      <c r="EM74" s="44">
        <f t="shared" si="55"/>
        <v>380</v>
      </c>
      <c r="EN74" s="44">
        <f t="shared" si="56"/>
        <v>338</v>
      </c>
      <c r="EO74" s="44">
        <f t="shared" si="57"/>
        <v>296</v>
      </c>
      <c r="EP74" s="44">
        <f t="shared" si="42"/>
        <v>262</v>
      </c>
      <c r="EQ74" s="44">
        <f t="shared" ref="EQ74:ET74" si="102">EP74*0.85</f>
        <v>222.7</v>
      </c>
      <c r="ER74" s="44">
        <f t="shared" si="102"/>
        <v>189.29499999999999</v>
      </c>
      <c r="ES74" s="44">
        <f t="shared" si="102"/>
        <v>160.90074999999999</v>
      </c>
      <c r="ET74" s="44">
        <f t="shared" si="102"/>
        <v>136.7656375</v>
      </c>
      <c r="EU74" s="44">
        <f t="shared" si="15"/>
        <v>0</v>
      </c>
      <c r="EV74" s="44">
        <f t="shared" si="3"/>
        <v>0</v>
      </c>
      <c r="EW74" s="44">
        <f t="shared" si="4"/>
        <v>0</v>
      </c>
      <c r="EX74" s="44">
        <f t="shared" si="64"/>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101"/>
        <v>388</v>
      </c>
      <c r="EM75" s="44">
        <f t="shared" ref="EM75:EM76" si="103">SUM(BG75:BJ75)</f>
        <v>372</v>
      </c>
      <c r="EN75" s="44">
        <f t="shared" si="56"/>
        <v>346</v>
      </c>
      <c r="EO75" s="44">
        <f t="shared" si="57"/>
        <v>350</v>
      </c>
      <c r="EP75" s="44">
        <f t="shared" si="42"/>
        <v>340</v>
      </c>
      <c r="EQ75" s="44">
        <f t="shared" ref="EQ75:ET75" si="104">+EP75</f>
        <v>340</v>
      </c>
      <c r="ER75" s="44">
        <f t="shared" si="104"/>
        <v>340</v>
      </c>
      <c r="ES75" s="44">
        <f t="shared" si="104"/>
        <v>340</v>
      </c>
      <c r="ET75" s="44">
        <f t="shared" si="104"/>
        <v>340</v>
      </c>
      <c r="EU75" s="44">
        <f t="shared" si="15"/>
        <v>0</v>
      </c>
      <c r="EV75" s="44">
        <f t="shared" si="3"/>
        <v>0</v>
      </c>
      <c r="EW75" s="44">
        <f t="shared" si="4"/>
        <v>0</v>
      </c>
      <c r="EX75" s="44">
        <f t="shared" si="64"/>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8"/>
        <v>401</v>
      </c>
      <c r="EJ76" s="44">
        <f t="shared" si="99"/>
        <v>482</v>
      </c>
      <c r="EK76" s="65">
        <f t="shared" si="100"/>
        <v>432</v>
      </c>
      <c r="EL76" s="44">
        <f t="shared" si="101"/>
        <v>417</v>
      </c>
      <c r="EM76" s="44">
        <f t="shared" si="103"/>
        <v>437</v>
      </c>
      <c r="EN76" s="44">
        <f t="shared" si="56"/>
        <v>326</v>
      </c>
      <c r="EO76" s="44">
        <f t="shared" si="57"/>
        <v>235</v>
      </c>
      <c r="EP76" s="44">
        <f t="shared" si="42"/>
        <v>0</v>
      </c>
      <c r="EQ76" s="44">
        <f t="shared" ref="EQ76:ET76" si="105">EP76*0.65</f>
        <v>0</v>
      </c>
      <c r="ER76" s="44">
        <f t="shared" si="105"/>
        <v>0</v>
      </c>
      <c r="ES76" s="44">
        <f t="shared" si="105"/>
        <v>0</v>
      </c>
      <c r="ET76" s="44">
        <f t="shared" si="105"/>
        <v>0</v>
      </c>
      <c r="EU76" s="44">
        <f t="shared" si="15"/>
        <v>0</v>
      </c>
      <c r="EV76" s="44">
        <f t="shared" si="3"/>
        <v>0</v>
      </c>
      <c r="EW76" s="44">
        <f t="shared" si="4"/>
        <v>0</v>
      </c>
      <c r="EX76" s="44">
        <f t="shared" si="64"/>
        <v>0</v>
      </c>
      <c r="FQ76" s="81">
        <f t="shared" ref="FQ76" si="106">EL76*0.2</f>
        <v>83.4</v>
      </c>
      <c r="FR76" s="44">
        <f t="shared" ref="FR76" si="107">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42"/>
        <v>0</v>
      </c>
      <c r="EQ77" s="44">
        <f t="shared" ref="EQ77:ET77" si="108">EP77*0.2</f>
        <v>0</v>
      </c>
      <c r="ER77" s="44">
        <f t="shared" si="108"/>
        <v>0</v>
      </c>
      <c r="ES77" s="44">
        <f t="shared" si="108"/>
        <v>0</v>
      </c>
      <c r="ET77" s="44">
        <f t="shared" si="108"/>
        <v>0</v>
      </c>
      <c r="EU77" s="44">
        <f t="shared" si="15"/>
        <v>0</v>
      </c>
      <c r="EV77" s="44">
        <f t="shared" si="3"/>
        <v>0</v>
      </c>
      <c r="EW77" s="44">
        <f t="shared" si="4"/>
        <v>0</v>
      </c>
      <c r="EX77" s="44">
        <f t="shared" si="64"/>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42"/>
        <v>50</v>
      </c>
      <c r="EQ78" s="44">
        <f t="shared" ref="EQ78:ET78" si="109">+EP78*0.9</f>
        <v>45</v>
      </c>
      <c r="ER78" s="44">
        <f t="shared" si="109"/>
        <v>40.5</v>
      </c>
      <c r="ES78" s="44">
        <f t="shared" si="109"/>
        <v>36.450000000000003</v>
      </c>
      <c r="ET78" s="44">
        <f t="shared" si="109"/>
        <v>32.805000000000007</v>
      </c>
      <c r="EU78" s="44">
        <f t="shared" si="15"/>
        <v>0</v>
      </c>
      <c r="EV78" s="44">
        <f t="shared" si="3"/>
        <v>0</v>
      </c>
      <c r="EW78" s="44">
        <f t="shared" si="4"/>
        <v>0</v>
      </c>
      <c r="EX78" s="44">
        <f t="shared" si="64"/>
        <v>0</v>
      </c>
      <c r="FQ78" s="81">
        <f>EL78*0.2</f>
        <v>105.4</v>
      </c>
      <c r="FR78" s="44">
        <f>EQ78*0.1</f>
        <v>4.5</v>
      </c>
      <c r="FS78" s="82">
        <f t="shared" ref="FS78:FS84" si="110">+EV78*0.5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11">SUM(BK79:BN79)</f>
        <v>159</v>
      </c>
      <c r="EO79" s="44">
        <f t="shared" ref="EO79:EO84" si="112">SUM(BO79:BR79)</f>
        <v>0</v>
      </c>
      <c r="EP79" s="44">
        <f t="shared" si="42"/>
        <v>0</v>
      </c>
      <c r="EQ79" s="44">
        <f t="shared" ref="EQ79:ET79" si="113">+EP79*0.9</f>
        <v>0</v>
      </c>
      <c r="ER79" s="44">
        <f t="shared" si="113"/>
        <v>0</v>
      </c>
      <c r="ES79" s="44">
        <f t="shared" si="113"/>
        <v>0</v>
      </c>
      <c r="ET79" s="44">
        <f t="shared" si="113"/>
        <v>0</v>
      </c>
      <c r="EU79" s="44">
        <f t="shared" si="15"/>
        <v>0</v>
      </c>
      <c r="EV79" s="44">
        <f t="shared" si="3"/>
        <v>0</v>
      </c>
      <c r="EW79" s="44">
        <f t="shared" si="4"/>
        <v>0</v>
      </c>
      <c r="EX79" s="44">
        <f t="shared" si="64"/>
        <v>0</v>
      </c>
      <c r="FQ79" s="44"/>
      <c r="FS79" s="82">
        <f t="shared" si="110"/>
        <v>0</v>
      </c>
    </row>
    <row r="80" spans="2:177" collapsed="1">
      <c r="B80" s="14" t="s">
        <v>1627</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11"/>
        <v>235</v>
      </c>
      <c r="EO80" s="44">
        <f t="shared" si="112"/>
        <v>216</v>
      </c>
      <c r="EP80" s="44">
        <f t="shared" si="42"/>
        <v>210</v>
      </c>
      <c r="EQ80" s="44">
        <f t="shared" ref="EQ80:ET80" si="114">+EP80*0.9</f>
        <v>189</v>
      </c>
      <c r="ER80" s="44">
        <f t="shared" si="114"/>
        <v>170.1</v>
      </c>
      <c r="ES80" s="44">
        <f t="shared" si="114"/>
        <v>153.09</v>
      </c>
      <c r="ET80" s="44">
        <f t="shared" si="114"/>
        <v>137.78100000000001</v>
      </c>
      <c r="EU80" s="44">
        <f t="shared" si="15"/>
        <v>0</v>
      </c>
      <c r="EV80" s="44">
        <f t="shared" si="3"/>
        <v>0</v>
      </c>
      <c r="EW80" s="44">
        <f t="shared" si="4"/>
        <v>0</v>
      </c>
      <c r="EX80" s="44">
        <f t="shared" si="64"/>
        <v>0</v>
      </c>
      <c r="FQ80" s="44"/>
      <c r="FS80" s="82">
        <f t="shared" si="110"/>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11"/>
        <v>259</v>
      </c>
      <c r="EO81" s="44">
        <f t="shared" si="112"/>
        <v>197</v>
      </c>
      <c r="EP81" s="44">
        <f t="shared" si="42"/>
        <v>174</v>
      </c>
      <c r="EQ81" s="44">
        <f t="shared" ref="EQ81:ET81" si="115">+EP81*0.9</f>
        <v>156.6</v>
      </c>
      <c r="ER81" s="44">
        <f t="shared" si="115"/>
        <v>140.94</v>
      </c>
      <c r="ES81" s="44">
        <f t="shared" si="115"/>
        <v>126.846</v>
      </c>
      <c r="ET81" s="44">
        <f t="shared" si="115"/>
        <v>114.1614</v>
      </c>
      <c r="EU81" s="44">
        <f t="shared" si="15"/>
        <v>0</v>
      </c>
      <c r="EV81" s="44">
        <f t="shared" ref="EV81:EV107" si="116">SUM(CQ81:CT81)</f>
        <v>0</v>
      </c>
      <c r="EW81" s="44">
        <f t="shared" si="4"/>
        <v>0</v>
      </c>
      <c r="EX81" s="44">
        <f t="shared" si="64"/>
        <v>0</v>
      </c>
      <c r="FS81" s="82">
        <f t="shared" si="110"/>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5"/>
        <v>3321</v>
      </c>
      <c r="EV82" s="44">
        <f t="shared" si="116"/>
        <v>706</v>
      </c>
      <c r="EW82" s="44">
        <f t="shared" ref="EW82:EW107" si="117">SUM(CU82:CX82)</f>
        <v>0</v>
      </c>
      <c r="EX82" s="44">
        <f t="shared" ref="EX82:EX107" si="118">SUM(CY82:DB82)</f>
        <v>0</v>
      </c>
      <c r="EY82" s="44"/>
      <c r="EZ82" s="44"/>
      <c r="FA82" s="44"/>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11"/>
        <v>274</v>
      </c>
      <c r="EO83" s="44">
        <f t="shared" si="112"/>
        <v>276</v>
      </c>
      <c r="EP83" s="44">
        <f t="shared" si="42"/>
        <v>253</v>
      </c>
      <c r="EQ83" s="44">
        <f t="shared" ref="EQ83:ET83" si="119">+EP83*0.9</f>
        <v>227.70000000000002</v>
      </c>
      <c r="ER83" s="44">
        <f t="shared" si="119"/>
        <v>204.93</v>
      </c>
      <c r="ES83" s="44">
        <f t="shared" si="119"/>
        <v>184.43700000000001</v>
      </c>
      <c r="ET83" s="44">
        <f t="shared" si="119"/>
        <v>165.9933</v>
      </c>
      <c r="EU83" s="44">
        <f t="shared" si="15"/>
        <v>50</v>
      </c>
      <c r="EV83" s="44">
        <f t="shared" si="116"/>
        <v>0</v>
      </c>
      <c r="EW83" s="44">
        <f t="shared" si="117"/>
        <v>0</v>
      </c>
      <c r="EX83" s="44">
        <f t="shared" si="118"/>
        <v>0</v>
      </c>
      <c r="FS83" s="82">
        <f t="shared" si="110"/>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11"/>
        <v>228</v>
      </c>
      <c r="EO84" s="44">
        <f t="shared" si="112"/>
        <v>163</v>
      </c>
      <c r="EP84" s="44">
        <f t="shared" si="42"/>
        <v>181</v>
      </c>
      <c r="EQ84" s="44">
        <f t="shared" ref="EQ84:ET84" si="120">+EP84*0.9</f>
        <v>162.9</v>
      </c>
      <c r="ER84" s="44">
        <f t="shared" si="120"/>
        <v>146.61000000000001</v>
      </c>
      <c r="ES84" s="44">
        <f t="shared" si="120"/>
        <v>131.94900000000001</v>
      </c>
      <c r="ET84" s="44">
        <f t="shared" si="120"/>
        <v>118.75410000000001</v>
      </c>
      <c r="EU84" s="44">
        <f t="shared" si="15"/>
        <v>0</v>
      </c>
      <c r="EV84" s="44">
        <f t="shared" si="116"/>
        <v>0</v>
      </c>
      <c r="EW84" s="44">
        <f t="shared" si="117"/>
        <v>0</v>
      </c>
      <c r="EX84" s="44">
        <f t="shared" si="118"/>
        <v>0</v>
      </c>
      <c r="FQ84" s="44"/>
      <c r="FS84" s="82">
        <f t="shared" si="110"/>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21">+BQ85</f>
        <v>-</v>
      </c>
      <c r="BV85" s="44" t="str">
        <f t="shared" ref="BV85:BV88" si="122">+BR85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42"/>
        <v>0</v>
      </c>
      <c r="EU85" s="44">
        <f t="shared" si="15"/>
        <v>0</v>
      </c>
      <c r="EV85" s="44">
        <f t="shared" si="116"/>
        <v>0</v>
      </c>
      <c r="EW85" s="44">
        <f t="shared" si="117"/>
        <v>0</v>
      </c>
      <c r="EX85" s="44">
        <f t="shared" si="118"/>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21"/>
        <v>-</v>
      </c>
      <c r="BV86" s="44" t="str">
        <f t="shared" si="122"/>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42"/>
        <v>50</v>
      </c>
      <c r="EQ86" s="68" t="s">
        <v>605</v>
      </c>
      <c r="ER86" s="68" t="s">
        <v>605</v>
      </c>
      <c r="ES86" s="68" t="s">
        <v>605</v>
      </c>
      <c r="ET86" s="68" t="s">
        <v>605</v>
      </c>
      <c r="EU86" s="44">
        <f t="shared" si="15"/>
        <v>0</v>
      </c>
      <c r="EV86" s="44">
        <f t="shared" si="116"/>
        <v>0</v>
      </c>
      <c r="EW86" s="44">
        <f t="shared" si="117"/>
        <v>0</v>
      </c>
      <c r="EX86" s="44">
        <f t="shared" si="118"/>
        <v>0</v>
      </c>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21"/>
        <v>53</v>
      </c>
      <c r="BV87" s="44">
        <f t="shared" si="122"/>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3">SUM(BS87:BV87)</f>
        <v>245</v>
      </c>
      <c r="EU87" s="44">
        <f t="shared" ref="EU87:EU114" si="124">SUM(CM87:CP87)</f>
        <v>0</v>
      </c>
      <c r="EV87" s="44">
        <f t="shared" si="116"/>
        <v>0</v>
      </c>
      <c r="EW87" s="44">
        <f t="shared" si="117"/>
        <v>0</v>
      </c>
      <c r="EX87" s="44">
        <f t="shared" si="118"/>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21"/>
        <v>50</v>
      </c>
      <c r="BV88" s="44" t="str">
        <f t="shared" si="122"/>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3"/>
        <v>50</v>
      </c>
      <c r="EU88" s="44">
        <f t="shared" si="124"/>
        <v>0</v>
      </c>
      <c r="EV88" s="44">
        <f t="shared" si="116"/>
        <v>0</v>
      </c>
      <c r="EW88" s="44">
        <f t="shared" si="117"/>
        <v>0</v>
      </c>
      <c r="EX88" s="44">
        <f t="shared" si="118"/>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3"/>
        <v>201</v>
      </c>
      <c r="EU89" s="44">
        <f t="shared" si="124"/>
        <v>0</v>
      </c>
      <c r="EV89" s="44">
        <f t="shared" si="116"/>
        <v>0</v>
      </c>
      <c r="EW89" s="44">
        <f t="shared" si="117"/>
        <v>0</v>
      </c>
      <c r="EX89" s="44">
        <f t="shared" si="118"/>
        <v>0</v>
      </c>
      <c r="FQ89" s="44"/>
      <c r="FS89" s="44"/>
    </row>
    <row r="90" spans="1:184">
      <c r="B90" s="14" t="s">
        <v>1626</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3"/>
        <v>0</v>
      </c>
      <c r="EU91" s="44">
        <f t="shared" si="124"/>
        <v>0</v>
      </c>
      <c r="EV91" s="44">
        <f t="shared" si="116"/>
        <v>0</v>
      </c>
      <c r="EW91" s="44">
        <f t="shared" si="117"/>
        <v>0</v>
      </c>
      <c r="EX91" s="44">
        <f t="shared" si="118"/>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3"/>
        <v>0</v>
      </c>
      <c r="EU92" s="44">
        <f t="shared" si="124"/>
        <v>0</v>
      </c>
      <c r="EV92" s="44">
        <f t="shared" si="116"/>
        <v>0</v>
      </c>
      <c r="EW92" s="44">
        <f t="shared" si="117"/>
        <v>0</v>
      </c>
      <c r="EX92" s="44">
        <f t="shared" si="118"/>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3"/>
        <v>0</v>
      </c>
      <c r="EU93" s="44">
        <f t="shared" si="124"/>
        <v>0</v>
      </c>
      <c r="EV93" s="44">
        <f t="shared" si="116"/>
        <v>0</v>
      </c>
      <c r="EW93" s="44">
        <f t="shared" si="117"/>
        <v>0</v>
      </c>
      <c r="EX93" s="44">
        <f t="shared" si="118"/>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3"/>
        <v>0</v>
      </c>
      <c r="EU94" s="44">
        <f t="shared" si="124"/>
        <v>0</v>
      </c>
      <c r="EV94" s="44">
        <f t="shared" si="116"/>
        <v>0</v>
      </c>
      <c r="EW94" s="44">
        <f t="shared" si="117"/>
        <v>0</v>
      </c>
      <c r="EX94" s="44">
        <f t="shared" si="118"/>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3"/>
        <v>0</v>
      </c>
      <c r="EU95" s="44">
        <f t="shared" si="124"/>
        <v>0</v>
      </c>
      <c r="EV95" s="44">
        <f t="shared" si="116"/>
        <v>0</v>
      </c>
      <c r="EW95" s="44">
        <f t="shared" si="117"/>
        <v>0</v>
      </c>
      <c r="EX95" s="44">
        <f t="shared" si="118"/>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3"/>
        <v>0</v>
      </c>
      <c r="EU96" s="44">
        <f t="shared" si="124"/>
        <v>0</v>
      </c>
      <c r="EV96" s="44">
        <f t="shared" si="116"/>
        <v>0</v>
      </c>
      <c r="EW96" s="44">
        <f t="shared" si="117"/>
        <v>0</v>
      </c>
      <c r="EX96" s="44">
        <f t="shared" si="118"/>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3"/>
        <v>0</v>
      </c>
      <c r="EU97" s="44">
        <f t="shared" si="124"/>
        <v>0</v>
      </c>
      <c r="EV97" s="44">
        <f t="shared" si="116"/>
        <v>0</v>
      </c>
      <c r="EW97" s="44">
        <f t="shared" si="117"/>
        <v>0</v>
      </c>
      <c r="EX97" s="44">
        <f t="shared" si="118"/>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3"/>
        <v>0</v>
      </c>
      <c r="EU98" s="44">
        <f t="shared" si="124"/>
        <v>0</v>
      </c>
      <c r="EV98" s="44">
        <f t="shared" si="116"/>
        <v>0</v>
      </c>
      <c r="EW98" s="44">
        <f t="shared" si="117"/>
        <v>0</v>
      </c>
      <c r="EX98" s="44">
        <f t="shared" si="118"/>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4"/>
        <v>0</v>
      </c>
      <c r="EV99" s="44">
        <f t="shared" si="116"/>
        <v>0</v>
      </c>
      <c r="EW99" s="44">
        <f t="shared" si="117"/>
        <v>0</v>
      </c>
      <c r="EX99" s="44">
        <f t="shared" si="118"/>
        <v>0</v>
      </c>
      <c r="EY99" s="44"/>
      <c r="EZ99" s="44"/>
      <c r="FA99" s="44"/>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4"/>
        <v>129</v>
      </c>
      <c r="EV100" s="44">
        <f t="shared" si="116"/>
        <v>120</v>
      </c>
      <c r="EW100" s="44">
        <f t="shared" si="117"/>
        <v>116</v>
      </c>
      <c r="EX100" s="44">
        <f t="shared" si="118"/>
        <v>50</v>
      </c>
      <c r="EY100" s="44"/>
      <c r="EZ100" s="44"/>
      <c r="FA100" s="44"/>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4"/>
        <v>250</v>
      </c>
      <c r="EV101" s="44">
        <f t="shared" si="116"/>
        <v>172</v>
      </c>
      <c r="EW101" s="44">
        <f t="shared" si="117"/>
        <v>124</v>
      </c>
      <c r="EX101" s="44">
        <f t="shared" si="118"/>
        <v>78.400000000000006</v>
      </c>
      <c r="EY101" s="44"/>
      <c r="EZ101" s="44"/>
      <c r="FA101" s="44"/>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4"/>
        <v>79</v>
      </c>
      <c r="EV102" s="44">
        <f t="shared" si="116"/>
        <v>121</v>
      </c>
      <c r="EW102" s="44">
        <f t="shared" si="117"/>
        <v>133</v>
      </c>
      <c r="EX102" s="44">
        <f t="shared" si="118"/>
        <v>60.4</v>
      </c>
      <c r="EY102" s="44"/>
      <c r="EZ102" s="44"/>
      <c r="FA102" s="44"/>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v>345</v>
      </c>
      <c r="DL103" s="115">
        <f t="shared" ref="DL103:DL106" si="125">+DH103</f>
        <v>457</v>
      </c>
      <c r="DM103" s="115">
        <f t="shared" ref="DM103:DM106" si="126">+DI103</f>
        <v>453</v>
      </c>
      <c r="DN103" s="115">
        <f t="shared" ref="DN103:DN106" si="127">+DJ103</f>
        <v>440</v>
      </c>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4"/>
        <v>622</v>
      </c>
      <c r="EV103" s="44">
        <f t="shared" si="116"/>
        <v>514</v>
      </c>
      <c r="EW103" s="44">
        <f t="shared" si="117"/>
        <v>282</v>
      </c>
      <c r="EX103" s="44">
        <f t="shared" si="118"/>
        <v>356.4</v>
      </c>
      <c r="EY103" s="44">
        <f t="shared" ref="EY103:EY107" si="128">SUM(DC103:DF103)</f>
        <v>796</v>
      </c>
      <c r="EZ103" s="44">
        <f t="shared" ref="EZ103:EZ107" si="129">SUM(DG103:DJ103)</f>
        <v>1747</v>
      </c>
      <c r="FA103" s="44">
        <f t="shared" ref="FA103:FA107" si="130">SUM(DK103:DN103)</f>
        <v>1695</v>
      </c>
      <c r="FB103" s="68">
        <f t="shared" ref="FB103:FK103" si="131">+FA103*0.9</f>
        <v>1525.5</v>
      </c>
      <c r="FC103" s="68">
        <f t="shared" si="131"/>
        <v>1372.95</v>
      </c>
      <c r="FD103" s="68">
        <f t="shared" si="131"/>
        <v>1235.655</v>
      </c>
      <c r="FE103" s="68">
        <f t="shared" si="131"/>
        <v>1112.0895</v>
      </c>
      <c r="FF103" s="68">
        <f t="shared" si="131"/>
        <v>1000.8805500000001</v>
      </c>
      <c r="FG103" s="68">
        <f t="shared" si="131"/>
        <v>900.79249500000014</v>
      </c>
      <c r="FH103" s="68">
        <f t="shared" si="131"/>
        <v>810.7132455000002</v>
      </c>
      <c r="FI103" s="68">
        <f t="shared" si="131"/>
        <v>729.64192095000021</v>
      </c>
      <c r="FJ103" s="68">
        <f t="shared" si="131"/>
        <v>656.67772885500017</v>
      </c>
      <c r="FK103" s="68">
        <f t="shared" si="131"/>
        <v>591.0099559695002</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v>257</v>
      </c>
      <c r="DL104" s="115">
        <f t="shared" si="125"/>
        <v>278</v>
      </c>
      <c r="DM104" s="115">
        <f t="shared" si="126"/>
        <v>310</v>
      </c>
      <c r="DN104" s="115">
        <f t="shared" si="127"/>
        <v>351</v>
      </c>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4"/>
        <v>772</v>
      </c>
      <c r="EV104" s="44">
        <f t="shared" si="116"/>
        <v>932</v>
      </c>
      <c r="EW104" s="44">
        <f t="shared" si="117"/>
        <v>1731</v>
      </c>
      <c r="EX104" s="44">
        <f t="shared" si="118"/>
        <v>1342.4</v>
      </c>
      <c r="EY104" s="44">
        <f t="shared" si="128"/>
        <v>1312</v>
      </c>
      <c r="EZ104" s="44">
        <f t="shared" si="129"/>
        <v>1214</v>
      </c>
      <c r="FA104" s="44">
        <f t="shared" si="130"/>
        <v>1196</v>
      </c>
      <c r="FB104" s="68">
        <f t="shared" ref="FB104:FK104" si="132">+FA104*0.9</f>
        <v>1076.4000000000001</v>
      </c>
      <c r="FC104" s="68">
        <f t="shared" si="132"/>
        <v>968.7600000000001</v>
      </c>
      <c r="FD104" s="68">
        <f t="shared" si="132"/>
        <v>871.88400000000013</v>
      </c>
      <c r="FE104" s="68">
        <f t="shared" si="132"/>
        <v>784.69560000000013</v>
      </c>
      <c r="FF104" s="68">
        <f t="shared" si="132"/>
        <v>706.22604000000013</v>
      </c>
      <c r="FG104" s="68">
        <f t="shared" si="132"/>
        <v>635.6034360000001</v>
      </c>
      <c r="FH104" s="68">
        <f t="shared" si="132"/>
        <v>572.04309240000009</v>
      </c>
      <c r="FI104" s="68">
        <f t="shared" si="132"/>
        <v>514.83878316000005</v>
      </c>
      <c r="FJ104" s="68">
        <f t="shared" si="132"/>
        <v>463.35490484400003</v>
      </c>
      <c r="FK104" s="68">
        <f t="shared" si="132"/>
        <v>417.01941435960003</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v>409</v>
      </c>
      <c r="DL105" s="115">
        <f t="shared" si="125"/>
        <v>234</v>
      </c>
      <c r="DM105" s="115">
        <f t="shared" si="126"/>
        <v>218</v>
      </c>
      <c r="DN105" s="115">
        <f t="shared" si="127"/>
        <v>250</v>
      </c>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33">SUM(AR105:AU105)</f>
        <v>0</v>
      </c>
      <c r="EK105" s="70"/>
      <c r="EL105" s="68"/>
      <c r="EM105" s="68"/>
      <c r="EN105" s="68"/>
      <c r="EO105" s="68"/>
      <c r="EP105" s="68"/>
      <c r="EQ105" s="68"/>
      <c r="ER105" s="68"/>
      <c r="ES105" s="68"/>
      <c r="ET105" s="68"/>
      <c r="EU105" s="44">
        <f t="shared" si="124"/>
        <v>1452</v>
      </c>
      <c r="EV105" s="44">
        <f t="shared" si="116"/>
        <v>1470</v>
      </c>
      <c r="EW105" s="44">
        <f t="shared" si="117"/>
        <v>1656</v>
      </c>
      <c r="EX105" s="44">
        <f t="shared" si="118"/>
        <v>1470.2</v>
      </c>
      <c r="EY105" s="44">
        <f t="shared" si="128"/>
        <v>999</v>
      </c>
      <c r="EZ105" s="44">
        <f t="shared" si="129"/>
        <v>907</v>
      </c>
      <c r="FA105" s="44">
        <f t="shared" si="130"/>
        <v>1111</v>
      </c>
      <c r="FB105" s="68">
        <f t="shared" ref="FB105:FK105" si="134">+FA105*0.9</f>
        <v>999.9</v>
      </c>
      <c r="FC105" s="68">
        <f t="shared" si="134"/>
        <v>899.91</v>
      </c>
      <c r="FD105" s="68">
        <f t="shared" si="134"/>
        <v>809.91899999999998</v>
      </c>
      <c r="FE105" s="68">
        <f t="shared" si="134"/>
        <v>728.9271</v>
      </c>
      <c r="FF105" s="68">
        <f t="shared" si="134"/>
        <v>656.03439000000003</v>
      </c>
      <c r="FG105" s="68">
        <f t="shared" si="134"/>
        <v>590.43095100000005</v>
      </c>
      <c r="FH105" s="68">
        <f t="shared" si="134"/>
        <v>531.38785590000009</v>
      </c>
      <c r="FI105" s="68">
        <f t="shared" si="134"/>
        <v>478.24907031000009</v>
      </c>
      <c r="FJ105" s="68">
        <f t="shared" si="134"/>
        <v>430.42416327900008</v>
      </c>
      <c r="FK105" s="68">
        <f t="shared" si="134"/>
        <v>387.38174695110007</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35">+DB106</f>
        <v>452</v>
      </c>
      <c r="DD106" s="115">
        <v>463</v>
      </c>
      <c r="DE106" s="115">
        <v>452</v>
      </c>
      <c r="DF106" s="115">
        <v>457</v>
      </c>
      <c r="DG106" s="115">
        <v>770</v>
      </c>
      <c r="DH106" s="115">
        <v>651</v>
      </c>
      <c r="DI106" s="115">
        <v>652</v>
      </c>
      <c r="DJ106" s="115">
        <v>584</v>
      </c>
      <c r="DK106" s="115">
        <f>677+17</f>
        <v>694</v>
      </c>
      <c r="DL106" s="115">
        <f t="shared" si="125"/>
        <v>651</v>
      </c>
      <c r="DM106" s="115">
        <f t="shared" si="126"/>
        <v>652</v>
      </c>
      <c r="DN106" s="115">
        <f t="shared" si="127"/>
        <v>584</v>
      </c>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36">EP106*0.95</f>
        <v>7089.8499999999995</v>
      </c>
      <c r="ER106" s="44">
        <f t="shared" si="136"/>
        <v>6735.3574999999992</v>
      </c>
      <c r="ES106" s="44">
        <f t="shared" si="136"/>
        <v>6398.5896249999987</v>
      </c>
      <c r="ET106" s="44">
        <f t="shared" si="136"/>
        <v>6078.6601437499985</v>
      </c>
      <c r="EU106" s="44">
        <f t="shared" si="124"/>
        <v>4477</v>
      </c>
      <c r="EV106" s="44">
        <f t="shared" si="116"/>
        <v>2810</v>
      </c>
      <c r="EW106" s="44">
        <f t="shared" si="117"/>
        <v>1808.3</v>
      </c>
      <c r="EX106" s="44">
        <f t="shared" si="118"/>
        <v>1750.6</v>
      </c>
      <c r="EY106" s="44">
        <f t="shared" si="128"/>
        <v>1824</v>
      </c>
      <c r="EZ106" s="44">
        <f t="shared" si="129"/>
        <v>2657</v>
      </c>
      <c r="FA106" s="44">
        <f t="shared" si="130"/>
        <v>2581</v>
      </c>
      <c r="FB106" s="68">
        <f t="shared" ref="FB106:FK106" si="137">+FA106*0.9</f>
        <v>2322.9</v>
      </c>
      <c r="FC106" s="68">
        <f t="shared" si="137"/>
        <v>2090.61</v>
      </c>
      <c r="FD106" s="68">
        <f t="shared" si="137"/>
        <v>1881.5490000000002</v>
      </c>
      <c r="FE106" s="68">
        <f t="shared" si="137"/>
        <v>1693.3941000000002</v>
      </c>
      <c r="FF106" s="68">
        <f t="shared" si="137"/>
        <v>1524.0546900000002</v>
      </c>
      <c r="FG106" s="68">
        <f t="shared" si="137"/>
        <v>1371.6492210000001</v>
      </c>
      <c r="FH106" s="68">
        <f t="shared" si="137"/>
        <v>1234.4842989000001</v>
      </c>
      <c r="FI106" s="68">
        <f t="shared" si="137"/>
        <v>1111.0358690100002</v>
      </c>
      <c r="FJ106" s="68">
        <f t="shared" si="137"/>
        <v>999.9322821090002</v>
      </c>
      <c r="FK106" s="68">
        <f t="shared" si="137"/>
        <v>899.93905389810016</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v>1155</v>
      </c>
      <c r="DL107" s="115">
        <f>+DH107*0.98</f>
        <v>1091.72</v>
      </c>
      <c r="DM107" s="115">
        <f>+DI107*0.98</f>
        <v>1085.8399999999999</v>
      </c>
      <c r="DN107" s="115">
        <f>+DJ107*0.98</f>
        <v>1128.96</v>
      </c>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4"/>
        <v>2454</v>
      </c>
      <c r="EV107" s="44">
        <f t="shared" si="116"/>
        <v>2511</v>
      </c>
      <c r="EW107" s="44">
        <f t="shared" si="117"/>
        <v>2487.3000000000002</v>
      </c>
      <c r="EX107" s="44">
        <f t="shared" si="118"/>
        <v>2267.6</v>
      </c>
      <c r="EY107" s="44">
        <f t="shared" si="128"/>
        <v>2888</v>
      </c>
      <c r="EZ107" s="44">
        <f t="shared" si="129"/>
        <v>4523</v>
      </c>
      <c r="FA107" s="44">
        <f t="shared" si="130"/>
        <v>4461.5200000000004</v>
      </c>
      <c r="FB107" s="68">
        <f t="shared" ref="FB107:FK107" si="138">+FA107*0.9</f>
        <v>4015.3680000000004</v>
      </c>
      <c r="FC107" s="68">
        <f t="shared" si="138"/>
        <v>3613.8312000000005</v>
      </c>
      <c r="FD107" s="68">
        <f t="shared" si="138"/>
        <v>3252.4480800000006</v>
      </c>
      <c r="FE107" s="68">
        <f t="shared" si="138"/>
        <v>2927.2032720000007</v>
      </c>
      <c r="FF107" s="68">
        <f t="shared" si="138"/>
        <v>2634.4829448000005</v>
      </c>
      <c r="FG107" s="68">
        <f t="shared" si="138"/>
        <v>2371.0346503200003</v>
      </c>
      <c r="FH107" s="68">
        <f t="shared" si="138"/>
        <v>2133.9311852880005</v>
      </c>
      <c r="FI107" s="68">
        <f t="shared" si="138"/>
        <v>1920.5380667592005</v>
      </c>
      <c r="FJ107" s="68">
        <f t="shared" si="138"/>
        <v>1728.4842600832806</v>
      </c>
      <c r="FK107" s="68">
        <f t="shared" si="138"/>
        <v>1555.6358340749525</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33"/>
        <v>0</v>
      </c>
      <c r="EK108" s="65"/>
      <c r="EU108" s="44">
        <f t="shared" si="124"/>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f>278+15</f>
        <v>293</v>
      </c>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33"/>
        <v>0</v>
      </c>
      <c r="EK109" s="65"/>
      <c r="EU109" s="44">
        <f t="shared" si="124"/>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33"/>
        <v>0</v>
      </c>
      <c r="EK110" s="65"/>
      <c r="EU110" s="44">
        <f t="shared" si="124"/>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9">SUM(AY111:BB111)</f>
        <v>494</v>
      </c>
      <c r="EL111" s="44">
        <f t="shared" ref="EL111:EL112" si="140">SUM(BC111:BF111)</f>
        <v>2772</v>
      </c>
      <c r="EM111" s="44">
        <f>SUM(BG111:BJ111)</f>
        <v>3057</v>
      </c>
      <c r="EN111" s="44">
        <f>SUM(BK111:BN111)</f>
        <v>3219</v>
      </c>
      <c r="EO111" s="44">
        <f>SUM(BO111:BR111)</f>
        <v>3342</v>
      </c>
      <c r="EP111" s="44">
        <f>SUM(BS111:BV111)</f>
        <v>3447</v>
      </c>
      <c r="EQ111" s="44">
        <f t="shared" ref="EQ111:ET111" si="141">EP111*1.03</f>
        <v>3550.4100000000003</v>
      </c>
      <c r="ER111" s="44">
        <f t="shared" si="141"/>
        <v>3656.9223000000006</v>
      </c>
      <c r="ES111" s="44">
        <f t="shared" si="141"/>
        <v>3766.6299690000005</v>
      </c>
      <c r="ET111" s="44">
        <f t="shared" si="141"/>
        <v>3879.6288680700009</v>
      </c>
      <c r="EU111" s="44">
        <f t="shared" si="124"/>
        <v>2097</v>
      </c>
      <c r="FQ111" s="81">
        <f t="shared" ref="FQ111" si="142">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9"/>
        <v>191</v>
      </c>
      <c r="EL112" s="44">
        <f t="shared" si="140"/>
        <v>1867</v>
      </c>
      <c r="EM112" s="44">
        <f>SUM(BG112:BJ112)</f>
        <v>2227</v>
      </c>
      <c r="EN112" s="44">
        <f>SUM(BK112:BN112)</f>
        <v>579</v>
      </c>
      <c r="EU112" s="44">
        <f t="shared" si="124"/>
        <v>0</v>
      </c>
      <c r="FQ112" s="81">
        <f t="shared" ref="FQ112:FQ113" si="143">EL112*0.3</f>
        <v>560.1</v>
      </c>
    </row>
    <row r="113" spans="2:211">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44">SUM(AR113:AU113)</f>
        <v>1879</v>
      </c>
      <c r="EK113" s="65">
        <f t="shared" si="139"/>
        <v>2925</v>
      </c>
      <c r="EL113" s="44">
        <f>SUM(BC113:BF113)</f>
        <v>4084</v>
      </c>
      <c r="EM113" s="44">
        <f>SUM(BG113:BJ113)</f>
        <v>3630</v>
      </c>
      <c r="EN113" s="44">
        <f>SUM(BK113:BN113)</f>
        <v>3492</v>
      </c>
      <c r="EO113" s="44">
        <f>SUM(BO113:BR113)</f>
        <v>2628</v>
      </c>
      <c r="EP113" s="44">
        <f t="shared" ref="EP113:EP114" si="145">SUM(BS113:BV113)</f>
        <v>914</v>
      </c>
      <c r="EQ113" s="44">
        <f t="shared" ref="EQ113:ET113" si="146">+EP113*0.99</f>
        <v>904.86</v>
      </c>
      <c r="ER113" s="44">
        <f t="shared" si="146"/>
        <v>895.81140000000005</v>
      </c>
      <c r="ES113" s="44">
        <f t="shared" si="146"/>
        <v>886.85328600000003</v>
      </c>
      <c r="ET113" s="44">
        <f t="shared" si="146"/>
        <v>877.98475314000007</v>
      </c>
      <c r="EU113" s="44">
        <f t="shared" si="124"/>
        <v>0</v>
      </c>
      <c r="FQ113" s="81">
        <f t="shared" si="143"/>
        <v>1225.2</v>
      </c>
      <c r="FR113" s="44">
        <f>EQ113*0.3</f>
        <v>271.45799999999997</v>
      </c>
      <c r="FS113" s="82">
        <f>ER113*0.3</f>
        <v>268.74342000000001</v>
      </c>
      <c r="FU113" s="14" t="s">
        <v>790</v>
      </c>
    </row>
    <row r="114" spans="2:211">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9"/>
        <v>3037</v>
      </c>
      <c r="EL114" s="44">
        <f>SUM(BC114:BF114)</f>
        <v>3575</v>
      </c>
      <c r="EM114" s="44">
        <f>SUM(BG114:BJ114)</f>
        <v>4184</v>
      </c>
      <c r="EN114" s="44">
        <f>SUM(BK114:BN114)</f>
        <v>4299</v>
      </c>
      <c r="EO114" s="44">
        <f>SUM(BO114:BR114)</f>
        <v>1090</v>
      </c>
      <c r="EP114" s="44">
        <f t="shared" si="145"/>
        <v>0</v>
      </c>
      <c r="EQ114" s="44">
        <f>+EP114*1.03</f>
        <v>0</v>
      </c>
      <c r="ER114" s="44">
        <f>+EQ114*1.03</f>
        <v>0</v>
      </c>
      <c r="ES114" s="44">
        <f>+ER114*1.03</f>
        <v>0</v>
      </c>
      <c r="ET114" s="44">
        <f t="shared" ref="ET114" si="147">+ES114*1.03</f>
        <v>0</v>
      </c>
      <c r="EU114" s="44">
        <f t="shared" si="124"/>
        <v>0</v>
      </c>
      <c r="FQ114" s="81">
        <f>EL114*0.4</f>
        <v>1430</v>
      </c>
      <c r="FR114" s="44">
        <f>EQ114*0.4</f>
        <v>0</v>
      </c>
      <c r="FS114" s="82">
        <f>ER114*0.4</f>
        <v>0</v>
      </c>
    </row>
    <row r="115" spans="2:211" ht="13">
      <c r="B115" s="5" t="s">
        <v>792</v>
      </c>
      <c r="C115" s="45">
        <f t="shared" ref="C115:AH115" si="148">SUM(C5:C114)</f>
        <v>1816</v>
      </c>
      <c r="D115" s="45">
        <f t="shared" si="148"/>
        <v>1685</v>
      </c>
      <c r="E115" s="45">
        <f t="shared" si="148"/>
        <v>1961</v>
      </c>
      <c r="F115" s="45">
        <f t="shared" si="148"/>
        <v>2277</v>
      </c>
      <c r="G115" s="45">
        <f t="shared" si="148"/>
        <v>2596</v>
      </c>
      <c r="H115" s="45">
        <f t="shared" si="148"/>
        <v>2716</v>
      </c>
      <c r="I115" s="45">
        <f t="shared" si="148"/>
        <v>2711</v>
      </c>
      <c r="J115" s="45">
        <f t="shared" si="148"/>
        <v>3244</v>
      </c>
      <c r="K115" s="45">
        <f t="shared" si="148"/>
        <v>3345</v>
      </c>
      <c r="L115" s="45">
        <f t="shared" si="148"/>
        <v>3340</v>
      </c>
      <c r="M115" s="45">
        <f t="shared" si="148"/>
        <v>3598</v>
      </c>
      <c r="N115" s="45">
        <f t="shared" si="148"/>
        <v>4121</v>
      </c>
      <c r="O115" s="45">
        <f t="shared" si="148"/>
        <v>4056</v>
      </c>
      <c r="P115" s="45">
        <f t="shared" si="148"/>
        <v>3947</v>
      </c>
      <c r="Q115" s="45">
        <f t="shared" si="148"/>
        <v>4199</v>
      </c>
      <c r="R115" s="45">
        <f t="shared" si="148"/>
        <v>4872</v>
      </c>
      <c r="S115" s="45">
        <f t="shared" si="148"/>
        <v>4759</v>
      </c>
      <c r="T115" s="45">
        <f t="shared" si="148"/>
        <v>4704</v>
      </c>
      <c r="U115" s="45">
        <f t="shared" si="148"/>
        <v>4819</v>
      </c>
      <c r="V115" s="45">
        <f t="shared" si="148"/>
        <v>5657</v>
      </c>
      <c r="W115" s="45">
        <f t="shared" si="148"/>
        <v>7344</v>
      </c>
      <c r="X115" s="45">
        <f t="shared" si="148"/>
        <v>7023</v>
      </c>
      <c r="Y115" s="45">
        <f t="shared" si="148"/>
        <v>7726</v>
      </c>
      <c r="Z115" s="45">
        <f t="shared" si="148"/>
        <v>8825</v>
      </c>
      <c r="AA115" s="45">
        <f t="shared" si="148"/>
        <v>8279.7999999999993</v>
      </c>
      <c r="AB115" s="45">
        <f t="shared" si="148"/>
        <v>7374.9</v>
      </c>
      <c r="AC115" s="45">
        <f t="shared" si="148"/>
        <v>9413.5</v>
      </c>
      <c r="AD115" s="45">
        <f t="shared" si="148"/>
        <v>10650.4</v>
      </c>
      <c r="AE115" s="45">
        <f t="shared" si="148"/>
        <v>9672.4</v>
      </c>
      <c r="AF115" s="45">
        <f t="shared" si="148"/>
        <v>9384.1</v>
      </c>
      <c r="AG115" s="45">
        <f t="shared" si="148"/>
        <v>9920.7999999999993</v>
      </c>
      <c r="AH115" s="45">
        <f t="shared" si="148"/>
        <v>13508.3</v>
      </c>
      <c r="AI115" s="45">
        <f t="shared" ref="AI115:BN115" si="149">SUM(AI5:AI114)</f>
        <v>12481.1</v>
      </c>
      <c r="AJ115" s="45">
        <f t="shared" si="149"/>
        <v>9245.2999999999993</v>
      </c>
      <c r="AK115" s="45">
        <f t="shared" si="149"/>
        <v>12582.1</v>
      </c>
      <c r="AL115" s="45">
        <f t="shared" si="149"/>
        <v>13992.8</v>
      </c>
      <c r="AM115" s="45">
        <f t="shared" si="149"/>
        <v>13091.6</v>
      </c>
      <c r="AN115" s="45">
        <f t="shared" si="149"/>
        <v>12259.2</v>
      </c>
      <c r="AO115" s="45">
        <f t="shared" si="149"/>
        <v>12789.8</v>
      </c>
      <c r="AP115" s="45">
        <f t="shared" si="149"/>
        <v>13104.7</v>
      </c>
      <c r="AQ115" s="45">
        <f t="shared" si="149"/>
        <v>12474</v>
      </c>
      <c r="AR115" s="45">
        <f t="shared" si="149"/>
        <v>11084</v>
      </c>
      <c r="AS115" s="45">
        <f t="shared" si="149"/>
        <v>11950</v>
      </c>
      <c r="AT115" s="45">
        <f t="shared" si="149"/>
        <v>12990</v>
      </c>
      <c r="AU115" s="45">
        <f t="shared" si="149"/>
        <v>12501.803</v>
      </c>
      <c r="AV115" s="45">
        <f t="shared" si="149"/>
        <v>12765.654</v>
      </c>
      <c r="AW115" s="45">
        <f t="shared" si="149"/>
        <v>12159</v>
      </c>
      <c r="AX115" s="45">
        <f t="shared" si="149"/>
        <v>12311</v>
      </c>
      <c r="AY115" s="45">
        <f t="shared" si="149"/>
        <v>11599.65</v>
      </c>
      <c r="AZ115" s="45">
        <f t="shared" si="149"/>
        <v>11749.615</v>
      </c>
      <c r="BA115" s="45">
        <f t="shared" si="149"/>
        <v>11603</v>
      </c>
      <c r="BB115" s="45">
        <f t="shared" si="149"/>
        <v>16520</v>
      </c>
      <c r="BC115" s="45">
        <f t="shared" si="149"/>
        <v>17113</v>
      </c>
      <c r="BD115" s="45">
        <f t="shared" si="149"/>
        <v>17607</v>
      </c>
      <c r="BE115" s="45">
        <f t="shared" si="149"/>
        <v>16729</v>
      </c>
      <c r="BF115" s="45">
        <f t="shared" si="149"/>
        <v>18290</v>
      </c>
      <c r="BG115" s="45">
        <f t="shared" si="149"/>
        <v>16565</v>
      </c>
      <c r="BH115" s="45">
        <f t="shared" si="149"/>
        <v>17751</v>
      </c>
      <c r="BI115" s="45">
        <f t="shared" si="149"/>
        <v>17242</v>
      </c>
      <c r="BJ115" s="45">
        <f t="shared" si="149"/>
        <v>16746</v>
      </c>
      <c r="BK115" s="45">
        <f t="shared" si="149"/>
        <v>15429</v>
      </c>
      <c r="BL115" s="45">
        <f t="shared" si="149"/>
        <v>15057</v>
      </c>
      <c r="BM115" s="45">
        <f t="shared" si="149"/>
        <v>13976</v>
      </c>
      <c r="BN115" s="45">
        <f t="shared" si="149"/>
        <v>15245</v>
      </c>
      <c r="BO115" s="45">
        <f t="shared" ref="BO115:BV115" si="150">SUM(BO5:BO114)</f>
        <v>13500</v>
      </c>
      <c r="BP115" s="45">
        <f t="shared" si="150"/>
        <v>12973</v>
      </c>
      <c r="BQ115" s="45">
        <f t="shared" si="150"/>
        <v>12576</v>
      </c>
      <c r="BR115" s="45">
        <f t="shared" si="150"/>
        <v>13829</v>
      </c>
      <c r="BS115" s="121">
        <f>SUM(BS5:BS114)</f>
        <v>11391</v>
      </c>
      <c r="BT115" s="45">
        <f t="shared" si="150"/>
        <v>12873</v>
      </c>
      <c r="BU115" s="45">
        <f t="shared" si="150"/>
        <v>12635</v>
      </c>
      <c r="BV115" s="45">
        <f t="shared" si="150"/>
        <v>13029</v>
      </c>
      <c r="BW115" s="121">
        <f>SUM(BW3:BW114)</f>
        <v>10942</v>
      </c>
      <c r="BX115" s="45">
        <f>SUM(BX3:BX114)</f>
        <v>11892</v>
      </c>
      <c r="BY115" s="121">
        <f>SUM(BY3:BY114)</f>
        <v>12088</v>
      </c>
      <c r="BZ115" s="121">
        <f>SUM(BZ3:BZ114)</f>
        <v>14027</v>
      </c>
      <c r="CA115" s="121">
        <f t="shared" ref="CA115" si="151">SUM(CA3:CA114)</f>
        <v>13005</v>
      </c>
      <c r="CB115" s="121">
        <f>SUM(CB3:CB114)</f>
        <v>13145</v>
      </c>
      <c r="CC115" s="121">
        <f>SUM(CC3:CC114)</f>
        <v>13047</v>
      </c>
      <c r="CD115" s="121">
        <f>SUM(CD3:CD114)</f>
        <v>13625</v>
      </c>
      <c r="CE115" s="121">
        <f>SUM(CE3:CE114)</f>
        <v>12780</v>
      </c>
      <c r="CF115" s="121">
        <f>SUM(CF3:CF114)</f>
        <v>12897</v>
      </c>
      <c r="CG115" s="121">
        <f t="shared" ref="CG115:CI115" si="152">SUM(CG3:CG114)</f>
        <v>13169</v>
      </c>
      <c r="CH115" s="121">
        <f t="shared" si="152"/>
        <v>13700</v>
      </c>
      <c r="CI115" s="121">
        <f t="shared" si="152"/>
        <v>12906</v>
      </c>
      <c r="CJ115" s="121">
        <f>SUM(CJ3:CJ114)</f>
        <v>13463</v>
      </c>
      <c r="CK115" s="121">
        <f t="shared" ref="CK115:DI115" si="153">SUM(CK3:CK114)</f>
        <v>13297</v>
      </c>
      <c r="CL115" s="121">
        <f t="shared" si="153"/>
        <v>14012</v>
      </c>
      <c r="CM115" s="121">
        <f t="shared" si="153"/>
        <v>13081</v>
      </c>
      <c r="CN115" s="121">
        <f t="shared" si="153"/>
        <v>12963</v>
      </c>
      <c r="CO115" s="121">
        <f t="shared" si="153"/>
        <v>12682</v>
      </c>
      <c r="CP115" s="121">
        <f t="shared" si="153"/>
        <v>12734</v>
      </c>
      <c r="CQ115" s="121">
        <f t="shared" si="153"/>
        <v>12033</v>
      </c>
      <c r="CR115" s="121">
        <f t="shared" si="153"/>
        <v>11799</v>
      </c>
      <c r="CS115" s="121">
        <f t="shared" si="153"/>
        <v>10277</v>
      </c>
      <c r="CT115" s="121">
        <f t="shared" si="153"/>
        <v>11629</v>
      </c>
      <c r="CU115" s="121">
        <f t="shared" si="153"/>
        <v>14515.599999999999</v>
      </c>
      <c r="CV115" s="121">
        <f t="shared" si="153"/>
        <v>18899</v>
      </c>
      <c r="CW115" s="121">
        <f t="shared" si="153"/>
        <v>24091</v>
      </c>
      <c r="CX115" s="121">
        <f t="shared" si="153"/>
        <v>23836</v>
      </c>
      <c r="CY115" s="121">
        <f t="shared" si="153"/>
        <v>25661.399999999998</v>
      </c>
      <c r="CZ115" s="121">
        <f t="shared" si="153"/>
        <v>27742.80000000001</v>
      </c>
      <c r="DA115" s="121">
        <f t="shared" si="153"/>
        <v>22725.800000000003</v>
      </c>
      <c r="DB115" s="121">
        <f t="shared" si="153"/>
        <v>24376</v>
      </c>
      <c r="DC115" s="121">
        <f t="shared" si="153"/>
        <v>18150</v>
      </c>
      <c r="DD115" s="121">
        <f t="shared" si="153"/>
        <v>12733</v>
      </c>
      <c r="DE115" s="121">
        <f t="shared" si="153"/>
        <v>13232</v>
      </c>
      <c r="DF115" s="121">
        <f t="shared" si="153"/>
        <v>14249</v>
      </c>
      <c r="DG115" s="121">
        <f t="shared" si="153"/>
        <v>14881</v>
      </c>
      <c r="DH115" s="121">
        <f>SUM(DH3:DH113)</f>
        <v>13284</v>
      </c>
      <c r="DI115" s="121">
        <f t="shared" si="153"/>
        <v>17703</v>
      </c>
      <c r="DJ115" s="121">
        <f>SUM(DJ3:DJ114)</f>
        <v>17760</v>
      </c>
      <c r="DK115" s="121">
        <f>SUM(DK3:DK114)</f>
        <v>13714</v>
      </c>
      <c r="DL115" s="121">
        <f>SUM(DL3:DL114)</f>
        <v>12946.479999999998</v>
      </c>
      <c r="DM115" s="121">
        <f>SUM(DM3:DM114)</f>
        <v>15416.539999999999</v>
      </c>
      <c r="DN115" s="121">
        <f>SUM(DN3:DN114)</f>
        <v>15637.159999999996</v>
      </c>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54">SUM(ED69:ED114)</f>
        <v>22254</v>
      </c>
      <c r="EE115" s="45">
        <f t="shared" si="154"/>
        <v>30232</v>
      </c>
      <c r="EF115" s="45">
        <f t="shared" si="154"/>
        <v>35261</v>
      </c>
      <c r="EG115" s="45">
        <f t="shared" si="154"/>
        <v>34369</v>
      </c>
      <c r="EH115" s="45">
        <f t="shared" si="154"/>
        <v>36444</v>
      </c>
      <c r="EI115" s="45">
        <f t="shared" si="154"/>
        <v>33469.42</v>
      </c>
      <c r="EJ115" s="45">
        <f t="shared" si="154"/>
        <v>27953</v>
      </c>
      <c r="EK115" s="45">
        <f t="shared" si="154"/>
        <v>36779</v>
      </c>
      <c r="EL115" s="45">
        <f t="shared" si="154"/>
        <v>43686</v>
      </c>
      <c r="EM115" s="45">
        <f t="shared" si="154"/>
        <v>41620</v>
      </c>
      <c r="EN115" s="45">
        <f t="shared" si="154"/>
        <v>34396.199999999997</v>
      </c>
      <c r="EO115" s="45">
        <f t="shared" ref="EO115:ET115" si="155">SUM(EO5:EO114)</f>
        <v>51583</v>
      </c>
      <c r="EP115" s="45">
        <f t="shared" si="155"/>
        <v>48441</v>
      </c>
      <c r="EQ115" s="45">
        <f t="shared" si="155"/>
        <v>44307.990000000005</v>
      </c>
      <c r="ER115" s="45">
        <f t="shared" si="155"/>
        <v>38516.736099999995</v>
      </c>
      <c r="ES115" s="45">
        <f t="shared" si="155"/>
        <v>37413.10512700001</v>
      </c>
      <c r="ET115" s="45">
        <f t="shared" si="155"/>
        <v>33456.937077200004</v>
      </c>
      <c r="EU115" s="45">
        <f t="shared" ref="EU115:FK115" si="156">SUM(EU3:EU114)</f>
        <v>51460</v>
      </c>
      <c r="EV115" s="45">
        <f t="shared" si="156"/>
        <v>45738</v>
      </c>
      <c r="EW115" s="45">
        <f t="shared" si="156"/>
        <v>81341.600000000006</v>
      </c>
      <c r="EX115" s="45">
        <f t="shared" si="156"/>
        <v>100043.99999999999</v>
      </c>
      <c r="EY115" s="45">
        <f t="shared" si="156"/>
        <v>56793</v>
      </c>
      <c r="EZ115" s="45">
        <f>SUM(EZ3:EZ114)</f>
        <v>63335</v>
      </c>
      <c r="FA115" s="45">
        <f>SUM(FA3:FA114)</f>
        <v>57606.180000000008</v>
      </c>
      <c r="FB115" s="45">
        <f t="shared" si="156"/>
        <v>52324.336500000005</v>
      </c>
      <c r="FC115" s="45">
        <f>SUM(FC3:FC114)</f>
        <v>47343.59916000002</v>
      </c>
      <c r="FD115" s="45">
        <f t="shared" si="156"/>
        <v>43674.872724600005</v>
      </c>
      <c r="FE115" s="45">
        <f t="shared" si="156"/>
        <v>33583.137190490008</v>
      </c>
      <c r="FF115" s="45">
        <f t="shared" si="156"/>
        <v>30605.996595669305</v>
      </c>
      <c r="FG115" s="45">
        <f t="shared" si="156"/>
        <v>25751.054959719939</v>
      </c>
      <c r="FH115" s="45">
        <f t="shared" si="156"/>
        <v>24055.410202188752</v>
      </c>
      <c r="FI115" s="45">
        <f t="shared" si="156"/>
        <v>22640.318248409058</v>
      </c>
      <c r="FJ115" s="45">
        <f t="shared" si="156"/>
        <v>21445.907449548937</v>
      </c>
      <c r="FK115" s="45">
        <f t="shared" si="156"/>
        <v>20436.884092790238</v>
      </c>
      <c r="FL115" s="45"/>
      <c r="FM115" s="45"/>
      <c r="FN115" s="45"/>
      <c r="FO115" s="45"/>
      <c r="FP115" s="45"/>
      <c r="FQ115" s="87"/>
      <c r="FR115" s="45"/>
      <c r="FS115" s="88"/>
      <c r="FT115" s="45"/>
      <c r="FU115" s="26"/>
    </row>
    <row r="116" spans="2:211" ht="13">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7">+BU115-BU117</f>
        <v>2527</v>
      </c>
      <c r="BV116" s="44">
        <f t="shared" si="157"/>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DE116" si="158">+DD115-DD117</f>
        <v>3310.58</v>
      </c>
      <c r="DE116" s="115">
        <f>8906-5600</f>
        <v>3306</v>
      </c>
      <c r="DF116" s="115">
        <v>7265</v>
      </c>
      <c r="DG116" s="115">
        <v>3036</v>
      </c>
      <c r="DH116" s="115">
        <v>3300</v>
      </c>
      <c r="DI116" s="115">
        <v>4874</v>
      </c>
      <c r="DJ116" s="115">
        <v>5742</v>
      </c>
      <c r="DK116" s="115">
        <v>2593</v>
      </c>
      <c r="DL116" s="115">
        <f>+DL115-DL117</f>
        <v>2589.2959999999985</v>
      </c>
      <c r="DM116" s="115">
        <f>+DM115-DM117</f>
        <v>3083.3079999999991</v>
      </c>
      <c r="DN116" s="115">
        <f>+DN115-DN117</f>
        <v>3127.4319999999989</v>
      </c>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9">EM115-EM117</f>
        <v>-13648</v>
      </c>
      <c r="EN116" s="44">
        <f>EN115-EN117</f>
        <v>-14089.800000000003</v>
      </c>
      <c r="EO116" s="44">
        <f>EO115-EO117</f>
        <v>8364</v>
      </c>
      <c r="EV116" s="44">
        <f>SUM(CQ116:CT116)</f>
        <v>9435</v>
      </c>
      <c r="EW116" s="44">
        <f>SUM(CU116:CX116)</f>
        <v>30685</v>
      </c>
      <c r="EX116" s="44">
        <f>SUM(CY116:DB116)</f>
        <v>34096</v>
      </c>
      <c r="EY116" s="44">
        <f>SUM(DC116:DF116)</f>
        <v>18600.580000000002</v>
      </c>
      <c r="EZ116" s="44">
        <f>+EZ115-EZ117</f>
        <v>17100.450000000004</v>
      </c>
      <c r="FA116" s="44">
        <f t="shared" ref="FA116:FA121" si="160">SUM(DK116:DN116)</f>
        <v>11393.035999999996</v>
      </c>
      <c r="FB116" s="44">
        <f t="shared" ref="FB116:FF116" si="161">+FB115-FB117</f>
        <v>13081.084125000001</v>
      </c>
      <c r="FC116" s="44">
        <f t="shared" si="161"/>
        <v>11362.463798400007</v>
      </c>
      <c r="FD116" s="44">
        <f t="shared" si="161"/>
        <v>10045.220726658001</v>
      </c>
      <c r="FE116" s="44">
        <f t="shared" si="161"/>
        <v>7388.2901819077997</v>
      </c>
      <c r="FF116" s="44">
        <f t="shared" si="161"/>
        <v>6427.259285090553</v>
      </c>
      <c r="FG116" s="44">
        <f t="shared" ref="FG116:FK116" si="162">+FG115-FG117</f>
        <v>5407.7215415411847</v>
      </c>
      <c r="FH116" s="44">
        <f t="shared" si="162"/>
        <v>5051.6361424596362</v>
      </c>
      <c r="FI116" s="44">
        <f t="shared" si="162"/>
        <v>4754.466832165901</v>
      </c>
      <c r="FJ116" s="44">
        <f t="shared" si="162"/>
        <v>4503.6405644052757</v>
      </c>
      <c r="FK116" s="44">
        <f t="shared" si="162"/>
        <v>4291.7456594859486</v>
      </c>
    </row>
    <row r="117" spans="2:211">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63">AA115-AA116</f>
        <v>7221.7999999999993</v>
      </c>
      <c r="AB117" s="68">
        <f t="shared" si="163"/>
        <v>5786.9</v>
      </c>
      <c r="AC117" s="68">
        <f t="shared" si="163"/>
        <v>7406.5</v>
      </c>
      <c r="AD117" s="68">
        <f t="shared" si="163"/>
        <v>8461.4</v>
      </c>
      <c r="AE117" s="68">
        <f t="shared" si="163"/>
        <v>7878.4</v>
      </c>
      <c r="AF117" s="68">
        <f t="shared" si="163"/>
        <v>7632.1</v>
      </c>
      <c r="AG117" s="68">
        <f t="shared" si="163"/>
        <v>8280.7999999999993</v>
      </c>
      <c r="AH117" s="68">
        <f t="shared" si="163"/>
        <v>11192.3</v>
      </c>
      <c r="AI117" s="68">
        <f t="shared" si="163"/>
        <v>10350.1</v>
      </c>
      <c r="AK117" s="68">
        <f t="shared" ref="AK117:AL117" si="164">AK115-AK116</f>
        <v>10674.1</v>
      </c>
      <c r="AL117" s="68">
        <f t="shared" si="164"/>
        <v>11646.8</v>
      </c>
      <c r="AM117" s="68">
        <f t="shared" ref="AM117:AS117" si="165">AM115-AM116</f>
        <v>11420.6</v>
      </c>
      <c r="AN117" s="68">
        <f t="shared" si="165"/>
        <v>10573.2</v>
      </c>
      <c r="AO117" s="68">
        <f t="shared" si="165"/>
        <v>10827.8</v>
      </c>
      <c r="AP117" s="68">
        <f t="shared" si="165"/>
        <v>10887.7</v>
      </c>
      <c r="AQ117" s="44">
        <f t="shared" si="165"/>
        <v>10681</v>
      </c>
      <c r="AR117" s="44">
        <f t="shared" si="165"/>
        <v>9190</v>
      </c>
      <c r="AS117" s="44">
        <f t="shared" si="165"/>
        <v>10140</v>
      </c>
      <c r="AT117" s="44">
        <f t="shared" ref="AT117:BB117" si="166">AT115-AT116</f>
        <v>10724</v>
      </c>
      <c r="AU117" s="44">
        <f t="shared" si="166"/>
        <v>10701.803</v>
      </c>
      <c r="AV117" s="44">
        <f t="shared" si="166"/>
        <v>10729.654</v>
      </c>
      <c r="AW117" s="44">
        <f t="shared" si="166"/>
        <v>10399</v>
      </c>
      <c r="AX117" s="44">
        <f t="shared" si="166"/>
        <v>10867</v>
      </c>
      <c r="AY117" s="44">
        <f t="shared" si="166"/>
        <v>10285.65</v>
      </c>
      <c r="AZ117" s="44">
        <f t="shared" si="166"/>
        <v>10063.615</v>
      </c>
      <c r="BA117" s="44">
        <f t="shared" si="166"/>
        <v>9816</v>
      </c>
      <c r="BB117" s="44">
        <f t="shared" si="166"/>
        <v>13634</v>
      </c>
      <c r="BC117" s="44">
        <f>BC115-BC116</f>
        <v>14178</v>
      </c>
      <c r="BD117" s="44">
        <f>BD115-BD116</f>
        <v>14656</v>
      </c>
      <c r="BE117" s="44">
        <f>+BE115-BE116</f>
        <v>13770</v>
      </c>
      <c r="BF117" s="44">
        <f>+BF115-BF116</f>
        <v>14515</v>
      </c>
      <c r="BG117" s="44">
        <f t="shared" ref="BG117:BL117" si="167">BG115-BG116</f>
        <v>13473</v>
      </c>
      <c r="BH117" s="44">
        <f t="shared" si="167"/>
        <v>14494</v>
      </c>
      <c r="BI117" s="44">
        <f t="shared" si="167"/>
        <v>13917</v>
      </c>
      <c r="BJ117" s="65">
        <f t="shared" si="167"/>
        <v>13384</v>
      </c>
      <c r="BK117" s="65">
        <f t="shared" si="167"/>
        <v>12544</v>
      </c>
      <c r="BL117" s="44">
        <f t="shared" si="167"/>
        <v>12392</v>
      </c>
      <c r="BM117" s="44">
        <f t="shared" ref="BM117:BR117" si="168">+BM115-BM116</f>
        <v>11411</v>
      </c>
      <c r="BN117" s="44">
        <f t="shared" si="168"/>
        <v>12139</v>
      </c>
      <c r="BO117" s="44">
        <f t="shared" si="168"/>
        <v>10885</v>
      </c>
      <c r="BP117" s="44">
        <f t="shared" si="168"/>
        <v>10779</v>
      </c>
      <c r="BQ117" s="44">
        <f t="shared" si="168"/>
        <v>10398</v>
      </c>
      <c r="BR117" s="44">
        <f t="shared" si="168"/>
        <v>11157</v>
      </c>
      <c r="BS117" s="115">
        <f>+BS115-BS116</f>
        <v>9405</v>
      </c>
      <c r="BT117" s="44">
        <f>+BT115-BT116</f>
        <v>10553</v>
      </c>
      <c r="BU117" s="44">
        <f t="shared" ref="BU117:BV117" si="169">+BU115*0.8</f>
        <v>10108</v>
      </c>
      <c r="BV117" s="44">
        <f t="shared" si="169"/>
        <v>10423.200000000001</v>
      </c>
      <c r="BW117" s="115">
        <f t="shared" ref="BW117:CC117" si="170">+BW115-BW116</f>
        <v>9135</v>
      </c>
      <c r="BX117" s="44">
        <f t="shared" si="170"/>
        <v>9769</v>
      </c>
      <c r="BY117" s="115">
        <f t="shared" si="170"/>
        <v>9980</v>
      </c>
      <c r="BZ117" s="44">
        <f t="shared" si="170"/>
        <v>11044</v>
      </c>
      <c r="CA117" s="44">
        <f t="shared" si="170"/>
        <v>10440</v>
      </c>
      <c r="CB117" s="44">
        <f t="shared" si="170"/>
        <v>9971</v>
      </c>
      <c r="CC117" s="44">
        <f t="shared" si="170"/>
        <v>10090</v>
      </c>
      <c r="CD117" s="44">
        <f t="shared" ref="CD117" si="171">+CD115-CD116</f>
        <v>10579</v>
      </c>
      <c r="CE117" s="44">
        <f t="shared" ref="CE117" si="172">+CE115-CE116</f>
        <v>12780</v>
      </c>
      <c r="CF117" s="44">
        <f t="shared" ref="CF117:CI117" si="173">+CF115-CF116</f>
        <v>10305</v>
      </c>
      <c r="CG117" s="44">
        <f>+CG115-CG116</f>
        <v>10470</v>
      </c>
      <c r="CH117" s="44">
        <f t="shared" si="173"/>
        <v>10638</v>
      </c>
      <c r="CI117" s="44">
        <f t="shared" si="173"/>
        <v>12906</v>
      </c>
      <c r="CJ117" s="44">
        <f>+CJ115-CJ116</f>
        <v>10587</v>
      </c>
      <c r="CK117" s="44">
        <f t="shared" ref="CK117:CS117" si="174">+CK115-CK116</f>
        <v>10624</v>
      </c>
      <c r="CL117" s="44">
        <f t="shared" si="174"/>
        <v>10968</v>
      </c>
      <c r="CM117" s="115">
        <f t="shared" si="174"/>
        <v>10666</v>
      </c>
      <c r="CN117" s="44">
        <f t="shared" si="174"/>
        <v>10407</v>
      </c>
      <c r="CO117" s="44">
        <f t="shared" si="174"/>
        <v>10223</v>
      </c>
      <c r="CP117" s="115">
        <f t="shared" si="174"/>
        <v>10134</v>
      </c>
      <c r="CQ117" s="115">
        <f t="shared" si="174"/>
        <v>9683</v>
      </c>
      <c r="CR117" s="115">
        <f t="shared" si="174"/>
        <v>9563</v>
      </c>
      <c r="CS117" s="115">
        <f t="shared" si="174"/>
        <v>8270</v>
      </c>
      <c r="CT117" s="115">
        <f t="shared" ref="CT117" si="175">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DE117" si="176">+DD115*0.74</f>
        <v>9422.42</v>
      </c>
      <c r="DE117" s="115">
        <f>+DE115-DE116</f>
        <v>9926</v>
      </c>
      <c r="DF117" s="115">
        <f>+DF115-DF116</f>
        <v>6984</v>
      </c>
      <c r="DG117" s="115">
        <f>+DG115-DG116</f>
        <v>11845</v>
      </c>
      <c r="DH117" s="115">
        <f>+DH115-DH116</f>
        <v>9984</v>
      </c>
      <c r="DI117" s="115">
        <f>+DI115-DI116</f>
        <v>12829</v>
      </c>
      <c r="DJ117" s="115">
        <f>+DJ115-DJ116</f>
        <v>12018</v>
      </c>
      <c r="DK117" s="115">
        <f>+DK115-DK116</f>
        <v>11121</v>
      </c>
      <c r="DL117" s="115">
        <f>+DL115*0.8</f>
        <v>10357.183999999999</v>
      </c>
      <c r="DM117" s="115">
        <f>+DM115*0.8</f>
        <v>12333.232</v>
      </c>
      <c r="DN117" s="115">
        <f>+DN115*0.8</f>
        <v>12509.727999999997</v>
      </c>
      <c r="DO117" s="115"/>
      <c r="DP117" s="44"/>
      <c r="DQ117" s="44"/>
      <c r="DU117" s="44"/>
      <c r="DV117" s="44">
        <f>DV115-DV116</f>
        <v>6255</v>
      </c>
      <c r="DW117" s="44">
        <f t="shared" ref="DW117:EC117" si="177">DW115-DW116</f>
        <v>7857</v>
      </c>
      <c r="DX117" s="44">
        <f t="shared" si="177"/>
        <v>9130</v>
      </c>
      <c r="DY117" s="44">
        <f t="shared" si="177"/>
        <v>10230</v>
      </c>
      <c r="DZ117" s="44">
        <f t="shared" si="177"/>
        <v>11450</v>
      </c>
      <c r="EA117" s="44">
        <f t="shared" si="177"/>
        <v>21912.093693693692</v>
      </c>
      <c r="EB117" s="44">
        <f t="shared" si="177"/>
        <v>24667</v>
      </c>
      <c r="EC117" s="44">
        <f t="shared" si="177"/>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38192.42</v>
      </c>
      <c r="EZ117" s="44">
        <f>+EZ115*0.73</f>
        <v>46234.549999999996</v>
      </c>
      <c r="FA117" s="44">
        <f>+FA115-FA116</f>
        <v>46213.144000000015</v>
      </c>
      <c r="FB117" s="44">
        <f>+FB115*0.75</f>
        <v>39243.252375000004</v>
      </c>
      <c r="FC117" s="44">
        <f>+FC115*0.76</f>
        <v>35981.135361600012</v>
      </c>
      <c r="FD117" s="44">
        <f>+FD115*0.77</f>
        <v>33629.651997942005</v>
      </c>
      <c r="FE117" s="44">
        <f>+FE115*0.78</f>
        <v>26194.847008582208</v>
      </c>
      <c r="FF117" s="44">
        <f>+FF115*0.79</f>
        <v>24178.737310578752</v>
      </c>
      <c r="FG117" s="44">
        <f t="shared" ref="FG117:FK117" si="178">+FG115*0.79</f>
        <v>20343.333418178754</v>
      </c>
      <c r="FH117" s="44">
        <f t="shared" si="178"/>
        <v>19003.774059729116</v>
      </c>
      <c r="FI117" s="44">
        <f t="shared" si="178"/>
        <v>17885.851416243157</v>
      </c>
      <c r="FJ117" s="44">
        <f t="shared" si="178"/>
        <v>16942.266885143661</v>
      </c>
      <c r="FK117" s="44">
        <f t="shared" si="178"/>
        <v>16145.13843330429</v>
      </c>
    </row>
    <row r="118" spans="2:211">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79">+BQ118*0.95</f>
        <v>3183.45</v>
      </c>
      <c r="BV118" s="44">
        <f t="shared" ref="BV118:BV119" si="180">+BR118*0.95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DE118" si="181">+CZ118*1.05</f>
        <v>3045</v>
      </c>
      <c r="DE118" s="115">
        <v>3205</v>
      </c>
      <c r="DF118" s="115">
        <v>4471</v>
      </c>
      <c r="DG118" s="115">
        <v>3454</v>
      </c>
      <c r="DH118" s="115">
        <v>3717</v>
      </c>
      <c r="DI118" s="115">
        <v>3219</v>
      </c>
      <c r="DJ118" s="115">
        <v>4275</v>
      </c>
      <c r="DK118" s="115">
        <v>3010</v>
      </c>
      <c r="DL118" s="115">
        <f>+DL115*0.25</f>
        <v>3236.6199999999994</v>
      </c>
      <c r="DM118" s="115">
        <f>+DM115*0.25</f>
        <v>3854.1349999999998</v>
      </c>
      <c r="DN118" s="115">
        <f>+DN115*0.25</f>
        <v>3909.2899999999991</v>
      </c>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82">SUM(CU118:CX118)</f>
        <v>12081</v>
      </c>
      <c r="EX118" s="44">
        <f>SUM(CY118:DB118)</f>
        <v>13049</v>
      </c>
      <c r="EY118" s="44">
        <f>SUM(DC118:DF118)</f>
        <v>13341.8</v>
      </c>
      <c r="EZ118" s="44">
        <f>+EY118*0.9</f>
        <v>12007.619999999999</v>
      </c>
      <c r="FA118" s="44">
        <f t="shared" si="160"/>
        <v>14010.044999999998</v>
      </c>
      <c r="FB118" s="44">
        <f t="shared" ref="FB118:FF118" si="183">+FA118*0.9</f>
        <v>12609.040499999999</v>
      </c>
      <c r="FC118" s="44">
        <f t="shared" si="183"/>
        <v>11348.13645</v>
      </c>
      <c r="FD118" s="44">
        <f t="shared" si="183"/>
        <v>10213.322805</v>
      </c>
      <c r="FE118" s="44">
        <f t="shared" si="183"/>
        <v>9191.9905245000009</v>
      </c>
      <c r="FF118" s="44">
        <f t="shared" si="183"/>
        <v>8272.7914720500012</v>
      </c>
      <c r="FG118" s="44">
        <f t="shared" ref="FG118" si="184">+FF118*0.9</f>
        <v>7445.5123248450009</v>
      </c>
      <c r="FH118" s="44">
        <f t="shared" ref="FH118" si="185">+FG118*0.9</f>
        <v>6700.9610923605005</v>
      </c>
      <c r="FI118" s="44">
        <f t="shared" ref="FI118" si="186">+FH118*0.9</f>
        <v>6030.8649831244502</v>
      </c>
      <c r="FJ118" s="44">
        <f t="shared" ref="FJ118" si="187">+FI118*0.9</f>
        <v>5427.7784848120054</v>
      </c>
      <c r="FK118" s="44">
        <f t="shared" ref="FK118" si="188">+FJ118*0.9</f>
        <v>4885.0006363308048</v>
      </c>
    </row>
    <row r="119" spans="2:211">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79"/>
        <v>1543.75</v>
      </c>
      <c r="BV119" s="44">
        <f t="shared" si="180"/>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89">+CY119*1.05</f>
        <v>2409.75</v>
      </c>
      <c r="DD119" s="115">
        <f t="shared" ref="DD119" si="190">+CZ119*1.05</f>
        <v>2951.55</v>
      </c>
      <c r="DE119" s="115">
        <v>2711</v>
      </c>
      <c r="DF119" s="115">
        <v>2770</v>
      </c>
      <c r="DG119" s="115">
        <v>2477</v>
      </c>
      <c r="DH119" s="115">
        <v>2696</v>
      </c>
      <c r="DI119" s="115">
        <v>2598</v>
      </c>
      <c r="DJ119" s="115">
        <v>2986</v>
      </c>
      <c r="DK119" s="115">
        <v>2203</v>
      </c>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82"/>
        <v>10413</v>
      </c>
      <c r="EX119" s="44">
        <f>SUM(CY119:DB119)</f>
        <v>11417</v>
      </c>
      <c r="EY119" s="44">
        <f>SUM(DC119:DF119)</f>
        <v>10842.3</v>
      </c>
      <c r="EZ119" s="44">
        <f t="shared" ref="EZ119" si="191">+EY119*0.9</f>
        <v>9758.07</v>
      </c>
    </row>
    <row r="120" spans="2:211" ht="13">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92">W117-W118-W119</f>
        <v>2678</v>
      </c>
      <c r="X120" s="68">
        <f t="shared" si="192"/>
        <v>1586</v>
      </c>
      <c r="Y120" s="68">
        <f t="shared" si="192"/>
        <v>2213</v>
      </c>
      <c r="Z120" s="68">
        <f t="shared" si="192"/>
        <v>3154</v>
      </c>
      <c r="AA120" s="68">
        <f t="shared" si="192"/>
        <v>3263.7999999999993</v>
      </c>
      <c r="AB120" s="68">
        <f t="shared" si="192"/>
        <v>329.89999999999964</v>
      </c>
      <c r="AC120" s="68">
        <f t="shared" si="192"/>
        <v>1543.5</v>
      </c>
      <c r="AD120" s="68">
        <f t="shared" si="192"/>
        <v>1425.3999999999996</v>
      </c>
      <c r="AE120" s="68">
        <f t="shared" si="192"/>
        <v>2296.3999999999996</v>
      </c>
      <c r="AF120" s="68">
        <f t="shared" si="192"/>
        <v>1568.1000000000004</v>
      </c>
      <c r="AG120" s="68">
        <f t="shared" si="192"/>
        <v>2356.7999999999993</v>
      </c>
      <c r="AH120" s="68">
        <f t="shared" si="192"/>
        <v>4188.2999999999993</v>
      </c>
      <c r="AI120" s="68">
        <f t="shared" si="192"/>
        <v>4503.1000000000004</v>
      </c>
      <c r="AJ120" s="44"/>
      <c r="AK120" s="44">
        <f t="shared" ref="AK120:BY120" si="193">AK117-AK118-AK119</f>
        <v>4960.1000000000004</v>
      </c>
      <c r="AL120" s="44">
        <f t="shared" si="193"/>
        <v>4871.7999999999993</v>
      </c>
      <c r="AM120" s="44">
        <f t="shared" si="193"/>
        <v>6482.6</v>
      </c>
      <c r="AN120" s="44">
        <f t="shared" si="193"/>
        <v>5025.2000000000007</v>
      </c>
      <c r="AO120" s="44">
        <f t="shared" si="193"/>
        <v>5174.7999999999993</v>
      </c>
      <c r="AP120" s="44">
        <f t="shared" si="193"/>
        <v>3913.7000000000007</v>
      </c>
      <c r="AQ120" s="44">
        <f t="shared" si="193"/>
        <v>5735</v>
      </c>
      <c r="AR120" s="44">
        <f t="shared" si="193"/>
        <v>3591</v>
      </c>
      <c r="AS120" s="44">
        <f t="shared" si="193"/>
        <v>4772</v>
      </c>
      <c r="AT120" s="44">
        <f t="shared" si="193"/>
        <v>4032</v>
      </c>
      <c r="AU120" s="44">
        <f t="shared" si="193"/>
        <v>5654.8029999999999</v>
      </c>
      <c r="AV120" s="44">
        <f t="shared" si="193"/>
        <v>5164.6540000000005</v>
      </c>
      <c r="AW120" s="44">
        <f t="shared" si="193"/>
        <v>5201</v>
      </c>
      <c r="AX120" s="44">
        <f t="shared" si="193"/>
        <v>5145</v>
      </c>
      <c r="AY120" s="44">
        <f t="shared" si="193"/>
        <v>5783.65</v>
      </c>
      <c r="AZ120" s="44">
        <f t="shared" si="193"/>
        <v>5143.6149999999998</v>
      </c>
      <c r="BA120" s="44">
        <f t="shared" si="193"/>
        <v>4972</v>
      </c>
      <c r="BB120" s="44">
        <f t="shared" si="193"/>
        <v>5490</v>
      </c>
      <c r="BC120" s="44">
        <f t="shared" si="193"/>
        <v>7607</v>
      </c>
      <c r="BD120" s="44">
        <f t="shared" si="193"/>
        <v>7747</v>
      </c>
      <c r="BE120" s="44">
        <f t="shared" si="193"/>
        <v>6995</v>
      </c>
      <c r="BF120" s="44">
        <f t="shared" si="193"/>
        <v>5972</v>
      </c>
      <c r="BG120" s="44">
        <f t="shared" si="193"/>
        <v>6955</v>
      </c>
      <c r="BH120" s="44">
        <f t="shared" si="193"/>
        <v>7485</v>
      </c>
      <c r="BI120" s="44">
        <f t="shared" si="193"/>
        <v>7323</v>
      </c>
      <c r="BJ120" s="65">
        <f t="shared" si="193"/>
        <v>5710</v>
      </c>
      <c r="BK120" s="65">
        <f t="shared" si="193"/>
        <v>6678</v>
      </c>
      <c r="BL120" s="65">
        <f t="shared" si="193"/>
        <v>6791</v>
      </c>
      <c r="BM120" s="65">
        <f t="shared" si="193"/>
        <v>5747</v>
      </c>
      <c r="BN120" s="65">
        <f t="shared" si="193"/>
        <v>5481</v>
      </c>
      <c r="BO120" s="65">
        <f t="shared" si="193"/>
        <v>5683</v>
      </c>
      <c r="BP120" s="65">
        <f t="shared" si="193"/>
        <v>5708</v>
      </c>
      <c r="BQ120" s="65">
        <f t="shared" si="193"/>
        <v>5422</v>
      </c>
      <c r="BR120" s="65">
        <f t="shared" si="193"/>
        <v>5274</v>
      </c>
      <c r="BS120" s="115">
        <f t="shared" si="193"/>
        <v>4773</v>
      </c>
      <c r="BT120" s="65">
        <f t="shared" si="193"/>
        <v>5353</v>
      </c>
      <c r="BU120" s="65">
        <f t="shared" si="193"/>
        <v>5380.8</v>
      </c>
      <c r="BV120" s="65">
        <f t="shared" si="193"/>
        <v>4834.3500000000004</v>
      </c>
      <c r="BW120" s="115">
        <f t="shared" si="193"/>
        <v>4180</v>
      </c>
      <c r="BX120" s="65">
        <f t="shared" si="193"/>
        <v>4665</v>
      </c>
      <c r="BY120" s="65">
        <f t="shared" si="193"/>
        <v>4979</v>
      </c>
      <c r="BZ120" s="65">
        <f>+BZ117-BZ118-BZ119</f>
        <v>4128</v>
      </c>
      <c r="CA120" s="65">
        <f>+CA117-CA118-CA119</f>
        <v>5349</v>
      </c>
      <c r="CB120" s="65">
        <f>+CB117-CB118-CB119</f>
        <v>4752</v>
      </c>
      <c r="CC120" s="65">
        <f>+CC117-CC118-CC119</f>
        <v>4686</v>
      </c>
      <c r="CD120" s="115">
        <f t="shared" ref="CD120:CJ120" si="194">CD117-CD118-CD119</f>
        <v>3672</v>
      </c>
      <c r="CE120" s="115">
        <f t="shared" si="194"/>
        <v>12780</v>
      </c>
      <c r="CF120" s="115">
        <f t="shared" si="194"/>
        <v>5138</v>
      </c>
      <c r="CG120" s="115">
        <f t="shared" si="194"/>
        <v>5141</v>
      </c>
      <c r="CH120" s="115">
        <f t="shared" si="194"/>
        <v>4020</v>
      </c>
      <c r="CI120" s="115">
        <f t="shared" si="194"/>
        <v>12906</v>
      </c>
      <c r="CJ120" s="115">
        <f t="shared" si="194"/>
        <v>5291</v>
      </c>
      <c r="CK120" s="115">
        <f t="shared" ref="CK120:CS120" si="195">CK117-CK118-CK119</f>
        <v>5155</v>
      </c>
      <c r="CL120" s="115">
        <f t="shared" si="195"/>
        <v>4564</v>
      </c>
      <c r="CM120" s="115">
        <f t="shared" si="195"/>
        <v>5662</v>
      </c>
      <c r="CN120" s="115">
        <f t="shared" si="195"/>
        <v>5118</v>
      </c>
      <c r="CO120" s="115">
        <f t="shared" si="195"/>
        <v>5087</v>
      </c>
      <c r="CP120" s="115">
        <f t="shared" si="195"/>
        <v>3534</v>
      </c>
      <c r="CQ120" s="115">
        <f t="shared" si="195"/>
        <v>5211</v>
      </c>
      <c r="CR120" s="115">
        <f t="shared" si="195"/>
        <v>4860</v>
      </c>
      <c r="CS120" s="115">
        <f t="shared" si="195"/>
        <v>3312</v>
      </c>
      <c r="CT120" s="115">
        <f t="shared" ref="CT120:DB120" si="196">CT117-CT118-CT119</f>
        <v>2139</v>
      </c>
      <c r="CU120" s="115">
        <f t="shared" si="196"/>
        <v>5753.5999999999985</v>
      </c>
      <c r="CV120" s="115">
        <f t="shared" si="196"/>
        <v>6935</v>
      </c>
      <c r="CW120" s="115">
        <f t="shared" si="196"/>
        <v>8792</v>
      </c>
      <c r="CX120" s="115">
        <f t="shared" si="196"/>
        <v>6682</v>
      </c>
      <c r="CY120" s="115">
        <f t="shared" si="196"/>
        <v>10912.399999999998</v>
      </c>
      <c r="CZ120" s="115">
        <f t="shared" si="196"/>
        <v>13406.80000000001</v>
      </c>
      <c r="DA120" s="115">
        <f t="shared" si="196"/>
        <v>10752.800000000003</v>
      </c>
      <c r="DB120" s="115">
        <f t="shared" si="196"/>
        <v>6872</v>
      </c>
      <c r="DC120" s="115">
        <f t="shared" ref="DC120:DH120" si="197">DC117-DC118-DC119</f>
        <v>8400.4500000000007</v>
      </c>
      <c r="DD120" s="115">
        <f t="shared" si="197"/>
        <v>3425.87</v>
      </c>
      <c r="DE120" s="115">
        <f t="shared" si="197"/>
        <v>4010</v>
      </c>
      <c r="DF120" s="115">
        <f t="shared" si="197"/>
        <v>-257</v>
      </c>
      <c r="DG120" s="115">
        <f t="shared" si="197"/>
        <v>5914</v>
      </c>
      <c r="DH120" s="115">
        <f>DH117-DH118-DH119</f>
        <v>3571</v>
      </c>
      <c r="DI120" s="115">
        <f>DI117-DI118-DI119</f>
        <v>7012</v>
      </c>
      <c r="DJ120" s="115">
        <f>+DJ117-DJ118-DJ119</f>
        <v>4757</v>
      </c>
      <c r="DK120" s="115">
        <f t="shared" ref="DK120:DN120" si="198">+DK117-DK118-DK119</f>
        <v>5908</v>
      </c>
      <c r="DL120" s="115">
        <f t="shared" si="198"/>
        <v>7120.5640000000003</v>
      </c>
      <c r="DM120" s="115">
        <f t="shared" si="198"/>
        <v>8479.0969999999998</v>
      </c>
      <c r="DN120" s="115">
        <f t="shared" si="198"/>
        <v>8600.4379999999983</v>
      </c>
      <c r="DO120" s="115"/>
      <c r="DP120" s="65"/>
      <c r="DQ120" s="65"/>
      <c r="DU120" s="44"/>
      <c r="DV120" s="44">
        <f t="shared" ref="DV120:EN120" si="199">DV117-DV118-DV119</f>
        <v>1945</v>
      </c>
      <c r="DW120" s="44">
        <f t="shared" si="199"/>
        <v>2560</v>
      </c>
      <c r="DX120" s="44">
        <f t="shared" si="199"/>
        <v>3080</v>
      </c>
      <c r="DY120" s="44">
        <f t="shared" si="199"/>
        <v>3346</v>
      </c>
      <c r="DZ120" s="44">
        <f t="shared" si="199"/>
        <v>3603</v>
      </c>
      <c r="EA120" s="44">
        <f t="shared" si="199"/>
        <v>7066.0936936936923</v>
      </c>
      <c r="EB120" s="44">
        <f t="shared" si="199"/>
        <v>8790</v>
      </c>
      <c r="EC120" s="44">
        <f t="shared" si="199"/>
        <v>8157</v>
      </c>
      <c r="ED120" s="44">
        <f t="shared" si="199"/>
        <v>2258</v>
      </c>
      <c r="EE120" s="44">
        <f t="shared" si="199"/>
        <v>1004</v>
      </c>
      <c r="EF120" s="44">
        <f t="shared" si="199"/>
        <v>6053</v>
      </c>
      <c r="EG120" s="44">
        <f t="shared" si="199"/>
        <v>4568</v>
      </c>
      <c r="EH120" s="44">
        <f t="shared" si="199"/>
        <v>5616</v>
      </c>
      <c r="EI120" s="44">
        <f t="shared" si="199"/>
        <v>4170.5360000000001</v>
      </c>
      <c r="EJ120" s="44">
        <f t="shared" si="199"/>
        <v>22267.264999999999</v>
      </c>
      <c r="EK120" s="44">
        <f t="shared" si="199"/>
        <v>21389.264999999999</v>
      </c>
      <c r="EL120" s="68">
        <f t="shared" si="199"/>
        <v>28321</v>
      </c>
      <c r="EM120" s="68">
        <f t="shared" si="199"/>
        <v>27660</v>
      </c>
      <c r="EN120" s="68">
        <f t="shared" si="199"/>
        <v>24697</v>
      </c>
      <c r="EQ120" s="68"/>
      <c r="EV120" s="68">
        <f>+EV117-EV118-EV119</f>
        <v>15522</v>
      </c>
      <c r="EW120" s="68">
        <f>+EW117-EW118-EW119</f>
        <v>28162.600000000006</v>
      </c>
      <c r="EX120" s="68">
        <f>+EX117-EX118-EX119</f>
        <v>41481.999999999985</v>
      </c>
      <c r="EY120" s="68">
        <f t="shared" ref="EY120" si="200">+EY117-EY118-EY119</f>
        <v>14008.32</v>
      </c>
      <c r="EZ120" s="68">
        <f t="shared" ref="EZ120" si="201">+EZ117-EZ118-EZ119</f>
        <v>24468.859999999993</v>
      </c>
      <c r="FA120" s="68">
        <f t="shared" ref="FA120" si="202">+FA117-FA118-FA119</f>
        <v>32203.099000000017</v>
      </c>
      <c r="FB120" s="68">
        <f t="shared" ref="FB120" si="203">+FB117-FB118-FB119</f>
        <v>26634.211875000005</v>
      </c>
      <c r="FC120" s="68">
        <f t="shared" ref="FC120" si="204">+FC117-FC118-FC119</f>
        <v>24632.998911600014</v>
      </c>
      <c r="FD120" s="68">
        <f t="shared" ref="FD120" si="205">+FD117-FD118-FD119</f>
        <v>23416.329192942005</v>
      </c>
      <c r="FE120" s="68">
        <f t="shared" ref="FE120" si="206">+FE117-FE118-FE119</f>
        <v>17002.856484082207</v>
      </c>
      <c r="FF120" s="68">
        <f t="shared" ref="FF120:FK120" si="207">+FF117-FF118-FF119</f>
        <v>15905.945838528751</v>
      </c>
      <c r="FG120" s="68">
        <f t="shared" si="207"/>
        <v>12897.821093333754</v>
      </c>
      <c r="FH120" s="68">
        <f t="shared" si="207"/>
        <v>12302.812967368616</v>
      </c>
      <c r="FI120" s="68">
        <f t="shared" si="207"/>
        <v>11854.986433118705</v>
      </c>
      <c r="FJ120" s="68">
        <f t="shared" si="207"/>
        <v>11514.488400331655</v>
      </c>
      <c r="FK120" s="68">
        <f t="shared" si="207"/>
        <v>11260.137796973486</v>
      </c>
      <c r="FL120" s="68"/>
      <c r="FM120" s="68"/>
      <c r="FN120" s="68"/>
      <c r="FO120" s="68"/>
      <c r="FQ120" s="87">
        <f>SUM(FQ1:FQ119)</f>
        <v>32743.599999999999</v>
      </c>
      <c r="FR120" s="45">
        <f>SUM(FR1:FR119)</f>
        <v>19547.406999999996</v>
      </c>
      <c r="FS120" s="88">
        <f>SUM(FS1:FS119)</f>
        <v>15085.513110000002</v>
      </c>
    </row>
    <row r="121" spans="2:211">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f>523-695</f>
        <v>-172</v>
      </c>
      <c r="DF121" s="115">
        <v>494</v>
      </c>
      <c r="DG121" s="115">
        <v>-296</v>
      </c>
      <c r="DH121" s="115">
        <f>-648+22</f>
        <v>-626</v>
      </c>
      <c r="DI121" s="115">
        <f>116-783</f>
        <v>-667</v>
      </c>
      <c r="DJ121" s="115">
        <v>-234</v>
      </c>
      <c r="DK121" s="115">
        <v>-246</v>
      </c>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82"/>
        <v>2375</v>
      </c>
      <c r="EX121" s="44">
        <f>SUM(CY121:DB121)</f>
        <v>1323</v>
      </c>
      <c r="EY121" s="44">
        <f>SUM(DC121:DF121)</f>
        <v>1022</v>
      </c>
      <c r="EZ121" s="44">
        <f>+EY121*0.9</f>
        <v>919.80000000000007</v>
      </c>
      <c r="FA121" s="44">
        <f t="shared" si="160"/>
        <v>-246</v>
      </c>
      <c r="FB121" s="44">
        <f t="shared" ref="FB121:FF121" si="208">+FA121*0.9</f>
        <v>-221.4</v>
      </c>
      <c r="FC121" s="44">
        <f t="shared" si="208"/>
        <v>-199.26000000000002</v>
      </c>
      <c r="FD121" s="44">
        <f t="shared" si="208"/>
        <v>-179.33400000000003</v>
      </c>
      <c r="FE121" s="44">
        <f t="shared" si="208"/>
        <v>-161.40060000000003</v>
      </c>
      <c r="FF121" s="44">
        <f t="shared" si="208"/>
        <v>-145.26054000000002</v>
      </c>
      <c r="FG121" s="44">
        <f t="shared" ref="FG121" si="209">+FF121*0.9</f>
        <v>-130.73448600000003</v>
      </c>
      <c r="FH121" s="44">
        <f t="shared" ref="FH121" si="210">+FG121*0.9</f>
        <v>-117.66103740000003</v>
      </c>
      <c r="FI121" s="44">
        <f t="shared" ref="FI121" si="211">+FH121*0.9</f>
        <v>-105.89493366000002</v>
      </c>
      <c r="FJ121" s="44">
        <f t="shared" ref="FJ121" si="212">+FI121*0.9</f>
        <v>-95.305440294000022</v>
      </c>
      <c r="FK121" s="44">
        <f t="shared" ref="FK121" si="213">+FJ121*0.9</f>
        <v>-85.774896264600017</v>
      </c>
    </row>
    <row r="122" spans="2:211">
      <c r="B122" s="4" t="s">
        <v>799</v>
      </c>
      <c r="T122" s="37">
        <v>0</v>
      </c>
      <c r="AP122" s="62"/>
      <c r="BY122" s="44">
        <f t="shared" ref="BY122:CD122" si="214">+BY120+BY121</f>
        <v>5069</v>
      </c>
      <c r="BZ122" s="44">
        <f t="shared" si="214"/>
        <v>4127</v>
      </c>
      <c r="CA122" s="44">
        <f t="shared" si="214"/>
        <v>5498</v>
      </c>
      <c r="CB122" s="44">
        <f t="shared" si="214"/>
        <v>5820</v>
      </c>
      <c r="CC122" s="44">
        <f t="shared" si="214"/>
        <v>4854</v>
      </c>
      <c r="CD122" s="44">
        <f t="shared" si="214"/>
        <v>3854</v>
      </c>
      <c r="CE122" s="44">
        <f t="shared" ref="CE122:CH122" si="215">+CE120+CE121</f>
        <v>12780</v>
      </c>
      <c r="CF122" s="44">
        <f t="shared" si="215"/>
        <v>5317</v>
      </c>
      <c r="CG122" s="44">
        <f t="shared" si="215"/>
        <v>5402</v>
      </c>
      <c r="CH122" s="44">
        <f t="shared" si="215"/>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1">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1">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216">AK120+AK123</f>
        <v>5123.1000000000004</v>
      </c>
      <c r="AL124" s="44">
        <f t="shared" si="216"/>
        <v>5194.7999999999993</v>
      </c>
      <c r="AM124" s="44">
        <f t="shared" ref="AM124:AT124" si="217">AM120+AM123</f>
        <v>6699.6</v>
      </c>
      <c r="AN124" s="44">
        <f t="shared" si="217"/>
        <v>5385.2000000000007</v>
      </c>
      <c r="AO124" s="44">
        <f t="shared" si="217"/>
        <v>5517.7999999999993</v>
      </c>
      <c r="AP124" s="68">
        <f t="shared" si="217"/>
        <v>3967.7000000000007</v>
      </c>
      <c r="AQ124" s="68">
        <f t="shared" si="217"/>
        <v>6137</v>
      </c>
      <c r="AR124" s="68">
        <f t="shared" si="217"/>
        <v>4015</v>
      </c>
      <c r="AS124" s="68">
        <f t="shared" si="217"/>
        <v>5091</v>
      </c>
      <c r="AT124" s="68">
        <f t="shared" si="217"/>
        <v>4425</v>
      </c>
      <c r="AU124" s="68">
        <f t="shared" ref="AU124:BB124" si="218">AU120+AU123</f>
        <v>5987.8029999999999</v>
      </c>
      <c r="AV124" s="68">
        <f t="shared" si="218"/>
        <v>5354.6540000000005</v>
      </c>
      <c r="AW124" s="68">
        <f t="shared" si="218"/>
        <v>5421</v>
      </c>
      <c r="AX124" s="68">
        <f t="shared" si="218"/>
        <v>5788</v>
      </c>
      <c r="AY124" s="68">
        <f t="shared" si="218"/>
        <v>5840.65</v>
      </c>
      <c r="AZ124" s="68">
        <f t="shared" si="218"/>
        <v>5335.6149999999998</v>
      </c>
      <c r="BA124" s="68">
        <f t="shared" si="218"/>
        <v>5114</v>
      </c>
      <c r="BB124" s="68">
        <f t="shared" si="218"/>
        <v>5380</v>
      </c>
      <c r="BC124" s="68">
        <f>BC120+BC123</f>
        <v>7397</v>
      </c>
      <c r="BD124" s="68">
        <f>BD120+BD123</f>
        <v>7590</v>
      </c>
      <c r="BE124" s="68">
        <f>BE120+BE123</f>
        <v>6864</v>
      </c>
      <c r="BF124" s="68">
        <f>BF120+BF123</f>
        <v>5865</v>
      </c>
      <c r="BG124" s="68">
        <f>BG120+BG123</f>
        <v>6777</v>
      </c>
      <c r="BH124" s="68">
        <f>BH123+BH120</f>
        <v>7472</v>
      </c>
      <c r="BI124" s="68">
        <f t="shared" ref="BI124:BJ124" si="219">BI123+BI120</f>
        <v>7077</v>
      </c>
      <c r="BJ124" s="70">
        <f t="shared" si="219"/>
        <v>5605</v>
      </c>
      <c r="BK124" s="68">
        <f>BK120+BK121</f>
        <v>6365</v>
      </c>
      <c r="BL124" s="68">
        <f t="shared" ref="BL124:BR124" si="220">BL120+BL121</f>
        <v>6647</v>
      </c>
      <c r="BM124" s="68">
        <f t="shared" si="220"/>
        <v>5561</v>
      </c>
      <c r="BN124" s="68">
        <f t="shared" si="220"/>
        <v>5300</v>
      </c>
      <c r="BO124" s="68">
        <f t="shared" si="220"/>
        <v>5376</v>
      </c>
      <c r="BP124" s="68">
        <f t="shared" si="220"/>
        <v>5566</v>
      </c>
      <c r="BQ124" s="68">
        <f t="shared" si="220"/>
        <v>5380</v>
      </c>
      <c r="BR124" s="68">
        <f t="shared" si="220"/>
        <v>5475</v>
      </c>
      <c r="BS124" s="122">
        <f t="shared" ref="BS124:BX124" si="221">BS120+BS121</f>
        <v>4792</v>
      </c>
      <c r="BT124" s="68">
        <f t="shared" si="221"/>
        <v>5448</v>
      </c>
      <c r="BU124" s="68">
        <f t="shared" si="221"/>
        <v>5380.8</v>
      </c>
      <c r="BV124" s="68">
        <f t="shared" si="221"/>
        <v>4834.3500000000004</v>
      </c>
      <c r="BW124" s="122">
        <f t="shared" si="221"/>
        <v>4347</v>
      </c>
      <c r="BX124" s="68">
        <f t="shared" si="221"/>
        <v>4818</v>
      </c>
      <c r="BY124" s="68">
        <f>+BY122</f>
        <v>5069</v>
      </c>
      <c r="BZ124" s="68">
        <f>+BZ122</f>
        <v>4127</v>
      </c>
      <c r="CA124" s="68">
        <f>+CA122</f>
        <v>5498</v>
      </c>
      <c r="CB124" s="68">
        <f>+CB122</f>
        <v>5820</v>
      </c>
      <c r="CC124" s="68">
        <f>+CC122</f>
        <v>4854</v>
      </c>
      <c r="CD124" s="122">
        <f>+CD122-CD123</f>
        <v>3854</v>
      </c>
      <c r="CE124" s="122">
        <f t="shared" ref="CE124:CK124" si="222">CE120+CE121</f>
        <v>12780</v>
      </c>
      <c r="CF124" s="122">
        <f t="shared" si="222"/>
        <v>5317</v>
      </c>
      <c r="CG124" s="122">
        <f t="shared" si="222"/>
        <v>5402</v>
      </c>
      <c r="CH124" s="122">
        <f t="shared" si="222"/>
        <v>4200</v>
      </c>
      <c r="CI124" s="122">
        <f t="shared" si="222"/>
        <v>12906</v>
      </c>
      <c r="CJ124" s="122">
        <f t="shared" si="222"/>
        <v>5810</v>
      </c>
      <c r="CK124" s="122">
        <f t="shared" si="222"/>
        <v>5372</v>
      </c>
      <c r="CL124" s="122">
        <f t="shared" ref="CL124:CN124" si="223">CL120+CL121</f>
        <v>4549</v>
      </c>
      <c r="CM124" s="122">
        <f t="shared" si="223"/>
        <v>5797</v>
      </c>
      <c r="CN124" s="122">
        <f t="shared" si="223"/>
        <v>5218</v>
      </c>
      <c r="CO124" s="122">
        <f t="shared" ref="CO124:CQ124" si="224">CO120+CO121</f>
        <v>5055</v>
      </c>
      <c r="CP124" s="122">
        <f t="shared" si="224"/>
        <v>3631</v>
      </c>
      <c r="CQ124" s="122">
        <f t="shared" si="224"/>
        <v>5397</v>
      </c>
      <c r="CR124" s="122">
        <f t="shared" ref="CR124:CT124" si="225">CR120+CR121</f>
        <v>5221</v>
      </c>
      <c r="CS124" s="122">
        <f t="shared" si="225"/>
        <v>5190</v>
      </c>
      <c r="CT124" s="122">
        <f t="shared" si="225"/>
        <v>2037</v>
      </c>
      <c r="CU124" s="122">
        <f t="shared" ref="CU124:DA124" si="226">CU120+CU121</f>
        <v>5655.5999999999985</v>
      </c>
      <c r="CV124" s="122">
        <f t="shared" si="226"/>
        <v>6984</v>
      </c>
      <c r="CW124" s="122">
        <f t="shared" si="226"/>
        <v>10488</v>
      </c>
      <c r="CX124" s="122">
        <f t="shared" si="226"/>
        <v>7410</v>
      </c>
      <c r="CY124" s="122">
        <f t="shared" si="226"/>
        <v>10961.399999999998</v>
      </c>
      <c r="CZ124" s="122">
        <f t="shared" si="226"/>
        <v>13509.80000000001</v>
      </c>
      <c r="DA124" s="122">
        <f t="shared" si="226"/>
        <v>11267.800000000003</v>
      </c>
      <c r="DB124" s="122">
        <f t="shared" ref="DB124:DI124" si="227">DB120+DB121</f>
        <v>7528</v>
      </c>
      <c r="DC124" s="122">
        <f t="shared" si="227"/>
        <v>8750.4500000000007</v>
      </c>
      <c r="DD124" s="122">
        <f t="shared" si="227"/>
        <v>3775.87</v>
      </c>
      <c r="DE124" s="122">
        <f t="shared" si="227"/>
        <v>3838</v>
      </c>
      <c r="DF124" s="122">
        <f t="shared" si="227"/>
        <v>237</v>
      </c>
      <c r="DG124" s="122">
        <f t="shared" si="227"/>
        <v>5618</v>
      </c>
      <c r="DH124" s="122">
        <f t="shared" si="227"/>
        <v>2945</v>
      </c>
      <c r="DI124" s="122">
        <f t="shared" si="227"/>
        <v>6345</v>
      </c>
      <c r="DJ124" s="122">
        <f>+DJ120+DJ121</f>
        <v>4523</v>
      </c>
      <c r="DK124" s="122">
        <f>+DK120+DK121</f>
        <v>5662</v>
      </c>
      <c r="DL124" s="122">
        <f>+DL120+DL121</f>
        <v>7120.5640000000003</v>
      </c>
      <c r="DM124" s="122">
        <f>+DM120+DM121</f>
        <v>8479.0969999999998</v>
      </c>
      <c r="DN124" s="122">
        <f>+DN120+DN121</f>
        <v>8600.4379999999983</v>
      </c>
      <c r="DO124" s="122"/>
      <c r="DP124" s="68"/>
      <c r="DQ124" s="68"/>
      <c r="DU124" s="44"/>
      <c r="DV124" s="44">
        <f>DV120+DV121-DV122+DV123</f>
        <v>1792</v>
      </c>
      <c r="DW124" s="44">
        <f t="shared" ref="DW124:ED124" si="228">DW120+DW121-DW122+DW123</f>
        <v>2391</v>
      </c>
      <c r="DX124" s="44">
        <f t="shared" si="228"/>
        <v>2957</v>
      </c>
      <c r="DY124" s="44">
        <f t="shared" si="228"/>
        <v>3214</v>
      </c>
      <c r="DZ124" s="44">
        <f t="shared" si="228"/>
        <v>4311</v>
      </c>
      <c r="EA124" s="44">
        <f t="shared" si="228"/>
        <v>6335.0936936936923</v>
      </c>
      <c r="EB124" s="44">
        <f t="shared" si="228"/>
        <v>7709</v>
      </c>
      <c r="EC124" s="44">
        <f t="shared" si="228"/>
        <v>7197</v>
      </c>
      <c r="ED124" s="44">
        <f t="shared" si="228"/>
        <v>1541</v>
      </c>
      <c r="EE124" s="44">
        <f>EE120+EE121-EE122+EE123</f>
        <v>-129</v>
      </c>
      <c r="EF124" s="44">
        <f>EF120+EF121-EF122+EF123</f>
        <v>5257</v>
      </c>
      <c r="EG124" s="44">
        <f>EG120+EG121-EG122+EG123</f>
        <v>3605</v>
      </c>
      <c r="EH124" s="44">
        <f>EH120+EH121-EH122+EH123</f>
        <v>6520</v>
      </c>
      <c r="EI124" s="44">
        <f t="shared" ref="EI124:EM124" si="229">EI120+EI121-EI122+EI123</f>
        <v>5708.5360000000001</v>
      </c>
      <c r="EJ124" s="44">
        <f>EJ120+EJ121-EJ122+EJ123</f>
        <v>23653.264999999999</v>
      </c>
      <c r="EK124" s="44">
        <f>EK120+EK121-EK122+EK123</f>
        <v>21670.264999999999</v>
      </c>
      <c r="EL124" s="44">
        <f t="shared" si="229"/>
        <v>27716</v>
      </c>
      <c r="EM124" s="44">
        <f t="shared" si="229"/>
        <v>27055</v>
      </c>
      <c r="EN124" s="44">
        <f>EN120+EN121-EN122+EN123</f>
        <v>23873</v>
      </c>
      <c r="EV124" s="44">
        <f>+EV120+EV121</f>
        <v>17845</v>
      </c>
      <c r="EW124" s="44">
        <f>+EW120+EW121</f>
        <v>30537.600000000006</v>
      </c>
      <c r="EX124" s="44">
        <f>+EX120+EX121</f>
        <v>42804.999999999985</v>
      </c>
      <c r="EY124" s="44">
        <f>+EY120+EY121</f>
        <v>15030.32</v>
      </c>
      <c r="EZ124" s="44">
        <f t="shared" ref="EZ124:FF124" si="230">+EZ120+EZ121</f>
        <v>25388.659999999993</v>
      </c>
      <c r="FA124" s="44">
        <f t="shared" si="230"/>
        <v>31957.099000000017</v>
      </c>
      <c r="FB124" s="44">
        <f t="shared" si="230"/>
        <v>26412.811875000003</v>
      </c>
      <c r="FC124" s="44">
        <f t="shared" si="230"/>
        <v>24433.738911600016</v>
      </c>
      <c r="FD124" s="44">
        <f t="shared" si="230"/>
        <v>23236.995192942006</v>
      </c>
      <c r="FE124" s="44">
        <f t="shared" si="230"/>
        <v>16841.455884082206</v>
      </c>
      <c r="FF124" s="44">
        <f t="shared" si="230"/>
        <v>15760.685298528751</v>
      </c>
      <c r="FG124" s="44">
        <f t="shared" ref="FG124:FK124" si="231">+FG120+FG121</f>
        <v>12767.086607333755</v>
      </c>
      <c r="FH124" s="44">
        <f t="shared" si="231"/>
        <v>12185.151929968617</v>
      </c>
      <c r="FI124" s="44">
        <f t="shared" si="231"/>
        <v>11749.091499458706</v>
      </c>
      <c r="FJ124" s="44">
        <f t="shared" si="231"/>
        <v>11419.182960037655</v>
      </c>
      <c r="FK124" s="44">
        <f t="shared" si="231"/>
        <v>11174.362900708886</v>
      </c>
    </row>
    <row r="125" spans="2:211">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32">+BU124*0.27</f>
        <v>1452.8160000000003</v>
      </c>
      <c r="BV125" s="68">
        <f t="shared" si="232"/>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33">+DC124*0.15</f>
        <v>1312.5675000000001</v>
      </c>
      <c r="DD125" s="122">
        <f t="shared" si="233"/>
        <v>566.38049999999998</v>
      </c>
      <c r="DE125" s="122">
        <v>0</v>
      </c>
      <c r="DF125" s="122">
        <f t="shared" si="233"/>
        <v>35.549999999999997</v>
      </c>
      <c r="DG125" s="122"/>
      <c r="DH125" s="122">
        <v>100</v>
      </c>
      <c r="DI125" s="122">
        <v>234</v>
      </c>
      <c r="DJ125" s="122">
        <v>234</v>
      </c>
      <c r="DK125" s="122">
        <v>630</v>
      </c>
      <c r="DL125" s="122">
        <f>+DL124*0.15</f>
        <v>1068.0845999999999</v>
      </c>
      <c r="DM125" s="122">
        <f>+DM124*0.15</f>
        <v>1271.86455</v>
      </c>
      <c r="DN125" s="122">
        <f>+DN124*0.15</f>
        <v>1290.0656999999997</v>
      </c>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34">EM124*EM134</f>
        <v>7845.95</v>
      </c>
      <c r="EN125" s="44">
        <f t="shared" si="234"/>
        <v>6923.1699999999992</v>
      </c>
      <c r="EV125" s="44">
        <f>SUM(CQ125:CT125)</f>
        <v>1824</v>
      </c>
      <c r="EW125" s="44">
        <f t="shared" ref="EW125" si="235">SUM(CU125:CX125)</f>
        <v>5008</v>
      </c>
      <c r="EX125" s="44">
        <f>SUM(CY125:DB125)</f>
        <v>5372</v>
      </c>
      <c r="EY125" s="44">
        <f>SUM(DC125:DF125)</f>
        <v>1914.498</v>
      </c>
      <c r="EZ125" s="44">
        <f>+EZ124*0.15</f>
        <v>3808.2989999999986</v>
      </c>
      <c r="FA125" s="44">
        <f t="shared" ref="FA125" si="236">SUM(DK125:DN125)</f>
        <v>4260.0148499999996</v>
      </c>
      <c r="FB125" s="44">
        <f t="shared" ref="FB125:FF125" si="237">+FB124*0.15</f>
        <v>3961.9217812500001</v>
      </c>
      <c r="FC125" s="44">
        <f t="shared" si="237"/>
        <v>3665.0608367400023</v>
      </c>
      <c r="FD125" s="44">
        <f t="shared" si="237"/>
        <v>3485.5492789413006</v>
      </c>
      <c r="FE125" s="44">
        <f t="shared" si="237"/>
        <v>2526.218382612331</v>
      </c>
      <c r="FF125" s="44">
        <f t="shared" si="237"/>
        <v>2364.1027947793127</v>
      </c>
      <c r="FG125" s="44">
        <f t="shared" ref="FG125:FK125" si="238">+FG124*0.15</f>
        <v>1915.0629911000631</v>
      </c>
      <c r="FH125" s="44">
        <f t="shared" si="238"/>
        <v>1827.7727894952925</v>
      </c>
      <c r="FI125" s="44">
        <f t="shared" si="238"/>
        <v>1762.3637249188057</v>
      </c>
      <c r="FJ125" s="44">
        <f t="shared" si="238"/>
        <v>1712.8774440056482</v>
      </c>
      <c r="FK125" s="44">
        <f t="shared" si="238"/>
        <v>1676.1544351063328</v>
      </c>
      <c r="FQ125" s="44"/>
      <c r="FS125" s="44"/>
    </row>
    <row r="126" spans="2:211">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39">AK124-AK125</f>
        <v>4528.1000000000004</v>
      </c>
      <c r="AL126" s="44">
        <f t="shared" si="239"/>
        <v>4577.7999999999993</v>
      </c>
      <c r="AM126" s="44">
        <f t="shared" ref="AM126:AT126" si="240">AM124-AM125</f>
        <v>6437.6</v>
      </c>
      <c r="AN126" s="44">
        <f t="shared" si="240"/>
        <v>4168.2000000000007</v>
      </c>
      <c r="AO126" s="44">
        <f t="shared" si="240"/>
        <v>4800.7999999999993</v>
      </c>
      <c r="AP126" s="44">
        <f t="shared" si="240"/>
        <v>3106.7091000000005</v>
      </c>
      <c r="AQ126" s="44">
        <f t="shared" si="240"/>
        <v>4815</v>
      </c>
      <c r="AR126" s="44">
        <f t="shared" si="240"/>
        <v>2751</v>
      </c>
      <c r="AS126" s="44">
        <f t="shared" si="240"/>
        <v>3992</v>
      </c>
      <c r="AT126" s="44">
        <f t="shared" si="240"/>
        <v>3591</v>
      </c>
      <c r="AU126" s="44">
        <f t="shared" ref="AU126:BB126" si="241">AU124-AU125</f>
        <v>4831.8029999999999</v>
      </c>
      <c r="AV126" s="44">
        <f t="shared" si="241"/>
        <v>4423.6540000000005</v>
      </c>
      <c r="AW126" s="44">
        <f t="shared" si="241"/>
        <v>4216</v>
      </c>
      <c r="AX126" s="44">
        <f t="shared" si="241"/>
        <v>4434</v>
      </c>
      <c r="AY126" s="44">
        <f t="shared" si="241"/>
        <v>4289.6499999999996</v>
      </c>
      <c r="AZ126" s="44">
        <f t="shared" si="241"/>
        <v>4059.6149999999998</v>
      </c>
      <c r="BA126" s="44">
        <f t="shared" si="241"/>
        <v>3495</v>
      </c>
      <c r="BB126" s="44">
        <f t="shared" si="241"/>
        <v>3872</v>
      </c>
      <c r="BC126" s="44">
        <f t="shared" ref="BC126:BJ126" si="242">BC124-BC125</f>
        <v>5278</v>
      </c>
      <c r="BD126" s="44">
        <f t="shared" si="242"/>
        <v>5289</v>
      </c>
      <c r="BE126" s="44">
        <f t="shared" si="242"/>
        <v>4967</v>
      </c>
      <c r="BF126" s="44">
        <f t="shared" si="242"/>
        <v>4539</v>
      </c>
      <c r="BG126" s="44">
        <f t="shared" si="242"/>
        <v>4899</v>
      </c>
      <c r="BH126" s="44">
        <f t="shared" si="242"/>
        <v>5527</v>
      </c>
      <c r="BI126" s="44">
        <f t="shared" si="242"/>
        <v>4917</v>
      </c>
      <c r="BJ126" s="65">
        <f t="shared" si="242"/>
        <v>3927</v>
      </c>
      <c r="BK126" s="65">
        <f>BK124-BK125</f>
        <v>4544</v>
      </c>
      <c r="BL126" s="65">
        <f t="shared" ref="BL126:BN126" si="243">BL124-BL125</f>
        <v>4744</v>
      </c>
      <c r="BM126" s="65">
        <f t="shared" si="243"/>
        <v>3997</v>
      </c>
      <c r="BN126" s="65">
        <f t="shared" si="243"/>
        <v>3721</v>
      </c>
      <c r="BO126" s="65">
        <f t="shared" ref="BO126:BR126" si="244">BO124-BO125</f>
        <v>3911</v>
      </c>
      <c r="BP126" s="65">
        <f t="shared" si="244"/>
        <v>4003</v>
      </c>
      <c r="BQ126" s="65">
        <f t="shared" si="244"/>
        <v>3887</v>
      </c>
      <c r="BR126" s="65">
        <f t="shared" si="244"/>
        <v>4002</v>
      </c>
      <c r="BS126" s="115">
        <f t="shared" ref="BS126:BX126" si="245">BS124-BS125</f>
        <v>3565</v>
      </c>
      <c r="BT126" s="65">
        <f t="shared" si="245"/>
        <v>3980</v>
      </c>
      <c r="BU126" s="65">
        <f t="shared" si="245"/>
        <v>3927.9839999999999</v>
      </c>
      <c r="BV126" s="65">
        <f t="shared" si="245"/>
        <v>3529.0754999999999</v>
      </c>
      <c r="BW126" s="115">
        <f t="shared" si="245"/>
        <v>3308</v>
      </c>
      <c r="BX126" s="65">
        <f t="shared" si="245"/>
        <v>3596</v>
      </c>
      <c r="BY126" s="65">
        <f>+BY124-BY125</f>
        <v>3771</v>
      </c>
      <c r="BZ126" s="65">
        <f>+BZ124-BZ125</f>
        <v>3320</v>
      </c>
      <c r="CA126" s="65">
        <f>+CA124-CA125</f>
        <v>4194</v>
      </c>
      <c r="CB126" s="65">
        <f>+CB124-CB125</f>
        <v>5445</v>
      </c>
      <c r="CC126" s="65">
        <f>+CC124-CC125</f>
        <v>3796</v>
      </c>
      <c r="CD126" s="65">
        <f t="shared" ref="CD126" si="246">+CD124-CD125</f>
        <v>2932</v>
      </c>
      <c r="CE126" s="65">
        <f t="shared" ref="CE126" si="247">+CE124-CE125</f>
        <v>12780</v>
      </c>
      <c r="CF126" s="65">
        <f t="shared" ref="CF126:CJ126" si="248">+CF124-CF125</f>
        <v>4110</v>
      </c>
      <c r="CG126" s="65">
        <f t="shared" si="248"/>
        <v>4135</v>
      </c>
      <c r="CH126" s="65">
        <f t="shared" si="248"/>
        <v>3844</v>
      </c>
      <c r="CI126" s="65">
        <f t="shared" si="248"/>
        <v>12906</v>
      </c>
      <c r="CJ126" s="65">
        <f t="shared" si="248"/>
        <v>4902</v>
      </c>
      <c r="CK126" s="65">
        <f>+CK124-CK125</f>
        <v>4652</v>
      </c>
      <c r="CL126" s="65">
        <f>+CL124-CL125</f>
        <v>3866</v>
      </c>
      <c r="CM126" s="115">
        <f t="shared" ref="CM126:CN126" si="249">CM124-CM125</f>
        <v>4916</v>
      </c>
      <c r="CN126" s="115">
        <f t="shared" si="249"/>
        <v>4285</v>
      </c>
      <c r="CO126" s="115">
        <f>+CO124-CO125</f>
        <v>4288</v>
      </c>
      <c r="CP126" s="115">
        <f>+CP124-CP125</f>
        <v>3223</v>
      </c>
      <c r="CQ126" s="115">
        <f t="shared" ref="CQ126" si="250">CQ124-CQ125</f>
        <v>4589</v>
      </c>
      <c r="CR126" s="115">
        <f t="shared" ref="CR126:CT126" si="251">CR124-CR125</f>
        <v>4472</v>
      </c>
      <c r="CS126" s="115">
        <f t="shared" si="251"/>
        <v>4843</v>
      </c>
      <c r="CT126" s="115">
        <f t="shared" si="251"/>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52">DB124-DB125</f>
        <v>6716</v>
      </c>
      <c r="DC126" s="115">
        <f t="shared" si="252"/>
        <v>7437.8825000000006</v>
      </c>
      <c r="DD126" s="115">
        <f t="shared" si="252"/>
        <v>3209.4894999999997</v>
      </c>
      <c r="DE126" s="115">
        <f t="shared" si="252"/>
        <v>3838</v>
      </c>
      <c r="DF126" s="115">
        <f t="shared" si="252"/>
        <v>201.45</v>
      </c>
      <c r="DG126" s="115">
        <f t="shared" si="252"/>
        <v>5618</v>
      </c>
      <c r="DH126" s="115">
        <f t="shared" si="252"/>
        <v>2845</v>
      </c>
      <c r="DI126" s="115">
        <f t="shared" si="252"/>
        <v>6111</v>
      </c>
      <c r="DJ126" s="115">
        <f>+DJ124-DJ125</f>
        <v>4289</v>
      </c>
      <c r="DK126" s="115">
        <f>+DK124-DK125</f>
        <v>5032</v>
      </c>
      <c r="DL126" s="115">
        <f>+DL124-DL125</f>
        <v>6052.4794000000002</v>
      </c>
      <c r="DM126" s="115">
        <f>+DM124-DM125</f>
        <v>7207.2324499999995</v>
      </c>
      <c r="DN126" s="115">
        <f>+DN124-DN125</f>
        <v>7310.3722999999991</v>
      </c>
      <c r="DO126" s="115"/>
      <c r="DP126" s="65"/>
      <c r="DQ126" s="65"/>
      <c r="DU126" s="44"/>
      <c r="DV126" s="44">
        <f t="shared" ref="DV126:EM126" si="253">DV124-DV125</f>
        <v>1243</v>
      </c>
      <c r="DW126" s="44">
        <f t="shared" si="253"/>
        <v>1653</v>
      </c>
      <c r="DX126" s="44">
        <f t="shared" si="253"/>
        <v>2088</v>
      </c>
      <c r="DY126" s="44">
        <f t="shared" si="253"/>
        <v>2349</v>
      </c>
      <c r="DZ126" s="44">
        <f t="shared" si="253"/>
        <v>3669</v>
      </c>
      <c r="EA126" s="44">
        <f t="shared" si="253"/>
        <v>4367.0936936936923</v>
      </c>
      <c r="EB126" s="44">
        <f t="shared" si="253"/>
        <v>5660</v>
      </c>
      <c r="EC126" s="44">
        <f t="shared" si="253"/>
        <v>4764</v>
      </c>
      <c r="ED126" s="44">
        <f t="shared" si="253"/>
        <v>-1301</v>
      </c>
      <c r="EE126" s="44">
        <f t="shared" si="253"/>
        <v>-3653</v>
      </c>
      <c r="EF126" s="44">
        <f t="shared" si="253"/>
        <v>768</v>
      </c>
      <c r="EG126" s="44">
        <f t="shared" si="253"/>
        <v>-795</v>
      </c>
      <c r="EH126" s="44">
        <f t="shared" si="253"/>
        <v>2291</v>
      </c>
      <c r="EI126" s="44">
        <f t="shared" si="253"/>
        <v>4509.7434400000002</v>
      </c>
      <c r="EJ126" s="44">
        <f>EJ124-EJ125</f>
        <v>19007.264999999999</v>
      </c>
      <c r="EK126" s="44">
        <f>EK124-EK125</f>
        <v>15716.264999999999</v>
      </c>
      <c r="EL126" s="44">
        <f t="shared" si="253"/>
        <v>20073</v>
      </c>
      <c r="EM126" s="44">
        <f t="shared" si="253"/>
        <v>19209.05</v>
      </c>
      <c r="EN126" s="44">
        <f>EN124-EN125</f>
        <v>16949.830000000002</v>
      </c>
      <c r="EV126" s="44">
        <f>+EV124-EV125</f>
        <v>16021</v>
      </c>
      <c r="EW126" s="44">
        <f>+EW124-EW125</f>
        <v>25529.600000000006</v>
      </c>
      <c r="EX126" s="44">
        <f>+EX124-EX125</f>
        <v>37432.999999999985</v>
      </c>
      <c r="EY126" s="44">
        <f>+EY124-EY125</f>
        <v>13115.822</v>
      </c>
      <c r="EZ126" s="44">
        <f t="shared" ref="EZ126:FF126" si="254">+EZ124-EZ125</f>
        <v>21580.360999999994</v>
      </c>
      <c r="FA126" s="44">
        <f t="shared" si="254"/>
        <v>27697.084150000017</v>
      </c>
      <c r="FB126" s="44">
        <f t="shared" si="254"/>
        <v>22450.890093750004</v>
      </c>
      <c r="FC126" s="44">
        <f t="shared" si="254"/>
        <v>20768.678074860014</v>
      </c>
      <c r="FD126" s="44">
        <f t="shared" si="254"/>
        <v>19751.445914000706</v>
      </c>
      <c r="FE126" s="44">
        <f t="shared" si="254"/>
        <v>14315.237501469875</v>
      </c>
      <c r="FF126" s="44">
        <f t="shared" si="254"/>
        <v>13396.58250374944</v>
      </c>
      <c r="FG126" s="44">
        <f t="shared" ref="FG126:FK126" si="255">+FG124-FG125</f>
        <v>10852.023616233691</v>
      </c>
      <c r="FH126" s="44">
        <f t="shared" si="255"/>
        <v>10357.379140473324</v>
      </c>
      <c r="FI126" s="44">
        <f t="shared" si="255"/>
        <v>9986.7277745399006</v>
      </c>
      <c r="FJ126" s="44">
        <f t="shared" si="255"/>
        <v>9706.3055160320073</v>
      </c>
      <c r="FK126" s="44">
        <f t="shared" si="255"/>
        <v>9498.2084656025527</v>
      </c>
      <c r="FL126" s="19">
        <f>+FK126*(1+$FR$150)</f>
        <v>9308.2442962905006</v>
      </c>
      <c r="FM126" s="19">
        <f t="shared" ref="FM126:HC126" si="256">+FL126*(1+$FR$150)</f>
        <v>9122.0794103646913</v>
      </c>
      <c r="FN126" s="19">
        <f t="shared" si="256"/>
        <v>8939.6378221573977</v>
      </c>
      <c r="FO126" s="19">
        <f t="shared" si="256"/>
        <v>8760.8450657142494</v>
      </c>
      <c r="FP126" s="19">
        <f t="shared" si="256"/>
        <v>8585.6281643999646</v>
      </c>
      <c r="FQ126" s="19">
        <f t="shared" si="256"/>
        <v>8413.9156011119649</v>
      </c>
      <c r="FR126" s="19">
        <f t="shared" si="256"/>
        <v>8245.6372890897255</v>
      </c>
      <c r="FS126" s="19">
        <f t="shared" si="256"/>
        <v>8080.7245433079306</v>
      </c>
      <c r="FT126" s="19">
        <f t="shared" si="256"/>
        <v>7919.1100524417716</v>
      </c>
      <c r="FU126" s="19">
        <f t="shared" si="256"/>
        <v>7760.7278513929359</v>
      </c>
      <c r="FV126" s="19">
        <f t="shared" si="256"/>
        <v>7605.5132943650769</v>
      </c>
      <c r="FW126" s="19">
        <f t="shared" si="256"/>
        <v>7453.4030284777755</v>
      </c>
      <c r="FX126" s="19">
        <f t="shared" si="256"/>
        <v>7304.3349679082203</v>
      </c>
      <c r="FY126" s="19">
        <f t="shared" si="256"/>
        <v>7158.2482685500554</v>
      </c>
      <c r="FZ126" s="19">
        <f t="shared" si="256"/>
        <v>7015.0833031790544</v>
      </c>
      <c r="GA126" s="19">
        <f t="shared" si="256"/>
        <v>6874.7816371154731</v>
      </c>
      <c r="GB126" s="19">
        <f t="shared" si="256"/>
        <v>6737.2860043731635</v>
      </c>
      <c r="GC126" s="19">
        <f t="shared" si="256"/>
        <v>6602.5402842857002</v>
      </c>
      <c r="GD126" s="19">
        <f t="shared" si="256"/>
        <v>6470.4894785999859</v>
      </c>
      <c r="GE126" s="19">
        <f t="shared" si="256"/>
        <v>6341.0796890279862</v>
      </c>
      <c r="GF126" s="19">
        <f t="shared" si="256"/>
        <v>6214.2580952474264</v>
      </c>
      <c r="GG126" s="19">
        <f t="shared" si="256"/>
        <v>6089.9729333424775</v>
      </c>
      <c r="GH126" s="19">
        <f t="shared" si="256"/>
        <v>5968.1734746756283</v>
      </c>
      <c r="GI126" s="19">
        <f t="shared" si="256"/>
        <v>5848.8100051821157</v>
      </c>
      <c r="GJ126" s="19">
        <f t="shared" si="256"/>
        <v>5731.8338050784732</v>
      </c>
      <c r="GK126" s="19">
        <f t="shared" si="256"/>
        <v>5617.1971289769035</v>
      </c>
      <c r="GL126" s="19">
        <f t="shared" si="256"/>
        <v>5504.8531863973658</v>
      </c>
      <c r="GM126" s="19">
        <f t="shared" si="256"/>
        <v>5394.7561226694188</v>
      </c>
      <c r="GN126" s="19">
        <f t="shared" si="256"/>
        <v>5286.8610002160303</v>
      </c>
      <c r="GO126" s="19">
        <f t="shared" si="256"/>
        <v>5181.1237802117093</v>
      </c>
      <c r="GP126" s="19">
        <f t="shared" si="256"/>
        <v>5077.5013046074755</v>
      </c>
      <c r="GQ126" s="19">
        <f t="shared" si="256"/>
        <v>4975.9512785153256</v>
      </c>
      <c r="GR126" s="19">
        <f t="shared" si="256"/>
        <v>4876.4322529450192</v>
      </c>
      <c r="GS126" s="19">
        <f t="shared" si="256"/>
        <v>4778.9036078861191</v>
      </c>
      <c r="GT126" s="19">
        <f t="shared" si="256"/>
        <v>4683.325535728397</v>
      </c>
      <c r="GU126" s="19">
        <f t="shared" si="256"/>
        <v>4589.6590250138288</v>
      </c>
      <c r="GV126" s="19">
        <f t="shared" si="256"/>
        <v>4497.8658445135525</v>
      </c>
      <c r="GW126" s="19">
        <f t="shared" si="256"/>
        <v>4407.9085276232818</v>
      </c>
      <c r="GX126" s="19">
        <f t="shared" si="256"/>
        <v>4319.7503570708159</v>
      </c>
      <c r="GY126" s="19">
        <f t="shared" si="256"/>
        <v>4233.3553499293994</v>
      </c>
      <c r="GZ126" s="19">
        <f t="shared" si="256"/>
        <v>4148.6882429308116</v>
      </c>
      <c r="HA126" s="19">
        <f t="shared" si="256"/>
        <v>4065.7144780721951</v>
      </c>
      <c r="HB126" s="19">
        <f t="shared" si="256"/>
        <v>3984.4001885107509</v>
      </c>
      <c r="HC126" s="19">
        <f t="shared" si="256"/>
        <v>3904.712184740536</v>
      </c>
    </row>
    <row r="127" spans="2:211" s="5" customFormat="1" ht="13">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57">AK126/AK128</f>
        <v>0.61339745326469797</v>
      </c>
      <c r="AL127" s="48">
        <f t="shared" si="257"/>
        <v>0.62130836047774152</v>
      </c>
      <c r="AM127" s="48">
        <f t="shared" ref="AM127:AT127" si="258">AM126/AM128</f>
        <v>0.87897323866739496</v>
      </c>
      <c r="AN127" s="48">
        <f t="shared" si="258"/>
        <v>0.57059548254620129</v>
      </c>
      <c r="AO127" s="48">
        <f t="shared" si="258"/>
        <v>0.66401106500691554</v>
      </c>
      <c r="AP127" s="48">
        <f t="shared" si="258"/>
        <v>0.43323233858597132</v>
      </c>
      <c r="AQ127" s="48">
        <f t="shared" si="258"/>
        <v>0.68056537102473502</v>
      </c>
      <c r="AR127" s="48">
        <f t="shared" si="258"/>
        <v>0.39356223175965666</v>
      </c>
      <c r="AS127" s="48">
        <f t="shared" si="258"/>
        <v>0.57905425007252687</v>
      </c>
      <c r="AT127" s="48">
        <f t="shared" si="258"/>
        <v>0.5287102473498233</v>
      </c>
      <c r="AU127" s="48">
        <f t="shared" ref="AU127:AZ127" si="259">AU126/AU128</f>
        <v>0.71455235137533268</v>
      </c>
      <c r="AV127" s="48">
        <f t="shared" si="259"/>
        <v>0.65555038529934806</v>
      </c>
      <c r="AW127" s="48">
        <f t="shared" si="259"/>
        <v>0.62589073634204273</v>
      </c>
      <c r="AX127" s="48">
        <f t="shared" si="259"/>
        <v>0.65796112182816446</v>
      </c>
      <c r="AY127" s="48">
        <f t="shared" si="259"/>
        <v>0.63522138308899745</v>
      </c>
      <c r="AZ127" s="48">
        <f t="shared" si="259"/>
        <v>0.60124629739336488</v>
      </c>
      <c r="BA127" s="48">
        <f t="shared" ref="BA127:BF127" si="260">BA126/BA128</f>
        <v>0.51685891748003554</v>
      </c>
      <c r="BB127" s="48">
        <f t="shared" si="260"/>
        <v>0.49343698228622401</v>
      </c>
      <c r="BC127" s="48">
        <f t="shared" si="260"/>
        <v>0.65435159930572773</v>
      </c>
      <c r="BD127" s="48">
        <f>BD126/BD128</f>
        <v>0.65522794846382559</v>
      </c>
      <c r="BE127" s="48">
        <f t="shared" si="260"/>
        <v>0.61533696729435083</v>
      </c>
      <c r="BF127" s="48">
        <f t="shared" si="260"/>
        <v>0.56399105367793245</v>
      </c>
      <c r="BG127" s="48">
        <f>BG126/BG128</f>
        <v>0.60970752955818297</v>
      </c>
      <c r="BH127" s="48">
        <f>BH126/BH128</f>
        <v>0.69653434152488969</v>
      </c>
      <c r="BI127" s="48">
        <f t="shared" ref="BI127:BJ127" si="261">BI126/BI128</f>
        <v>0.62957746478873244</v>
      </c>
      <c r="BJ127" s="105">
        <f t="shared" si="261"/>
        <v>0.51086249512163395</v>
      </c>
      <c r="BK127" s="105">
        <f>BK126/BK128</f>
        <v>0.5980521189786786</v>
      </c>
      <c r="BL127" s="105">
        <f>BL126/BL128</f>
        <v>0.62942815443810529</v>
      </c>
      <c r="BM127" s="105">
        <f t="shared" ref="BM127:BN127" si="262">BM126/BM128</f>
        <v>0.53236547682472035</v>
      </c>
      <c r="BN127" s="105">
        <f t="shared" si="262"/>
        <v>0.50317782285327928</v>
      </c>
      <c r="BO127" s="105">
        <f t="shared" ref="BO127:BR127" si="263">BO126/BO128</f>
        <v>0.53803824460035765</v>
      </c>
      <c r="BP127" s="105">
        <f t="shared" si="263"/>
        <v>0.56245609104959959</v>
      </c>
      <c r="BQ127" s="105">
        <f t="shared" si="263"/>
        <v>0.583984375</v>
      </c>
      <c r="BR127" s="105">
        <f t="shared" si="263"/>
        <v>0.61071265069433844</v>
      </c>
      <c r="BS127" s="137">
        <f t="shared" ref="BS127:BX127" si="264">BS126/BS128</f>
        <v>0.55049413218035825</v>
      </c>
      <c r="BT127" s="105">
        <f t="shared" si="264"/>
        <v>0.61762880198634384</v>
      </c>
      <c r="BU127" s="105">
        <f t="shared" si="264"/>
        <v>0.59941767129558976</v>
      </c>
      <c r="BV127" s="105">
        <f t="shared" si="264"/>
        <v>0.53854349153059666</v>
      </c>
      <c r="BW127" s="137">
        <f t="shared" si="264"/>
        <v>0.52574698029243483</v>
      </c>
      <c r="BX127" s="105">
        <f t="shared" si="264"/>
        <v>0.57600512574082974</v>
      </c>
      <c r="BY127" s="105">
        <f t="shared" ref="BY127:CJ127" si="265">+BY126/BY128</f>
        <v>0.60403652090341187</v>
      </c>
      <c r="BZ127" s="105">
        <f t="shared" si="265"/>
        <v>0.5312850056008962</v>
      </c>
      <c r="CA127" s="105">
        <f t="shared" si="265"/>
        <v>0.67492758287737364</v>
      </c>
      <c r="CB127" s="105">
        <f t="shared" si="265"/>
        <v>0.88724132312204662</v>
      </c>
      <c r="CC127" s="105">
        <f t="shared" si="265"/>
        <v>0.61723577235772353</v>
      </c>
      <c r="CD127" s="105">
        <f t="shared" si="265"/>
        <v>0.47721354166666669</v>
      </c>
      <c r="CE127" s="105"/>
      <c r="CF127" s="105">
        <f t="shared" si="265"/>
        <v>0.68080172270995531</v>
      </c>
      <c r="CG127" s="105">
        <f t="shared" si="265"/>
        <v>0.68448932295977483</v>
      </c>
      <c r="CH127" s="105">
        <f t="shared" si="265"/>
        <v>0.63390501319261217</v>
      </c>
      <c r="CI127" s="105">
        <f t="shared" si="265"/>
        <v>2.1560307383895756</v>
      </c>
      <c r="CJ127" s="105">
        <f t="shared" si="265"/>
        <v>0.82358870967741937</v>
      </c>
      <c r="CK127" s="105">
        <f>+CK126/CK128</f>
        <v>0.77714667557634476</v>
      </c>
      <c r="CL127" s="137">
        <f t="shared" ref="CL127" si="266">CL126/CL128</f>
        <v>0.65392422192151556</v>
      </c>
      <c r="CM127" s="137">
        <f t="shared" ref="CM127:CN127" si="267">CM126/CM128</f>
        <v>0.85495652173913039</v>
      </c>
      <c r="CN127" s="137">
        <f t="shared" si="267"/>
        <v>0.75546544428772922</v>
      </c>
      <c r="CO127" s="137">
        <f>+CO126/CO128</f>
        <v>0.75907240219507877</v>
      </c>
      <c r="CP127" s="137">
        <f t="shared" ref="CP127:CQ127" si="268">CP126/CP128</f>
        <v>0.57236725270822231</v>
      </c>
      <c r="CQ127" s="137">
        <f t="shared" si="268"/>
        <v>0.81756636379832537</v>
      </c>
      <c r="CR127" s="137">
        <f t="shared" ref="CR127:CT127" si="269">CR126/CR128</f>
        <v>0.79587115145043597</v>
      </c>
      <c r="CS127" s="137">
        <f t="shared" si="269"/>
        <v>0.85975501508965024</v>
      </c>
      <c r="CT127" s="137">
        <f t="shared" si="269"/>
        <v>0.37389614977039914</v>
      </c>
      <c r="CU127" s="137">
        <f t="shared" ref="CU127:DA127" si="270">CU126/CU128</f>
        <v>0.82207700459201671</v>
      </c>
      <c r="CV127" s="137">
        <f t="shared" si="270"/>
        <v>1.0036984853821769</v>
      </c>
      <c r="CW127" s="137">
        <f t="shared" si="270"/>
        <v>1.496943231441048</v>
      </c>
      <c r="CX127" s="137">
        <f t="shared" si="270"/>
        <v>1.1452843273231623</v>
      </c>
      <c r="CY127" s="137">
        <f t="shared" si="270"/>
        <v>1.5606807919416461</v>
      </c>
      <c r="CZ127" s="137">
        <f t="shared" si="270"/>
        <v>1.9940126050420186</v>
      </c>
      <c r="DA127" s="137">
        <f t="shared" si="270"/>
        <v>1.8892619797131869</v>
      </c>
      <c r="DB127" s="137">
        <f t="shared" ref="DB127:DN127" si="271">DB126/DB128</f>
        <v>1.1694236461779557</v>
      </c>
      <c r="DC127" s="137">
        <f t="shared" si="271"/>
        <v>1.2951214522026817</v>
      </c>
      <c r="DD127" s="137">
        <f t="shared" si="271"/>
        <v>0.55885242904405352</v>
      </c>
      <c r="DE127" s="137">
        <f t="shared" si="271"/>
        <v>0.67977329082536309</v>
      </c>
      <c r="DF127" s="137">
        <f t="shared" si="271"/>
        <v>3.5391777933942374E-2</v>
      </c>
      <c r="DG127" s="137">
        <f t="shared" si="271"/>
        <v>0.98699929725931135</v>
      </c>
      <c r="DH127" s="137">
        <f t="shared" si="271"/>
        <v>0.49947331460674155</v>
      </c>
      <c r="DI127" s="137">
        <f t="shared" si="271"/>
        <v>1.0711656441717792</v>
      </c>
      <c r="DJ127" s="137">
        <f t="shared" si="271"/>
        <v>0.75206031913028226</v>
      </c>
      <c r="DK127" s="137">
        <f t="shared" si="271"/>
        <v>0.88126094570928193</v>
      </c>
      <c r="DL127" s="137">
        <f t="shared" si="271"/>
        <v>1.0599788791593696</v>
      </c>
      <c r="DM127" s="137">
        <f t="shared" si="271"/>
        <v>1.2622123380035026</v>
      </c>
      <c r="DN127" s="137">
        <f t="shared" si="271"/>
        <v>1.2802753590192644</v>
      </c>
      <c r="DO127" s="137"/>
      <c r="DP127" s="105"/>
      <c r="DQ127" s="105"/>
      <c r="DU127" s="53"/>
      <c r="DV127" s="53">
        <f t="shared" ref="DV127:EE127" si="272">ROUND(DV126/DV128,2)</f>
        <v>0.33</v>
      </c>
      <c r="DW127" s="53">
        <f t="shared" si="272"/>
        <v>0.44</v>
      </c>
      <c r="DX127" s="53">
        <f t="shared" si="272"/>
        <v>0.54</v>
      </c>
      <c r="DY127" s="53">
        <f t="shared" si="272"/>
        <v>0.6</v>
      </c>
      <c r="DZ127" s="53">
        <f t="shared" si="272"/>
        <v>0.93</v>
      </c>
      <c r="EA127" s="53">
        <f t="shared" si="272"/>
        <v>0.69</v>
      </c>
      <c r="EB127" s="53">
        <f t="shared" si="272"/>
        <v>0.89</v>
      </c>
      <c r="EC127" s="53">
        <f t="shared" si="272"/>
        <v>0.75</v>
      </c>
      <c r="ED127" s="53">
        <f t="shared" si="272"/>
        <v>-0.21</v>
      </c>
      <c r="EE127" s="53">
        <f t="shared" si="272"/>
        <v>-0.5</v>
      </c>
      <c r="EF127" s="53">
        <f>ROUND(EF126/EF128,2)</f>
        <v>0.1</v>
      </c>
      <c r="EG127" s="53">
        <f>ROUND(EG126/EG128,2)</f>
        <v>-0.11</v>
      </c>
      <c r="EH127" s="53">
        <f>EH126/EH128</f>
        <v>0.31495738245806981</v>
      </c>
      <c r="EI127" s="53">
        <f t="shared" ref="EI127:EL127" si="273">ROUND(EI126/EI128,2)</f>
        <v>0.65</v>
      </c>
      <c r="EJ127" s="54">
        <f>ROUND(EJ126/EJ128,2)</f>
        <v>2.82</v>
      </c>
      <c r="EK127" s="53">
        <f>ROUND(EK126/EK128,2)</f>
        <v>2.2400000000000002</v>
      </c>
      <c r="EL127" s="53">
        <f t="shared" si="273"/>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2.2986018226428322</v>
      </c>
      <c r="EZ127" s="53">
        <f>+EZ126/EZ128</f>
        <v>3.7820471433578677</v>
      </c>
      <c r="FA127" s="53">
        <f t="shared" ref="FA127:FF127" si="274">+FA126/FA128</f>
        <v>4.8506276970227704</v>
      </c>
      <c r="FB127" s="53">
        <f t="shared" si="274"/>
        <v>3.9318546573993003</v>
      </c>
      <c r="FC127" s="53">
        <f t="shared" si="274"/>
        <v>3.6372465980490394</v>
      </c>
      <c r="FD127" s="53">
        <f t="shared" si="274"/>
        <v>3.4590973579686</v>
      </c>
      <c r="FE127" s="53">
        <f t="shared" si="274"/>
        <v>2.507046847893148</v>
      </c>
      <c r="FF127" s="53">
        <f t="shared" si="274"/>
        <v>2.3461615593256462</v>
      </c>
      <c r="FG127" s="53">
        <f t="shared" ref="FG127:FK127" si="275">+FG126/FG128</f>
        <v>1.9005295299883873</v>
      </c>
      <c r="FH127" s="53">
        <f t="shared" si="275"/>
        <v>1.8139017759147678</v>
      </c>
      <c r="FI127" s="53">
        <f t="shared" si="275"/>
        <v>1.7489891023712612</v>
      </c>
      <c r="FJ127" s="53">
        <f t="shared" si="275"/>
        <v>1.6998783740861658</v>
      </c>
      <c r="FK127" s="53">
        <f t="shared" si="275"/>
        <v>1.6634340570232142</v>
      </c>
      <c r="FL127" s="53"/>
      <c r="FM127" s="53"/>
      <c r="FN127" s="53"/>
      <c r="FO127" s="53"/>
      <c r="FP127" s="53"/>
      <c r="FQ127" s="89"/>
      <c r="FR127" s="53"/>
      <c r="FS127" s="90"/>
      <c r="FT127" s="53"/>
      <c r="FU127" s="26"/>
    </row>
    <row r="128" spans="2:211">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D128" si="276">+DB128</f>
        <v>5743</v>
      </c>
      <c r="DD128" s="115">
        <f t="shared" si="276"/>
        <v>5743</v>
      </c>
      <c r="DE128" s="115">
        <v>5646</v>
      </c>
      <c r="DF128" s="115">
        <v>5692</v>
      </c>
      <c r="DG128" s="115">
        <f>+DF128</f>
        <v>5692</v>
      </c>
      <c r="DH128" s="115">
        <v>5696</v>
      </c>
      <c r="DI128" s="115">
        <v>5705</v>
      </c>
      <c r="DJ128" s="115">
        <v>5703</v>
      </c>
      <c r="DK128" s="115">
        <v>5710</v>
      </c>
      <c r="DL128" s="115">
        <f>+DK128</f>
        <v>5710</v>
      </c>
      <c r="DM128" s="115">
        <f>+DL128</f>
        <v>5710</v>
      </c>
      <c r="DN128" s="115">
        <f>+DM128</f>
        <v>5710</v>
      </c>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5706</v>
      </c>
      <c r="EZ128" s="44">
        <f>+EY128</f>
        <v>5706</v>
      </c>
      <c r="FA128" s="44">
        <f>AVERAGE(DK128:DN128)</f>
        <v>5710</v>
      </c>
      <c r="FB128" s="44">
        <f t="shared" ref="FB128:FF128" si="277">+FA128</f>
        <v>5710</v>
      </c>
      <c r="FC128" s="44">
        <f t="shared" si="277"/>
        <v>5710</v>
      </c>
      <c r="FD128" s="44">
        <f t="shared" si="277"/>
        <v>5710</v>
      </c>
      <c r="FE128" s="44">
        <f t="shared" si="277"/>
        <v>5710</v>
      </c>
      <c r="FF128" s="44">
        <f t="shared" si="277"/>
        <v>5710</v>
      </c>
      <c r="FG128" s="44">
        <f t="shared" ref="FG128" si="278">+FF128</f>
        <v>5710</v>
      </c>
      <c r="FH128" s="44">
        <f t="shared" ref="FH128" si="279">+FG128</f>
        <v>5710</v>
      </c>
      <c r="FI128" s="44">
        <f t="shared" ref="FI128" si="280">+FH128</f>
        <v>5710</v>
      </c>
      <c r="FJ128" s="44">
        <f t="shared" ref="FJ128" si="281">+FI128</f>
        <v>5710</v>
      </c>
      <c r="FK128" s="44">
        <f t="shared" ref="FK128" si="282">+FJ128</f>
        <v>5710</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ht="13">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83">AK117/AK115</f>
        <v>0.84835599780640747</v>
      </c>
      <c r="AL130" s="49">
        <f t="shared" si="283"/>
        <v>0.8323423474929964</v>
      </c>
      <c r="AM130" s="49">
        <f t="shared" si="283"/>
        <v>0.87236090317455472</v>
      </c>
      <c r="AN130" s="49">
        <f t="shared" si="283"/>
        <v>0.86247063429913862</v>
      </c>
      <c r="AO130" s="49">
        <f t="shared" si="283"/>
        <v>0.84659650659118979</v>
      </c>
      <c r="AP130" s="49">
        <f t="shared" si="283"/>
        <v>0.83082405549154126</v>
      </c>
      <c r="AQ130" s="49">
        <f t="shared" si="283"/>
        <v>0.85626102292768957</v>
      </c>
      <c r="AR130" s="49">
        <f t="shared" si="283"/>
        <v>0.82912306026705163</v>
      </c>
      <c r="AS130" s="49">
        <f t="shared" si="283"/>
        <v>0.84853556485355652</v>
      </c>
      <c r="AT130" s="49">
        <f t="shared" si="283"/>
        <v>0.82555812163202469</v>
      </c>
      <c r="AU130" s="49">
        <f t="shared" si="283"/>
        <v>0.85602076756448653</v>
      </c>
      <c r="AV130" s="49">
        <f t="shared" si="283"/>
        <v>0.84050954224515251</v>
      </c>
      <c r="AW130" s="49">
        <f t="shared" si="283"/>
        <v>0.85525125421498482</v>
      </c>
      <c r="AX130" s="49">
        <f t="shared" si="283"/>
        <v>0.8827065226220453</v>
      </c>
      <c r="AY130" s="49">
        <f t="shared" si="283"/>
        <v>0.88672072002172475</v>
      </c>
      <c r="AZ130" s="49">
        <f t="shared" si="283"/>
        <v>0.85650593657749641</v>
      </c>
      <c r="BA130" s="49">
        <f t="shared" si="283"/>
        <v>0.84598810652417478</v>
      </c>
      <c r="BB130" s="49">
        <f t="shared" si="283"/>
        <v>0.82530266343825665</v>
      </c>
      <c r="BC130" s="49">
        <f t="shared" si="283"/>
        <v>0.82849295856950855</v>
      </c>
      <c r="BD130" s="49">
        <f t="shared" si="283"/>
        <v>0.83239620605441023</v>
      </c>
      <c r="BE130" s="49">
        <f t="shared" si="283"/>
        <v>0.82312152549465001</v>
      </c>
      <c r="BF130" s="49">
        <f t="shared" si="283"/>
        <v>0.7936030617823947</v>
      </c>
      <c r="BG130" s="49">
        <f t="shared" si="283"/>
        <v>0.81334138243284038</v>
      </c>
      <c r="BH130" s="49">
        <f t="shared" si="283"/>
        <v>0.81651737930257451</v>
      </c>
      <c r="BI130" s="49">
        <f t="shared" si="283"/>
        <v>0.8071569423500754</v>
      </c>
      <c r="BJ130" s="106">
        <f t="shared" si="283"/>
        <v>0.79923563836139977</v>
      </c>
      <c r="BK130" s="49">
        <f t="shared" si="283"/>
        <v>0.81301445330222311</v>
      </c>
      <c r="BL130" s="49">
        <f t="shared" si="283"/>
        <v>0.82300591087201969</v>
      </c>
      <c r="BM130" s="49">
        <f t="shared" si="283"/>
        <v>0.81647109330280476</v>
      </c>
      <c r="BN130" s="49">
        <f t="shared" si="283"/>
        <v>0.79626106920301742</v>
      </c>
      <c r="BO130" s="49">
        <f t="shared" si="283"/>
        <v>0.80629629629629629</v>
      </c>
      <c r="BP130" s="49">
        <f t="shared" ref="BP130:BW130" si="284">+BP117/BP115</f>
        <v>0.8308795190010021</v>
      </c>
      <c r="BQ130" s="49">
        <f t="shared" si="284"/>
        <v>0.82681297709923662</v>
      </c>
      <c r="BR130" s="49">
        <f t="shared" si="284"/>
        <v>0.80678284763901942</v>
      </c>
      <c r="BS130" s="138">
        <f t="shared" si="284"/>
        <v>0.82565183039241508</v>
      </c>
      <c r="BT130" s="49">
        <f t="shared" si="284"/>
        <v>0.81977782956575784</v>
      </c>
      <c r="BU130" s="49">
        <f t="shared" si="284"/>
        <v>0.8</v>
      </c>
      <c r="BV130" s="49">
        <f t="shared" si="284"/>
        <v>0.8</v>
      </c>
      <c r="BW130" s="138">
        <f t="shared" si="284"/>
        <v>0.83485651617620182</v>
      </c>
      <c r="BX130" s="49">
        <f t="shared" ref="BX130" si="285">+BX117/BX115</f>
        <v>0.8214766229397914</v>
      </c>
      <c r="BY130" s="138">
        <f t="shared" ref="BY130:BZ130" si="286">BY117/BY115</f>
        <v>0.8256121773659828</v>
      </c>
      <c r="BZ130" s="138">
        <f t="shared" si="286"/>
        <v>0.78733870392813854</v>
      </c>
      <c r="CA130" s="138">
        <f t="shared" ref="CA130:CB130" si="287">CA117/CA115</f>
        <v>0.80276816608996537</v>
      </c>
      <c r="CB130" s="138">
        <f t="shared" si="287"/>
        <v>0.75853936858120963</v>
      </c>
      <c r="CC130" s="138">
        <f t="shared" ref="CC130:CD130" si="288">CC117/CC115</f>
        <v>0.77335786004445461</v>
      </c>
      <c r="CD130" s="138">
        <f t="shared" si="288"/>
        <v>0.77644036697247709</v>
      </c>
      <c r="CE130" s="49"/>
      <c r="CF130" s="138">
        <f t="shared" ref="CF130:CJ130" si="289">CF117/CF115</f>
        <v>0.79902302861130492</v>
      </c>
      <c r="CG130" s="138">
        <f t="shared" si="289"/>
        <v>0.7950489786620093</v>
      </c>
      <c r="CH130" s="138">
        <f t="shared" si="289"/>
        <v>0.77649635036496345</v>
      </c>
      <c r="CI130" s="138">
        <f t="shared" si="289"/>
        <v>1</v>
      </c>
      <c r="CJ130" s="138">
        <f t="shared" si="289"/>
        <v>0.78637747901656396</v>
      </c>
      <c r="CK130" s="138">
        <f t="shared" ref="CK130:CL130" si="290">CK117/CK115</f>
        <v>0.79897721290516655</v>
      </c>
      <c r="CL130" s="138">
        <f t="shared" si="290"/>
        <v>0.78275763631173279</v>
      </c>
      <c r="CM130" s="138">
        <f t="shared" ref="CM130:CO130" si="291">CM117/CM115</f>
        <v>0.81538108707285373</v>
      </c>
      <c r="CN130" s="138">
        <f t="shared" si="291"/>
        <v>0.80282342050451283</v>
      </c>
      <c r="CO130" s="138">
        <f t="shared" si="291"/>
        <v>0.80610313830626079</v>
      </c>
      <c r="CP130" s="138">
        <f t="shared" ref="CP130" si="292">CP117/CP115</f>
        <v>0.79582220826134753</v>
      </c>
      <c r="CQ130" s="138">
        <f t="shared" ref="CQ130:CR130" si="293">CQ117/CQ115</f>
        <v>0.80470373140530205</v>
      </c>
      <c r="CR130" s="138">
        <f t="shared" si="293"/>
        <v>0.81049241461140775</v>
      </c>
      <c r="CS130" s="138">
        <f t="shared" ref="CS130:CT130" si="294">CS117/CS115</f>
        <v>0.80470954558723362</v>
      </c>
      <c r="CT130" s="138">
        <f t="shared" si="294"/>
        <v>0.75561097256857856</v>
      </c>
      <c r="CU130" s="138">
        <f>CU117/CU115</f>
        <v>0.71568519386039842</v>
      </c>
      <c r="CV130" s="138">
        <f t="shared" ref="CV130:CY130" si="295">CV117/CV115</f>
        <v>0.63230858775596588</v>
      </c>
      <c r="CW130" s="138">
        <f t="shared" si="295"/>
        <v>0.58909966377485368</v>
      </c>
      <c r="CX130" s="138">
        <f t="shared" si="295"/>
        <v>0.59263299211277065</v>
      </c>
      <c r="CY130" s="138">
        <f t="shared" si="295"/>
        <v>0.61194634743233023</v>
      </c>
      <c r="CZ130" s="138">
        <f t="shared" ref="CZ130:DA130" si="296">CZ117/CZ115</f>
        <v>0.68910852545525336</v>
      </c>
      <c r="DA130" s="138">
        <f t="shared" si="296"/>
        <v>0.73431078333876043</v>
      </c>
      <c r="DB130" s="138">
        <f t="shared" ref="DB130:DN130" si="297">DB117/DB115</f>
        <v>0.61129799803085005</v>
      </c>
      <c r="DC130" s="138">
        <f t="shared" si="297"/>
        <v>0.74</v>
      </c>
      <c r="DD130" s="138">
        <f t="shared" si="297"/>
        <v>0.74</v>
      </c>
      <c r="DE130" s="138">
        <f t="shared" si="297"/>
        <v>0.75015114873035071</v>
      </c>
      <c r="DF130" s="138">
        <f t="shared" si="297"/>
        <v>0.4901396589234332</v>
      </c>
      <c r="DG130" s="138">
        <f t="shared" si="297"/>
        <v>0.79598145285935085</v>
      </c>
      <c r="DH130" s="138">
        <f t="shared" si="297"/>
        <v>0.75158084914182477</v>
      </c>
      <c r="DI130" s="138">
        <f t="shared" si="297"/>
        <v>0.72467943286448622</v>
      </c>
      <c r="DJ130" s="138">
        <f t="shared" si="297"/>
        <v>0.67668918918918919</v>
      </c>
      <c r="DK130" s="138">
        <f t="shared" si="297"/>
        <v>0.81092314423217149</v>
      </c>
      <c r="DL130" s="138">
        <f t="shared" si="297"/>
        <v>0.8</v>
      </c>
      <c r="DM130" s="138">
        <f t="shared" si="297"/>
        <v>0.8</v>
      </c>
      <c r="DN130" s="138">
        <f t="shared" si="297"/>
        <v>0.8</v>
      </c>
      <c r="DO130" s="138"/>
      <c r="DP130" s="49"/>
      <c r="DQ130" s="49"/>
      <c r="DU130" s="49"/>
      <c r="DV130" s="49">
        <f t="shared" ref="DV130:EJ130" si="298">DV117/DV115</f>
        <v>0.78412937194433996</v>
      </c>
      <c r="DW130" s="49">
        <f t="shared" si="298"/>
        <v>0.78405348767588068</v>
      </c>
      <c r="DX130" s="49">
        <f t="shared" si="298"/>
        <v>0.80753582168759952</v>
      </c>
      <c r="DY130" s="49">
        <f t="shared" si="298"/>
        <v>0.81813819577735125</v>
      </c>
      <c r="DZ130" s="49">
        <f t="shared" si="298"/>
        <v>0.84539279385705846</v>
      </c>
      <c r="EA130" s="49">
        <f t="shared" si="298"/>
        <v>0.80040980056776045</v>
      </c>
      <c r="EB130" s="49">
        <f t="shared" si="298"/>
        <v>0.83407722999932377</v>
      </c>
      <c r="EC130" s="49">
        <f t="shared" si="298"/>
        <v>0.85624036400556536</v>
      </c>
      <c r="ED130" s="49">
        <f t="shared" si="298"/>
        <v>0.81962793205715823</v>
      </c>
      <c r="EE130" s="49">
        <f t="shared" si="298"/>
        <v>0.77368351415718439</v>
      </c>
      <c r="EF130" s="49">
        <f t="shared" si="298"/>
        <v>0.81875159524687335</v>
      </c>
      <c r="EG130" s="49">
        <f t="shared" si="298"/>
        <v>0.78957781721900555</v>
      </c>
      <c r="EH130" s="49">
        <f t="shared" si="298"/>
        <v>0.79036329711337938</v>
      </c>
      <c r="EI130" s="49">
        <f t="shared" si="298"/>
        <v>0.8</v>
      </c>
      <c r="EJ130" s="49">
        <f t="shared" si="298"/>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299">+EV117/EV115</f>
        <v>0.79371638462547556</v>
      </c>
      <c r="EW130" s="49">
        <f>+EW117/EW115</f>
        <v>0.62276375188095634</v>
      </c>
      <c r="EX130" s="49">
        <f>+EX117/EX115</f>
        <v>0.65918995641917555</v>
      </c>
      <c r="EY130" s="49">
        <f>+EY117/EY115</f>
        <v>0.67248463719120311</v>
      </c>
      <c r="EZ130" s="49">
        <f t="shared" ref="EZ130:FF130" si="300">+EZ117/EZ115</f>
        <v>0.73</v>
      </c>
      <c r="FA130" s="49">
        <f t="shared" si="300"/>
        <v>0.80222545567159653</v>
      </c>
      <c r="FB130" s="49">
        <f t="shared" si="300"/>
        <v>0.75</v>
      </c>
      <c r="FC130" s="49">
        <f t="shared" si="300"/>
        <v>0.7599999999999999</v>
      </c>
      <c r="FD130" s="49">
        <f t="shared" si="300"/>
        <v>0.77</v>
      </c>
      <c r="FE130" s="49">
        <f t="shared" si="300"/>
        <v>0.78</v>
      </c>
      <c r="FF130" s="49">
        <f t="shared" si="300"/>
        <v>0.79</v>
      </c>
      <c r="FG130" s="49">
        <f t="shared" ref="FG130:FK130" si="301">+FG117/FG115</f>
        <v>0.79000000000000015</v>
      </c>
      <c r="FH130" s="49">
        <f t="shared" si="301"/>
        <v>0.79</v>
      </c>
      <c r="FI130" s="49">
        <f t="shared" si="301"/>
        <v>0.79</v>
      </c>
      <c r="FJ130" s="49">
        <f t="shared" si="301"/>
        <v>0.79</v>
      </c>
      <c r="FK130" s="49">
        <f t="shared" si="301"/>
        <v>0.79</v>
      </c>
      <c r="FL130" s="49"/>
      <c r="FM130" s="49"/>
      <c r="FN130" s="49"/>
      <c r="FO130" s="49"/>
      <c r="FP130" s="49"/>
      <c r="FQ130" s="91"/>
      <c r="FR130" s="49">
        <f>+FR152/22.73-1</f>
        <v>-8.9759414531488502E-2</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302">AK118/AK115</f>
        <v>0.31242797307285747</v>
      </c>
      <c r="AL131" s="49">
        <f t="shared" si="302"/>
        <v>0.33981762049053799</v>
      </c>
      <c r="AM131" s="49">
        <f t="shared" si="302"/>
        <v>0.25932659109658102</v>
      </c>
      <c r="AN131" s="49">
        <f t="shared" si="302"/>
        <v>0.3137235708692247</v>
      </c>
      <c r="AO131" s="49">
        <f t="shared" si="302"/>
        <v>0.2932805829645499</v>
      </c>
      <c r="AP131" s="49">
        <f t="shared" si="302"/>
        <v>0.34811937701740597</v>
      </c>
      <c r="AQ131" s="49">
        <f t="shared" si="302"/>
        <v>0.26551226551226553</v>
      </c>
      <c r="AR131" s="49">
        <f t="shared" si="302"/>
        <v>0.3396788163118008</v>
      </c>
      <c r="AS131" s="49">
        <f t="shared" si="302"/>
        <v>0.30443514644351466</v>
      </c>
      <c r="AT131" s="49">
        <f t="shared" si="302"/>
        <v>0.34888375673595073</v>
      </c>
      <c r="AU131" s="49">
        <f t="shared" si="302"/>
        <v>0.27268066854036976</v>
      </c>
      <c r="AV131" s="49">
        <f t="shared" si="302"/>
        <v>0.28952688205398641</v>
      </c>
      <c r="AW131" s="49">
        <f t="shared" si="302"/>
        <v>0.28201332346410068</v>
      </c>
      <c r="AX131" s="49">
        <f t="shared" si="302"/>
        <v>0.28511087645195354</v>
      </c>
      <c r="AY131" s="49">
        <f t="shared" si="302"/>
        <v>0.24397287849202348</v>
      </c>
      <c r="AZ131" s="49">
        <f t="shared" si="302"/>
        <v>0.27779633630548745</v>
      </c>
      <c r="BA131" s="49">
        <f t="shared" si="302"/>
        <v>0.27794535895888994</v>
      </c>
      <c r="BB131" s="49">
        <f t="shared" si="302"/>
        <v>0.32354721549636806</v>
      </c>
      <c r="BC131" s="49">
        <f t="shared" si="302"/>
        <v>0.25565359668088589</v>
      </c>
      <c r="BD131" s="49">
        <f t="shared" si="302"/>
        <v>0.26847276651331858</v>
      </c>
      <c r="BE131" s="49">
        <f t="shared" si="302"/>
        <v>0.27586825273477195</v>
      </c>
      <c r="BF131" s="49">
        <f t="shared" si="302"/>
        <v>0.31399671951886277</v>
      </c>
      <c r="BG131" s="49">
        <f t="shared" si="302"/>
        <v>0.27171747660730455</v>
      </c>
      <c r="BH131" s="49">
        <f t="shared" si="302"/>
        <v>0.27885752915328715</v>
      </c>
      <c r="BI131" s="49">
        <f t="shared" si="302"/>
        <v>0.26447047906275373</v>
      </c>
      <c r="BJ131" s="106">
        <f t="shared" si="302"/>
        <v>0.31930013137465663</v>
      </c>
      <c r="BK131" s="49">
        <f t="shared" si="302"/>
        <v>0.26644630241752543</v>
      </c>
      <c r="BL131" s="49">
        <f t="shared" si="302"/>
        <v>0.26147306900444978</v>
      </c>
      <c r="BM131" s="49">
        <f t="shared" si="302"/>
        <v>0.26681453921007442</v>
      </c>
      <c r="BN131" s="49">
        <f t="shared" si="302"/>
        <v>0.30554280091833386</v>
      </c>
      <c r="BO131" s="49">
        <f t="shared" si="302"/>
        <v>0.25881481481481483</v>
      </c>
      <c r="BP131" s="49">
        <f t="shared" si="302"/>
        <v>0.27364526323903493</v>
      </c>
      <c r="BQ131" s="49">
        <f t="shared" si="302"/>
        <v>0.26645992366412213</v>
      </c>
      <c r="BR131" s="49">
        <f t="shared" si="302"/>
        <v>0.29597223226552893</v>
      </c>
      <c r="BS131" s="138">
        <f t="shared" si="302"/>
        <v>0.26512158721797913</v>
      </c>
      <c r="BT131" s="49">
        <f t="shared" si="302"/>
        <v>0.2707993474714519</v>
      </c>
      <c r="BU131" s="49">
        <f t="shared" si="302"/>
        <v>0.2519548872180451</v>
      </c>
      <c r="BV131" s="49">
        <f t="shared" si="302"/>
        <v>0.29843809962391588</v>
      </c>
      <c r="BW131" s="138">
        <f t="shared" si="302"/>
        <v>0.28130140742094684</v>
      </c>
      <c r="BX131" s="49">
        <f t="shared" ref="BX131" si="303">BX118/BX115</f>
        <v>0.28355196770938446</v>
      </c>
      <c r="BY131" s="138">
        <f t="shared" ref="BY131:BZ131" si="304">BY118/BY115</f>
        <v>0.27101257445400395</v>
      </c>
      <c r="BZ131" s="138">
        <f t="shared" si="304"/>
        <v>0.3277963926712768</v>
      </c>
      <c r="CA131" s="138">
        <f t="shared" ref="CA131:CB131" si="305">CA118/CA115</f>
        <v>0.2589773164167628</v>
      </c>
      <c r="CB131" s="138">
        <f t="shared" si="305"/>
        <v>0.26405477367820462</v>
      </c>
      <c r="CC131" s="138">
        <f t="shared" ref="CC131:CD131" si="306">CC118/CC115</f>
        <v>0.27063692802943207</v>
      </c>
      <c r="CD131" s="138">
        <f t="shared" si="306"/>
        <v>0.32308256880733943</v>
      </c>
      <c r="CE131" s="49"/>
      <c r="CF131" s="138">
        <f t="shared" ref="CF131:CJ131" si="307">CF118/CF115</f>
        <v>0.2628518260060479</v>
      </c>
      <c r="CG131" s="138">
        <f t="shared" si="307"/>
        <v>0.26410509529956716</v>
      </c>
      <c r="CH131" s="138">
        <f t="shared" si="307"/>
        <v>0.31518248175182484</v>
      </c>
      <c r="CI131" s="138">
        <f t="shared" si="307"/>
        <v>0</v>
      </c>
      <c r="CJ131" s="138">
        <f t="shared" si="307"/>
        <v>0.26049171804204113</v>
      </c>
      <c r="CK131" s="138">
        <f t="shared" ref="CK131:CL131" si="308">CK118/CK115</f>
        <v>0.26103632398285326</v>
      </c>
      <c r="CL131" s="138">
        <f t="shared" si="308"/>
        <v>0.2831858407079646</v>
      </c>
      <c r="CM131" s="138">
        <f t="shared" ref="CM131:CO131" si="309">CM118/CM115</f>
        <v>0.25311520525953674</v>
      </c>
      <c r="CN131" s="138">
        <f t="shared" si="309"/>
        <v>0.26722209365116101</v>
      </c>
      <c r="CO131" s="138">
        <f t="shared" si="309"/>
        <v>0.25201072386058981</v>
      </c>
      <c r="CP131" s="138">
        <f t="shared" ref="CP131" si="310">CP118/CP115</f>
        <v>0.31961677399089056</v>
      </c>
      <c r="CQ131" s="138">
        <f t="shared" ref="CQ131:CR131" si="311">CQ118/CQ115</f>
        <v>0.22812266267763651</v>
      </c>
      <c r="CR131" s="138">
        <f t="shared" si="311"/>
        <v>0.23798627002288331</v>
      </c>
      <c r="CS131" s="138">
        <f t="shared" ref="CS131:CT131" si="312">CS118/CS115</f>
        <v>0.25863578865427655</v>
      </c>
      <c r="CT131" s="138">
        <f t="shared" si="312"/>
        <v>0.30785106200017198</v>
      </c>
      <c r="CU131" s="138">
        <f>CU118/CU115</f>
        <v>0.182079969136653</v>
      </c>
      <c r="CV131" s="138">
        <f t="shared" ref="CV131:CY131" si="313">CV118/CV115</f>
        <v>0.14699190433356263</v>
      </c>
      <c r="CW131" s="138">
        <f t="shared" si="313"/>
        <v>0.11286372504254701</v>
      </c>
      <c r="CX131" s="138">
        <f t="shared" si="313"/>
        <v>0.16533814398388991</v>
      </c>
      <c r="CY131" s="138">
        <f t="shared" si="313"/>
        <v>9.7266711870747508E-2</v>
      </c>
      <c r="CZ131" s="138">
        <f t="shared" ref="CZ131:DA131" si="314">CZ118/CZ115</f>
        <v>0.10453162622374089</v>
      </c>
      <c r="DA131" s="138">
        <f t="shared" si="314"/>
        <v>0.14252523563526914</v>
      </c>
      <c r="DB131" s="138">
        <f t="shared" ref="DB131:DF131" si="315">DB118/DB115</f>
        <v>0.18107975057433542</v>
      </c>
      <c r="DC131" s="138">
        <f t="shared" si="315"/>
        <v>0.14439669421487605</v>
      </c>
      <c r="DD131" s="138">
        <f t="shared" si="315"/>
        <v>0.23914238592633316</v>
      </c>
      <c r="DE131" s="138">
        <f t="shared" si="315"/>
        <v>0.24221584038694075</v>
      </c>
      <c r="DF131" s="138">
        <f t="shared" si="315"/>
        <v>0.31377640536177975</v>
      </c>
      <c r="DG131" s="138">
        <f t="shared" ref="DG131:DK131" si="316">DG118/DG115</f>
        <v>0.23210805725421679</v>
      </c>
      <c r="DH131" s="138">
        <f t="shared" si="316"/>
        <v>0.27981029810298103</v>
      </c>
      <c r="DI131" s="138">
        <f t="shared" si="316"/>
        <v>0.1818335875275377</v>
      </c>
      <c r="DJ131" s="138">
        <f t="shared" si="316"/>
        <v>0.24070945945945946</v>
      </c>
      <c r="DK131" s="138">
        <f t="shared" si="316"/>
        <v>0.2194837392445676</v>
      </c>
      <c r="DL131" s="138"/>
      <c r="DM131" s="138"/>
      <c r="DN131" s="138"/>
      <c r="DO131" s="138"/>
      <c r="DP131" s="49"/>
      <c r="DQ131" s="49"/>
      <c r="DU131" s="49"/>
      <c r="DV131" s="49">
        <f t="shared" ref="DV131:ES131" si="317">DV118/DV115</f>
        <v>0.39914754920396139</v>
      </c>
      <c r="DW131" s="49">
        <f t="shared" si="317"/>
        <v>0.38469214649236605</v>
      </c>
      <c r="DX131" s="49">
        <f t="shared" si="317"/>
        <v>0.38616663718379624</v>
      </c>
      <c r="DY131" s="49">
        <f t="shared" si="317"/>
        <v>0.39635316698656431</v>
      </c>
      <c r="DZ131" s="49">
        <f t="shared" si="317"/>
        <v>0.41110454813939751</v>
      </c>
      <c r="EA131" s="49">
        <f t="shared" si="317"/>
        <v>0.39487006878889269</v>
      </c>
      <c r="EB131" s="49">
        <f t="shared" si="317"/>
        <v>0.38689389328464191</v>
      </c>
      <c r="EC131" s="49">
        <f t="shared" si="317"/>
        <v>0.3653969089610048</v>
      </c>
      <c r="ED131" s="49">
        <f t="shared" si="317"/>
        <v>0.4866091489170486</v>
      </c>
      <c r="EE131" s="49">
        <f t="shared" si="317"/>
        <v>0.49970230219634826</v>
      </c>
      <c r="EF131" s="49">
        <f t="shared" si="317"/>
        <v>0.43402058931964493</v>
      </c>
      <c r="EG131" s="49">
        <f t="shared" si="317"/>
        <v>0.44554685908813174</v>
      </c>
      <c r="EH131" s="49">
        <f t="shared" si="317"/>
        <v>0.42775216770936231</v>
      </c>
      <c r="EI131" s="49">
        <f t="shared" si="317"/>
        <v>0.45555017087239635</v>
      </c>
      <c r="EJ131" s="49">
        <f t="shared" si="317"/>
        <v>0.50241476764569093</v>
      </c>
      <c r="EK131" s="49">
        <f t="shared" si="317"/>
        <v>0.39870578319149513</v>
      </c>
      <c r="EL131" s="49">
        <f t="shared" si="317"/>
        <v>0.44545163210181754</v>
      </c>
      <c r="EM131" s="49">
        <f t="shared" si="317"/>
        <v>0.46511292647765495</v>
      </c>
      <c r="EN131" s="49">
        <f t="shared" si="317"/>
        <v>0.47781440973130757</v>
      </c>
      <c r="EO131" s="49">
        <f t="shared" si="317"/>
        <v>0.28086772773975921</v>
      </c>
      <c r="EP131" s="49">
        <f t="shared" si="317"/>
        <v>0</v>
      </c>
      <c r="EQ131" s="49">
        <f t="shared" si="317"/>
        <v>0</v>
      </c>
      <c r="ER131" s="49">
        <f t="shared" si="317"/>
        <v>0</v>
      </c>
      <c r="ES131" s="49">
        <f t="shared" si="317"/>
        <v>0</v>
      </c>
      <c r="ET131" s="49"/>
      <c r="EU131" s="49"/>
      <c r="EV131" s="49">
        <f t="shared" ref="EV131:EW131" si="318">+EV118/EV115</f>
        <v>0.25779439415803052</v>
      </c>
      <c r="EW131" s="49">
        <f t="shared" si="318"/>
        <v>0.14852178958859918</v>
      </c>
      <c r="EX131" s="49">
        <f t="shared" ref="EX131:EY131" si="319">+EX118/EX115</f>
        <v>0.13043260965175324</v>
      </c>
      <c r="EY131" s="49">
        <f t="shared" si="319"/>
        <v>0.2349197964537883</v>
      </c>
      <c r="EZ131" s="49">
        <f t="shared" ref="EZ131:FF131" si="320">+EZ118/EZ115</f>
        <v>0.18958901081550483</v>
      </c>
      <c r="FA131" s="49">
        <f t="shared" si="320"/>
        <v>0.24320385416981297</v>
      </c>
      <c r="FB131" s="49">
        <f t="shared" si="320"/>
        <v>0.24097850719999092</v>
      </c>
      <c r="FC131" s="49">
        <f t="shared" si="320"/>
        <v>0.23969737517522516</v>
      </c>
      <c r="FD131" s="49">
        <f t="shared" si="320"/>
        <v>0.23384894260372543</v>
      </c>
      <c r="FE131" s="49">
        <f t="shared" si="320"/>
        <v>0.27370851247044803</v>
      </c>
      <c r="FF131" s="49">
        <f t="shared" si="320"/>
        <v>0.27029969261711889</v>
      </c>
      <c r="FG131" s="49">
        <f t="shared" ref="FG131:FK131" si="321">+FG118/FG115</f>
        <v>0.28913426407156317</v>
      </c>
      <c r="FH131" s="49">
        <f t="shared" si="321"/>
        <v>0.27856357617841804</v>
      </c>
      <c r="FI131" s="49">
        <f t="shared" si="321"/>
        <v>0.26637721771195688</v>
      </c>
      <c r="FJ131" s="49">
        <f t="shared" si="321"/>
        <v>0.2530915745850692</v>
      </c>
      <c r="FK131" s="49">
        <f t="shared" si="321"/>
        <v>0.2390286412621063</v>
      </c>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322">AK119/AK115</f>
        <v>0.14170925362220932</v>
      </c>
      <c r="AL132" s="49">
        <f t="shared" si="322"/>
        <v>0.1443599565490824</v>
      </c>
      <c r="AM132" s="49">
        <f t="shared" si="322"/>
        <v>0.11786183506981576</v>
      </c>
      <c r="AN132" s="49">
        <f t="shared" si="322"/>
        <v>0.13883450796136779</v>
      </c>
      <c r="AO132" s="49">
        <f t="shared" si="322"/>
        <v>0.14871225507826549</v>
      </c>
      <c r="AP132" s="49">
        <f t="shared" si="322"/>
        <v>0.1840561020092028</v>
      </c>
      <c r="AQ132" s="49">
        <f t="shared" si="322"/>
        <v>0.13099246432579767</v>
      </c>
      <c r="AR132" s="49">
        <f t="shared" si="322"/>
        <v>0.1654637315048719</v>
      </c>
      <c r="AS132" s="49">
        <f t="shared" si="322"/>
        <v>0.14476987447698744</v>
      </c>
      <c r="AT132" s="49">
        <f t="shared" si="322"/>
        <v>0.16628175519630484</v>
      </c>
      <c r="AU132" s="49">
        <f t="shared" si="322"/>
        <v>0.1310211015163173</v>
      </c>
      <c r="AV132" s="49">
        <f t="shared" si="322"/>
        <v>0.14640848012957267</v>
      </c>
      <c r="AW132" s="49">
        <f t="shared" si="322"/>
        <v>0.14548893823505221</v>
      </c>
      <c r="AX132" s="49">
        <f t="shared" si="322"/>
        <v>0.17967671188368126</v>
      </c>
      <c r="AY132" s="49">
        <f t="shared" si="322"/>
        <v>0.14414228015500469</v>
      </c>
      <c r="AZ132" s="49">
        <f t="shared" si="322"/>
        <v>0.14094078827263701</v>
      </c>
      <c r="BA132" s="49">
        <f t="shared" si="322"/>
        <v>0.13953287942773421</v>
      </c>
      <c r="BB132" s="49">
        <f t="shared" si="322"/>
        <v>0.16943099273607748</v>
      </c>
      <c r="BC132" s="49">
        <f t="shared" si="322"/>
        <v>0.12832349675685151</v>
      </c>
      <c r="BD132" s="49">
        <f t="shared" si="322"/>
        <v>0.12392798318850458</v>
      </c>
      <c r="BE132" s="49">
        <f t="shared" si="322"/>
        <v>0.12911710203837648</v>
      </c>
      <c r="BF132" s="49">
        <f t="shared" si="322"/>
        <v>0.15308911973756151</v>
      </c>
      <c r="BG132" s="49">
        <f t="shared" si="322"/>
        <v>0.12176275279203139</v>
      </c>
      <c r="BH132" s="49">
        <f t="shared" si="322"/>
        <v>0.11599346515689257</v>
      </c>
      <c r="BI132" s="49">
        <f t="shared" si="322"/>
        <v>0.1179677531608862</v>
      </c>
      <c r="BJ132" s="106">
        <f t="shared" si="322"/>
        <v>0.13895855726740713</v>
      </c>
      <c r="BK132" s="49">
        <f t="shared" si="322"/>
        <v>0.1137468403655454</v>
      </c>
      <c r="BL132" s="49">
        <f t="shared" si="322"/>
        <v>0.11051338247990967</v>
      </c>
      <c r="BM132" s="49">
        <f t="shared" si="322"/>
        <v>0.13845163136805952</v>
      </c>
      <c r="BN132" s="49">
        <f t="shared" si="322"/>
        <v>0.13119055428009183</v>
      </c>
      <c r="BO132" s="49">
        <f t="shared" si="322"/>
        <v>0.12651851851851853</v>
      </c>
      <c r="BP132" s="49">
        <f t="shared" si="322"/>
        <v>0.11724350574269637</v>
      </c>
      <c r="BQ132" s="49">
        <f t="shared" si="322"/>
        <v>0.12921437659033078</v>
      </c>
      <c r="BR132" s="49">
        <f t="shared" si="322"/>
        <v>0.12943813724781256</v>
      </c>
      <c r="BS132" s="138">
        <f t="shared" si="322"/>
        <v>0.14151523132297428</v>
      </c>
      <c r="BT132" s="49">
        <f t="shared" si="322"/>
        <v>0.13314689660529791</v>
      </c>
      <c r="BU132" s="49">
        <f t="shared" si="322"/>
        <v>0.12218045112781954</v>
      </c>
      <c r="BV132" s="49">
        <f t="shared" si="322"/>
        <v>0.13051654002609564</v>
      </c>
      <c r="BW132" s="138">
        <f t="shared" si="322"/>
        <v>0.17154085176384573</v>
      </c>
      <c r="BX132" s="49">
        <f t="shared" ref="BX132" si="323">BX119/BX115</f>
        <v>0.14564413050790448</v>
      </c>
      <c r="BY132" s="138">
        <f t="shared" ref="BY132:BZ132" si="324">BY119/BY115</f>
        <v>0.14270350761085374</v>
      </c>
      <c r="BZ132" s="138">
        <f t="shared" si="324"/>
        <v>0.16525272688386683</v>
      </c>
      <c r="CA132" s="138">
        <f t="shared" ref="CA132:CB132" si="325">CA119/CA115</f>
        <v>0.1324875048058439</v>
      </c>
      <c r="CB132" s="138">
        <f t="shared" si="325"/>
        <v>0.13297831875237734</v>
      </c>
      <c r="CC132" s="138">
        <f t="shared" ref="CC132:CD132" si="326">CC119/CC115</f>
        <v>0.14355790603203802</v>
      </c>
      <c r="CD132" s="138">
        <f t="shared" si="326"/>
        <v>0.18385321100917432</v>
      </c>
      <c r="CE132" s="49"/>
      <c r="CF132" s="138">
        <f t="shared" ref="CF132:CJ132" si="327">CF119/CF115</f>
        <v>0.13778398077072188</v>
      </c>
      <c r="CG132" s="138">
        <f t="shared" si="327"/>
        <v>0.14055736958007442</v>
      </c>
      <c r="CH132" s="138">
        <f t="shared" si="327"/>
        <v>0.16788321167883211</v>
      </c>
      <c r="CI132" s="138">
        <f t="shared" si="327"/>
        <v>0</v>
      </c>
      <c r="CJ132" s="138">
        <f t="shared" si="327"/>
        <v>0.13288271559087869</v>
      </c>
      <c r="CK132" s="138">
        <f t="shared" ref="CK132:CL132" si="328">CK119/CK115</f>
        <v>0.15025945702038054</v>
      </c>
      <c r="CL132" s="138">
        <f t="shared" si="328"/>
        <v>0.17385098487011133</v>
      </c>
      <c r="CM132" s="138">
        <f t="shared" ref="CM132:CO132" si="329">CM119/CM115</f>
        <v>0.1294243559360905</v>
      </c>
      <c r="CN132" s="138">
        <f t="shared" si="329"/>
        <v>0.14078531204196559</v>
      </c>
      <c r="CO132" s="138">
        <f t="shared" si="329"/>
        <v>0.15297271723702885</v>
      </c>
      <c r="CP132" s="138">
        <f t="shared" ref="CP132" si="330">CP119/CP115</f>
        <v>0.19868069734568872</v>
      </c>
      <c r="CQ132" s="138">
        <f t="shared" ref="CQ132:CR132" si="331">CQ119/CQ115</f>
        <v>0.1435219812183163</v>
      </c>
      <c r="CR132" s="138">
        <f t="shared" si="331"/>
        <v>0.16060683108738028</v>
      </c>
      <c r="CS132" s="138">
        <f t="shared" ref="CS132:CT132" si="332">CS119/CS115</f>
        <v>0.22380072005449062</v>
      </c>
      <c r="CT132" s="138">
        <f t="shared" si="332"/>
        <v>0.26382320061914177</v>
      </c>
      <c r="CU132" s="138">
        <f>CU119/CU115</f>
        <v>0.13723166799856706</v>
      </c>
      <c r="CV132" s="138">
        <f t="shared" ref="CV132:CY132" si="333">CV119/CV115</f>
        <v>0.11836605111381554</v>
      </c>
      <c r="CW132" s="138">
        <f t="shared" si="333"/>
        <v>0.1112863725042547</v>
      </c>
      <c r="CX132" s="138">
        <f t="shared" si="333"/>
        <v>0.14696257761369358</v>
      </c>
      <c r="CY132" s="138">
        <f t="shared" si="333"/>
        <v>8.94339357946176E-2</v>
      </c>
      <c r="CZ132" s="138">
        <f t="shared" ref="CZ132:DA132" si="334">CZ119/CZ115</f>
        <v>0.10132358666032264</v>
      </c>
      <c r="DA132" s="138">
        <f t="shared" si="334"/>
        <v>0.11863168733333919</v>
      </c>
      <c r="DB132" s="138">
        <f t="shared" ref="DB132:DF132" si="335">DB119/DB115</f>
        <v>0.14830160813915327</v>
      </c>
      <c r="DC132" s="138">
        <f t="shared" si="335"/>
        <v>0.13276859504132232</v>
      </c>
      <c r="DD132" s="138">
        <f t="shared" si="335"/>
        <v>0.2318031885651457</v>
      </c>
      <c r="DE132" s="138">
        <f t="shared" si="335"/>
        <v>0.20488210399032647</v>
      </c>
      <c r="DF132" s="138">
        <f t="shared" si="335"/>
        <v>0.1943996069899642</v>
      </c>
      <c r="DG132" s="138">
        <f t="shared" ref="DG132:DK132" si="336">DG119/DG115</f>
        <v>0.16645386734762449</v>
      </c>
      <c r="DH132" s="138">
        <f t="shared" si="336"/>
        <v>0.20295091839807286</v>
      </c>
      <c r="DI132" s="138">
        <f t="shared" si="336"/>
        <v>0.14675478732418235</v>
      </c>
      <c r="DJ132" s="138">
        <f t="shared" si="336"/>
        <v>0.16813063063063063</v>
      </c>
      <c r="DK132" s="138">
        <f t="shared" si="336"/>
        <v>0.1606387633075689</v>
      </c>
      <c r="DL132" s="138"/>
      <c r="DM132" s="138"/>
      <c r="DN132" s="138"/>
      <c r="DO132" s="138"/>
      <c r="DP132" s="49"/>
      <c r="DQ132" s="49"/>
      <c r="DU132" s="49"/>
      <c r="DV132" s="49">
        <f t="shared" ref="DV132:EN132" si="337">DV119/DV115</f>
        <v>0.14115582299109941</v>
      </c>
      <c r="DW132" s="49">
        <f t="shared" si="337"/>
        <v>0.14389781458936235</v>
      </c>
      <c r="DX132" s="49">
        <f t="shared" si="337"/>
        <v>0.14894746152485405</v>
      </c>
      <c r="DY132" s="49">
        <f t="shared" si="337"/>
        <v>0.15419065898912349</v>
      </c>
      <c r="DZ132" s="49">
        <f t="shared" si="337"/>
        <v>0.1682663910218547</v>
      </c>
      <c r="EA132" s="49">
        <f t="shared" si="337"/>
        <v>0.14742789987344782</v>
      </c>
      <c r="EB132" s="49">
        <f t="shared" si="337"/>
        <v>0.14996280516670049</v>
      </c>
      <c r="EC132" s="49">
        <f t="shared" si="337"/>
        <v>0.18410860000752077</v>
      </c>
      <c r="ED132" s="49">
        <f t="shared" si="337"/>
        <v>0.23155387795452503</v>
      </c>
      <c r="EE132" s="49">
        <f t="shared" si="337"/>
        <v>0.24077136808679545</v>
      </c>
      <c r="EF132" s="49">
        <f t="shared" si="337"/>
        <v>0.21306826238620571</v>
      </c>
      <c r="EG132" s="49">
        <f t="shared" si="337"/>
        <v>0.21112048648491374</v>
      </c>
      <c r="EH132" s="49">
        <f t="shared" si="337"/>
        <v>0.20851168916694107</v>
      </c>
      <c r="EI132" s="49">
        <f t="shared" si="337"/>
        <v>0.2198424711273754</v>
      </c>
      <c r="EJ132" s="49">
        <f t="shared" si="337"/>
        <v>0.2678782241619862</v>
      </c>
      <c r="EK132" s="49">
        <f t="shared" si="337"/>
        <v>0.21060931509828978</v>
      </c>
      <c r="EL132" s="49">
        <f t="shared" si="337"/>
        <v>0.21375268964885777</v>
      </c>
      <c r="EM132" s="49">
        <f t="shared" si="337"/>
        <v>0.19822200864968764</v>
      </c>
      <c r="EN132" s="49">
        <f t="shared" si="337"/>
        <v>0.21380268750617804</v>
      </c>
      <c r="EO132" s="49"/>
      <c r="EP132" s="49"/>
      <c r="EQ132" s="49"/>
      <c r="ER132" s="49"/>
      <c r="ES132" s="49"/>
      <c r="ET132" s="49"/>
      <c r="EU132" s="49"/>
      <c r="EV132" s="49">
        <f t="shared" ref="EV132:EW132" si="338">+EV119/EV115</f>
        <v>0.19655428746337839</v>
      </c>
      <c r="EW132" s="49">
        <f t="shared" si="338"/>
        <v>0.12801567709511491</v>
      </c>
      <c r="EX132" s="49">
        <f t="shared" ref="EX132:EY132" si="339">+EX119/EX115</f>
        <v>0.11411978729359083</v>
      </c>
      <c r="EY132" s="49">
        <f t="shared" si="339"/>
        <v>0.19090909090909089</v>
      </c>
      <c r="EZ132" s="49">
        <f t="shared" ref="EZ132:FF132" si="340">+EZ119/EZ115</f>
        <v>0.1540707349806584</v>
      </c>
      <c r="FA132" s="49">
        <f t="shared" si="340"/>
        <v>0</v>
      </c>
      <c r="FB132" s="49">
        <f t="shared" si="340"/>
        <v>0</v>
      </c>
      <c r="FC132" s="49">
        <f t="shared" si="340"/>
        <v>0</v>
      </c>
      <c r="FD132" s="49">
        <f t="shared" si="340"/>
        <v>0</v>
      </c>
      <c r="FE132" s="49">
        <f t="shared" si="340"/>
        <v>0</v>
      </c>
      <c r="FF132" s="49">
        <f t="shared" si="340"/>
        <v>0</v>
      </c>
      <c r="FG132" s="49">
        <f t="shared" ref="FG132:FK132" si="341">+FG119/FG115</f>
        <v>0</v>
      </c>
      <c r="FH132" s="49">
        <f t="shared" si="341"/>
        <v>0</v>
      </c>
      <c r="FI132" s="49">
        <f t="shared" si="341"/>
        <v>0</v>
      </c>
      <c r="FJ132" s="49">
        <f t="shared" si="341"/>
        <v>0</v>
      </c>
      <c r="FK132" s="49">
        <f t="shared" si="341"/>
        <v>0</v>
      </c>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42">AK120/AK115</f>
        <v>0.39421877111134074</v>
      </c>
      <c r="AL133" s="49">
        <f t="shared" si="342"/>
        <v>0.34816477045337602</v>
      </c>
      <c r="AM133" s="49">
        <f t="shared" si="342"/>
        <v>0.49517247700815792</v>
      </c>
      <c r="AN133" s="49">
        <f t="shared" si="342"/>
        <v>0.4099125554685461</v>
      </c>
      <c r="AO133" s="49">
        <f t="shared" si="342"/>
        <v>0.40460366854837443</v>
      </c>
      <c r="AP133" s="49">
        <f t="shared" si="342"/>
        <v>0.29864857646493248</v>
      </c>
      <c r="AQ133" s="49">
        <f t="shared" si="342"/>
        <v>0.4597562930896264</v>
      </c>
      <c r="AR133" s="49">
        <f t="shared" si="342"/>
        <v>0.3239805124503789</v>
      </c>
      <c r="AS133" s="49">
        <f t="shared" si="342"/>
        <v>0.39933054393305439</v>
      </c>
      <c r="AT133" s="49">
        <f t="shared" si="342"/>
        <v>0.31039260969976906</v>
      </c>
      <c r="AU133" s="49">
        <f t="shared" si="342"/>
        <v>0.45231899750779947</v>
      </c>
      <c r="AV133" s="49">
        <f t="shared" si="342"/>
        <v>0.4045741800615934</v>
      </c>
      <c r="AW133" s="49">
        <f t="shared" si="342"/>
        <v>0.42774899251583187</v>
      </c>
      <c r="AX133" s="49">
        <f t="shared" si="342"/>
        <v>0.41791893428641053</v>
      </c>
      <c r="AY133" s="49">
        <f t="shared" si="342"/>
        <v>0.49860556137469664</v>
      </c>
      <c r="AZ133" s="49">
        <f t="shared" si="342"/>
        <v>0.4377688119993719</v>
      </c>
      <c r="BA133" s="49">
        <f t="shared" si="342"/>
        <v>0.42850986813755065</v>
      </c>
      <c r="BB133" s="49">
        <f t="shared" si="342"/>
        <v>0.33232445520581116</v>
      </c>
      <c r="BC133" s="49">
        <f t="shared" si="342"/>
        <v>0.44451586513177116</v>
      </c>
      <c r="BD133" s="49">
        <f t="shared" si="342"/>
        <v>0.43999545635258702</v>
      </c>
      <c r="BE133" s="49">
        <f t="shared" si="342"/>
        <v>0.41813617072150161</v>
      </c>
      <c r="BF133" s="49">
        <f t="shared" si="342"/>
        <v>0.32651722252597049</v>
      </c>
      <c r="BG133" s="49">
        <f t="shared" si="342"/>
        <v>0.41986115303350435</v>
      </c>
      <c r="BH133" s="49">
        <f t="shared" si="342"/>
        <v>0.42166638499239478</v>
      </c>
      <c r="BI133" s="49">
        <f t="shared" si="342"/>
        <v>0.42471871012643547</v>
      </c>
      <c r="BJ133" s="106">
        <f t="shared" si="342"/>
        <v>0.34097694971933595</v>
      </c>
      <c r="BK133" s="49">
        <f t="shared" si="342"/>
        <v>0.43282131051915224</v>
      </c>
      <c r="BL133" s="49">
        <f t="shared" si="342"/>
        <v>0.45101945938766025</v>
      </c>
      <c r="BM133" s="49">
        <f t="shared" si="342"/>
        <v>0.41120492272467085</v>
      </c>
      <c r="BN133" s="49">
        <f t="shared" si="342"/>
        <v>0.35952771400459166</v>
      </c>
      <c r="BO133" s="49">
        <f t="shared" si="342"/>
        <v>0.42096296296296298</v>
      </c>
      <c r="BP133" s="49">
        <f t="shared" si="342"/>
        <v>0.43999075001927079</v>
      </c>
      <c r="BQ133" s="49">
        <f t="shared" si="342"/>
        <v>0.43113867684478374</v>
      </c>
      <c r="BR133" s="49">
        <f t="shared" si="342"/>
        <v>0.38137247812567793</v>
      </c>
      <c r="BS133" s="138">
        <f t="shared" si="342"/>
        <v>0.41901501185146167</v>
      </c>
      <c r="BT133" s="49">
        <f t="shared" si="342"/>
        <v>0.415831585489008</v>
      </c>
      <c r="BU133" s="49">
        <f t="shared" si="342"/>
        <v>0.42586466165413533</v>
      </c>
      <c r="BV133" s="49">
        <f t="shared" si="342"/>
        <v>0.37104536034998853</v>
      </c>
      <c r="BW133" s="138">
        <f t="shared" si="342"/>
        <v>0.38201425699140923</v>
      </c>
      <c r="BX133" s="49">
        <f t="shared" ref="BX133" si="343">BX120/BX115</f>
        <v>0.39228052472250252</v>
      </c>
      <c r="BY133" s="138">
        <f t="shared" ref="BY133:BZ133" si="344">BY120/BY115</f>
        <v>0.41189609530112509</v>
      </c>
      <c r="BZ133" s="138">
        <f t="shared" si="344"/>
        <v>0.29428958437299496</v>
      </c>
      <c r="CA133" s="138">
        <f t="shared" ref="CA133:CB133" si="345">CA120/CA115</f>
        <v>0.4113033448673587</v>
      </c>
      <c r="CB133" s="138">
        <f t="shared" si="345"/>
        <v>0.36150627615062764</v>
      </c>
      <c r="CC133" s="138">
        <f t="shared" ref="CC133:CD133" si="346">CC120/CC115</f>
        <v>0.35916302598298461</v>
      </c>
      <c r="CD133" s="138">
        <f t="shared" si="346"/>
        <v>0.26950458715596332</v>
      </c>
      <c r="CE133" s="49"/>
      <c r="CF133" s="138">
        <f t="shared" ref="CF133:CJ133" si="347">CF120/CF115</f>
        <v>0.39838722183453518</v>
      </c>
      <c r="CG133" s="138">
        <f t="shared" si="347"/>
        <v>0.39038651378236766</v>
      </c>
      <c r="CH133" s="138">
        <f t="shared" si="347"/>
        <v>0.29343065693430659</v>
      </c>
      <c r="CI133" s="138">
        <f t="shared" si="347"/>
        <v>1</v>
      </c>
      <c r="CJ133" s="138">
        <f t="shared" si="347"/>
        <v>0.39300304538364406</v>
      </c>
      <c r="CK133" s="138">
        <f t="shared" ref="CK133:CL133" si="348">CK120/CK115</f>
        <v>0.38768143190193277</v>
      </c>
      <c r="CL133" s="138">
        <f t="shared" si="348"/>
        <v>0.32572081073365688</v>
      </c>
      <c r="CM133" s="138">
        <f t="shared" ref="CM133:CO133" si="349">CM120/CM115</f>
        <v>0.43284152587722652</v>
      </c>
      <c r="CN133" s="138">
        <f t="shared" si="349"/>
        <v>0.39481601481138623</v>
      </c>
      <c r="CO133" s="138">
        <f t="shared" si="349"/>
        <v>0.40111969720864216</v>
      </c>
      <c r="CP133" s="138">
        <f t="shared" ref="CP133" si="350">CP120/CP115</f>
        <v>0.27752473692476831</v>
      </c>
      <c r="CQ133" s="138">
        <f t="shared" ref="CQ133:CR133" si="351">CQ120/CQ115</f>
        <v>0.43305908750934929</v>
      </c>
      <c r="CR133" s="138">
        <f t="shared" si="351"/>
        <v>0.41189931350114417</v>
      </c>
      <c r="CS133" s="138">
        <f t="shared" ref="CS133:CT133" si="352">CS120/CS115</f>
        <v>0.32227303687846648</v>
      </c>
      <c r="CT133" s="138">
        <f t="shared" si="352"/>
        <v>0.18393670994926478</v>
      </c>
      <c r="CU133" s="138">
        <f>CU120/CU115</f>
        <v>0.39637355672517838</v>
      </c>
      <c r="CV133" s="138">
        <f t="shared" ref="CV133:CY133" si="353">CV120/CV115</f>
        <v>0.36695063230858777</v>
      </c>
      <c r="CW133" s="138">
        <f t="shared" si="353"/>
        <v>0.36494956622805197</v>
      </c>
      <c r="CX133" s="138">
        <f t="shared" si="353"/>
        <v>0.28033227051518711</v>
      </c>
      <c r="CY133" s="138">
        <f t="shared" si="353"/>
        <v>0.42524569976696514</v>
      </c>
      <c r="CZ133" s="138">
        <f t="shared" ref="CZ133:DA133" si="354">CZ120/CZ115</f>
        <v>0.48325331257118981</v>
      </c>
      <c r="DA133" s="138">
        <f t="shared" si="354"/>
        <v>0.47315386037015206</v>
      </c>
      <c r="DB133" s="138">
        <f t="shared" ref="DB133:DF133" si="355">DB120/DB115</f>
        <v>0.28191663931736133</v>
      </c>
      <c r="DC133" s="138">
        <f t="shared" si="355"/>
        <v>0.46283471074380167</v>
      </c>
      <c r="DD133" s="138">
        <f t="shared" si="355"/>
        <v>0.26905442550852116</v>
      </c>
      <c r="DE133" s="138">
        <f t="shared" si="355"/>
        <v>0.30305320435308342</v>
      </c>
      <c r="DF133" s="138">
        <f t="shared" si="355"/>
        <v>-1.803635342831076E-2</v>
      </c>
      <c r="DG133" s="138">
        <f t="shared" ref="DG133:DK133" si="356">DG120/DG115</f>
        <v>0.39741952825750959</v>
      </c>
      <c r="DH133" s="138">
        <f t="shared" si="356"/>
        <v>0.26881963264077086</v>
      </c>
      <c r="DI133" s="138">
        <f t="shared" si="356"/>
        <v>0.39609105801276617</v>
      </c>
      <c r="DJ133" s="138">
        <f t="shared" si="356"/>
        <v>0.2678490990990991</v>
      </c>
      <c r="DK133" s="138">
        <f t="shared" si="356"/>
        <v>0.43080064168003501</v>
      </c>
      <c r="DL133" s="138"/>
      <c r="DM133" s="138"/>
      <c r="DN133" s="138"/>
      <c r="DO133" s="138"/>
      <c r="DP133" s="49"/>
      <c r="DQ133" s="49"/>
      <c r="DU133" s="49"/>
      <c r="DV133" s="49">
        <f t="shared" ref="DV133:ES133" si="357">DV120/DV115</f>
        <v>0.24382599974927918</v>
      </c>
      <c r="DW133" s="49">
        <f t="shared" si="357"/>
        <v>0.25546352659415228</v>
      </c>
      <c r="DX133" s="49">
        <f t="shared" si="357"/>
        <v>0.27242172297894923</v>
      </c>
      <c r="DY133" s="49">
        <f t="shared" si="357"/>
        <v>0.26759436980166346</v>
      </c>
      <c r="DZ133" s="49">
        <f t="shared" si="357"/>
        <v>0.26602185469580625</v>
      </c>
      <c r="EA133" s="49">
        <f t="shared" si="357"/>
        <v>0.25811183190541992</v>
      </c>
      <c r="EB133" s="49">
        <f t="shared" si="357"/>
        <v>0.29722053154798134</v>
      </c>
      <c r="EC133" s="49">
        <f t="shared" si="357"/>
        <v>0.30673485503703984</v>
      </c>
      <c r="ED133" s="49">
        <f t="shared" si="357"/>
        <v>0.10146490518558461</v>
      </c>
      <c r="EE133" s="49">
        <f t="shared" si="357"/>
        <v>3.3209843874040752E-2</v>
      </c>
      <c r="EF133" s="49">
        <f t="shared" si="357"/>
        <v>0.17166274354102265</v>
      </c>
      <c r="EG133" s="49">
        <f t="shared" si="357"/>
        <v>0.13291047164596001</v>
      </c>
      <c r="EH133" s="49">
        <f t="shared" si="357"/>
        <v>0.15409944023707606</v>
      </c>
      <c r="EI133" s="49">
        <f t="shared" si="357"/>
        <v>0.12460735800022828</v>
      </c>
      <c r="EJ133" s="49">
        <f t="shared" si="357"/>
        <v>0.79659660859299541</v>
      </c>
      <c r="EK133" s="49">
        <f t="shared" si="357"/>
        <v>0.58156189673454961</v>
      </c>
      <c r="EL133" s="49">
        <f t="shared" si="357"/>
        <v>0.64828549191960816</v>
      </c>
      <c r="EM133" s="49">
        <f t="shared" si="357"/>
        <v>0.66458433445458909</v>
      </c>
      <c r="EN133" s="49">
        <f t="shared" si="357"/>
        <v>0.71801536216209938</v>
      </c>
      <c r="EO133" s="49">
        <f t="shared" si="357"/>
        <v>0</v>
      </c>
      <c r="EP133" s="49">
        <f t="shared" si="357"/>
        <v>0</v>
      </c>
      <c r="EQ133" s="49">
        <f t="shared" si="357"/>
        <v>0</v>
      </c>
      <c r="ER133" s="49">
        <f t="shared" si="357"/>
        <v>0</v>
      </c>
      <c r="ES133" s="49">
        <f t="shared" si="357"/>
        <v>0</v>
      </c>
      <c r="ET133" s="49"/>
      <c r="EU133" s="49"/>
      <c r="EV133" s="49">
        <f t="shared" ref="EV133:EW133" si="358">+EV120/EV115</f>
        <v>0.33936770300406666</v>
      </c>
      <c r="EW133" s="49">
        <f t="shared" si="358"/>
        <v>0.3462262851972423</v>
      </c>
      <c r="EX133" s="49">
        <f t="shared" ref="EX133:EY133" si="359">+EX120/EX115</f>
        <v>0.41463755947383141</v>
      </c>
      <c r="EY133" s="49">
        <f t="shared" si="359"/>
        <v>0.24665574982832392</v>
      </c>
      <c r="EZ133" s="49">
        <f t="shared" ref="EZ133:FF133" si="360">+EZ120/EZ115</f>
        <v>0.38634025420383661</v>
      </c>
      <c r="FA133" s="49">
        <f t="shared" si="360"/>
        <v>0.55902160150178348</v>
      </c>
      <c r="FB133" s="49">
        <f t="shared" si="360"/>
        <v>0.50902149280000908</v>
      </c>
      <c r="FC133" s="49">
        <f t="shared" si="360"/>
        <v>0.52030262482477485</v>
      </c>
      <c r="FD133" s="49">
        <f t="shared" si="360"/>
        <v>0.53615105739627456</v>
      </c>
      <c r="FE133" s="49">
        <f t="shared" si="360"/>
        <v>0.506291487529552</v>
      </c>
      <c r="FF133" s="49">
        <f t="shared" si="360"/>
        <v>0.51970030738288109</v>
      </c>
      <c r="FG133" s="49">
        <f t="shared" ref="FG133:FK133" si="361">+FG120/FG115</f>
        <v>0.50086573592843697</v>
      </c>
      <c r="FH133" s="49">
        <f t="shared" si="361"/>
        <v>0.51143642382158205</v>
      </c>
      <c r="FI133" s="49">
        <f t="shared" si="361"/>
        <v>0.52362278228804315</v>
      </c>
      <c r="FJ133" s="49">
        <f t="shared" si="361"/>
        <v>0.53690842541493078</v>
      </c>
      <c r="FK133" s="49">
        <f t="shared" si="361"/>
        <v>0.55097135873789382</v>
      </c>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62">AK125/AK124</f>
        <v>0.11614061798520427</v>
      </c>
      <c r="AL134" s="49">
        <f t="shared" si="362"/>
        <v>0.11877261877261878</v>
      </c>
      <c r="AM134" s="49">
        <f t="shared" si="362"/>
        <v>3.910681234700579E-2</v>
      </c>
      <c r="AN134" s="49">
        <f t="shared" si="362"/>
        <v>0.22598974968431995</v>
      </c>
      <c r="AO134" s="49">
        <f t="shared" si="362"/>
        <v>0.12994309326180725</v>
      </c>
      <c r="AP134" s="49">
        <f t="shared" si="362"/>
        <v>0.217</v>
      </c>
      <c r="AQ134" s="49">
        <f t="shared" si="362"/>
        <v>0.2154146977350497</v>
      </c>
      <c r="AR134" s="49">
        <f t="shared" si="362"/>
        <v>0.31481942714819428</v>
      </c>
      <c r="AS134" s="49">
        <f t="shared" si="362"/>
        <v>0.21587114515812217</v>
      </c>
      <c r="AT134" s="49">
        <f t="shared" si="362"/>
        <v>0.18847457627118644</v>
      </c>
      <c r="AU134" s="49">
        <f t="shared" si="362"/>
        <v>0.19305912368860498</v>
      </c>
      <c r="AV134" s="49">
        <f t="shared" si="362"/>
        <v>0.17386744316252739</v>
      </c>
      <c r="AW134" s="49">
        <f t="shared" si="362"/>
        <v>0.22228371149234458</v>
      </c>
      <c r="AX134" s="49">
        <f t="shared" si="362"/>
        <v>0.23393227366966138</v>
      </c>
      <c r="AY134" s="49">
        <f t="shared" si="362"/>
        <v>0.2655526354087302</v>
      </c>
      <c r="AZ134" s="49">
        <f t="shared" si="362"/>
        <v>0.2391476896290306</v>
      </c>
      <c r="BA134" s="49">
        <f t="shared" si="362"/>
        <v>0.31658193195150569</v>
      </c>
      <c r="BB134" s="49">
        <f t="shared" si="362"/>
        <v>0.28029739776951673</v>
      </c>
      <c r="BC134" s="49">
        <f t="shared" si="362"/>
        <v>0.28646748681898065</v>
      </c>
      <c r="BD134" s="49">
        <f t="shared" si="362"/>
        <v>0.30316205533596841</v>
      </c>
      <c r="BE134" s="49">
        <f t="shared" si="362"/>
        <v>0.27636946386946387</v>
      </c>
      <c r="BF134" s="49">
        <f t="shared" si="362"/>
        <v>0.22608695652173913</v>
      </c>
      <c r="BG134" s="49">
        <f t="shared" si="362"/>
        <v>0.2771137671536078</v>
      </c>
      <c r="BH134" s="49">
        <f t="shared" si="362"/>
        <v>0.2603051391862955</v>
      </c>
      <c r="BI134" s="49">
        <f t="shared" si="362"/>
        <v>0.30521407376006782</v>
      </c>
      <c r="BJ134" s="106">
        <f>BJ125/BJ124</f>
        <v>0.29937555753791256</v>
      </c>
      <c r="BK134" s="49">
        <f>BK125/BK124</f>
        <v>0.2860958366064415</v>
      </c>
      <c r="BL134" s="49">
        <f>BL125/BL124</f>
        <v>0.28629456897848654</v>
      </c>
      <c r="BM134" s="49">
        <f>BM125/BM124</f>
        <v>0.28124438050710304</v>
      </c>
      <c r="BN134" s="49">
        <f t="shared" ref="BN134:BP134" si="363">BN125/BN124</f>
        <v>0.29792452830188682</v>
      </c>
      <c r="BO134" s="49">
        <f t="shared" si="363"/>
        <v>0.27250744047619047</v>
      </c>
      <c r="BP134" s="49">
        <f t="shared" si="363"/>
        <v>0.28081207330219188</v>
      </c>
      <c r="BQ134" s="49">
        <f t="shared" si="362"/>
        <v>0.27750929368029742</v>
      </c>
      <c r="BR134" s="49">
        <f t="shared" si="362"/>
        <v>0.26904109589041098</v>
      </c>
      <c r="BS134" s="138">
        <f t="shared" ref="BS134:BW134" si="364">BS125/BS124</f>
        <v>0.25605175292153587</v>
      </c>
      <c r="BT134" s="49">
        <f t="shared" si="364"/>
        <v>0.26945668135095446</v>
      </c>
      <c r="BU134" s="49">
        <f t="shared" si="364"/>
        <v>0.27</v>
      </c>
      <c r="BV134" s="49">
        <f t="shared" si="364"/>
        <v>0.27</v>
      </c>
      <c r="BW134" s="138">
        <f t="shared" si="364"/>
        <v>0.23901541292845641</v>
      </c>
      <c r="BX134" s="49">
        <f t="shared" ref="BX134" si="365">BX125/BX124</f>
        <v>0.25363221253632212</v>
      </c>
      <c r="BY134" s="138">
        <f t="shared" ref="BY134:BZ134" si="366">BY125/BY124</f>
        <v>0.25606628526336556</v>
      </c>
      <c r="BZ134" s="138">
        <f t="shared" si="366"/>
        <v>0.19554155560940151</v>
      </c>
      <c r="CA134" s="138">
        <f t="shared" ref="CA134:CB134" si="367">CA125/CA124</f>
        <v>0.23717715532921063</v>
      </c>
      <c r="CB134" s="138">
        <f t="shared" si="367"/>
        <v>6.4432989690721643E-2</v>
      </c>
      <c r="CC134" s="138">
        <f t="shared" ref="CC134:CD134" si="368">CC125/CC124</f>
        <v>0.21796456530696334</v>
      </c>
      <c r="CD134" s="138">
        <f t="shared" si="368"/>
        <v>0.23923196678775299</v>
      </c>
      <c r="CE134" s="49"/>
      <c r="CF134" s="138">
        <f t="shared" ref="CF134:CJ134" si="369">CF125/CF124</f>
        <v>0.22700771111529058</v>
      </c>
      <c r="CG134" s="138">
        <f t="shared" si="369"/>
        <v>0.23454276194002222</v>
      </c>
      <c r="CH134" s="138">
        <f t="shared" si="369"/>
        <v>8.4761904761904761E-2</v>
      </c>
      <c r="CI134" s="138">
        <f t="shared" si="369"/>
        <v>0</v>
      </c>
      <c r="CJ134" s="138">
        <f t="shared" si="369"/>
        <v>0.15628227194492256</v>
      </c>
      <c r="CK134" s="138">
        <f t="shared" ref="CK134:CL134" si="370">CK125/CK124</f>
        <v>0.13402829486224871</v>
      </c>
      <c r="CL134" s="138">
        <f t="shared" si="370"/>
        <v>0.15014288854693339</v>
      </c>
      <c r="CM134" s="138">
        <f t="shared" ref="CM134:CO134" si="371">CM125/CM124</f>
        <v>0.15197515956529239</v>
      </c>
      <c r="CN134" s="138">
        <f t="shared" si="371"/>
        <v>0.17880413951705634</v>
      </c>
      <c r="CO134" s="138">
        <f t="shared" si="371"/>
        <v>0.15173095944609297</v>
      </c>
      <c r="CP134" s="138">
        <f t="shared" ref="CP134" si="372">CP125/CP124</f>
        <v>0.11236573946571192</v>
      </c>
      <c r="CQ134" s="138">
        <f t="shared" ref="CQ134:CR134" si="373">CQ125/CQ124</f>
        <v>0.14971280340930146</v>
      </c>
      <c r="CR134" s="138">
        <f t="shared" si="373"/>
        <v>0.14345910745067994</v>
      </c>
      <c r="CS134" s="138">
        <f t="shared" ref="CS134:CT134" si="374">CS125/CS124</f>
        <v>6.6859344894026979E-2</v>
      </c>
      <c r="CT134" s="138">
        <f t="shared" si="374"/>
        <v>-3.9273441335297005E-2</v>
      </c>
      <c r="CU134" s="138">
        <f>CU125/CU124</f>
        <v>0.17699271518494947</v>
      </c>
      <c r="CV134" s="138">
        <f t="shared" ref="CV134:CY134" si="375">CV125/CV124</f>
        <v>0.18399198167239406</v>
      </c>
      <c r="CW134" s="138">
        <f t="shared" si="375"/>
        <v>0.18287566742944317</v>
      </c>
      <c r="CX134" s="138">
        <f t="shared" si="375"/>
        <v>0.10850202429149798</v>
      </c>
      <c r="CY134" s="138">
        <f t="shared" si="375"/>
        <v>0.18017771452551684</v>
      </c>
      <c r="CZ134" s="138">
        <f t="shared" ref="CZ134:DA134" si="376">CZ125/CZ124</f>
        <v>0.15692312247405577</v>
      </c>
      <c r="DA134" s="138">
        <f t="shared" si="376"/>
        <v>4.1268038126342312E-2</v>
      </c>
      <c r="DB134" s="138">
        <f t="shared" ref="DB134:DF134" si="377">DB125/DB124</f>
        <v>0.10786397449521785</v>
      </c>
      <c r="DC134" s="138">
        <f t="shared" si="377"/>
        <v>0.15</v>
      </c>
      <c r="DD134" s="138">
        <f t="shared" si="377"/>
        <v>0.15</v>
      </c>
      <c r="DE134" s="138">
        <f t="shared" si="377"/>
        <v>0</v>
      </c>
      <c r="DF134" s="138">
        <f t="shared" si="377"/>
        <v>0.15</v>
      </c>
      <c r="DG134" s="138">
        <f t="shared" ref="DG134:DK134" si="378">DG125/DG124</f>
        <v>0</v>
      </c>
      <c r="DH134" s="138">
        <f t="shared" si="378"/>
        <v>3.3955857385398983E-2</v>
      </c>
      <c r="DI134" s="138">
        <f t="shared" si="378"/>
        <v>3.6879432624113473E-2</v>
      </c>
      <c r="DJ134" s="138">
        <f t="shared" si="378"/>
        <v>5.1735573734247184E-2</v>
      </c>
      <c r="DK134" s="138">
        <f t="shared" si="378"/>
        <v>0.11126810314376545</v>
      </c>
      <c r="DL134" s="138"/>
      <c r="DM134" s="138"/>
      <c r="DN134" s="138"/>
      <c r="DO134" s="138"/>
      <c r="DP134" s="49"/>
      <c r="DQ134" s="49"/>
      <c r="DU134" s="49"/>
      <c r="DV134" s="49">
        <f t="shared" ref="DV134:EH134" si="379">DV125/DV124</f>
        <v>0.30636160714285715</v>
      </c>
      <c r="DW134" s="49">
        <f t="shared" si="379"/>
        <v>0.30865746549560852</v>
      </c>
      <c r="DX134" s="49">
        <f t="shared" si="379"/>
        <v>0.29387893134934057</v>
      </c>
      <c r="DY134" s="49">
        <f t="shared" si="379"/>
        <v>0.26913503422526447</v>
      </c>
      <c r="DZ134" s="49">
        <f t="shared" si="379"/>
        <v>0.14892136395267919</v>
      </c>
      <c r="EA134" s="49">
        <f t="shared" si="379"/>
        <v>0.31065049629164249</v>
      </c>
      <c r="EB134" s="49">
        <f t="shared" si="379"/>
        <v>0.26579322869373462</v>
      </c>
      <c r="EC134" s="49">
        <f t="shared" si="379"/>
        <v>0.33805752396832012</v>
      </c>
      <c r="ED134" s="40">
        <f t="shared" si="379"/>
        <v>1.8442569759896172</v>
      </c>
      <c r="EE134" s="49">
        <f t="shared" si="379"/>
        <v>-27.31782945736434</v>
      </c>
      <c r="EF134" s="49">
        <f t="shared" si="379"/>
        <v>0.85390907361613089</v>
      </c>
      <c r="EG134" s="49">
        <f t="shared" si="379"/>
        <v>1.2205270457697641</v>
      </c>
      <c r="EH134" s="49">
        <f t="shared" si="379"/>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80">+EV125/EV124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81">AK126/AK115</f>
        <v>0.35988428004864054</v>
      </c>
      <c r="AL135" s="49">
        <f t="shared" si="381"/>
        <v>0.32715396489623233</v>
      </c>
      <c r="AM135" s="49">
        <f t="shared" si="381"/>
        <v>0.4917351584221944</v>
      </c>
      <c r="AN135" s="49">
        <f t="shared" si="381"/>
        <v>0.34000587314017233</v>
      </c>
      <c r="AO135" s="49">
        <f t="shared" si="381"/>
        <v>0.37536161628797943</v>
      </c>
      <c r="AP135" s="49">
        <f t="shared" si="381"/>
        <v>0.23706831136920345</v>
      </c>
      <c r="AQ135" s="49">
        <f t="shared" si="381"/>
        <v>0.38600288600288601</v>
      </c>
      <c r="AR135" s="49">
        <f t="shared" si="381"/>
        <v>0.24819559725730783</v>
      </c>
      <c r="AS135" s="49">
        <f t="shared" si="381"/>
        <v>0.33405857740585776</v>
      </c>
      <c r="AT135" s="49">
        <f t="shared" si="381"/>
        <v>0.2764434180138568</v>
      </c>
      <c r="AU135" s="49">
        <f t="shared" si="381"/>
        <v>0.38648849289978415</v>
      </c>
      <c r="AV135" s="49">
        <f t="shared" si="381"/>
        <v>0.34652780029914648</v>
      </c>
      <c r="AW135" s="49">
        <f t="shared" si="381"/>
        <v>0.34673904103955916</v>
      </c>
      <c r="AX135" s="49">
        <f t="shared" si="381"/>
        <v>0.36016570546665583</v>
      </c>
      <c r="AY135" s="49">
        <f t="shared" si="381"/>
        <v>0.36980857181035631</v>
      </c>
      <c r="AZ135" s="49">
        <f t="shared" si="381"/>
        <v>0.34551046991752493</v>
      </c>
      <c r="BA135" s="49">
        <f t="shared" si="381"/>
        <v>0.30121520296475052</v>
      </c>
      <c r="BB135" s="49">
        <f t="shared" si="381"/>
        <v>0.23438256658595641</v>
      </c>
      <c r="BC135" s="49">
        <f t="shared" si="381"/>
        <v>0.30842049903582069</v>
      </c>
      <c r="BD135" s="49">
        <f t="shared" si="381"/>
        <v>0.30039188958936786</v>
      </c>
      <c r="BE135" s="49">
        <f t="shared" si="381"/>
        <v>0.296909558252137</v>
      </c>
      <c r="BF135" s="49">
        <f t="shared" si="381"/>
        <v>0.24816839803171131</v>
      </c>
      <c r="BG135" s="49">
        <f t="shared" si="381"/>
        <v>0.29574403863567761</v>
      </c>
      <c r="BH135" s="49">
        <f t="shared" si="381"/>
        <v>0.31136274012731679</v>
      </c>
      <c r="BI135" s="49">
        <f t="shared" si="381"/>
        <v>0.28517573367358773</v>
      </c>
      <c r="BJ135" s="106">
        <f t="shared" si="381"/>
        <v>0.23450376209243998</v>
      </c>
      <c r="BK135" s="49">
        <f t="shared" si="381"/>
        <v>0.29451033767580531</v>
      </c>
      <c r="BL135" s="49">
        <f t="shared" si="381"/>
        <v>0.31506940293551172</v>
      </c>
      <c r="BM135" s="49">
        <f t="shared" si="381"/>
        <v>0.28599026903262736</v>
      </c>
      <c r="BN135" s="49">
        <f t="shared" si="381"/>
        <v>0.24408002623811087</v>
      </c>
      <c r="BO135" s="49">
        <f t="shared" si="381"/>
        <v>0.28970370370370369</v>
      </c>
      <c r="BP135" s="49">
        <f t="shared" si="381"/>
        <v>0.30856394049179064</v>
      </c>
      <c r="BQ135" s="49">
        <f t="shared" si="381"/>
        <v>0.30908078880407125</v>
      </c>
      <c r="BR135" s="49">
        <f t="shared" si="381"/>
        <v>0.28939185769036085</v>
      </c>
      <c r="BS135" s="138">
        <f t="shared" si="381"/>
        <v>0.31296637696427004</v>
      </c>
      <c r="BT135" s="49">
        <f t="shared" si="381"/>
        <v>0.3091742406587431</v>
      </c>
      <c r="BU135" s="49">
        <f t="shared" si="381"/>
        <v>0.31088120300751881</v>
      </c>
      <c r="BV135" s="49">
        <f t="shared" si="381"/>
        <v>0.2708631130554916</v>
      </c>
      <c r="BW135" s="138">
        <f t="shared" si="381"/>
        <v>0.30232133065253153</v>
      </c>
      <c r="BX135" s="49">
        <f t="shared" ref="BX135" si="382">BX126/BX115</f>
        <v>0.30238816010763536</v>
      </c>
      <c r="BY135" s="138">
        <f t="shared" ref="BY135:BZ135" si="383">BY126/BY115</f>
        <v>0.31196227663798809</v>
      </c>
      <c r="BZ135" s="138">
        <f t="shared" si="383"/>
        <v>0.23668639053254437</v>
      </c>
      <c r="CA135" s="138">
        <f t="shared" ref="CA135:CB135" si="384">CA126/CA115</f>
        <v>0.32249134948096886</v>
      </c>
      <c r="CB135" s="138">
        <f t="shared" si="384"/>
        <v>0.41422594142259417</v>
      </c>
      <c r="CC135" s="138">
        <f t="shared" ref="CC135:CD135" si="385">CC126/CC115</f>
        <v>0.29094811067678394</v>
      </c>
      <c r="CD135" s="138">
        <f t="shared" si="385"/>
        <v>0.21519266055045871</v>
      </c>
      <c r="CE135" s="49"/>
      <c r="CF135" s="138">
        <f t="shared" ref="CF135:CJ135" si="386">CF126/CF115</f>
        <v>0.31867876250290766</v>
      </c>
      <c r="CG135" s="138">
        <f t="shared" si="386"/>
        <v>0.31399498822993394</v>
      </c>
      <c r="CH135" s="138">
        <f t="shared" si="386"/>
        <v>0.28058394160583944</v>
      </c>
      <c r="CI135" s="138">
        <f t="shared" si="386"/>
        <v>1</v>
      </c>
      <c r="CJ135" s="138">
        <f t="shared" si="386"/>
        <v>0.36410903958998736</v>
      </c>
      <c r="CK135" s="138">
        <f t="shared" ref="CK135:CL135" si="387">CK126/CK115</f>
        <v>0.34985335037978493</v>
      </c>
      <c r="CL135" s="138">
        <f t="shared" si="387"/>
        <v>0.275906365972024</v>
      </c>
      <c r="CM135" s="138">
        <f t="shared" ref="CM135:CO135" si="388">CM126/CM115</f>
        <v>0.37581224677012459</v>
      </c>
      <c r="CN135" s="138">
        <f t="shared" si="388"/>
        <v>0.3305561984108617</v>
      </c>
      <c r="CO135" s="138">
        <f t="shared" si="388"/>
        <v>0.33811701624349472</v>
      </c>
      <c r="CP135" s="138">
        <f t="shared" ref="CP135" si="389">CP126/CP115</f>
        <v>0.25310193183602953</v>
      </c>
      <c r="CQ135" s="138">
        <f t="shared" ref="CQ135:CR135" si="390">CQ126/CQ115</f>
        <v>0.38136790492811434</v>
      </c>
      <c r="CR135" s="138">
        <f t="shared" si="390"/>
        <v>0.3790151707771845</v>
      </c>
      <c r="CS135" s="138">
        <f t="shared" ref="CS135:CT135" si="391">CS126/CS115</f>
        <v>0.47124647270604264</v>
      </c>
      <c r="CT135" s="138">
        <f t="shared" si="391"/>
        <v>0.18204488778054864</v>
      </c>
      <c r="CU135" s="138">
        <f>CU126/CU115</f>
        <v>0.3206619085673344</v>
      </c>
      <c r="CV135" s="138">
        <f t="shared" ref="CV135:CY135" si="392">CV126/CV115</f>
        <v>0.30155034657918406</v>
      </c>
      <c r="CW135" s="138">
        <f t="shared" si="392"/>
        <v>0.35573450666223899</v>
      </c>
      <c r="CX135" s="138">
        <f t="shared" si="392"/>
        <v>0.27714381607652289</v>
      </c>
      <c r="CY135" s="138">
        <f t="shared" si="392"/>
        <v>0.35019133796285468</v>
      </c>
      <c r="CZ135" s="138">
        <f t="shared" ref="CZ135:DA135" si="393">CZ126/CZ115</f>
        <v>0.41054976426316037</v>
      </c>
      <c r="DA135" s="138">
        <f t="shared" si="393"/>
        <v>0.47535400293939056</v>
      </c>
      <c r="DB135" s="138">
        <f t="shared" ref="DB135:DF135" si="394">DB126/DB115</f>
        <v>0.2755169018706925</v>
      </c>
      <c r="DC135" s="138">
        <f t="shared" si="394"/>
        <v>0.40980068870523417</v>
      </c>
      <c r="DD135" s="138">
        <f t="shared" si="394"/>
        <v>0.25206074766355135</v>
      </c>
      <c r="DE135" s="138">
        <f t="shared" si="394"/>
        <v>0.29005441354292621</v>
      </c>
      <c r="DF135" s="138">
        <f t="shared" si="394"/>
        <v>1.4137834233981331E-2</v>
      </c>
      <c r="DG135" s="138">
        <f t="shared" ref="DG135:DK135" si="395">DG126/DG115</f>
        <v>0.37752839190914589</v>
      </c>
      <c r="DH135" s="138">
        <f t="shared" si="395"/>
        <v>0.21416741945197229</v>
      </c>
      <c r="DI135" s="138">
        <f t="shared" si="395"/>
        <v>0.34519572953736655</v>
      </c>
      <c r="DJ135" s="138">
        <f t="shared" si="395"/>
        <v>0.24149774774774774</v>
      </c>
      <c r="DK135" s="138">
        <f t="shared" si="395"/>
        <v>0.36692431092314426</v>
      </c>
      <c r="DL135" s="138"/>
      <c r="DM135" s="138"/>
      <c r="DN135" s="138"/>
      <c r="DO135" s="138"/>
      <c r="DP135" s="49"/>
      <c r="DQ135" s="49"/>
      <c r="DU135" s="49"/>
      <c r="DV135" s="49">
        <f t="shared" ref="DV135:ES135" si="396">DV126/DV115</f>
        <v>0.15582299109941081</v>
      </c>
      <c r="DW135" s="49">
        <f t="shared" si="396"/>
        <v>0.16495359744536472</v>
      </c>
      <c r="DX135" s="49">
        <f t="shared" si="396"/>
        <v>0.18468070051300195</v>
      </c>
      <c r="DY135" s="49">
        <f t="shared" si="396"/>
        <v>0.1878598848368522</v>
      </c>
      <c r="DZ135" s="49">
        <f t="shared" si="396"/>
        <v>0.27089486119314826</v>
      </c>
      <c r="EA135" s="49">
        <f t="shared" si="396"/>
        <v>0.15952216348162515</v>
      </c>
      <c r="EB135" s="49">
        <f t="shared" si="396"/>
        <v>0.1913843240684385</v>
      </c>
      <c r="EC135" s="49">
        <f t="shared" si="396"/>
        <v>0.17914488775241605</v>
      </c>
      <c r="ED135" s="49">
        <f t="shared" si="396"/>
        <v>-5.8461400197717263E-2</v>
      </c>
      <c r="EE135" s="49">
        <f t="shared" si="396"/>
        <v>-0.12083223074887536</v>
      </c>
      <c r="EF135" s="49">
        <f t="shared" si="396"/>
        <v>2.1780437310342873E-2</v>
      </c>
      <c r="EG135" s="49">
        <f t="shared" si="396"/>
        <v>-2.3131310192324478E-2</v>
      </c>
      <c r="EH135" s="49">
        <f t="shared" si="396"/>
        <v>6.2863571506969598E-2</v>
      </c>
      <c r="EI135" s="49">
        <f t="shared" si="396"/>
        <v>0.13474220467519307</v>
      </c>
      <c r="EJ135" s="49">
        <f t="shared" si="396"/>
        <v>0.6799722748899939</v>
      </c>
      <c r="EK135" s="49">
        <f t="shared" si="396"/>
        <v>0.42731626743522116</v>
      </c>
      <c r="EL135" s="49">
        <f t="shared" si="396"/>
        <v>0.45948358741931056</v>
      </c>
      <c r="EM135" s="49">
        <f t="shared" si="396"/>
        <v>0.46153411821239787</v>
      </c>
      <c r="EN135" s="49">
        <f t="shared" si="396"/>
        <v>0.49278205150568966</v>
      </c>
      <c r="EO135" s="49">
        <f t="shared" si="396"/>
        <v>0</v>
      </c>
      <c r="EP135" s="49">
        <f t="shared" si="396"/>
        <v>0</v>
      </c>
      <c r="EQ135" s="49">
        <f t="shared" si="396"/>
        <v>0</v>
      </c>
      <c r="ER135" s="49">
        <f t="shared" si="396"/>
        <v>0</v>
      </c>
      <c r="ES135" s="49">
        <f t="shared" si="396"/>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1587</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K136" si="397">(EV3+EV6)/EV115</f>
        <v>3.3670033670033669E-3</v>
      </c>
      <c r="EW136" s="49">
        <f t="shared" si="397"/>
        <v>0.45311378187790746</v>
      </c>
      <c r="EX136" s="49">
        <f t="shared" si="397"/>
        <v>0.56714045819839276</v>
      </c>
      <c r="EY136" s="49">
        <f t="shared" si="397"/>
        <v>0.22006233162537636</v>
      </c>
      <c r="EZ136" s="49">
        <f t="shared" si="397"/>
        <v>0.17478487408226098</v>
      </c>
      <c r="FA136" s="49">
        <f t="shared" si="397"/>
        <v>9.3679185115208119E-2</v>
      </c>
      <c r="FB136" s="49">
        <f t="shared" si="397"/>
        <v>5.156778242185641E-2</v>
      </c>
      <c r="FC136" s="49">
        <f t="shared" si="397"/>
        <v>2.8496460428379469E-2</v>
      </c>
      <c r="FD136" s="49">
        <f t="shared" si="397"/>
        <v>1.5445093664120757E-2</v>
      </c>
      <c r="FE136" s="49">
        <f t="shared" si="397"/>
        <v>1.004317280088742E-2</v>
      </c>
      <c r="FF136" s="49">
        <f t="shared" si="397"/>
        <v>5.510051746652235E-3</v>
      </c>
      <c r="FG136" s="49">
        <f t="shared" si="397"/>
        <v>1.0268389990763928E-3</v>
      </c>
      <c r="FH136" s="49">
        <f t="shared" si="397"/>
        <v>1.8955585091561273E-4</v>
      </c>
      <c r="FI136" s="49">
        <f t="shared" si="397"/>
        <v>3.7062613952388439E-5</v>
      </c>
      <c r="FJ136" s="49">
        <f t="shared" si="397"/>
        <v>7.4856211087200473E-6</v>
      </c>
      <c r="FK136" s="49">
        <f t="shared" si="397"/>
        <v>1.5353903074231267E-6</v>
      </c>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ht="13">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98">AL115/AH115-1</f>
        <v>3.5866837425878817E-2</v>
      </c>
      <c r="AM139" s="50">
        <f t="shared" si="398"/>
        <v>4.8913957904351379E-2</v>
      </c>
      <c r="AN139" s="50">
        <f t="shared" si="398"/>
        <v>0.32599266654408199</v>
      </c>
      <c r="AO139" s="50">
        <f t="shared" si="398"/>
        <v>1.6507578226210073E-2</v>
      </c>
      <c r="AP139" s="50">
        <f t="shared" si="398"/>
        <v>-6.3468355154079115E-2</v>
      </c>
      <c r="AQ139" s="50">
        <f t="shared" si="398"/>
        <v>-4.7175287970912638E-2</v>
      </c>
      <c r="AR139" s="50">
        <f t="shared" si="398"/>
        <v>-9.5862699034194754E-2</v>
      </c>
      <c r="AS139" s="50">
        <f t="shared" si="398"/>
        <v>-6.5661699166523313E-2</v>
      </c>
      <c r="AT139" s="50">
        <f t="shared" si="398"/>
        <v>-8.7525849504377362E-3</v>
      </c>
      <c r="AU139" s="50">
        <f t="shared" si="398"/>
        <v>2.2288760622093395E-3</v>
      </c>
      <c r="AV139" s="50">
        <f t="shared" si="398"/>
        <v>0.15171905449296297</v>
      </c>
      <c r="AW139" s="50">
        <f t="shared" si="398"/>
        <v>1.7489539748954064E-2</v>
      </c>
      <c r="AX139" s="50">
        <f t="shared" si="398"/>
        <v>-5.2270977675134667E-2</v>
      </c>
      <c r="AY139" s="50">
        <f t="shared" si="398"/>
        <v>-7.2161831377442143E-2</v>
      </c>
      <c r="AZ139" s="50">
        <f t="shared" si="398"/>
        <v>-7.9591613559320984E-2</v>
      </c>
      <c r="BA139" s="50">
        <f t="shared" si="398"/>
        <v>-4.572744469117529E-2</v>
      </c>
      <c r="BB139" s="50">
        <f t="shared" si="398"/>
        <v>0.34188936723255625</v>
      </c>
      <c r="BC139" s="50">
        <f t="shared" si="398"/>
        <v>0.475303134146289</v>
      </c>
      <c r="BD139" s="50">
        <f t="shared" si="398"/>
        <v>0.49851718545671497</v>
      </c>
      <c r="BE139" s="50">
        <f t="shared" si="398"/>
        <v>0.44178229768163413</v>
      </c>
      <c r="BF139" s="50">
        <f t="shared" si="398"/>
        <v>0.10714285714285721</v>
      </c>
      <c r="BG139" s="50">
        <f t="shared" si="398"/>
        <v>-3.2022439081400123E-2</v>
      </c>
      <c r="BH139" s="50">
        <f t="shared" si="398"/>
        <v>8.1785653433292804E-3</v>
      </c>
      <c r="BI139" s="50">
        <f t="shared" si="398"/>
        <v>3.0665311734114464E-2</v>
      </c>
      <c r="BJ139" s="107">
        <f t="shared" si="398"/>
        <v>-8.4417714598141069E-2</v>
      </c>
      <c r="BK139" s="107">
        <f t="shared" si="398"/>
        <v>-6.8578327799577399E-2</v>
      </c>
      <c r="BL139" s="107">
        <f t="shared" si="398"/>
        <v>-0.15176609768463745</v>
      </c>
      <c r="BM139" s="107">
        <f t="shared" si="398"/>
        <v>-0.18942118083748982</v>
      </c>
      <c r="BN139" s="107">
        <f t="shared" si="398"/>
        <v>-8.9633345276483922E-2</v>
      </c>
      <c r="BO139" s="107">
        <f t="shared" si="398"/>
        <v>-0.12502430488041993</v>
      </c>
      <c r="BP139" s="107">
        <f t="shared" si="398"/>
        <v>-0.13840738526930996</v>
      </c>
      <c r="BQ139" s="107">
        <f t="shared" si="398"/>
        <v>-0.10017172295363486</v>
      </c>
      <c r="BR139" s="107">
        <f t="shared" si="398"/>
        <v>-9.2882912430304998E-2</v>
      </c>
      <c r="BS139" s="139">
        <f t="shared" si="398"/>
        <v>-0.15622222222222226</v>
      </c>
      <c r="BT139" s="107">
        <f t="shared" si="398"/>
        <v>-7.7083172743389605E-3</v>
      </c>
      <c r="BU139" s="107">
        <f t="shared" si="398"/>
        <v>4.6914758269720469E-3</v>
      </c>
      <c r="BV139" s="107">
        <f t="shared" si="398"/>
        <v>-5.7849446814664862E-2</v>
      </c>
      <c r="BW139" s="139">
        <f t="shared" si="398"/>
        <v>-3.9417083662540597E-2</v>
      </c>
      <c r="BX139" s="107">
        <f t="shared" si="398"/>
        <v>-7.6206012584479121E-2</v>
      </c>
      <c r="BY139" s="139">
        <f t="shared" si="398"/>
        <v>-4.3292441630391809E-2</v>
      </c>
      <c r="BZ139" s="107">
        <f t="shared" ref="BZ139" si="399">BZ115/BV115-1</f>
        <v>7.6598357510169635E-2</v>
      </c>
      <c r="CA139" s="107">
        <f t="shared" ref="CA139" si="400">CA115/BW115-1</f>
        <v>0.18853957229025764</v>
      </c>
      <c r="CB139" s="107">
        <f t="shared" ref="CB139" si="401">CB115/BX115-1</f>
        <v>0.10536495122771616</v>
      </c>
      <c r="CC139" s="107">
        <f t="shared" ref="CC139" si="402">CC115/BY115-1</f>
        <v>7.933487756452684E-2</v>
      </c>
      <c r="CD139" s="107">
        <f t="shared" ref="CD139" si="403">CD115/BZ115-1</f>
        <v>-2.8659014757253853E-2</v>
      </c>
      <c r="CE139" s="107">
        <f t="shared" ref="CE139" si="404">CE115/CA115-1</f>
        <v>-1.730103806228378E-2</v>
      </c>
      <c r="CF139" s="107">
        <f t="shared" ref="CF139" si="405">CF115/CB115-1</f>
        <v>-1.8866489159376165E-2</v>
      </c>
      <c r="CG139" s="107">
        <f t="shared" ref="CG139" si="406">CG115/CC115-1</f>
        <v>9.3508086150073666E-3</v>
      </c>
      <c r="CH139" s="107">
        <f t="shared" ref="CH139" si="407">CH115/CD115-1</f>
        <v>5.5045871559633586E-3</v>
      </c>
      <c r="CI139" s="107">
        <f t="shared" ref="CI139" si="408">CI115/CE115-1</f>
        <v>9.8591549295774517E-3</v>
      </c>
      <c r="CJ139" s="107">
        <f t="shared" ref="CJ139" si="409">CJ115/CF115-1</f>
        <v>4.3886175079475898E-2</v>
      </c>
      <c r="CK139" s="107">
        <f t="shared" ref="CK139" si="410">CK115/CG115-1</f>
        <v>9.7197964917610236E-3</v>
      </c>
      <c r="CL139" s="107">
        <f t="shared" ref="CL139" si="411">CL115/CH115-1</f>
        <v>2.2773722627737136E-2</v>
      </c>
      <c r="CM139" s="107">
        <f t="shared" ref="CM139" si="412">CM115/CI115-1</f>
        <v>1.3559584689291748E-2</v>
      </c>
      <c r="CN139" s="107">
        <f t="shared" ref="CN139" si="413">CN115/CJ115-1</f>
        <v>-3.713882492757925E-2</v>
      </c>
      <c r="CO139" s="139">
        <f t="shared" ref="CO139:CS139" si="414">CO115/CK115-1</f>
        <v>-4.6251034067834818E-2</v>
      </c>
      <c r="CP139" s="139">
        <f t="shared" si="414"/>
        <v>-9.1207536397373667E-2</v>
      </c>
      <c r="CQ139" s="139">
        <f t="shared" si="414"/>
        <v>-8.0116199067349569E-2</v>
      </c>
      <c r="CR139" s="139">
        <f t="shared" si="414"/>
        <v>-8.9794029159916633E-2</v>
      </c>
      <c r="CS139" s="139">
        <f t="shared" si="414"/>
        <v>-0.18963885822425486</v>
      </c>
      <c r="CT139" s="139">
        <f>CT115/CP115-1</f>
        <v>-8.6775561488927289E-2</v>
      </c>
      <c r="CU139" s="139">
        <f>CU115/CQ115-1</f>
        <v>0.20631596443114764</v>
      </c>
      <c r="CV139" s="139">
        <f>CV115/CR115-1</f>
        <v>0.60174591067039573</v>
      </c>
      <c r="CW139" s="139">
        <f t="shared" ref="CW139:DA139" si="415">CW115/CS115-1</f>
        <v>1.3441665855794493</v>
      </c>
      <c r="CX139" s="139">
        <f t="shared" si="415"/>
        <v>1.0497033278871788</v>
      </c>
      <c r="CY139" s="139">
        <f t="shared" si="415"/>
        <v>0.76784976163575736</v>
      </c>
      <c r="CZ139" s="139">
        <f t="shared" si="415"/>
        <v>0.46795068522144079</v>
      </c>
      <c r="DA139" s="139">
        <f t="shared" si="415"/>
        <v>-5.6668465402017199E-2</v>
      </c>
      <c r="DB139" s="139">
        <f t="shared" ref="DB139:DJ139" si="416">DB115/CX115-1</f>
        <v>2.2654807853666803E-2</v>
      </c>
      <c r="DC139" s="139">
        <f t="shared" si="416"/>
        <v>-0.29271201103603073</v>
      </c>
      <c r="DD139" s="139">
        <f t="shared" si="416"/>
        <v>-0.54103407010107141</v>
      </c>
      <c r="DE139" s="139">
        <f t="shared" si="416"/>
        <v>-0.41775427047672697</v>
      </c>
      <c r="DF139" s="139">
        <f t="shared" si="416"/>
        <v>-0.41544962257958651</v>
      </c>
      <c r="DG139" s="139">
        <f t="shared" si="416"/>
        <v>-0.18011019283746554</v>
      </c>
      <c r="DH139" s="139">
        <f t="shared" si="416"/>
        <v>4.3273384120003033E-2</v>
      </c>
      <c r="DI139" s="139">
        <f t="shared" si="416"/>
        <v>0.33789298669891177</v>
      </c>
      <c r="DJ139" s="139">
        <f t="shared" si="416"/>
        <v>0.24640325636886806</v>
      </c>
      <c r="DK139" s="139">
        <f t="shared" ref="DK139" si="417">DK115/DG115-1</f>
        <v>-7.8422149049123036E-2</v>
      </c>
      <c r="DL139" s="139">
        <f t="shared" ref="DL139" si="418">DL115/DH115-1</f>
        <v>-2.540800963565204E-2</v>
      </c>
      <c r="DM139" s="139">
        <f t="shared" ref="DM139" si="419">DM115/DI115-1</f>
        <v>-0.12915664011749428</v>
      </c>
      <c r="DN139" s="139">
        <f t="shared" ref="DN139" si="420">DN115/DJ115-1</f>
        <v>-0.11952927927927948</v>
      </c>
      <c r="DO139" s="139"/>
      <c r="DP139" s="107"/>
      <c r="DQ139" s="107"/>
      <c r="DU139" s="52"/>
      <c r="DV139" s="52"/>
      <c r="DW139" s="56">
        <f t="shared" ref="DW139:EU139" si="421">DW115/DV115-1</f>
        <v>0.25623668045631187</v>
      </c>
      <c r="DX139" s="56">
        <f t="shared" si="421"/>
        <v>0.12823071549745535</v>
      </c>
      <c r="DY139" s="56">
        <f t="shared" si="421"/>
        <v>0.10596143640544842</v>
      </c>
      <c r="DZ139" s="56">
        <f t="shared" si="421"/>
        <v>8.3173384516954663E-2</v>
      </c>
      <c r="EA139" s="56">
        <f t="shared" si="421"/>
        <v>1.0212709460789791</v>
      </c>
      <c r="EB139" s="56">
        <f t="shared" si="421"/>
        <v>8.0285607249094504E-2</v>
      </c>
      <c r="EC139" s="56">
        <f t="shared" si="421"/>
        <v>-0.10079799824169877</v>
      </c>
      <c r="ED139" s="56">
        <f t="shared" si="421"/>
        <v>-0.16316323844620761</v>
      </c>
      <c r="EE139" s="56">
        <f t="shared" si="421"/>
        <v>0.35849734879122863</v>
      </c>
      <c r="EF139" s="56">
        <f t="shared" si="421"/>
        <v>0.16634691717385541</v>
      </c>
      <c r="EG139" s="56">
        <f t="shared" si="421"/>
        <v>-2.5297070417741985E-2</v>
      </c>
      <c r="EH139" s="56">
        <f t="shared" si="421"/>
        <v>6.0374174401349956E-2</v>
      </c>
      <c r="EI139" s="56">
        <f t="shared" si="421"/>
        <v>-8.1620568543518845E-2</v>
      </c>
      <c r="EJ139" s="56">
        <f t="shared" si="421"/>
        <v>-0.16481970706394067</v>
      </c>
      <c r="EK139" s="56">
        <f t="shared" si="421"/>
        <v>0.31574428504990526</v>
      </c>
      <c r="EL139" s="56">
        <f t="shared" si="421"/>
        <v>0.18779738437695426</v>
      </c>
      <c r="EM139" s="56">
        <f t="shared" si="421"/>
        <v>-4.7292038639381029E-2</v>
      </c>
      <c r="EN139" s="56">
        <f t="shared" si="421"/>
        <v>-0.17356559346468048</v>
      </c>
      <c r="EO139" s="56">
        <f t="shared" si="421"/>
        <v>0.49967147533739209</v>
      </c>
      <c r="EP139" s="56">
        <f t="shared" si="421"/>
        <v>-6.0911540623848959E-2</v>
      </c>
      <c r="EQ139" s="56">
        <f t="shared" si="421"/>
        <v>-8.5320492970830442E-2</v>
      </c>
      <c r="ER139" s="56">
        <f t="shared" si="421"/>
        <v>-0.13070450498882957</v>
      </c>
      <c r="ES139" s="56">
        <f t="shared" si="421"/>
        <v>-2.8653283864309209E-2</v>
      </c>
      <c r="ET139" s="56">
        <f t="shared" si="421"/>
        <v>-0.10574284161580982</v>
      </c>
      <c r="EU139" s="56">
        <f t="shared" si="421"/>
        <v>0.53809656518344573</v>
      </c>
      <c r="EV139" s="56">
        <f t="shared" ref="EV139" si="422">EV115/EU115-1</f>
        <v>-0.11119315973571708</v>
      </c>
      <c r="EW139" s="56">
        <f t="shared" ref="EW139" si="423">EW115/EV115-1</f>
        <v>0.77842494206130586</v>
      </c>
      <c r="EX139" s="56">
        <f>EX115/EW115-1</f>
        <v>0.22992417164157053</v>
      </c>
      <c r="EY139" s="56">
        <f t="shared" ref="EY139:FK139" si="424">EY115/EX115-1</f>
        <v>-0.43231977929710919</v>
      </c>
      <c r="EZ139" s="56">
        <f t="shared" si="424"/>
        <v>0.11519025231982805</v>
      </c>
      <c r="FA139" s="56">
        <f t="shared" si="424"/>
        <v>-9.0452672298097281E-2</v>
      </c>
      <c r="FB139" s="56">
        <f t="shared" si="424"/>
        <v>-9.1688834427139598E-2</v>
      </c>
      <c r="FC139" s="56">
        <f t="shared" si="424"/>
        <v>-9.5189689409630351E-2</v>
      </c>
      <c r="FD139" s="56">
        <f t="shared" si="424"/>
        <v>-7.7491498333309483E-2</v>
      </c>
      <c r="FE139" s="56">
        <f t="shared" si="424"/>
        <v>-0.23106502445342669</v>
      </c>
      <c r="FF139" s="56">
        <f t="shared" si="424"/>
        <v>-8.8649865494512592E-2</v>
      </c>
      <c r="FG139" s="56">
        <f t="shared" si="424"/>
        <v>-0.15862713768439518</v>
      </c>
      <c r="FH139" s="56">
        <f t="shared" si="424"/>
        <v>-6.5847584115817037E-2</v>
      </c>
      <c r="FI139" s="56">
        <f t="shared" si="424"/>
        <v>-5.8826348912185189E-2</v>
      </c>
      <c r="FJ139" s="56">
        <f t="shared" si="424"/>
        <v>-5.275591914190747E-2</v>
      </c>
      <c r="FK139" s="56">
        <f t="shared" si="424"/>
        <v>-4.704969277389659E-2</v>
      </c>
      <c r="FL139" s="56"/>
      <c r="FM139" s="56"/>
      <c r="FN139" s="56"/>
      <c r="FO139" s="56"/>
      <c r="FP139" s="56"/>
      <c r="FQ139" s="93"/>
      <c r="FR139" s="56">
        <v>0</v>
      </c>
      <c r="FS139" s="94"/>
      <c r="FT139" s="56"/>
      <c r="FU139" s="14" t="s">
        <v>819</v>
      </c>
    </row>
    <row r="140" spans="2:179" s="5" customFormat="1" ht="13">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v>0.11</v>
      </c>
      <c r="DK140" s="139">
        <v>-0.06</v>
      </c>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v>0.12</v>
      </c>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ht="13">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425">AQ118/AM118-1</f>
        <v>-2.444771723122241E-2</v>
      </c>
      <c r="AR141" s="58">
        <f t="shared" si="425"/>
        <v>-2.1060842433697324E-2</v>
      </c>
      <c r="AS141" s="58">
        <f t="shared" si="425"/>
        <v>-3.0125299920021331E-2</v>
      </c>
      <c r="AT141" s="58">
        <f t="shared" si="425"/>
        <v>-6.576063130206089E-3</v>
      </c>
      <c r="AU141" s="58">
        <f t="shared" si="425"/>
        <v>2.9287439613526534E-2</v>
      </c>
      <c r="AV141" s="58">
        <f t="shared" si="425"/>
        <v>-1.8326693227091684E-2</v>
      </c>
      <c r="AW141" s="58">
        <f t="shared" si="425"/>
        <v>-5.7449147883452456E-2</v>
      </c>
      <c r="AX141" s="58">
        <f t="shared" si="425"/>
        <v>-0.22550750220653137</v>
      </c>
      <c r="AY141" s="58">
        <f t="shared" si="425"/>
        <v>-0.16984452918744497</v>
      </c>
      <c r="AZ141" s="58">
        <f t="shared" si="425"/>
        <v>-0.11688311688311692</v>
      </c>
      <c r="BA141" s="58">
        <f t="shared" si="425"/>
        <v>-5.9492563429571321E-2</v>
      </c>
      <c r="BB141" s="58">
        <f t="shared" si="425"/>
        <v>0.52279202279202286</v>
      </c>
      <c r="BC141" s="58">
        <f t="shared" si="425"/>
        <v>0.54593639575971742</v>
      </c>
      <c r="BD141" s="58">
        <f t="shared" si="425"/>
        <v>0.44822303921568629</v>
      </c>
      <c r="BE141" s="58">
        <f t="shared" si="425"/>
        <v>0.43100775193798446</v>
      </c>
      <c r="BF141" s="58">
        <f t="shared" si="425"/>
        <v>7.4462114125350753E-2</v>
      </c>
      <c r="BG141" s="58">
        <f t="shared" si="425"/>
        <v>2.8799999999999937E-2</v>
      </c>
      <c r="BH141" s="58">
        <f t="shared" si="425"/>
        <v>4.7175798603765529E-2</v>
      </c>
      <c r="BI141" s="58">
        <f t="shared" si="425"/>
        <v>-1.1917659804983716E-2</v>
      </c>
      <c r="BJ141" s="129">
        <f t="shared" si="425"/>
        <v>-6.8953508619188586E-2</v>
      </c>
      <c r="BK141" s="129">
        <f t="shared" si="425"/>
        <v>-8.6647411686291975E-2</v>
      </c>
      <c r="BL141" s="129">
        <f t="shared" si="425"/>
        <v>-0.20464646464646463</v>
      </c>
      <c r="BM141" s="129">
        <f t="shared" si="425"/>
        <v>-0.18223684210526314</v>
      </c>
      <c r="BN141" s="129">
        <f t="shared" si="425"/>
        <v>-0.1288573031606508</v>
      </c>
      <c r="BO141" s="129">
        <f t="shared" si="425"/>
        <v>-0.15008513743614693</v>
      </c>
      <c r="BP141" s="129">
        <f t="shared" si="425"/>
        <v>-9.8298196596393161E-2</v>
      </c>
      <c r="BQ141" s="129">
        <f t="shared" si="425"/>
        <v>-0.10136765888978283</v>
      </c>
      <c r="BR141" s="129">
        <f t="shared" si="425"/>
        <v>-0.12129669386002573</v>
      </c>
      <c r="BS141" s="140">
        <f t="shared" si="425"/>
        <v>-0.13566113337149399</v>
      </c>
      <c r="BT141" s="129">
        <f t="shared" si="425"/>
        <v>-1.802816901408455E-2</v>
      </c>
      <c r="BU141" s="129">
        <f t="shared" si="425"/>
        <v>-5.0000000000000044E-2</v>
      </c>
      <c r="BV141" s="129">
        <f t="shared" si="425"/>
        <v>-5.0000000000000044E-2</v>
      </c>
      <c r="BW141" s="140">
        <f t="shared" si="425"/>
        <v>1.9205298013245109E-2</v>
      </c>
      <c r="BX141" s="129">
        <f t="shared" si="425"/>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426">+CO118/CK118-1</f>
        <v>-7.9227888216652276E-2</v>
      </c>
      <c r="CP141" s="140">
        <f t="shared" si="426"/>
        <v>2.5705645161290258E-2</v>
      </c>
      <c r="CQ141" s="140">
        <f t="shared" si="426"/>
        <v>-0.17094533373603138</v>
      </c>
      <c r="CR141" s="140">
        <f t="shared" si="426"/>
        <v>-0.18937644341801385</v>
      </c>
      <c r="CS141" s="140">
        <f t="shared" si="426"/>
        <v>-0.16833541927409257</v>
      </c>
      <c r="CT141" s="140">
        <f t="shared" ref="CT141:DA141" si="427">+CT118/CP118-1</f>
        <v>-0.12039312039312045</v>
      </c>
      <c r="CU141" s="140">
        <f t="shared" si="427"/>
        <v>-3.715846994535521E-2</v>
      </c>
      <c r="CV141" s="140">
        <f t="shared" si="427"/>
        <v>-1.0683760683760646E-2</v>
      </c>
      <c r="CW141" s="140">
        <f t="shared" si="427"/>
        <v>2.2949586155003754E-2</v>
      </c>
      <c r="CX141" s="140">
        <f t="shared" si="427"/>
        <v>0.10083798882681561</v>
      </c>
      <c r="CY141" s="140">
        <f t="shared" si="427"/>
        <v>-5.5618615209988675E-2</v>
      </c>
      <c r="CZ141" s="140">
        <f t="shared" si="427"/>
        <v>4.3916486681065514E-2</v>
      </c>
      <c r="DA141" s="140">
        <f t="shared" si="427"/>
        <v>0.19124678190511224</v>
      </c>
      <c r="DB141" s="140">
        <f t="shared" ref="DB141:DF141" si="428">+DB118/CX118-1</f>
        <v>0.1200202994163917</v>
      </c>
      <c r="DC141" s="140">
        <f t="shared" si="428"/>
        <v>5.0000000000000044E-2</v>
      </c>
      <c r="DD141" s="140">
        <f t="shared" si="428"/>
        <v>5.0000000000000044E-2</v>
      </c>
      <c r="DE141" s="140">
        <f t="shared" si="428"/>
        <v>-1.0497066995986404E-2</v>
      </c>
      <c r="DF141" s="140">
        <f t="shared" si="428"/>
        <v>1.2913457181694676E-2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429">+EW118/EV118-1</f>
        <v>2.4595030107709359E-2</v>
      </c>
      <c r="EX141" s="56">
        <f t="shared" si="429"/>
        <v>8.0125817399221866E-2</v>
      </c>
      <c r="EY141" s="56">
        <f>+EY118/EX118-1</f>
        <v>2.2438501034562019E-2</v>
      </c>
      <c r="EZ141" s="56">
        <f t="shared" ref="EZ141:FF141" si="430">+EZ118/EY118-1</f>
        <v>-9.9999999999999978E-2</v>
      </c>
      <c r="FA141" s="56">
        <f t="shared" si="430"/>
        <v>0.16676285558670245</v>
      </c>
      <c r="FB141" s="56">
        <f t="shared" si="430"/>
        <v>-9.9999999999999978E-2</v>
      </c>
      <c r="FC141" s="56">
        <f t="shared" si="430"/>
        <v>-9.9999999999999978E-2</v>
      </c>
      <c r="FD141" s="56">
        <f t="shared" si="430"/>
        <v>-9.9999999999999978E-2</v>
      </c>
      <c r="FE141" s="56">
        <f t="shared" si="430"/>
        <v>-9.9999999999999867E-2</v>
      </c>
      <c r="FF141" s="56">
        <f t="shared" si="430"/>
        <v>-9.9999999999999978E-2</v>
      </c>
      <c r="FG141" s="56">
        <f t="shared" ref="FG141" si="431">+FG118/FF118-1</f>
        <v>-9.9999999999999978E-2</v>
      </c>
      <c r="FH141" s="56">
        <f t="shared" ref="FH141" si="432">+FH118/FG118-1</f>
        <v>-0.10000000000000009</v>
      </c>
      <c r="FI141" s="56">
        <f t="shared" ref="FI141" si="433">+FI118/FH118-1</f>
        <v>-0.10000000000000009</v>
      </c>
      <c r="FJ141" s="56">
        <f t="shared" ref="FJ141" si="434">+FJ118/FI118-1</f>
        <v>-9.9999999999999978E-2</v>
      </c>
      <c r="FK141" s="56">
        <f t="shared" ref="FK141" si="435">+FK118/FJ118-1</f>
        <v>-9.9999999999999978E-2</v>
      </c>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436">BB5/AX5-1</f>
        <v>-0.52404643449419575</v>
      </c>
      <c r="BC142" s="129">
        <f t="shared" si="436"/>
        <v>6.8044788975021531E-2</v>
      </c>
      <c r="BD142" s="129">
        <f t="shared" si="436"/>
        <v>0.14852319059742336</v>
      </c>
      <c r="BE142" s="129">
        <f t="shared" si="436"/>
        <v>0.30571428571428561</v>
      </c>
      <c r="BF142" s="131">
        <f t="shared" si="436"/>
        <v>2.6550522648083623</v>
      </c>
      <c r="BG142" s="129">
        <f t="shared" si="436"/>
        <v>0.42555831265508681</v>
      </c>
      <c r="BH142" s="129">
        <f t="shared" si="436"/>
        <v>8.4444444444444544E-2</v>
      </c>
      <c r="BI142" s="129">
        <f t="shared" si="436"/>
        <v>0.20787746170678334</v>
      </c>
      <c r="BJ142" s="129">
        <f t="shared" si="436"/>
        <v>-0.12678741658722592</v>
      </c>
      <c r="BK142" s="129">
        <f t="shared" si="436"/>
        <v>-6.0922541340295955E-2</v>
      </c>
      <c r="BL142" s="129">
        <f t="shared" si="436"/>
        <v>2.4590163934426146E-2</v>
      </c>
      <c r="BM142" s="129">
        <f t="shared" si="436"/>
        <v>-0.14039855072463769</v>
      </c>
      <c r="BN142" s="129">
        <f t="shared" si="436"/>
        <v>0.18886462882096078</v>
      </c>
      <c r="BO142" s="129">
        <f t="shared" si="436"/>
        <v>-0.14087117701575536</v>
      </c>
      <c r="BP142" s="129">
        <f t="shared" si="436"/>
        <v>-3.1000000000000028E-2</v>
      </c>
      <c r="BQ142" s="129">
        <f t="shared" si="436"/>
        <v>1.0537407797681864E-2</v>
      </c>
      <c r="BR142" s="129">
        <f t="shared" si="436"/>
        <v>2.7548209366391241E-2</v>
      </c>
      <c r="BS142" s="140">
        <f t="shared" si="436"/>
        <v>0</v>
      </c>
      <c r="BT142" s="129">
        <f t="shared" si="436"/>
        <v>0.13209494324045412</v>
      </c>
      <c r="BU142" s="129">
        <f t="shared" si="436"/>
        <v>0.18769551616266944</v>
      </c>
      <c r="BV142" s="129">
        <f t="shared" si="436"/>
        <v>0.162645218945487</v>
      </c>
      <c r="BW142" s="140">
        <f t="shared" si="436"/>
        <v>0.40884573894282639</v>
      </c>
      <c r="BX142" s="129">
        <f t="shared" si="436"/>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437">+CO5/CK5-1</f>
        <v>-3.4337349397590367E-2</v>
      </c>
      <c r="CP142" s="140">
        <f t="shared" si="437"/>
        <v>4.4312169312169303E-2</v>
      </c>
      <c r="CQ142" s="140">
        <f t="shared" si="437"/>
        <v>-2.4226110363391617E-2</v>
      </c>
      <c r="CR142" s="140">
        <f t="shared" si="437"/>
        <v>-5.3435114503816772E-2</v>
      </c>
      <c r="CS142" s="140">
        <f t="shared" si="437"/>
        <v>-4.3044291952588853E-2</v>
      </c>
      <c r="CT142" s="140">
        <f t="shared" si="437"/>
        <v>0.10829639012032932</v>
      </c>
      <c r="CU142" s="140">
        <f t="shared" si="437"/>
        <v>-0.11448275862068968</v>
      </c>
      <c r="CV142" s="140">
        <f t="shared" si="437"/>
        <v>0.11200716845878134</v>
      </c>
      <c r="CW142" s="140">
        <f t="shared" si="437"/>
        <v>-5.6714471968709268E-2</v>
      </c>
      <c r="CX142" s="140">
        <f t="shared" si="437"/>
        <v>-0.25600000000000001</v>
      </c>
      <c r="CY142" s="140">
        <f t="shared" si="437"/>
        <v>0.21884735202492211</v>
      </c>
      <c r="CZ142" s="140">
        <f t="shared" si="437"/>
        <v>0.15149073327961315</v>
      </c>
      <c r="DA142" s="140">
        <f t="shared" si="437"/>
        <v>0.11057360055286791</v>
      </c>
      <c r="DB142" s="140">
        <f t="shared" si="437"/>
        <v>0.33333333333333326</v>
      </c>
      <c r="DC142" s="140">
        <f t="shared" si="437"/>
        <v>2.3642172523961724E-2</v>
      </c>
      <c r="DD142" s="140">
        <f t="shared" si="437"/>
        <v>-2.8691392582225306E-2</v>
      </c>
      <c r="DE142" s="140">
        <f t="shared" si="437"/>
        <v>0.15370255133789668</v>
      </c>
      <c r="DF142" s="140">
        <f t="shared" si="437"/>
        <v>-7.5460829493087522E-2</v>
      </c>
      <c r="DG142" s="140"/>
      <c r="DH142" s="140"/>
      <c r="DI142" s="140"/>
      <c r="DJ142" s="140"/>
      <c r="DK142" s="140"/>
      <c r="DL142" s="140"/>
      <c r="DM142" s="140"/>
      <c r="DN142" s="140"/>
      <c r="DO142" s="140"/>
      <c r="DP142" s="129"/>
      <c r="DQ142" s="129"/>
      <c r="EA142" s="40"/>
      <c r="EB142" s="40"/>
      <c r="EC142" s="40"/>
      <c r="ED142" s="40"/>
      <c r="EE142" s="40">
        <f t="shared" ref="EE142:ES142" si="438">EE5/ED5-1</f>
        <v>0.46038610038610051</v>
      </c>
      <c r="EF142" s="40">
        <f t="shared" si="438"/>
        <v>0.1142131979695431</v>
      </c>
      <c r="EG142" s="40">
        <f t="shared" si="438"/>
        <v>0.43156795747911936</v>
      </c>
      <c r="EH142" s="40">
        <f t="shared" si="438"/>
        <v>0.3003381290194258</v>
      </c>
      <c r="EI142" s="40">
        <f t="shared" si="438"/>
        <v>0.24356294294600533</v>
      </c>
      <c r="EJ142" s="40">
        <f t="shared" si="438"/>
        <v>0.11357113571135713</v>
      </c>
      <c r="EK142" s="40">
        <f t="shared" si="438"/>
        <v>-0.32795839469808552</v>
      </c>
      <c r="EL142" s="40">
        <f t="shared" si="438"/>
        <v>1.010119078599546</v>
      </c>
      <c r="EM142" s="40">
        <f t="shared" si="438"/>
        <v>0.12973562278550022</v>
      </c>
      <c r="EN142" s="40">
        <f t="shared" si="438"/>
        <v>-6.755126658624877E-3</v>
      </c>
      <c r="EO142" s="40">
        <f t="shared" si="438"/>
        <v>-3.4734029633228025E-2</v>
      </c>
      <c r="EP142" s="40">
        <f t="shared" si="438"/>
        <v>0.12330145948666327</v>
      </c>
      <c r="EQ142" s="40">
        <f t="shared" si="438"/>
        <v>0.39941756272401441</v>
      </c>
      <c r="ER142" s="40">
        <f t="shared" si="438"/>
        <v>-8.4520569873539286E-2</v>
      </c>
      <c r="ES142" s="40">
        <f t="shared" si="438"/>
        <v>-2.0632977793320517E-2</v>
      </c>
      <c r="ET142" s="40"/>
      <c r="EU142" s="40"/>
      <c r="EV142" s="40">
        <f t="shared" ref="EV142:FK142" si="439">EV5/EU5-1</f>
        <v>5.1308363263213863E-4</v>
      </c>
      <c r="EW142" s="40">
        <f t="shared" si="439"/>
        <v>-9.8461538461538489E-2</v>
      </c>
      <c r="EX142" s="40">
        <f t="shared" si="439"/>
        <v>0.201554797117937</v>
      </c>
      <c r="EY142" s="40">
        <f t="shared" si="439"/>
        <v>1.7673978223133879E-2</v>
      </c>
      <c r="EZ142" s="40">
        <f t="shared" si="439"/>
        <v>-5.8923864164986961E-3</v>
      </c>
      <c r="FA142" s="40">
        <f t="shared" si="439"/>
        <v>-4.1647168928404255E-2</v>
      </c>
      <c r="FB142" s="40">
        <f t="shared" si="439"/>
        <v>1.0000000000000009E-2</v>
      </c>
      <c r="FC142" s="40">
        <f t="shared" si="439"/>
        <v>1.0000000000000009E-2</v>
      </c>
      <c r="FD142" s="40">
        <f t="shared" si="439"/>
        <v>1.0000000000000009E-2</v>
      </c>
      <c r="FE142" s="40">
        <f t="shared" si="439"/>
        <v>1.0000000000000009E-2</v>
      </c>
      <c r="FF142" s="40">
        <f t="shared" si="439"/>
        <v>1.0000000000000009E-2</v>
      </c>
      <c r="FG142" s="40">
        <f t="shared" si="439"/>
        <v>1.0000000000000009E-2</v>
      </c>
      <c r="FH142" s="40">
        <f t="shared" si="439"/>
        <v>1.0000000000000009E-2</v>
      </c>
      <c r="FI142" s="40">
        <f t="shared" si="439"/>
        <v>1.0000000000000009E-2</v>
      </c>
      <c r="FJ142" s="40">
        <f t="shared" si="439"/>
        <v>1.0000000000000009E-2</v>
      </c>
      <c r="FK142" s="40">
        <f t="shared" si="439"/>
        <v>1.0000000000000009E-2</v>
      </c>
      <c r="FL142" s="40"/>
      <c r="FM142" s="40"/>
      <c r="FN142" s="40"/>
      <c r="FO142" s="40"/>
      <c r="FP142" s="40"/>
      <c r="FQ142" s="95"/>
      <c r="FR142" s="40"/>
      <c r="FS142" s="96"/>
      <c r="FT142" s="40"/>
      <c r="FU142" s="14" t="s">
        <v>823</v>
      </c>
    </row>
    <row r="143" spans="2:179">
      <c r="B143" s="14" t="s">
        <v>1580</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440">+CO4/CK4-1</f>
        <v>0.17816091954022983</v>
      </c>
      <c r="CP143" s="140">
        <f t="shared" si="440"/>
        <v>0.20769230769230762</v>
      </c>
      <c r="CQ143" s="140">
        <f t="shared" si="440"/>
        <v>0.28585558852621173</v>
      </c>
      <c r="CR143" s="140">
        <f t="shared" si="440"/>
        <v>0.17235023041474662</v>
      </c>
      <c r="CS143" s="140">
        <f t="shared" si="440"/>
        <v>8.6829268292683004E-2</v>
      </c>
      <c r="CT143" s="140">
        <f t="shared" si="440"/>
        <v>0.14831665150136497</v>
      </c>
      <c r="CU143" s="140">
        <f t="shared" si="440"/>
        <v>0.26384615384615384</v>
      </c>
      <c r="CV143" s="140">
        <f t="shared" si="440"/>
        <v>0.16430817610062887</v>
      </c>
      <c r="CW143" s="140">
        <f t="shared" si="440"/>
        <v>0.20825852782764809</v>
      </c>
      <c r="CX143" s="140">
        <f t="shared" si="440"/>
        <v>0.18858954041204434</v>
      </c>
      <c r="CY143" s="140">
        <f t="shared" si="440"/>
        <v>9.1296409007912249E-2</v>
      </c>
      <c r="CZ143" s="140">
        <f t="shared" si="440"/>
        <v>0.1782579338284942</v>
      </c>
      <c r="DA143" s="140">
        <f t="shared" si="440"/>
        <v>8.7667161961366924E-2</v>
      </c>
      <c r="DB143" s="140">
        <f t="shared" si="440"/>
        <v>-1.4000000000000012E-2</v>
      </c>
      <c r="DC143" s="140">
        <f t="shared" si="440"/>
        <v>4.517568321249299E-2</v>
      </c>
      <c r="DD143" s="140">
        <f t="shared" si="440"/>
        <v>9.7421203438394777E-3</v>
      </c>
      <c r="DE143" s="140">
        <f t="shared" si="440"/>
        <v>2.3224043715847076E-2</v>
      </c>
      <c r="DF143" s="140">
        <f t="shared" si="440"/>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441">+EV4/EU4-1</f>
        <v>0.17251184834123223</v>
      </c>
      <c r="EW143" s="40">
        <f t="shared" si="441"/>
        <v>0.20654810024252224</v>
      </c>
      <c r="EX143" s="40">
        <f t="shared" si="441"/>
        <v>8.559463986599658E-2</v>
      </c>
      <c r="EY143" s="40">
        <f t="shared" si="441"/>
        <v>4.0888751735843165E-2</v>
      </c>
      <c r="EZ143" s="40">
        <f t="shared" si="441"/>
        <v>9.1906314853246407E-2</v>
      </c>
      <c r="FA143" s="40">
        <f t="shared" si="441"/>
        <v>5.6421395601411906E-2</v>
      </c>
      <c r="FB143" s="40">
        <f t="shared" si="441"/>
        <v>1.0000000000000009E-2</v>
      </c>
      <c r="FC143" s="40">
        <f t="shared" si="441"/>
        <v>1.0000000000000009E-2</v>
      </c>
      <c r="FD143" s="40">
        <f t="shared" si="441"/>
        <v>1.0000000000000009E-2</v>
      </c>
      <c r="FE143" s="40">
        <f t="shared" si="441"/>
        <v>-0.9</v>
      </c>
      <c r="FF143" s="40">
        <f t="shared" si="441"/>
        <v>-0.9</v>
      </c>
      <c r="FG143" s="40">
        <f t="shared" si="441"/>
        <v>-0.9</v>
      </c>
      <c r="FH143" s="40">
        <f t="shared" si="441"/>
        <v>-0.9</v>
      </c>
      <c r="FI143" s="40">
        <f t="shared" si="441"/>
        <v>-0.9</v>
      </c>
      <c r="FJ143" s="40">
        <f t="shared" si="441"/>
        <v>-0.9</v>
      </c>
      <c r="FK143" s="40">
        <f t="shared" si="441"/>
        <v>-0.9</v>
      </c>
      <c r="FL143" s="40"/>
      <c r="FM143" s="40"/>
      <c r="FN143" s="40"/>
      <c r="FO143" s="40"/>
      <c r="FP143" s="40"/>
      <c r="FQ143" s="95"/>
      <c r="FR143" s="40"/>
      <c r="FS143" s="96"/>
      <c r="FT143" s="40"/>
      <c r="FU143" s="194" t="s">
        <v>825</v>
      </c>
      <c r="FV143" s="194" t="s">
        <v>826</v>
      </c>
      <c r="FW143" s="194" t="s">
        <v>827</v>
      </c>
    </row>
    <row r="144" spans="2:179">
      <c r="B144" s="14" t="s">
        <v>1581</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442">+CO7/CK7-1</f>
        <v>0.25170731707317073</v>
      </c>
      <c r="CP144" s="140">
        <f t="shared" si="442"/>
        <v>0.13239187996469548</v>
      </c>
      <c r="CQ144" s="140">
        <f t="shared" si="442"/>
        <v>0.10150044130626656</v>
      </c>
      <c r="CR144" s="140">
        <f t="shared" si="442"/>
        <v>6.9785884218873884E-2</v>
      </c>
      <c r="CS144" s="140">
        <f t="shared" si="442"/>
        <v>5.7677318784099763E-2</v>
      </c>
      <c r="CT144" s="140">
        <f t="shared" si="442"/>
        <v>0.11925175370226038</v>
      </c>
      <c r="CU144" s="140">
        <f t="shared" si="442"/>
        <v>4.8076923076922906E-3</v>
      </c>
      <c r="CV144" s="140">
        <f t="shared" si="442"/>
        <v>4.0770941438102337E-2</v>
      </c>
      <c r="CW144" s="140">
        <f t="shared" si="442"/>
        <v>1.7686072218128235E-2</v>
      </c>
      <c r="CX144" s="140">
        <f t="shared" si="442"/>
        <v>-2.6462395543175532E-2</v>
      </c>
      <c r="CY144" s="140">
        <f t="shared" si="442"/>
        <v>-1.3556618819776767E-2</v>
      </c>
      <c r="CZ144" s="140">
        <f t="shared" si="442"/>
        <v>-5.9829059829059839E-2</v>
      </c>
      <c r="DA144" s="140">
        <f t="shared" si="442"/>
        <v>-7.0963070238957315E-2</v>
      </c>
      <c r="DB144" s="140">
        <f t="shared" si="442"/>
        <v>-8.5121602288984244E-2</v>
      </c>
      <c r="DC144" s="140">
        <f t="shared" si="442"/>
        <v>-7.5181891673403389E-2</v>
      </c>
      <c r="DD144" s="140">
        <f t="shared" si="442"/>
        <v>-5.5303030303030298E-2</v>
      </c>
      <c r="DE144" s="140">
        <f t="shared" si="442"/>
        <v>-3.0397505845674244E-2</v>
      </c>
      <c r="DF144" s="140">
        <f t="shared" si="442"/>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443">+EV7/EU7-1</f>
        <v>8.6693548387096753E-2</v>
      </c>
      <c r="EW144" s="40">
        <f t="shared" si="443"/>
        <v>8.7198515769943974E-3</v>
      </c>
      <c r="EX144" s="40">
        <f t="shared" si="443"/>
        <v>-5.848813684016918E-2</v>
      </c>
      <c r="EY144" s="40">
        <f t="shared" si="443"/>
        <v>-7.1498339519437404E-2</v>
      </c>
      <c r="EZ144" s="40">
        <f t="shared" si="443"/>
        <v>-8.1422259625499649E-2</v>
      </c>
      <c r="FA144" s="40">
        <f t="shared" si="443"/>
        <v>-3.2808062299587659E-2</v>
      </c>
      <c r="FB144" s="40">
        <f t="shared" si="443"/>
        <v>-0.19999999999999996</v>
      </c>
      <c r="FC144" s="40">
        <f t="shared" si="443"/>
        <v>-0.19999999999999996</v>
      </c>
      <c r="FD144" s="40">
        <f t="shared" si="443"/>
        <v>-0.19999999999999996</v>
      </c>
      <c r="FE144" s="40">
        <f t="shared" si="443"/>
        <v>-0.19999999999999996</v>
      </c>
      <c r="FF144" s="40">
        <f t="shared" si="443"/>
        <v>-0.19999999999999996</v>
      </c>
      <c r="FG144" s="40">
        <f t="shared" si="443"/>
        <v>-0.19999999999999996</v>
      </c>
      <c r="FH144" s="40">
        <f t="shared" si="443"/>
        <v>-0.19999999999999996</v>
      </c>
      <c r="FI144" s="40">
        <f t="shared" si="443"/>
        <v>-0.19999999999999996</v>
      </c>
      <c r="FJ144" s="40">
        <f t="shared" si="443"/>
        <v>-0.19999999999999996</v>
      </c>
      <c r="FK144" s="40">
        <f t="shared" si="443"/>
        <v>-0.19999999999999996</v>
      </c>
      <c r="FL144" s="40"/>
      <c r="FM144" s="40"/>
      <c r="FN144" s="40"/>
      <c r="FO144" s="40"/>
      <c r="FP144" s="40"/>
      <c r="FQ144" s="95"/>
      <c r="FR144" s="40"/>
      <c r="FS144" s="96"/>
      <c r="FT144" s="40"/>
      <c r="FU144" s="194" t="s">
        <v>829</v>
      </c>
    </row>
    <row r="145" spans="2:177" ht="13">
      <c r="B145" s="4" t="s">
        <v>830</v>
      </c>
      <c r="AP145" s="62"/>
      <c r="AQ145" s="58"/>
      <c r="AU145" s="40"/>
      <c r="AV145" s="40"/>
      <c r="AW145" s="40"/>
      <c r="AX145" s="40"/>
      <c r="AY145" s="40"/>
      <c r="AZ145" s="40"/>
      <c r="BA145" s="40">
        <f t="shared" ref="BA145:BV145" si="444">BA127/AW127-1</f>
        <v>-0.17420264038294131</v>
      </c>
      <c r="BB145" s="40">
        <f t="shared" si="444"/>
        <v>-0.25005146061640426</v>
      </c>
      <c r="BC145" s="40">
        <f t="shared" si="444"/>
        <v>3.0115825326443746E-2</v>
      </c>
      <c r="BD145" s="40">
        <f t="shared" si="444"/>
        <v>8.9782924742309422E-2</v>
      </c>
      <c r="BE145" s="40">
        <f t="shared" si="444"/>
        <v>0.1905317804991129</v>
      </c>
      <c r="BF145" s="49">
        <f t="shared" si="444"/>
        <v>0.14298496854616127</v>
      </c>
      <c r="BG145" s="49">
        <f t="shared" si="444"/>
        <v>-6.8226424134842034E-2</v>
      </c>
      <c r="BH145" s="49">
        <f t="shared" si="444"/>
        <v>6.3041256341257235E-2</v>
      </c>
      <c r="BI145" s="49">
        <f t="shared" si="444"/>
        <v>2.3142600317022088E-2</v>
      </c>
      <c r="BJ145" s="49">
        <f t="shared" si="444"/>
        <v>-9.4201066151374802E-2</v>
      </c>
      <c r="BK145" s="49">
        <f t="shared" si="444"/>
        <v>-1.9116396000473102E-2</v>
      </c>
      <c r="BL145" s="49">
        <f t="shared" si="444"/>
        <v>-9.6342969881243801E-2</v>
      </c>
      <c r="BM145" s="49">
        <f t="shared" si="444"/>
        <v>-0.15440830303008635</v>
      </c>
      <c r="BN145" s="49">
        <f t="shared" si="444"/>
        <v>-1.5042545384986616E-2</v>
      </c>
      <c r="BO145" s="49">
        <f t="shared" si="444"/>
        <v>-0.10034890350494774</v>
      </c>
      <c r="BP145" s="49">
        <f t="shared" si="444"/>
        <v>-0.10640144219206737</v>
      </c>
      <c r="BQ145" s="49">
        <f t="shared" si="444"/>
        <v>9.6961392919689748E-2</v>
      </c>
      <c r="BR145" s="49">
        <f t="shared" si="444"/>
        <v>0.21371138185558514</v>
      </c>
      <c r="BS145" s="138">
        <f t="shared" si="444"/>
        <v>2.3150561702639738E-2</v>
      </c>
      <c r="BT145" s="49">
        <f t="shared" si="444"/>
        <v>9.8092476576769672E-2</v>
      </c>
      <c r="BU145" s="49">
        <f t="shared" si="444"/>
        <v>2.642758429211356E-2</v>
      </c>
      <c r="BV145" s="49">
        <f t="shared" si="444"/>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ht="13">
      <c r="B146" s="4" t="s">
        <v>831</v>
      </c>
      <c r="AP146" s="62"/>
      <c r="AQ146" s="58"/>
      <c r="AU146" s="40">
        <f t="shared" ref="AU146:BJ146" si="445">AU123/AU149*4</f>
        <v>7.8984819734345346E-2</v>
      </c>
      <c r="AV146" s="40">
        <f t="shared" si="445"/>
        <v>4.2269187986651836E-2</v>
      </c>
      <c r="AW146" s="40">
        <f t="shared" si="445"/>
        <v>4.643554429845391E-2</v>
      </c>
      <c r="AX146" s="40" t="e">
        <f t="shared" si="445"/>
        <v>#DIV/0!</v>
      </c>
      <c r="AY146" s="40">
        <f t="shared" si="445"/>
        <v>1.1571254567600487E-2</v>
      </c>
      <c r="AZ146" s="40">
        <f t="shared" si="445"/>
        <v>3.2474946086515286E-2</v>
      </c>
      <c r="BA146" s="40">
        <f t="shared" si="445"/>
        <v>2.1784152795888623E-2</v>
      </c>
      <c r="BB146" s="40">
        <f t="shared" si="445"/>
        <v>5.253104106972302E-2</v>
      </c>
      <c r="BC146" s="40">
        <f t="shared" si="445"/>
        <v>5.3204965796807703E-2</v>
      </c>
      <c r="BD146" s="40" t="e">
        <f t="shared" si="445"/>
        <v>#DIV/0!</v>
      </c>
      <c r="BE146" s="40" t="e">
        <f t="shared" si="445"/>
        <v>#DIV/0!</v>
      </c>
      <c r="BF146" s="40" t="e">
        <f t="shared" si="445"/>
        <v>#DIV/0!</v>
      </c>
      <c r="BG146" s="40" t="e">
        <f t="shared" si="445"/>
        <v>#DIV/0!</v>
      </c>
      <c r="BH146" s="40" t="e">
        <f t="shared" si="445"/>
        <v>#DIV/0!</v>
      </c>
      <c r="BI146" s="40" t="e">
        <f t="shared" si="445"/>
        <v>#DIV/0!</v>
      </c>
      <c r="BJ146" s="40">
        <f t="shared" si="445"/>
        <v>0.15654118524040253</v>
      </c>
      <c r="BK146" s="49">
        <f t="shared" ref="BK146:BR146" si="446">BK121/BK149*4</f>
        <v>0.28040313549832024</v>
      </c>
      <c r="BL146" s="49">
        <f t="shared" si="446"/>
        <v>0.15496368038740921</v>
      </c>
      <c r="BM146" s="49" t="e">
        <f t="shared" si="446"/>
        <v>#DIV/0!</v>
      </c>
      <c r="BN146" s="49" t="e">
        <f t="shared" si="446"/>
        <v>#DIV/0!</v>
      </c>
      <c r="BO146" s="49" t="e">
        <f t="shared" si="446"/>
        <v>#DIV/0!</v>
      </c>
      <c r="BP146" s="49">
        <f t="shared" si="446"/>
        <v>-4.3451652386780906E-2</v>
      </c>
      <c r="BQ146" s="49">
        <f t="shared" si="446"/>
        <v>-1.3063763608087092E-2</v>
      </c>
      <c r="BR146" s="49">
        <f t="shared" si="446"/>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47">(AY151/AY115)*91.25</f>
        <v>75.488053518856177</v>
      </c>
      <c r="AZ147" s="44">
        <f t="shared" si="447"/>
        <v>81.125849655499351</v>
      </c>
      <c r="BA147" s="44">
        <f t="shared" si="447"/>
        <v>82.984572955270195</v>
      </c>
      <c r="BB147" s="44">
        <f t="shared" si="447"/>
        <v>80.893235472154956</v>
      </c>
      <c r="BC147" s="44">
        <f t="shared" si="447"/>
        <v>72.576623035119511</v>
      </c>
      <c r="BD147" s="44">
        <f t="shared" si="447"/>
        <v>0</v>
      </c>
      <c r="BE147" s="44">
        <f t="shared" si="447"/>
        <v>0</v>
      </c>
      <c r="BF147" s="44">
        <f t="shared" si="447"/>
        <v>0</v>
      </c>
      <c r="BG147" s="44">
        <f t="shared" si="447"/>
        <v>0</v>
      </c>
      <c r="BH147" s="44">
        <f t="shared" si="447"/>
        <v>0</v>
      </c>
      <c r="BI147" s="44">
        <f t="shared" si="447"/>
        <v>0</v>
      </c>
      <c r="BJ147" s="44">
        <f t="shared" si="447"/>
        <v>74.15084199211752</v>
      </c>
      <c r="BK147" s="44">
        <f t="shared" si="447"/>
        <v>83.875008101626804</v>
      </c>
      <c r="BL147" s="44">
        <f t="shared" si="447"/>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48">AQ150-AQ160</f>
        <v>20.340000000000003</v>
      </c>
      <c r="AR149" s="51">
        <f t="shared" si="448"/>
        <v>19.651</v>
      </c>
      <c r="AS149" s="51">
        <f t="shared" si="448"/>
        <v>19.2</v>
      </c>
      <c r="AT149" s="44">
        <f t="shared" si="448"/>
        <v>17809</v>
      </c>
      <c r="AU149" s="44">
        <f t="shared" si="448"/>
        <v>16864</v>
      </c>
      <c r="AV149" s="44">
        <f t="shared" si="448"/>
        <v>17980</v>
      </c>
      <c r="AW149" s="44">
        <f t="shared" si="448"/>
        <v>18951</v>
      </c>
      <c r="AX149" s="44">
        <f t="shared" si="448"/>
        <v>0</v>
      </c>
      <c r="AY149" s="44">
        <f t="shared" si="448"/>
        <v>19704</v>
      </c>
      <c r="AZ149" s="44">
        <f t="shared" si="448"/>
        <v>23649</v>
      </c>
      <c r="BA149" s="44">
        <f t="shared" si="448"/>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f>+DI150-DI160</f>
        <v>0</v>
      </c>
      <c r="DJ149" s="115">
        <f>+DJ150-DJ160</f>
        <v>-41647</v>
      </c>
      <c r="DK149" s="115">
        <f>+DK150-DK160</f>
        <v>-42779</v>
      </c>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f>1043+19434+217+2010</f>
        <v>22704</v>
      </c>
      <c r="DK150" s="115">
        <f>1430+15887+1789+224</f>
        <v>19330</v>
      </c>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0">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v>11463</v>
      </c>
      <c r="DK151" s="115">
        <v>11845</v>
      </c>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NPV(FR149,FB126:IB126)+FA126+Main!K5-Main!K6</f>
        <v>118138.57817896281</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v>10851</v>
      </c>
      <c r="DK152" s="115">
        <v>10852</v>
      </c>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7">
        <f>FR151/Main!K3</f>
        <v>20.689768507699267</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f>3314+4253</f>
        <v>7567</v>
      </c>
      <c r="DK153" s="115">
        <f>2900+2947</f>
        <v>5847</v>
      </c>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v>18393</v>
      </c>
      <c r="DK155" s="115">
        <v>18347</v>
      </c>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f>55411+68527</f>
        <v>123938</v>
      </c>
      <c r="DK156" s="115">
        <f>53976+68444</f>
        <v>122420</v>
      </c>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f>9817+8662</f>
        <v>18479</v>
      </c>
      <c r="DK157" s="115">
        <f>9542+9845</f>
        <v>19387</v>
      </c>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f>SUM(DJ150:DJ157)</f>
        <v>213395</v>
      </c>
      <c r="DK158" s="115">
        <f>SUM(DK150:DK157)</f>
        <v>208028</v>
      </c>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f>6946+57405</f>
        <v>64351</v>
      </c>
      <c r="DK160" s="115">
        <f>4470+57639</f>
        <v>62109</v>
      </c>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v>5633</v>
      </c>
      <c r="DK161" s="115">
        <v>5240</v>
      </c>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v>2437</v>
      </c>
      <c r="DK162" s="115">
        <v>0</v>
      </c>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v>2910</v>
      </c>
      <c r="DK163" s="115">
        <v>3105</v>
      </c>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v>3838</v>
      </c>
      <c r="DK164" s="115">
        <v>2607</v>
      </c>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v>1511</v>
      </c>
      <c r="DK165" s="115">
        <v>1012</v>
      </c>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v>19720</v>
      </c>
      <c r="DK166" s="115">
        <v>20016</v>
      </c>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v>2115</v>
      </c>
      <c r="DK167" s="115">
        <v>2021</v>
      </c>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v>2122</v>
      </c>
      <c r="DK168" s="115">
        <v>2258</v>
      </c>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v>6112</v>
      </c>
      <c r="DK169" s="115">
        <v>5724</v>
      </c>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v>14150</v>
      </c>
      <c r="DK170" s="115">
        <v>13297</v>
      </c>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v>88497</v>
      </c>
      <c r="DK172" s="115">
        <v>90637</v>
      </c>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f>SUM(DJ160:DJ172)</f>
        <v>213396</v>
      </c>
      <c r="DK173" s="115">
        <f>SUM(DK160:DK172)</f>
        <v>208026</v>
      </c>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49">AQ126</f>
        <v>4815</v>
      </c>
      <c r="AR175" s="44">
        <f t="shared" si="449"/>
        <v>2751</v>
      </c>
      <c r="AS175" s="44">
        <f t="shared" si="449"/>
        <v>3992</v>
      </c>
      <c r="AT175" s="44">
        <f t="shared" si="449"/>
        <v>3591</v>
      </c>
      <c r="AU175" s="44">
        <f t="shared" si="449"/>
        <v>4831.8029999999999</v>
      </c>
      <c r="AV175" s="44">
        <f t="shared" si="449"/>
        <v>4423.6540000000005</v>
      </c>
      <c r="AW175" s="44">
        <f t="shared" si="449"/>
        <v>4216</v>
      </c>
      <c r="AX175" s="44">
        <f t="shared" si="449"/>
        <v>4434</v>
      </c>
      <c r="AY175" s="44">
        <f t="shared" si="449"/>
        <v>4289.6499999999996</v>
      </c>
      <c r="AZ175" s="44">
        <f t="shared" si="449"/>
        <v>4059.6149999999998</v>
      </c>
      <c r="BA175" s="44">
        <f t="shared" si="449"/>
        <v>3495</v>
      </c>
      <c r="BB175" s="44">
        <f t="shared" si="449"/>
        <v>3872</v>
      </c>
      <c r="BC175" s="44">
        <f t="shared" si="449"/>
        <v>5278</v>
      </c>
      <c r="BD175" s="44">
        <f t="shared" si="449"/>
        <v>5289</v>
      </c>
      <c r="BE175" s="44">
        <f t="shared" si="449"/>
        <v>4967</v>
      </c>
      <c r="BF175" s="44">
        <f t="shared" si="449"/>
        <v>4539</v>
      </c>
      <c r="BG175" s="44">
        <f t="shared" si="449"/>
        <v>4899</v>
      </c>
      <c r="BH175" s="44">
        <f t="shared" si="449"/>
        <v>5527</v>
      </c>
      <c r="BI175" s="44">
        <f t="shared" si="449"/>
        <v>4917</v>
      </c>
      <c r="BJ175" s="44">
        <f t="shared" si="449"/>
        <v>3927</v>
      </c>
      <c r="BK175" s="44">
        <f t="shared" si="449"/>
        <v>4544</v>
      </c>
      <c r="BL175" s="44">
        <f t="shared" si="449"/>
        <v>4744</v>
      </c>
      <c r="CY175" s="115">
        <f>+CY126</f>
        <v>8986.3999999999978</v>
      </c>
      <c r="CZ175" s="115">
        <f>+CZ126</f>
        <v>11389.80000000001</v>
      </c>
      <c r="DA175" s="115">
        <f>+DA126</f>
        <v>10802.800000000003</v>
      </c>
      <c r="DK175" s="115">
        <f>+DK126</f>
        <v>5032</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DK176" s="115">
        <v>2973</v>
      </c>
      <c r="FU176" s="20"/>
    </row>
    <row r="177" spans="2:177" ht="13">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DK177" s="115">
        <v>1618</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c r="DK178" s="115">
        <v>344</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c r="DK179" s="115">
        <v>-663</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c r="DK180" s="115">
        <v>170</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c r="DK181" s="115">
        <v>40</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c r="DK182" s="115">
        <v>-229</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c r="DK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c r="DK184" s="115">
        <v>-1919</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c r="DK185" s="115">
        <f>SUM(DK176:DK184)</f>
        <v>2334</v>
      </c>
    </row>
    <row r="186" spans="2:177">
      <c r="AP186" s="62"/>
      <c r="AQ186" s="44"/>
      <c r="AR186" s="44"/>
      <c r="AS186" s="44"/>
      <c r="AT186" s="44"/>
      <c r="AU186" s="44"/>
      <c r="AV186" s="44"/>
      <c r="AW186" s="44"/>
      <c r="AY186" s="44"/>
      <c r="AZ186" s="44"/>
      <c r="BA186" s="44"/>
      <c r="BB186" s="44"/>
      <c r="BC186" s="44"/>
      <c r="BK186" s="65"/>
      <c r="BL186" s="65"/>
      <c r="BM186" s="44"/>
      <c r="CZ186" s="115"/>
      <c r="DA186" s="115"/>
      <c r="DK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c r="DK187" s="115">
        <v>-564</v>
      </c>
    </row>
    <row r="188" spans="2:177">
      <c r="B188" s="14" t="s">
        <v>1570</v>
      </c>
      <c r="AP188" s="62"/>
      <c r="AU188" s="44"/>
      <c r="CY188" s="115">
        <f>-8758+13421+3409-676+52-13</f>
        <v>7435</v>
      </c>
      <c r="CZ188" s="115">
        <f>-18937+20151-3153-1324+226-CY188</f>
        <v>-10472</v>
      </c>
      <c r="DA188" s="115">
        <f>-29701+35087-10877-1627+446-200-CZ188-CY188</f>
        <v>-3835</v>
      </c>
      <c r="DK188" s="115">
        <f>-2823+3955-3852-134+82+300</f>
        <v>-2472</v>
      </c>
    </row>
    <row r="189" spans="2:177">
      <c r="B189" s="14" t="s">
        <v>873</v>
      </c>
      <c r="AP189" s="62"/>
      <c r="AU189" s="44"/>
      <c r="CY189" s="115">
        <v>-6225</v>
      </c>
      <c r="CZ189" s="115">
        <f>-6225-CY189-91</f>
        <v>-91</v>
      </c>
      <c r="DA189" s="115">
        <f>-6225-CZ189-CY189</f>
        <v>91</v>
      </c>
      <c r="DK189" s="115">
        <v>0</v>
      </c>
    </row>
    <row r="190" spans="2:177">
      <c r="B190" s="14" t="s">
        <v>1572</v>
      </c>
      <c r="AP190" s="62"/>
      <c r="AU190" s="44"/>
      <c r="CY190" s="115">
        <v>0</v>
      </c>
      <c r="CZ190" s="115">
        <v>0</v>
      </c>
      <c r="DA190" s="122">
        <f>3960-CZ190-CZ189</f>
        <v>4051</v>
      </c>
      <c r="DK190" s="115">
        <v>6311</v>
      </c>
    </row>
    <row r="191" spans="2:177">
      <c r="B191" s="14" t="s">
        <v>1571</v>
      </c>
      <c r="AP191" s="62"/>
      <c r="AU191" s="44"/>
      <c r="CY191" s="115">
        <f>SUM(CY187:CY190)</f>
        <v>567</v>
      </c>
      <c r="CZ191" s="115">
        <f>SUM(CZ187:CZ190)</f>
        <v>-11314</v>
      </c>
      <c r="DA191" s="115">
        <f>SUM(DA187:DA190)</f>
        <v>-534</v>
      </c>
      <c r="DK191" s="115">
        <f>SUM(DK187:DK190)</f>
        <v>3275</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c r="DK193" s="115">
        <f>-2048-386</f>
        <v>-2434</v>
      </c>
    </row>
    <row r="194" spans="2:211">
      <c r="B194" s="14" t="s">
        <v>1574</v>
      </c>
      <c r="AP194" s="62"/>
      <c r="AU194" s="44"/>
      <c r="CY194" s="115">
        <v>-2000</v>
      </c>
      <c r="CZ194" s="115">
        <f>-2000-CY194</f>
        <v>0</v>
      </c>
      <c r="DA194" s="115">
        <f>-2000-CZ194-CY194</f>
        <v>0</v>
      </c>
      <c r="DK194" s="122">
        <v>0</v>
      </c>
    </row>
    <row r="195" spans="2:211">
      <c r="B195" s="14" t="s">
        <v>1575</v>
      </c>
      <c r="AP195" s="62"/>
      <c r="AU195" s="44"/>
      <c r="CY195" s="115">
        <v>-2249</v>
      </c>
      <c r="CZ195" s="115">
        <f>-4493-CY195</f>
        <v>-2244</v>
      </c>
      <c r="DA195" s="115">
        <f>-6738-CZ195-CY195</f>
        <v>-2245</v>
      </c>
      <c r="DK195" s="115">
        <v>-2437</v>
      </c>
    </row>
    <row r="196" spans="2:211">
      <c r="B196" s="14" t="s">
        <v>1576</v>
      </c>
      <c r="AP196" s="62"/>
      <c r="AU196" s="44"/>
      <c r="CY196" s="115">
        <v>-501</v>
      </c>
      <c r="CZ196" s="115">
        <f>-347-CY196</f>
        <v>154</v>
      </c>
      <c r="DA196" s="115">
        <f>-342-CZ196-CY196</f>
        <v>5</v>
      </c>
      <c r="DK196" s="115">
        <v>-356</v>
      </c>
    </row>
    <row r="197" spans="2:211">
      <c r="B197" s="14" t="s">
        <v>1573</v>
      </c>
      <c r="AP197" s="62"/>
      <c r="AU197" s="44"/>
      <c r="CY197" s="115">
        <f>SUM(CY193:CY196)</f>
        <v>-6579</v>
      </c>
      <c r="CZ197" s="115">
        <f>SUM(CZ193:CZ196)</f>
        <v>692</v>
      </c>
      <c r="DA197" s="115">
        <f>SUM(DA193:DA196)</f>
        <v>-3932</v>
      </c>
      <c r="DK197" s="115">
        <f>SUM(DK193:DK196)</f>
        <v>-5227</v>
      </c>
    </row>
    <row r="198" spans="2:211">
      <c r="B198" s="14" t="s">
        <v>871</v>
      </c>
      <c r="AP198" s="62"/>
      <c r="AU198" s="44"/>
      <c r="CY198" s="115">
        <v>-1</v>
      </c>
      <c r="CZ198" s="115">
        <v>-67</v>
      </c>
      <c r="DA198" s="115">
        <v>-139</v>
      </c>
      <c r="DK198" s="115">
        <v>-7</v>
      </c>
    </row>
    <row r="199" spans="2:211">
      <c r="B199" s="14" t="s">
        <v>1577</v>
      </c>
      <c r="AP199" s="62"/>
      <c r="AU199" s="44"/>
      <c r="CY199" s="115">
        <f>+CY197+CY185+CY191+CY198</f>
        <v>530</v>
      </c>
      <c r="CZ199" s="115">
        <f>+CZ197+CZ185+CZ191+CZ198</f>
        <v>-2521</v>
      </c>
      <c r="DA199" s="115">
        <f>+DA197+DA185+DA191+DA198</f>
        <v>1369</v>
      </c>
      <c r="DK199" s="115">
        <f>DK198+DK197+DK191+DK185</f>
        <v>375</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50">EK126</f>
        <v>15716.264999999999</v>
      </c>
      <c r="EL204" s="44">
        <f t="shared" si="450"/>
        <v>20073</v>
      </c>
      <c r="EM204" s="44">
        <f t="shared" si="450"/>
        <v>19209.05</v>
      </c>
      <c r="EN204" s="44">
        <f t="shared" si="450"/>
        <v>16949.830000000002</v>
      </c>
      <c r="EO204" s="44">
        <f t="shared" si="450"/>
        <v>0</v>
      </c>
      <c r="EP204" s="44">
        <f t="shared" si="450"/>
        <v>0</v>
      </c>
      <c r="EQ204" s="44">
        <f t="shared" si="450"/>
        <v>0</v>
      </c>
      <c r="ER204" s="44">
        <f t="shared" si="450"/>
        <v>0</v>
      </c>
      <c r="ES204" s="44">
        <f t="shared" si="450"/>
        <v>0</v>
      </c>
      <c r="ET204" s="44">
        <f t="shared" si="450"/>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51">EM205</f>
        <v>113800</v>
      </c>
      <c r="EO205" s="44">
        <f t="shared" si="451"/>
        <v>113800</v>
      </c>
      <c r="EP205" s="44">
        <f t="shared" si="451"/>
        <v>113800</v>
      </c>
      <c r="EQ205" s="44">
        <f t="shared" si="451"/>
        <v>113800</v>
      </c>
      <c r="ER205" s="44">
        <f t="shared" si="451"/>
        <v>113800</v>
      </c>
      <c r="ES205" s="44">
        <f t="shared" si="451"/>
        <v>113800</v>
      </c>
      <c r="ET205" s="44">
        <f t="shared" si="451"/>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52">EL118*1000/EL205*1000</f>
        <v>171001.7574692443</v>
      </c>
      <c r="EM206" s="44">
        <f t="shared" si="452"/>
        <v>170105.44815465729</v>
      </c>
      <c r="EN206" s="44">
        <f t="shared" si="452"/>
        <v>144420.0351493849</v>
      </c>
      <c r="EO206" s="44">
        <f t="shared" si="452"/>
        <v>127311.07205623902</v>
      </c>
      <c r="EP206" s="44">
        <f t="shared" si="452"/>
        <v>0</v>
      </c>
      <c r="EQ206" s="44">
        <f t="shared" si="452"/>
        <v>0</v>
      </c>
      <c r="ER206" s="44">
        <f t="shared" si="452"/>
        <v>0</v>
      </c>
      <c r="ES206" s="44">
        <f t="shared" si="452"/>
        <v>0</v>
      </c>
      <c r="ET206" s="44">
        <f t="shared" si="452"/>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53">EL118</f>
        <v>19460</v>
      </c>
      <c r="EM207" s="44">
        <f t="shared" si="453"/>
        <v>19358</v>
      </c>
      <c r="EN207" s="44">
        <f t="shared" si="453"/>
        <v>16435</v>
      </c>
      <c r="EO207" s="44">
        <f t="shared" si="453"/>
        <v>14488</v>
      </c>
      <c r="EP207" s="44">
        <f t="shared" si="453"/>
        <v>0</v>
      </c>
      <c r="EQ207" s="44">
        <f t="shared" si="453"/>
        <v>0</v>
      </c>
      <c r="ER207" s="44">
        <f t="shared" si="453"/>
        <v>0</v>
      </c>
      <c r="ES207" s="44">
        <f t="shared" si="453"/>
        <v>0</v>
      </c>
      <c r="ET207" s="44">
        <f t="shared" si="453"/>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54">EL115</f>
        <v>43686</v>
      </c>
      <c r="EM208" s="44">
        <f t="shared" si="454"/>
        <v>41620</v>
      </c>
      <c r="EN208" s="44">
        <f t="shared" si="454"/>
        <v>34396.199999999997</v>
      </c>
      <c r="EO208" s="44">
        <f t="shared" si="454"/>
        <v>51583</v>
      </c>
      <c r="EP208" s="44">
        <f t="shared" si="454"/>
        <v>48441</v>
      </c>
      <c r="EQ208" s="44">
        <f t="shared" si="454"/>
        <v>44307.990000000005</v>
      </c>
      <c r="ER208" s="44">
        <f t="shared" si="454"/>
        <v>38516.736099999995</v>
      </c>
      <c r="ES208" s="44">
        <f t="shared" si="454"/>
        <v>37413.10512700001</v>
      </c>
      <c r="ET208" s="44">
        <f t="shared" si="454"/>
        <v>33456.937077200004</v>
      </c>
    </row>
    <row r="209" spans="2:176">
      <c r="B209" s="14" t="s">
        <v>878</v>
      </c>
      <c r="AP209" s="62"/>
      <c r="BA209" s="55">
        <f>BA208/BA207</f>
        <v>3.597829457364341</v>
      </c>
      <c r="BB209" s="55">
        <f t="shared" ref="BB209:BD209" si="455">BB208/BB207</f>
        <v>3.0907390084190833</v>
      </c>
      <c r="BC209" s="55">
        <f t="shared" si="455"/>
        <v>3.911542857142857</v>
      </c>
      <c r="BD209" s="55">
        <f t="shared" si="455"/>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56">EM208/EM207</f>
        <v>2.1500154974687469</v>
      </c>
      <c r="EN209" s="55">
        <f t="shared" si="456"/>
        <v>2.0928627928202008</v>
      </c>
      <c r="EO209" s="55">
        <f t="shared" si="456"/>
        <v>3.5603948094975153</v>
      </c>
      <c r="EP209" s="55" t="e">
        <f t="shared" si="456"/>
        <v>#DIV/0!</v>
      </c>
      <c r="EQ209" s="55" t="e">
        <f t="shared" si="456"/>
        <v>#DIV/0!</v>
      </c>
      <c r="ER209" s="55" t="e">
        <f t="shared" si="456"/>
        <v>#DIV/0!</v>
      </c>
      <c r="ES209" s="55" t="e">
        <f t="shared" si="456"/>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57">BB208/BB205*1000</f>
        <v>141.80257510729612</v>
      </c>
      <c r="BC210" s="101">
        <f t="shared" si="457"/>
        <v>150.37785588752197</v>
      </c>
      <c r="BD210" s="101">
        <f t="shared" si="457"/>
        <v>154.7188049209139</v>
      </c>
    </row>
    <row r="212" spans="2:176" ht="13">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ht="13">
      <c r="B213" s="4" t="s">
        <v>874</v>
      </c>
      <c r="AE213" s="44"/>
      <c r="AF213" s="44"/>
      <c r="AG213" s="44"/>
      <c r="AH213" s="44"/>
      <c r="AK213" s="44">
        <f t="shared" ref="AK213:BF213" si="458">AK115-AK212</f>
        <v>393.10000000000036</v>
      </c>
      <c r="AL213" s="44">
        <f t="shared" si="458"/>
        <v>400.79999999999927</v>
      </c>
      <c r="AM213" s="44">
        <f t="shared" si="458"/>
        <v>431.60000000000036</v>
      </c>
      <c r="AN213" s="44">
        <f t="shared" si="458"/>
        <v>518.20000000000073</v>
      </c>
      <c r="AO213" s="44">
        <f t="shared" si="458"/>
        <v>509.79999999999927</v>
      </c>
      <c r="AP213" s="44">
        <f t="shared" si="458"/>
        <v>501.70000000000073</v>
      </c>
      <c r="AQ213" s="44">
        <f t="shared" si="458"/>
        <v>0</v>
      </c>
      <c r="AR213" s="44">
        <f t="shared" si="458"/>
        <v>0</v>
      </c>
      <c r="AS213" s="44">
        <f t="shared" si="458"/>
        <v>0</v>
      </c>
      <c r="AT213" s="44">
        <f t="shared" si="458"/>
        <v>0</v>
      </c>
      <c r="AU213" s="44">
        <f t="shared" si="458"/>
        <v>705.80299999999988</v>
      </c>
      <c r="AV213" s="44">
        <f t="shared" si="458"/>
        <v>690.65400000000045</v>
      </c>
      <c r="AW213" s="44">
        <f t="shared" si="458"/>
        <v>0</v>
      </c>
      <c r="AX213" s="44">
        <f t="shared" si="458"/>
        <v>0</v>
      </c>
      <c r="AY213" s="44">
        <f t="shared" si="458"/>
        <v>754.64999999999964</v>
      </c>
      <c r="AZ213" s="44">
        <f t="shared" si="458"/>
        <v>783.61499999999978</v>
      </c>
      <c r="BA213" s="44">
        <f t="shared" si="458"/>
        <v>0</v>
      </c>
      <c r="BB213" s="44">
        <f t="shared" si="458"/>
        <v>0</v>
      </c>
      <c r="BC213" s="44">
        <f t="shared" si="458"/>
        <v>363</v>
      </c>
      <c r="BD213" s="44">
        <f t="shared" si="458"/>
        <v>900</v>
      </c>
      <c r="BE213" s="44">
        <f t="shared" si="458"/>
        <v>55</v>
      </c>
      <c r="BF213" s="44">
        <f t="shared" si="458"/>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59">EI115-EI212</f>
        <v>-14077.510000000002</v>
      </c>
      <c r="EJ213" s="45">
        <f t="shared" si="459"/>
        <v>-20343</v>
      </c>
      <c r="EK213" s="45">
        <f t="shared" si="459"/>
        <v>-13155</v>
      </c>
      <c r="EL213" s="45">
        <f t="shared" si="459"/>
        <v>-23593</v>
      </c>
      <c r="EM213" s="45">
        <f t="shared" si="459"/>
        <v>-24590</v>
      </c>
      <c r="EN213" s="45">
        <f t="shared" si="459"/>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60">AR127-AR214</f>
        <v>-2.6437768240343329E-2</v>
      </c>
      <c r="AS215" s="99">
        <f t="shared" si="460"/>
        <v>-9.4574992747309405E-4</v>
      </c>
      <c r="AT215" s="99">
        <f t="shared" si="460"/>
        <v>8.7102473498232857E-3</v>
      </c>
      <c r="AU215" s="99">
        <f t="shared" si="460"/>
        <v>0.1045523513753327</v>
      </c>
      <c r="AV215" s="99">
        <f t="shared" si="460"/>
        <v>0.10555038529934802</v>
      </c>
      <c r="AW215" s="99">
        <f t="shared" si="460"/>
        <v>5.890736342042735E-3</v>
      </c>
      <c r="AX215" s="99">
        <f t="shared" si="460"/>
        <v>7.9611218281644414E-3</v>
      </c>
      <c r="AY215" s="99">
        <f t="shared" si="460"/>
        <v>9.5221383088997413E-2</v>
      </c>
      <c r="AZ215" s="99">
        <f t="shared" si="460"/>
        <v>0.1212462973933649</v>
      </c>
      <c r="BA215" s="99">
        <f t="shared" si="460"/>
        <v>6.8589174800355313E-3</v>
      </c>
      <c r="BB215" s="99">
        <f t="shared" si="460"/>
        <v>3.4369822862240218E-3</v>
      </c>
      <c r="BC215" s="99">
        <f t="shared" si="460"/>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ht="13">
      <c r="C8" s="38" t="s">
        <v>1420</v>
      </c>
    </row>
    <row r="11" spans="1:3" ht="13">
      <c r="C11" s="38" t="s">
        <v>1441</v>
      </c>
    </row>
    <row r="12" spans="1:3">
      <c r="C12" s="102" t="s">
        <v>1442</v>
      </c>
    </row>
    <row r="13" spans="1:3">
      <c r="C13" s="102" t="s">
        <v>1444</v>
      </c>
    </row>
    <row r="14" spans="1:3">
      <c r="C14" s="102" t="s">
        <v>1440</v>
      </c>
    </row>
    <row r="15" spans="1:3">
      <c r="C15" s="102" t="s">
        <v>1443</v>
      </c>
    </row>
    <row r="17" spans="3:3" ht="13">
      <c r="C17" s="38" t="s">
        <v>1445</v>
      </c>
    </row>
    <row r="18" spans="3:3">
      <c r="C18" s="102" t="s">
        <v>1446</v>
      </c>
    </row>
    <row r="20" spans="3:3" ht="1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ht="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2025-05-28T16:19:44Z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