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C366F38C-935E-4938-892F-A023334DF60C}" xr6:coauthVersionLast="47" xr6:coauthVersionMax="47" xr10:uidLastSave="{00000000-0000-0000-0000-000000000000}"/>
  <bookViews>
    <workbookView xWindow="12180" yWindow="4220" windowWidth="23100" windowHeight="13010" xr2:uid="{C836A3F2-7733-4E72-A982-21DBE906CF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10" i="1"/>
  <c r="N17" i="2"/>
  <c r="M17" i="2"/>
  <c r="L17" i="2"/>
  <c r="J18" i="2"/>
  <c r="I18" i="2"/>
  <c r="H18" i="2"/>
  <c r="G18" i="2"/>
  <c r="G17" i="2"/>
  <c r="J17" i="2"/>
  <c r="I17" i="2"/>
  <c r="H17" i="2"/>
  <c r="F3" i="2"/>
  <c r="K17" i="2"/>
  <c r="T3" i="2"/>
  <c r="T2" i="2"/>
  <c r="R5" i="2"/>
  <c r="Q5" i="2"/>
  <c r="R8" i="2"/>
  <c r="Q8" i="2"/>
  <c r="S8" i="2"/>
  <c r="S4" i="2"/>
  <c r="S5" i="2" s="1"/>
  <c r="Q9" i="2" l="1"/>
  <c r="Q11" i="2" s="1"/>
  <c r="Q13" i="2" s="1"/>
  <c r="R9" i="2"/>
  <c r="R11" i="2" s="1"/>
  <c r="R13" i="2" s="1"/>
  <c r="S9" i="2"/>
  <c r="S11" i="2" s="1"/>
  <c r="S13" i="2" s="1"/>
  <c r="K23" i="2"/>
  <c r="G23" i="2"/>
  <c r="K8" i="2"/>
  <c r="G8" i="2"/>
  <c r="G4" i="2"/>
  <c r="G5" i="2" s="1"/>
  <c r="K4" i="2"/>
  <c r="K5" i="2" s="1"/>
  <c r="K18" i="2" s="1"/>
  <c r="L5" i="1"/>
  <c r="L4" i="1"/>
  <c r="L7" i="1" s="1"/>
  <c r="L3" i="1"/>
  <c r="G9" i="2" l="1"/>
  <c r="G11" i="2" s="1"/>
  <c r="G13" i="2" s="1"/>
  <c r="G14" i="2" s="1"/>
  <c r="K9" i="2"/>
  <c r="K11" i="2" s="1"/>
  <c r="K13" i="2" s="1"/>
  <c r="K14" i="2" s="1"/>
  <c r="J3" i="2" l="1"/>
</calcChain>
</file>

<file path=xl/sharedStrings.xml><?xml version="1.0" encoding="utf-8"?>
<sst xmlns="http://schemas.openxmlformats.org/spreadsheetml/2006/main" count="41" uniqueCount="37">
  <si>
    <t>Price</t>
  </si>
  <si>
    <t>Shares</t>
  </si>
  <si>
    <t>MC</t>
  </si>
  <si>
    <t>Cash</t>
  </si>
  <si>
    <t>Debt</t>
  </si>
  <si>
    <t>EV</t>
  </si>
  <si>
    <t>Q125</t>
  </si>
  <si>
    <t>PP&amp;E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</si>
  <si>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</si>
  <si>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</si>
  <si>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</si>
  <si>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</si>
  <si>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</si>
  <si>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</si>
  <si>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</si>
  <si>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</si>
  <si>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</si>
  <si>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Gross Profit</t>
  </si>
  <si>
    <t>COGS</t>
  </si>
  <si>
    <t>S&amp;M</t>
  </si>
  <si>
    <t>G&amp;A</t>
  </si>
  <si>
    <t>Operating Expenses</t>
  </si>
  <si>
    <t>Operating Income</t>
  </si>
  <si>
    <t>Pretax Income</t>
  </si>
  <si>
    <t>Interest Expense</t>
  </si>
  <si>
    <t>Taxes</t>
  </si>
  <si>
    <t>Net Income</t>
  </si>
  <si>
    <t>EPS</t>
  </si>
  <si>
    <t>CFFO</t>
  </si>
  <si>
    <t>CX</t>
  </si>
  <si>
    <t>FCF</t>
  </si>
  <si>
    <t>Revenue y/y</t>
  </si>
  <si>
    <t>Q123</t>
  </si>
  <si>
    <t>Q223</t>
  </si>
  <si>
    <t>Q323</t>
  </si>
  <si>
    <t>Q423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</si>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</sst>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35034</xdr:colOff>
      <xdr:row>0</xdr:row>
      <xdr:rowOff>39414</xdr:rowOff>
    </xdr:from>
    <xdr:to>
      <xdr:col>11</xdr:col>
      <xdr:colOff>35034</xdr:colOff>
      <xdr:row>37</xdr:row>
      <xdr:rowOff>122621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0A0BF18-5BB7-7C8D-F2C3-AB096978AE3B}"/>
            </a:ext>
          </a:extLst>
        </xdr:cNvPr>
        <xdr:cNvCxnSpPr/>
      </xdr:nvCxnSpPr>
      <xdr:spPr>
        <a:xfrm>
          <a:off x="7046310" y="39414"/>
          <a:ext cx="0" cy="59252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D432-C28D-479E-86E5-1BBBA11DDDBD}">
  <dimension ref="K2:M10"/>
  <sheetViews>
    <sheetView tabSelected="1" zoomScale="175" zoomScaleNormal="175" workbookViewId="0">
      <selection activeCell="D11" sqref="D11"/>
    </sheetView>
  </sheetViews>
  <sheetFormatPr defaultRowHeight="12.5" x14ac:dyDescent="0.25"/>
  <cols>
    <col min="1" max="16384" width="8.7265625" style="1"/>
  </cols>
  <sheetData>
    <row r="2" spans="11:13" x14ac:dyDescent="0.25">
      <c r="K2" s="1" t="s">
        <v>0</v>
      </c>
      <c r="L2" s="2">
        <v>151</v>
      </c>
    </row>
    <row r="3" spans="11:13" x14ac:dyDescent="0.25">
      <c r="K3" s="1" t="s">
        <v>1</v>
      </c>
      <c r="L3" s="3">
        <f>361.875093+118.10504</f>
        <v>479.98013300000002</v>
      </c>
      <c r="M3" s="4" t="s">
        <v>6</v>
      </c>
    </row>
    <row r="4" spans="11:13" x14ac:dyDescent="0.25">
      <c r="K4" s="1" t="s">
        <v>2</v>
      </c>
      <c r="L4" s="3">
        <f>+L2*L3</f>
        <v>72477.000083000006</v>
      </c>
    </row>
    <row r="5" spans="11:13" x14ac:dyDescent="0.25">
      <c r="K5" s="1" t="s">
        <v>3</v>
      </c>
      <c r="L5" s="3">
        <f>1276.456+624.25</f>
        <v>1900.7059999999999</v>
      </c>
      <c r="M5" s="4" t="s">
        <v>6</v>
      </c>
    </row>
    <row r="6" spans="11:13" x14ac:dyDescent="0.25">
      <c r="K6" s="1" t="s">
        <v>4</v>
      </c>
      <c r="L6" s="3">
        <f>3776.595+4935.071+20000</f>
        <v>28711.665999999997</v>
      </c>
      <c r="M6" s="4" t="s">
        <v>6</v>
      </c>
    </row>
    <row r="7" spans="11:13" x14ac:dyDescent="0.25">
      <c r="K7" s="1" t="s">
        <v>5</v>
      </c>
      <c r="L7" s="3">
        <f>+L4-L5+L6</f>
        <v>99287.960082999998</v>
      </c>
    </row>
    <row r="9" spans="11:13" ht="13" x14ac:dyDescent="0.3">
      <c r="K9" s="10" t="s">
        <v>7</v>
      </c>
      <c r="L9" s="7">
        <v>14210.992</v>
      </c>
    </row>
    <row r="10" spans="11:13" x14ac:dyDescent="0.25">
      <c r="L10" s="3">
        <f>+L9+20000</f>
        <v>34210.991999999998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FAF7-107F-48D3-9D44-FF347A70DD91}">
  <dimension ref="A1:T23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4" sqref="N4"/>
    </sheetView>
  </sheetViews>
  <sheetFormatPr defaultRowHeight="12.5" x14ac:dyDescent="0.25"/>
  <cols>
    <col min="1" max="1" width="4.6328125" style="1" bestFit="1" customWidth="1"/>
    <col min="2" max="2" width="17.26953125" style="1" bestFit="1" customWidth="1"/>
    <col min="3" max="14" width="8.7265625" style="4"/>
    <col min="15" max="16384" width="8.7265625" style="1"/>
  </cols>
  <sheetData>
    <row r="1" spans="1:20" x14ac:dyDescent="0.25">
      <c r="A1" s="1" t="s">
        <v>8</v>
      </c>
    </row>
    <row r="2" spans="1:20" x14ac:dyDescent="0.25">
      <c r="C2" s="4" t="s">
        <v>32</v>
      </c>
      <c r="D2" s="4" t="s">
        <v>33</v>
      </c>
      <c r="E2" s="4" t="s">
        <v>34</v>
      </c>
      <c r="F2" s="4" t="s">
        <v>35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6</v>
      </c>
      <c r="L2" s="4" t="s">
        <v>14</v>
      </c>
      <c r="M2" s="4" t="s">
        <v>15</v>
      </c>
      <c r="N2" s="4" t="s">
        <v>16</v>
      </c>
      <c r="Q2" s="1">
        <v>2022</v>
      </c>
      <c r="R2" s="1">
        <v>2023</v>
      </c>
      <c r="S2" s="1">
        <v>2024</v>
      </c>
      <c r="T2" s="1">
        <f>+S2+1</f>
        <v>2025</v>
      </c>
    </row>
    <row r="3" spans="1:20" s="7" customFormat="1" ht="13" x14ac:dyDescent="0.3">
      <c r="B3" s="7" t="s">
        <v>9</v>
      </c>
      <c r="C3" s="8">
        <v>38</v>
      </c>
      <c r="D3" s="8">
        <v>38</v>
      </c>
      <c r="E3" s="8">
        <v>38</v>
      </c>
      <c r="F3" s="8">
        <f>229*0.5</f>
        <v>114.5</v>
      </c>
      <c r="G3" s="8">
        <v>188.684</v>
      </c>
      <c r="H3" s="8">
        <v>345</v>
      </c>
      <c r="I3" s="8">
        <v>576</v>
      </c>
      <c r="J3" s="8">
        <f>1151-H3</f>
        <v>806</v>
      </c>
      <c r="K3" s="8">
        <v>981.63199999999995</v>
      </c>
      <c r="L3" s="8">
        <v>1100</v>
      </c>
      <c r="M3" s="8">
        <v>1350</v>
      </c>
      <c r="N3" s="8">
        <v>1500</v>
      </c>
      <c r="Q3" s="7">
        <v>15.83</v>
      </c>
      <c r="R3" s="7">
        <v>228.94300000000001</v>
      </c>
      <c r="S3" s="7">
        <v>1915.4259999999999</v>
      </c>
      <c r="T3" s="7">
        <f>SUM(K3:N3)</f>
        <v>4931.6319999999996</v>
      </c>
    </row>
    <row r="4" spans="1:20" s="3" customFormat="1" x14ac:dyDescent="0.25">
      <c r="B4" s="3" t="s">
        <v>18</v>
      </c>
      <c r="C4" s="6"/>
      <c r="D4" s="6"/>
      <c r="E4" s="6"/>
      <c r="F4" s="6"/>
      <c r="G4" s="6">
        <f>59.22+92.881</f>
        <v>152.101</v>
      </c>
      <c r="H4" s="6"/>
      <c r="I4" s="6"/>
      <c r="J4" s="6"/>
      <c r="K4" s="6">
        <f>262.394+561.402</f>
        <v>823.79600000000005</v>
      </c>
      <c r="L4" s="6"/>
      <c r="M4" s="6"/>
      <c r="N4" s="6"/>
      <c r="S4" s="3">
        <f>493.35+960.685</f>
        <v>1454.0349999999999</v>
      </c>
    </row>
    <row r="5" spans="1:20" s="3" customFormat="1" x14ac:dyDescent="0.25">
      <c r="B5" s="3" t="s">
        <v>17</v>
      </c>
      <c r="C5" s="6"/>
      <c r="D5" s="6"/>
      <c r="E5" s="6"/>
      <c r="F5" s="6"/>
      <c r="G5" s="6">
        <f>+G3-G4</f>
        <v>36.582999999999998</v>
      </c>
      <c r="H5" s="6"/>
      <c r="I5" s="6"/>
      <c r="J5" s="6"/>
      <c r="K5" s="6">
        <f>+K3-K4</f>
        <v>157.8359999999999</v>
      </c>
      <c r="L5" s="6"/>
      <c r="M5" s="6"/>
      <c r="N5" s="6"/>
      <c r="Q5" s="3">
        <f t="shared" ref="Q5:R5" si="0">+Q3-Q4</f>
        <v>15.83</v>
      </c>
      <c r="R5" s="3">
        <f t="shared" si="0"/>
        <v>228.94300000000001</v>
      </c>
      <c r="S5" s="3">
        <f>+S3-S4</f>
        <v>461.39100000000008</v>
      </c>
    </row>
    <row r="6" spans="1:20" s="3" customFormat="1" x14ac:dyDescent="0.25">
      <c r="B6" s="3" t="s">
        <v>19</v>
      </c>
      <c r="C6" s="6"/>
      <c r="D6" s="6"/>
      <c r="E6" s="6"/>
      <c r="F6" s="6"/>
      <c r="G6" s="6">
        <v>4.05</v>
      </c>
      <c r="H6" s="6"/>
      <c r="I6" s="6"/>
      <c r="J6" s="6"/>
      <c r="K6" s="6">
        <v>10.548999999999999</v>
      </c>
      <c r="L6" s="6"/>
      <c r="M6" s="6"/>
      <c r="N6" s="6"/>
      <c r="S6" s="3">
        <v>18.388999999999999</v>
      </c>
    </row>
    <row r="7" spans="1:20" s="3" customFormat="1" x14ac:dyDescent="0.25">
      <c r="B7" s="3" t="s">
        <v>20</v>
      </c>
      <c r="C7" s="6"/>
      <c r="D7" s="6"/>
      <c r="E7" s="6"/>
      <c r="F7" s="6"/>
      <c r="G7" s="6">
        <v>15.686</v>
      </c>
      <c r="H7" s="6"/>
      <c r="I7" s="6"/>
      <c r="J7" s="6"/>
      <c r="K7" s="6">
        <v>174.75700000000001</v>
      </c>
      <c r="L7" s="6"/>
      <c r="M7" s="6"/>
      <c r="N7" s="6"/>
      <c r="S7" s="3">
        <v>118.64400000000001</v>
      </c>
    </row>
    <row r="8" spans="1:20" s="3" customFormat="1" x14ac:dyDescent="0.25">
      <c r="B8" s="3" t="s">
        <v>21</v>
      </c>
      <c r="C8" s="6"/>
      <c r="D8" s="6"/>
      <c r="E8" s="6"/>
      <c r="F8" s="6"/>
      <c r="G8" s="6">
        <f>+G6+G7</f>
        <v>19.736000000000001</v>
      </c>
      <c r="H8" s="6"/>
      <c r="I8" s="6"/>
      <c r="J8" s="6"/>
      <c r="K8" s="6">
        <f>+K6+K7</f>
        <v>185.30600000000001</v>
      </c>
      <c r="L8" s="6"/>
      <c r="M8" s="6"/>
      <c r="N8" s="6"/>
      <c r="Q8" s="6">
        <f t="shared" ref="Q8:R8" si="1">+Q6+Q7</f>
        <v>0</v>
      </c>
      <c r="R8" s="6">
        <f t="shared" si="1"/>
        <v>0</v>
      </c>
      <c r="S8" s="6">
        <f>+S6+S7</f>
        <v>137.03300000000002</v>
      </c>
    </row>
    <row r="9" spans="1:20" s="3" customFormat="1" x14ac:dyDescent="0.25">
      <c r="B9" s="3" t="s">
        <v>22</v>
      </c>
      <c r="C9" s="6"/>
      <c r="D9" s="6"/>
      <c r="E9" s="6"/>
      <c r="F9" s="6"/>
      <c r="G9" s="6">
        <f>+G5-G8</f>
        <v>16.846999999999998</v>
      </c>
      <c r="H9" s="6"/>
      <c r="I9" s="6"/>
      <c r="J9" s="6"/>
      <c r="K9" s="6">
        <f>+K5-K8</f>
        <v>-27.470000000000113</v>
      </c>
      <c r="L9" s="6"/>
      <c r="M9" s="6"/>
      <c r="N9" s="6"/>
      <c r="Q9" s="6">
        <f t="shared" ref="Q9:R9" si="2">+Q5-Q8</f>
        <v>15.83</v>
      </c>
      <c r="R9" s="6">
        <f t="shared" si="2"/>
        <v>228.94300000000001</v>
      </c>
      <c r="S9" s="6">
        <f>+S5-S8</f>
        <v>324.35800000000006</v>
      </c>
      <c r="T9" s="11"/>
    </row>
    <row r="10" spans="1:20" s="3" customFormat="1" x14ac:dyDescent="0.25">
      <c r="B10" s="3" t="s">
        <v>24</v>
      </c>
      <c r="C10" s="6"/>
      <c r="D10" s="6"/>
      <c r="E10" s="6"/>
      <c r="F10" s="6"/>
      <c r="G10" s="6">
        <v>-40.655999999999999</v>
      </c>
      <c r="H10" s="6"/>
      <c r="I10" s="6"/>
      <c r="J10" s="6"/>
      <c r="K10" s="6">
        <v>-263.83499999999998</v>
      </c>
      <c r="L10" s="6"/>
      <c r="M10" s="6"/>
      <c r="N10" s="6"/>
      <c r="S10" s="3">
        <v>-360.82400000000001</v>
      </c>
    </row>
    <row r="11" spans="1:20" s="3" customFormat="1" x14ac:dyDescent="0.25">
      <c r="B11" s="3" t="s">
        <v>23</v>
      </c>
      <c r="C11" s="6"/>
      <c r="D11" s="6"/>
      <c r="E11" s="6"/>
      <c r="F11" s="6"/>
      <c r="G11" s="6">
        <f>+G9+G10</f>
        <v>-23.809000000000001</v>
      </c>
      <c r="H11" s="6"/>
      <c r="I11" s="6"/>
      <c r="J11" s="6"/>
      <c r="K11" s="6">
        <f>+K9+K10</f>
        <v>-291.30500000000006</v>
      </c>
      <c r="L11" s="6"/>
      <c r="M11" s="6"/>
      <c r="N11" s="6"/>
      <c r="Q11" s="6">
        <f t="shared" ref="Q11:R11" si="3">+Q9+Q10</f>
        <v>15.83</v>
      </c>
      <c r="R11" s="6">
        <f t="shared" si="3"/>
        <v>228.94300000000001</v>
      </c>
      <c r="S11" s="6">
        <f>+S9+S10</f>
        <v>-36.465999999999951</v>
      </c>
    </row>
    <row r="12" spans="1:20" x14ac:dyDescent="0.25">
      <c r="B12" s="1" t="s">
        <v>25</v>
      </c>
      <c r="G12" s="4">
        <v>0</v>
      </c>
      <c r="K12" s="4">
        <v>0</v>
      </c>
    </row>
    <row r="13" spans="1:20" x14ac:dyDescent="0.25">
      <c r="B13" s="1" t="s">
        <v>26</v>
      </c>
      <c r="C13" s="6"/>
      <c r="D13" s="6"/>
      <c r="E13" s="6"/>
      <c r="F13" s="6"/>
      <c r="G13" s="6">
        <f t="shared" ref="G13" si="4">+G11-G12</f>
        <v>-23.809000000000001</v>
      </c>
      <c r="H13" s="6"/>
      <c r="I13" s="6"/>
      <c r="J13" s="6"/>
      <c r="K13" s="6">
        <f>+K11-K12</f>
        <v>-291.30500000000006</v>
      </c>
      <c r="Q13" s="6">
        <f t="shared" ref="Q13:R13" si="5">+Q11-Q12</f>
        <v>15.83</v>
      </c>
      <c r="R13" s="6">
        <f t="shared" si="5"/>
        <v>228.94300000000001</v>
      </c>
      <c r="S13" s="6">
        <f>+S11-S12</f>
        <v>-36.465999999999951</v>
      </c>
    </row>
    <row r="14" spans="1:20" x14ac:dyDescent="0.25">
      <c r="B14" s="1" t="s">
        <v>27</v>
      </c>
      <c r="C14" s="9"/>
      <c r="G14" s="9">
        <f>+G13/G15</f>
        <v>-0.11379452080983425</v>
      </c>
      <c r="K14" s="9">
        <f>+K13/K15</f>
        <v>-1.168524587533545</v>
      </c>
    </row>
    <row r="15" spans="1:20" s="3" customFormat="1" x14ac:dyDescent="0.25">
      <c r="B15" s="3" t="s">
        <v>1</v>
      </c>
      <c r="C15" s="6"/>
      <c r="D15" s="6"/>
      <c r="E15" s="6"/>
      <c r="F15" s="6"/>
      <c r="G15" s="6">
        <v>209.22800000000001</v>
      </c>
      <c r="H15" s="6"/>
      <c r="I15" s="6"/>
      <c r="J15" s="6"/>
      <c r="K15" s="6">
        <v>249.29300000000001</v>
      </c>
      <c r="L15" s="6"/>
      <c r="M15" s="6"/>
      <c r="N15" s="6"/>
      <c r="Q15" s="3">
        <v>180.63200000000001</v>
      </c>
      <c r="R15" s="3">
        <v>192.16399999999999</v>
      </c>
      <c r="S15" s="3">
        <v>217.85400000000001</v>
      </c>
    </row>
    <row r="17" spans="2:14" x14ac:dyDescent="0.25">
      <c r="B17" s="1" t="s">
        <v>31</v>
      </c>
      <c r="G17" s="5">
        <f t="shared" ref="G17" si="6">+G3/C3-1</f>
        <v>3.9653684210526317</v>
      </c>
      <c r="H17" s="5">
        <f t="shared" ref="H17:J17" si="7">+H3/D3-1</f>
        <v>8.0789473684210531</v>
      </c>
      <c r="I17" s="5">
        <f t="shared" si="7"/>
        <v>14.157894736842104</v>
      </c>
      <c r="J17" s="5">
        <f t="shared" si="7"/>
        <v>6.0393013100436681</v>
      </c>
      <c r="K17" s="5">
        <f>+K3/G3-1</f>
        <v>4.2025184965338873</v>
      </c>
      <c r="L17" s="5">
        <f>+L3/H3-1</f>
        <v>2.1884057971014492</v>
      </c>
      <c r="M17" s="5">
        <f>+M3/I3-1</f>
        <v>1.34375</v>
      </c>
      <c r="N17" s="5">
        <f>+N3/J3-1</f>
        <v>0.86104218362282881</v>
      </c>
    </row>
    <row r="18" spans="2:14" x14ac:dyDescent="0.25">
      <c r="B18" s="1" t="s">
        <v>36</v>
      </c>
      <c r="G18" s="5">
        <f t="shared" ref="G18:K18" si="8">+G5/G3</f>
        <v>0.19388501409764472</v>
      </c>
      <c r="H18" s="5">
        <f t="shared" si="8"/>
        <v>0</v>
      </c>
      <c r="I18" s="5">
        <f t="shared" si="8"/>
        <v>0</v>
      </c>
      <c r="J18" s="5">
        <f t="shared" si="8"/>
        <v>0</v>
      </c>
      <c r="K18" s="5">
        <f>+K5/K3</f>
        <v>0.16078937931933751</v>
      </c>
      <c r="L18" s="5"/>
    </row>
    <row r="21" spans="2:14" x14ac:dyDescent="0.25">
      <c r="B21" s="1" t="s">
        <v>28</v>
      </c>
      <c r="C21" s="6"/>
      <c r="D21" s="6"/>
      <c r="E21" s="6"/>
      <c r="F21" s="6"/>
      <c r="G21" s="6">
        <v>2039.038</v>
      </c>
      <c r="H21" s="6"/>
      <c r="I21" s="6"/>
      <c r="J21" s="6"/>
      <c r="K21" s="6">
        <v>61.167999999999999</v>
      </c>
    </row>
    <row r="22" spans="2:14" s="3" customFormat="1" x14ac:dyDescent="0.25">
      <c r="B22" s="3" t="s">
        <v>29</v>
      </c>
      <c r="C22" s="6"/>
      <c r="D22" s="6"/>
      <c r="E22" s="6"/>
      <c r="F22" s="6"/>
      <c r="G22" s="6">
        <v>-1741.9349999999999</v>
      </c>
      <c r="H22" s="6"/>
      <c r="I22" s="6"/>
      <c r="J22" s="6"/>
      <c r="K22" s="6">
        <v>-1407.3589999999999</v>
      </c>
      <c r="L22" s="6"/>
      <c r="M22" s="6"/>
      <c r="N22" s="6"/>
    </row>
    <row r="23" spans="2:14" x14ac:dyDescent="0.25">
      <c r="B23" s="1" t="s">
        <v>30</v>
      </c>
      <c r="C23" s="6"/>
      <c r="G23" s="6">
        <f>+G21+G22</f>
        <v>297.10300000000007</v>
      </c>
      <c r="K23" s="6">
        <f>+K21+K22</f>
        <v>-1346.191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2025-06-04T13:51:10Z</dcterms:created>
  <dcterms:modified xsi:type="dcterms:W3CDTF">2025-06-04T18:10:36Z</dcterms:modified>
</cp:coreProperties>
</file>